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Fundamentals of statsitics (Bhumika Mam)\Block -II Central Tendency\"/>
    </mc:Choice>
  </mc:AlternateContent>
  <xr:revisionPtr revIDLastSave="0" documentId="13_ncr:1_{EF5D450A-FD23-46EE-BA56-4EBC3433B540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5 July 23" sheetId="1" r:id="rId1"/>
    <sheet name="7 July 23 Question 1 Fri" sheetId="2" r:id="rId2"/>
    <sheet name="7 July 23 (Question 2)" sheetId="3" r:id="rId3"/>
    <sheet name="7 July 23 (Question 3)" sheetId="4" r:id="rId4"/>
    <sheet name="7 July 23(Q.4)" sheetId="5" r:id="rId5"/>
    <sheet name="10 July 23(class Practice)" sheetId="6" r:id="rId6"/>
    <sheet name="11 July 23(Class Practice)" sheetId="7" r:id="rId7"/>
    <sheet name="12 July (C.P)" sheetId="8" r:id="rId8"/>
    <sheet name="15 July Case Study 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6" l="1"/>
  <c r="B30" i="5"/>
  <c r="B29" i="5"/>
  <c r="F12" i="5"/>
  <c r="F23" i="4"/>
  <c r="E12" i="4"/>
  <c r="E9" i="4"/>
  <c r="G9" i="4"/>
  <c r="C36" i="3"/>
  <c r="B7" i="1"/>
  <c r="E35" i="1"/>
  <c r="M20" i="9"/>
  <c r="U6" i="9"/>
  <c r="U7" i="9" s="1"/>
  <c r="U8" i="9" s="1"/>
  <c r="U9" i="9" s="1"/>
  <c r="U10" i="9" s="1"/>
  <c r="U11" i="9" s="1"/>
  <c r="U12" i="9" s="1"/>
  <c r="U13" i="9" s="1"/>
  <c r="U5" i="9"/>
  <c r="Q17" i="9"/>
  <c r="T14" i="9"/>
  <c r="T5" i="9"/>
  <c r="T6" i="9"/>
  <c r="T7" i="9"/>
  <c r="T8" i="9"/>
  <c r="T9" i="9"/>
  <c r="T10" i="9"/>
  <c r="T11" i="9"/>
  <c r="T12" i="9"/>
  <c r="T13" i="9"/>
  <c r="T4" i="9"/>
  <c r="R13" i="9"/>
  <c r="R12" i="9"/>
  <c r="R11" i="9"/>
  <c r="R10" i="9"/>
  <c r="R9" i="9"/>
  <c r="R8" i="9"/>
  <c r="R7" i="9"/>
  <c r="R6" i="9"/>
  <c r="R5" i="9"/>
  <c r="R4" i="9"/>
  <c r="E6" i="9" l="1"/>
  <c r="E5" i="9"/>
  <c r="E4" i="9"/>
  <c r="L52" i="8"/>
  <c r="L51" i="8"/>
  <c r="L50" i="8"/>
  <c r="L49" i="8"/>
  <c r="L48" i="8"/>
  <c r="L43" i="8"/>
  <c r="J36" i="7"/>
  <c r="J37" i="7"/>
  <c r="J38" i="7" s="1"/>
  <c r="J39" i="7" s="1"/>
  <c r="J40" i="7" s="1"/>
  <c r="H38" i="8"/>
  <c r="H39" i="8" s="1"/>
  <c r="H40" i="8" s="1"/>
  <c r="H37" i="8"/>
  <c r="H36" i="8"/>
  <c r="L39" i="8"/>
  <c r="E42" i="8"/>
  <c r="H41" i="8"/>
  <c r="G37" i="8"/>
  <c r="G38" i="8"/>
  <c r="G39" i="8"/>
  <c r="G40" i="8"/>
  <c r="G36" i="8"/>
  <c r="H124" i="7"/>
  <c r="H123" i="7"/>
  <c r="H122" i="7"/>
  <c r="H23" i="8"/>
  <c r="H22" i="8"/>
  <c r="H21" i="8"/>
  <c r="H20" i="8"/>
  <c r="H19" i="8"/>
  <c r="G118" i="7"/>
  <c r="N96" i="7"/>
  <c r="D102" i="7"/>
  <c r="J72" i="7"/>
  <c r="J71" i="7"/>
  <c r="I65" i="7"/>
  <c r="E66" i="7"/>
  <c r="E67" i="7" s="1"/>
  <c r="E68" i="7" s="1"/>
  <c r="E65" i="7"/>
  <c r="E64" i="7"/>
  <c r="E30" i="7"/>
  <c r="E31" i="7" s="1"/>
  <c r="E32" i="7" s="1"/>
  <c r="E29" i="7"/>
  <c r="E28" i="7"/>
  <c r="H16" i="7"/>
  <c r="H15" i="7"/>
  <c r="H14" i="7"/>
  <c r="H13" i="7"/>
  <c r="H4" i="7"/>
  <c r="E6" i="7"/>
  <c r="E7" i="7" s="1"/>
  <c r="E8" i="7" s="1"/>
  <c r="E5" i="7"/>
  <c r="E46" i="6"/>
  <c r="E40" i="6"/>
  <c r="E41" i="6"/>
  <c r="E42" i="6"/>
  <c r="E39" i="6"/>
  <c r="D27" i="6"/>
  <c r="D22" i="6"/>
  <c r="D23" i="6" s="1"/>
  <c r="D24" i="6" s="1"/>
  <c r="D21" i="6"/>
  <c r="E11" i="6"/>
  <c r="E6" i="6"/>
  <c r="E7" i="6"/>
  <c r="E8" i="6"/>
  <c r="E5" i="6"/>
  <c r="B67" i="5"/>
  <c r="B66" i="5"/>
  <c r="D52" i="5"/>
  <c r="D51" i="5"/>
  <c r="B52" i="5"/>
  <c r="B51" i="5"/>
  <c r="D27" i="4"/>
  <c r="D23" i="4"/>
  <c r="F19" i="4"/>
  <c r="F20" i="4"/>
  <c r="F21" i="4"/>
  <c r="F22" i="4"/>
  <c r="F18" i="4"/>
  <c r="G5" i="4"/>
  <c r="G7" i="4"/>
  <c r="G8" i="4"/>
  <c r="G4" i="4"/>
  <c r="F5" i="4"/>
  <c r="F4" i="4"/>
  <c r="D35" i="3"/>
  <c r="E27" i="3"/>
  <c r="E28" i="3"/>
  <c r="E29" i="3"/>
  <c r="E30" i="3"/>
  <c r="E31" i="3"/>
  <c r="E32" i="3"/>
  <c r="E33" i="3"/>
  <c r="E34" i="3"/>
  <c r="E26" i="3"/>
  <c r="D19" i="3"/>
  <c r="E16" i="3"/>
  <c r="D16" i="3"/>
  <c r="E7" i="3"/>
  <c r="E8" i="3"/>
  <c r="E9" i="3"/>
  <c r="E10" i="3"/>
  <c r="E11" i="3"/>
  <c r="E12" i="3"/>
  <c r="E13" i="3"/>
  <c r="E14" i="3"/>
  <c r="E15" i="3"/>
  <c r="E6" i="3"/>
  <c r="D17" i="2"/>
  <c r="H39" i="1"/>
  <c r="H35" i="1"/>
  <c r="H30" i="1"/>
  <c r="H31" i="1"/>
  <c r="H32" i="1"/>
  <c r="H33" i="1"/>
  <c r="H34" i="1"/>
  <c r="H29" i="1"/>
  <c r="B23" i="1"/>
</calcChain>
</file>

<file path=xl/sharedStrings.xml><?xml version="1.0" encoding="utf-8"?>
<sst xmlns="http://schemas.openxmlformats.org/spreadsheetml/2006/main" count="265" uniqueCount="158">
  <si>
    <t>x</t>
  </si>
  <si>
    <t>f</t>
  </si>
  <si>
    <t>fx</t>
  </si>
  <si>
    <t>Mean</t>
  </si>
  <si>
    <t>Find mean of first 10 natural number</t>
  </si>
  <si>
    <t>Mean Or Average</t>
  </si>
  <si>
    <t xml:space="preserve">      x (Observations).</t>
  </si>
  <si>
    <t xml:space="preserve">x </t>
  </si>
  <si>
    <t>Sigma(fx)</t>
  </si>
  <si>
    <t>sigma(f)</t>
  </si>
  <si>
    <t>Mean(Sigma fx/Sigma f)</t>
  </si>
  <si>
    <t>observation</t>
  </si>
  <si>
    <t>Find out the mean</t>
  </si>
  <si>
    <t>MEAN</t>
  </si>
  <si>
    <t>MEAN OR AVERAGE OF OBS.</t>
  </si>
  <si>
    <t>Q.1</t>
  </si>
  <si>
    <t xml:space="preserve">WHEN DISCRETE  DATA IS GIVEN </t>
  </si>
  <si>
    <t>X</t>
  </si>
  <si>
    <t>F</t>
  </si>
  <si>
    <t>(Obs. +Frequency)</t>
  </si>
  <si>
    <t>(-x) =SigmaFX/SigmaF</t>
  </si>
  <si>
    <t>FX</t>
  </si>
  <si>
    <t>FX(Used Product Formula)</t>
  </si>
  <si>
    <t>Total Of (Sigma F )And Sigma(FX)</t>
  </si>
  <si>
    <t>Arithmetic MEAN</t>
  </si>
  <si>
    <t>Q.2</t>
  </si>
  <si>
    <t>(I)</t>
  </si>
  <si>
    <t>(II)</t>
  </si>
  <si>
    <t>A.M</t>
  </si>
  <si>
    <t>Income between(in Rs.)</t>
  </si>
  <si>
    <t>100--200</t>
  </si>
  <si>
    <t>200--300</t>
  </si>
  <si>
    <t>300--400</t>
  </si>
  <si>
    <t>400--500</t>
  </si>
  <si>
    <t>500--600</t>
  </si>
  <si>
    <t>TOTAL</t>
  </si>
  <si>
    <t>Q.3</t>
  </si>
  <si>
    <t>(ii)</t>
  </si>
  <si>
    <t>(i)</t>
  </si>
  <si>
    <t>Marks Obtained.</t>
  </si>
  <si>
    <t>10--20</t>
  </si>
  <si>
    <t>20--30</t>
  </si>
  <si>
    <t>30--40</t>
  </si>
  <si>
    <t>40--50</t>
  </si>
  <si>
    <t>50--60</t>
  </si>
  <si>
    <t>A.M.</t>
  </si>
  <si>
    <t>No.of Student  (F)</t>
  </si>
  <si>
    <t>Median</t>
  </si>
  <si>
    <t>Q.4</t>
  </si>
  <si>
    <t>Find mean and median</t>
  </si>
  <si>
    <t>Obs.</t>
  </si>
  <si>
    <t>median</t>
  </si>
  <si>
    <t>Find mean median of first 10 natural number</t>
  </si>
  <si>
    <t xml:space="preserve"> Q.1</t>
  </si>
  <si>
    <t>Find mean median of first 10 whole number</t>
  </si>
  <si>
    <t>Q.f</t>
  </si>
  <si>
    <t>Obs</t>
  </si>
  <si>
    <t>mean</t>
  </si>
  <si>
    <t>cf</t>
  </si>
  <si>
    <t>MEDIAN</t>
  </si>
  <si>
    <t>(N+1)/2 th obs</t>
  </si>
  <si>
    <t>M</t>
  </si>
  <si>
    <t>EX1</t>
  </si>
  <si>
    <t>Continous series</t>
  </si>
  <si>
    <t>class</t>
  </si>
  <si>
    <t>0--5</t>
  </si>
  <si>
    <t>5--10</t>
  </si>
  <si>
    <t>10--15</t>
  </si>
  <si>
    <t>15--20</t>
  </si>
  <si>
    <t>20--25</t>
  </si>
  <si>
    <t xml:space="preserve">CF </t>
  </si>
  <si>
    <t xml:space="preserve">M th class </t>
  </si>
  <si>
    <t>M th class</t>
  </si>
  <si>
    <t xml:space="preserve"> 15--20</t>
  </si>
  <si>
    <t>m</t>
  </si>
  <si>
    <t>class interval</t>
  </si>
  <si>
    <t xml:space="preserve"> M CLASS (N/2)TH CLASS</t>
  </si>
  <si>
    <t>l+((N/2)-CF/F)*C</t>
  </si>
  <si>
    <t>M class</t>
  </si>
  <si>
    <t>CLASS</t>
  </si>
  <si>
    <t>CF</t>
  </si>
  <si>
    <t xml:space="preserve"> </t>
  </si>
  <si>
    <t xml:space="preserve">M Class </t>
  </si>
  <si>
    <t>(N+2)TH CLASS</t>
  </si>
  <si>
    <t xml:space="preserve">M </t>
  </si>
  <si>
    <t xml:space="preserve">is </t>
  </si>
  <si>
    <t>TH CLASS</t>
  </si>
  <si>
    <t>M class is 15--20</t>
  </si>
  <si>
    <t>M is equal to</t>
  </si>
  <si>
    <t>L+[[[N/2]-CF/F]*C]</t>
  </si>
  <si>
    <t>M Class is equal to</t>
  </si>
  <si>
    <t>25--30</t>
  </si>
  <si>
    <t>30--35</t>
  </si>
  <si>
    <t xml:space="preserve"> N is equal to 39</t>
  </si>
  <si>
    <t xml:space="preserve">  20 th obs.</t>
  </si>
  <si>
    <t>M class is equal to 20--25</t>
  </si>
  <si>
    <t>L+((N/2)-CF/F)*C)</t>
  </si>
  <si>
    <t>M class is equal to</t>
  </si>
  <si>
    <t>2--4</t>
  </si>
  <si>
    <t>4--6</t>
  </si>
  <si>
    <t>6--8</t>
  </si>
  <si>
    <t>8--10</t>
  </si>
  <si>
    <t>10--12</t>
  </si>
  <si>
    <t>N is equal to 34</t>
  </si>
  <si>
    <t>M Is equal to</t>
  </si>
  <si>
    <t>,M clas is equal to 6--8</t>
  </si>
  <si>
    <t>Mode  is highest f or highest data.</t>
  </si>
  <si>
    <t>Here 42 and 30 comes 4 times so as 42 is highest than 30 so our mode is equal to 42</t>
  </si>
  <si>
    <t>Mode</t>
  </si>
  <si>
    <t>mode</t>
  </si>
  <si>
    <t>Binomodel data is a data from which we can't able to find mode</t>
  </si>
  <si>
    <t>Formula to find mode in binomodel data</t>
  </si>
  <si>
    <t>Z is equal to 3M-2 X BAR)</t>
  </si>
  <si>
    <t>average</t>
  </si>
  <si>
    <t>Follow this model or rule for exam this is accurate</t>
  </si>
  <si>
    <t>Second model or rule is that highest frequency is the mode as here 65 in above data.</t>
  </si>
  <si>
    <t>find the mode in continous series</t>
  </si>
  <si>
    <t>hightest frequency is 74 so 40--50 is z class</t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</si>
  <si>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</si>
  <si>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</si>
  <si>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</si>
  <si>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t xml:space="preserve">z is equal to </t>
  </si>
  <si>
    <r>
      <t>L+((F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/2F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>*C)</t>
    </r>
  </si>
  <si>
    <t>Mode (Z) is equal to</t>
  </si>
  <si>
    <t>income</t>
  </si>
  <si>
    <t>as here f2 is not available so this binomial data we will use  z equal to 3M-2X(Bar) formula.</t>
  </si>
  <si>
    <t xml:space="preserve">sigma(fx) </t>
  </si>
  <si>
    <t>sigma(x)</t>
  </si>
  <si>
    <t>M Class</t>
  </si>
  <si>
    <t>(N/2)TH Class</t>
  </si>
  <si>
    <t xml:space="preserve">M CLASS </t>
  </si>
  <si>
    <t>400-500</t>
  </si>
  <si>
    <t>L+(((N/2)-CF/F)*C)</t>
  </si>
  <si>
    <t>Z</t>
  </si>
  <si>
    <t>mean Or X(Bar)</t>
  </si>
  <si>
    <t>count</t>
  </si>
  <si>
    <t>max</t>
  </si>
  <si>
    <t>min</t>
  </si>
  <si>
    <t>0--10</t>
  </si>
  <si>
    <t>60--70</t>
  </si>
  <si>
    <t>70--80</t>
  </si>
  <si>
    <t>80--90</t>
  </si>
  <si>
    <t>90--100</t>
  </si>
  <si>
    <t>bin(highest value in class)</t>
  </si>
  <si>
    <t>MARKS</t>
  </si>
  <si>
    <t>More</t>
  </si>
  <si>
    <t>Frequency</t>
  </si>
  <si>
    <t>Cumulative %</t>
  </si>
  <si>
    <t>X(Mid Value)</t>
  </si>
  <si>
    <t>Sigma(Fx)</t>
  </si>
  <si>
    <t xml:space="preserve"> Median Class</t>
  </si>
  <si>
    <t>(N/2)TH CLASS</t>
  </si>
  <si>
    <t>Median class is 40--50</t>
  </si>
  <si>
    <t>Bcoz 30 cond. Id fulfilled with f of 40--50 class</t>
  </si>
  <si>
    <t>frequency</t>
  </si>
  <si>
    <t xml:space="preserve"> mode class </t>
  </si>
  <si>
    <t>coz 9 is highest f in class 30--40 so mode class is 30--40</t>
  </si>
  <si>
    <t>z equal to L+F1-F0/2F--F0-F2*C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</si>
</sst>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41910</xdr:rowOff>
    </xdr:from>
    <xdr:ext cx="54617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F31FAD-41E4-B70E-0727-8EBB4931FE12}"/>
                </a:ext>
              </a:extLst>
            </xdr:cNvPr>
            <xdr:cNvSpPr txBox="1"/>
          </xdr:nvSpPr>
          <xdr:spPr>
            <a:xfrm>
              <a:off x="6629400" y="2053590"/>
              <a:ext cx="54617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𝐹𝑥</m:t>
                        </m:r>
                      </m:num>
                      <m:den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𝐹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F31FAD-41E4-B70E-0727-8EBB4931FE12}"/>
                </a:ext>
              </a:extLst>
            </xdr:cNvPr>
            <xdr:cNvSpPr txBox="1"/>
          </xdr:nvSpPr>
          <xdr:spPr>
            <a:xfrm>
              <a:off x="6629400" y="2053590"/>
              <a:ext cx="54617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i="0">
                  <a:latin typeface="Cambria Math" panose="02040503050406030204" pitchFamily="18" charset="0"/>
                </a:rPr>
                <a:t>=𝛴𝐹𝑥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i="0">
                  <a:latin typeface="Cambria Math" panose="02040503050406030204" pitchFamily="18" charset="0"/>
                </a:rPr>
                <a:t>𝛴𝐹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14</xdr:row>
      <xdr:rowOff>34290</xdr:rowOff>
    </xdr:from>
    <xdr:ext cx="584071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9D0207-B1F9-CE95-25CA-4E76887DACE5}"/>
                </a:ext>
              </a:extLst>
            </xdr:cNvPr>
            <xdr:cNvSpPr txBox="1"/>
          </xdr:nvSpPr>
          <xdr:spPr>
            <a:xfrm>
              <a:off x="6629400" y="2975610"/>
              <a:ext cx="584071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IN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𝐹𝑥</m:t>
                            </m:r>
                          </m:e>
                        </m:nary>
                      </m:num>
                      <m:den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𝐹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9D0207-B1F9-CE95-25CA-4E76887DACE5}"/>
                </a:ext>
              </a:extLst>
            </xdr:cNvPr>
            <xdr:cNvSpPr txBox="1"/>
          </xdr:nvSpPr>
          <xdr:spPr>
            <a:xfrm>
              <a:off x="6629400" y="2975610"/>
              <a:ext cx="584071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i="0">
                  <a:latin typeface="Cambria Math" panose="02040503050406030204" pitchFamily="18" charset="0"/>
                </a:rPr>
                <a:t>=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i="0">
                  <a:latin typeface="Cambria Math" panose="02040503050406030204" pitchFamily="18" charset="0"/>
                </a:rPr>
                <a:t>𝐹𝑥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i="0">
                  <a:latin typeface="Cambria Math" panose="02040503050406030204" pitchFamily="18" charset="0"/>
                </a:rPr>
                <a:t>𝛴𝐹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64" workbookViewId="0">
      <selection activeCell="B8" sqref="B8"/>
    </sheetView>
  </sheetViews>
  <sheetFormatPr defaultRowHeight="14.4" x14ac:dyDescent="0.3"/>
  <sheetData>
    <row r="1" spans="1:8" x14ac:dyDescent="0.3">
      <c r="B1" t="s">
        <v>0</v>
      </c>
      <c r="E1" t="s">
        <v>1</v>
      </c>
      <c r="H1" t="s">
        <v>2</v>
      </c>
    </row>
    <row r="2" spans="1:8" x14ac:dyDescent="0.3">
      <c r="B2">
        <v>1</v>
      </c>
      <c r="E2">
        <v>2</v>
      </c>
    </row>
    <row r="3" spans="1:8" x14ac:dyDescent="0.3">
      <c r="B3">
        <v>2</v>
      </c>
      <c r="E3">
        <v>4</v>
      </c>
    </row>
    <row r="4" spans="1:8" x14ac:dyDescent="0.3">
      <c r="B4">
        <v>3</v>
      </c>
      <c r="E4">
        <v>6</v>
      </c>
    </row>
    <row r="5" spans="1:8" x14ac:dyDescent="0.3">
      <c r="B5">
        <v>4</v>
      </c>
      <c r="E5">
        <v>8</v>
      </c>
    </row>
    <row r="6" spans="1:8" x14ac:dyDescent="0.3">
      <c r="B6">
        <v>5</v>
      </c>
      <c r="E6">
        <v>10</v>
      </c>
    </row>
    <row r="7" spans="1:8" x14ac:dyDescent="0.3">
      <c r="A7" t="s">
        <v>3</v>
      </c>
      <c r="B7">
        <f>AVERAGE(B2:B6)</f>
        <v>3</v>
      </c>
    </row>
    <row r="10" spans="1:8" x14ac:dyDescent="0.3">
      <c r="A10" t="s">
        <v>4</v>
      </c>
    </row>
    <row r="12" spans="1:8" x14ac:dyDescent="0.3">
      <c r="B12" t="s">
        <v>6</v>
      </c>
    </row>
    <row r="13" spans="1:8" x14ac:dyDescent="0.3">
      <c r="B13">
        <v>1</v>
      </c>
    </row>
    <row r="14" spans="1:8" x14ac:dyDescent="0.3">
      <c r="B14">
        <v>2</v>
      </c>
    </row>
    <row r="15" spans="1:8" x14ac:dyDescent="0.3">
      <c r="B15">
        <v>3</v>
      </c>
    </row>
    <row r="16" spans="1:8" x14ac:dyDescent="0.3">
      <c r="B16">
        <v>4</v>
      </c>
    </row>
    <row r="17" spans="1:8" x14ac:dyDescent="0.3">
      <c r="B17">
        <v>5</v>
      </c>
    </row>
    <row r="18" spans="1:8" x14ac:dyDescent="0.3">
      <c r="B18">
        <v>6</v>
      </c>
    </row>
    <row r="19" spans="1:8" x14ac:dyDescent="0.3">
      <c r="B19">
        <v>7</v>
      </c>
    </row>
    <row r="20" spans="1:8" x14ac:dyDescent="0.3">
      <c r="B20">
        <v>8</v>
      </c>
    </row>
    <row r="21" spans="1:8" x14ac:dyDescent="0.3">
      <c r="B21">
        <v>9</v>
      </c>
    </row>
    <row r="22" spans="1:8" x14ac:dyDescent="0.3">
      <c r="B22">
        <v>10</v>
      </c>
    </row>
    <row r="23" spans="1:8" ht="28.8" x14ac:dyDescent="0.3">
      <c r="A23" s="1" t="s">
        <v>5</v>
      </c>
      <c r="B23">
        <f>AVERAGE(B13:B22)</f>
        <v>5.5</v>
      </c>
    </row>
    <row r="28" spans="1:8" x14ac:dyDescent="0.3">
      <c r="C28" t="s">
        <v>7</v>
      </c>
      <c r="E28" t="s">
        <v>1</v>
      </c>
      <c r="H28" t="s">
        <v>2</v>
      </c>
    </row>
    <row r="29" spans="1:8" x14ac:dyDescent="0.3">
      <c r="C29">
        <v>40</v>
      </c>
      <c r="E29">
        <v>2</v>
      </c>
      <c r="H29">
        <f>C29*E29</f>
        <v>80</v>
      </c>
    </row>
    <row r="30" spans="1:8" x14ac:dyDescent="0.3">
      <c r="C30">
        <v>45</v>
      </c>
      <c r="E30">
        <v>4</v>
      </c>
      <c r="H30">
        <f t="shared" ref="H30:H34" si="0">C30*E30</f>
        <v>180</v>
      </c>
    </row>
    <row r="31" spans="1:8" x14ac:dyDescent="0.3">
      <c r="C31">
        <v>50</v>
      </c>
      <c r="E31">
        <v>6</v>
      </c>
      <c r="H31">
        <f t="shared" si="0"/>
        <v>300</v>
      </c>
    </row>
    <row r="32" spans="1:8" x14ac:dyDescent="0.3">
      <c r="C32">
        <v>55</v>
      </c>
      <c r="E32">
        <v>8</v>
      </c>
      <c r="H32">
        <f t="shared" si="0"/>
        <v>440</v>
      </c>
    </row>
    <row r="33" spans="3:8" x14ac:dyDescent="0.3">
      <c r="C33">
        <v>60</v>
      </c>
      <c r="E33">
        <v>10</v>
      </c>
      <c r="H33">
        <f t="shared" si="0"/>
        <v>600</v>
      </c>
    </row>
    <row r="34" spans="3:8" x14ac:dyDescent="0.3">
      <c r="C34">
        <v>65</v>
      </c>
      <c r="E34">
        <v>12</v>
      </c>
      <c r="H34">
        <f t="shared" si="0"/>
        <v>780</v>
      </c>
    </row>
    <row r="35" spans="3:8" x14ac:dyDescent="0.3">
      <c r="D35" t="s">
        <v>9</v>
      </c>
      <c r="E35">
        <f>SUM(E29:E34)</f>
        <v>42</v>
      </c>
      <c r="G35" t="s">
        <v>8</v>
      </c>
      <c r="H35">
        <f>SUM(H29:H34)</f>
        <v>2380</v>
      </c>
    </row>
    <row r="39" spans="3:8" ht="57.6" x14ac:dyDescent="0.3">
      <c r="F39" s="1" t="s">
        <v>10</v>
      </c>
      <c r="H39">
        <f>AVERAGE(H35/E35)</f>
        <v>56.666666666666664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7C33-C6F0-4829-A406-D0B7007B251C}">
  <dimension ref="B2:D17"/>
  <sheetViews>
    <sheetView workbookViewId="0">
      <selection activeCell="G6" sqref="G6"/>
    </sheetView>
  </sheetViews>
  <sheetFormatPr defaultRowHeight="14.4" x14ac:dyDescent="0.3"/>
  <cols>
    <col min="2" max="2" width="10.6640625" bestFit="1" customWidth="1"/>
    <col min="4" max="4" width="15.77734375" bestFit="1" customWidth="1"/>
  </cols>
  <sheetData>
    <row r="2" spans="4:4" x14ac:dyDescent="0.3">
      <c r="D2" t="s">
        <v>12</v>
      </c>
    </row>
    <row r="4" spans="4:4" x14ac:dyDescent="0.3">
      <c r="D4" t="s">
        <v>15</v>
      </c>
    </row>
    <row r="5" spans="4:4" x14ac:dyDescent="0.3">
      <c r="D5" t="s">
        <v>11</v>
      </c>
    </row>
    <row r="6" spans="4:4" x14ac:dyDescent="0.3">
      <c r="D6">
        <v>10</v>
      </c>
    </row>
    <row r="7" spans="4:4" x14ac:dyDescent="0.3">
      <c r="D7">
        <v>8</v>
      </c>
    </row>
    <row r="8" spans="4:4" x14ac:dyDescent="0.3">
      <c r="D8">
        <v>14</v>
      </c>
    </row>
    <row r="9" spans="4:4" x14ac:dyDescent="0.3">
      <c r="D9">
        <v>25</v>
      </c>
    </row>
    <row r="10" spans="4:4" x14ac:dyDescent="0.3">
      <c r="D10">
        <v>8</v>
      </c>
    </row>
    <row r="11" spans="4:4" x14ac:dyDescent="0.3">
      <c r="D11">
        <v>9</v>
      </c>
    </row>
    <row r="12" spans="4:4" x14ac:dyDescent="0.3">
      <c r="D12">
        <v>54</v>
      </c>
    </row>
    <row r="13" spans="4:4" x14ac:dyDescent="0.3">
      <c r="D13">
        <v>7</v>
      </c>
    </row>
    <row r="14" spans="4:4" x14ac:dyDescent="0.3">
      <c r="D14">
        <v>8</v>
      </c>
    </row>
    <row r="15" spans="4:4" x14ac:dyDescent="0.3">
      <c r="D15">
        <v>5</v>
      </c>
    </row>
    <row r="17" spans="2:4" ht="43.2" x14ac:dyDescent="0.3">
      <c r="B17" s="1" t="s">
        <v>14</v>
      </c>
      <c r="D17">
        <f>AVERAGE(D6:D15)</f>
        <v>14.8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16E-450E-4ED5-942F-C8EC502F704D}">
  <dimension ref="B1:E36"/>
  <sheetViews>
    <sheetView topLeftCell="A19" workbookViewId="0">
      <selection activeCell="C37" sqref="C37"/>
    </sheetView>
  </sheetViews>
  <sheetFormatPr defaultRowHeight="14.4" x14ac:dyDescent="0.3"/>
  <cols>
    <col min="2" max="2" width="18.6640625" customWidth="1"/>
    <col min="3" max="3" width="28.44140625" bestFit="1" customWidth="1"/>
    <col min="4" max="4" width="13.5546875" customWidth="1"/>
    <col min="5" max="5" width="22.33203125" bestFit="1" customWidth="1"/>
  </cols>
  <sheetData>
    <row r="1" spans="2:5" x14ac:dyDescent="0.3">
      <c r="C1" t="s">
        <v>25</v>
      </c>
    </row>
    <row r="2" spans="2:5" x14ac:dyDescent="0.3">
      <c r="C2" t="s">
        <v>26</v>
      </c>
    </row>
    <row r="3" spans="2:5" x14ac:dyDescent="0.3">
      <c r="C3" t="s">
        <v>16</v>
      </c>
      <c r="D3" t="s">
        <v>19</v>
      </c>
    </row>
    <row r="5" spans="2:5" x14ac:dyDescent="0.3">
      <c r="C5" s="2" t="s">
        <v>17</v>
      </c>
      <c r="D5" s="2" t="s">
        <v>18</v>
      </c>
      <c r="E5" s="2" t="s">
        <v>22</v>
      </c>
    </row>
    <row r="6" spans="2:5" x14ac:dyDescent="0.3">
      <c r="C6">
        <v>1</v>
      </c>
      <c r="D6">
        <v>59</v>
      </c>
      <c r="E6">
        <f>PRODUCT(D6,C6)</f>
        <v>59</v>
      </c>
    </row>
    <row r="7" spans="2:5" x14ac:dyDescent="0.3">
      <c r="C7">
        <v>2</v>
      </c>
      <c r="D7">
        <v>87</v>
      </c>
      <c r="E7">
        <f t="shared" ref="E7:E15" si="0">PRODUCT(D7,C7)</f>
        <v>174</v>
      </c>
    </row>
    <row r="8" spans="2:5" x14ac:dyDescent="0.3">
      <c r="C8">
        <v>3</v>
      </c>
      <c r="D8">
        <v>59</v>
      </c>
      <c r="E8">
        <f t="shared" si="0"/>
        <v>177</v>
      </c>
    </row>
    <row r="9" spans="2:5" x14ac:dyDescent="0.3">
      <c r="C9">
        <v>4</v>
      </c>
      <c r="D9">
        <v>84</v>
      </c>
      <c r="E9">
        <f t="shared" si="0"/>
        <v>336</v>
      </c>
    </row>
    <row r="10" spans="2:5" x14ac:dyDescent="0.3">
      <c r="C10">
        <v>5</v>
      </c>
      <c r="D10">
        <v>32</v>
      </c>
      <c r="E10">
        <f t="shared" si="0"/>
        <v>160</v>
      </c>
    </row>
    <row r="11" spans="2:5" x14ac:dyDescent="0.3">
      <c r="C11">
        <v>6</v>
      </c>
      <c r="D11">
        <v>25</v>
      </c>
      <c r="E11">
        <f t="shared" si="0"/>
        <v>150</v>
      </c>
    </row>
    <row r="12" spans="2:5" x14ac:dyDescent="0.3">
      <c r="C12">
        <v>7</v>
      </c>
      <c r="D12">
        <v>89</v>
      </c>
      <c r="E12">
        <f t="shared" si="0"/>
        <v>623</v>
      </c>
    </row>
    <row r="13" spans="2:5" x14ac:dyDescent="0.3">
      <c r="C13">
        <v>8</v>
      </c>
      <c r="D13">
        <v>74</v>
      </c>
      <c r="E13">
        <f t="shared" si="0"/>
        <v>592</v>
      </c>
    </row>
    <row r="14" spans="2:5" x14ac:dyDescent="0.3">
      <c r="C14">
        <v>9</v>
      </c>
      <c r="D14">
        <v>58</v>
      </c>
      <c r="E14">
        <f t="shared" si="0"/>
        <v>522</v>
      </c>
    </row>
    <row r="15" spans="2:5" x14ac:dyDescent="0.3">
      <c r="C15">
        <v>10</v>
      </c>
      <c r="D15">
        <v>95</v>
      </c>
      <c r="E15">
        <f t="shared" si="0"/>
        <v>950</v>
      </c>
    </row>
    <row r="16" spans="2:5" ht="72" x14ac:dyDescent="0.3">
      <c r="B16" s="3" t="s">
        <v>23</v>
      </c>
      <c r="C16" s="1"/>
      <c r="D16" s="2">
        <f>SUM(D6:D15)</f>
        <v>662</v>
      </c>
      <c r="E16" s="2">
        <f>SUM(E6:E15)</f>
        <v>3743</v>
      </c>
    </row>
    <row r="19" spans="2:5" x14ac:dyDescent="0.3">
      <c r="B19" s="2" t="s">
        <v>24</v>
      </c>
      <c r="C19" s="2" t="s">
        <v>20</v>
      </c>
      <c r="D19" s="2">
        <f>(E16/D16)</f>
        <v>5.6540785498489425</v>
      </c>
    </row>
    <row r="23" spans="2:5" x14ac:dyDescent="0.3">
      <c r="C23" t="s">
        <v>25</v>
      </c>
    </row>
    <row r="24" spans="2:5" x14ac:dyDescent="0.3">
      <c r="C24" t="s">
        <v>27</v>
      </c>
    </row>
    <row r="25" spans="2:5" x14ac:dyDescent="0.3">
      <c r="C25" t="s">
        <v>17</v>
      </c>
      <c r="D25" t="s">
        <v>18</v>
      </c>
      <c r="E25" t="s">
        <v>21</v>
      </c>
    </row>
    <row r="26" spans="2:5" x14ac:dyDescent="0.3">
      <c r="C26">
        <v>1</v>
      </c>
      <c r="D26">
        <v>25</v>
      </c>
      <c r="E26">
        <f>PRODUCT(D26,C26)</f>
        <v>25</v>
      </c>
    </row>
    <row r="27" spans="2:5" x14ac:dyDescent="0.3">
      <c r="C27">
        <v>2</v>
      </c>
      <c r="D27">
        <v>85</v>
      </c>
      <c r="E27">
        <f t="shared" ref="E27:E34" si="1">PRODUCT(D27,C27)</f>
        <v>170</v>
      </c>
    </row>
    <row r="28" spans="2:5" x14ac:dyDescent="0.3">
      <c r="C28">
        <v>3</v>
      </c>
      <c r="D28">
        <v>41</v>
      </c>
      <c r="E28">
        <f t="shared" si="1"/>
        <v>123</v>
      </c>
    </row>
    <row r="29" spans="2:5" x14ac:dyDescent="0.3">
      <c r="C29">
        <v>4</v>
      </c>
      <c r="D29">
        <v>59</v>
      </c>
      <c r="E29">
        <f t="shared" si="1"/>
        <v>236</v>
      </c>
    </row>
    <row r="30" spans="2:5" x14ac:dyDescent="0.3">
      <c r="C30">
        <v>5</v>
      </c>
      <c r="D30">
        <v>74</v>
      </c>
      <c r="E30">
        <f t="shared" si="1"/>
        <v>370</v>
      </c>
    </row>
    <row r="31" spans="2:5" x14ac:dyDescent="0.3">
      <c r="C31">
        <v>6</v>
      </c>
      <c r="D31">
        <v>19</v>
      </c>
      <c r="E31">
        <f t="shared" si="1"/>
        <v>114</v>
      </c>
    </row>
    <row r="32" spans="2:5" x14ac:dyDescent="0.3">
      <c r="C32">
        <v>7</v>
      </c>
      <c r="D32">
        <v>36</v>
      </c>
      <c r="E32">
        <f t="shared" si="1"/>
        <v>252</v>
      </c>
    </row>
    <row r="33" spans="2:5" x14ac:dyDescent="0.3">
      <c r="C33">
        <v>8</v>
      </c>
      <c r="D33">
        <v>65</v>
      </c>
      <c r="E33">
        <f t="shared" si="1"/>
        <v>520</v>
      </c>
    </row>
    <row r="34" spans="2:5" x14ac:dyDescent="0.3">
      <c r="C34">
        <v>9</v>
      </c>
      <c r="D34">
        <v>95</v>
      </c>
      <c r="E34">
        <f t="shared" si="1"/>
        <v>855</v>
      </c>
    </row>
    <row r="35" spans="2:5" x14ac:dyDescent="0.3">
      <c r="D35">
        <f>SUM(D26:D34)</f>
        <v>499</v>
      </c>
    </row>
    <row r="36" spans="2:5" x14ac:dyDescent="0.3">
      <c r="B36" t="s">
        <v>28</v>
      </c>
      <c r="C36">
        <f>(E34/D35)</f>
        <v>1.7134268537074149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96B2-B886-4A20-A4E9-BEFD12C94741}">
  <dimension ref="B1:G27"/>
  <sheetViews>
    <sheetView topLeftCell="A7" workbookViewId="0">
      <selection activeCell="F24" sqref="F24"/>
    </sheetView>
  </sheetViews>
  <sheetFormatPr defaultRowHeight="14.4" x14ac:dyDescent="0.3"/>
  <cols>
    <col min="4" max="4" width="14.5546875" bestFit="1" customWidth="1"/>
    <col min="5" max="5" width="10.77734375" customWidth="1"/>
  </cols>
  <sheetData>
    <row r="1" spans="2:7" x14ac:dyDescent="0.3">
      <c r="E1" t="s">
        <v>36</v>
      </c>
    </row>
    <row r="2" spans="2:7" x14ac:dyDescent="0.3">
      <c r="E2" t="s">
        <v>38</v>
      </c>
    </row>
    <row r="3" spans="2:7" ht="43.2" x14ac:dyDescent="0.3">
      <c r="D3" s="1" t="s">
        <v>29</v>
      </c>
      <c r="E3" s="1" t="s">
        <v>18</v>
      </c>
      <c r="F3" t="s">
        <v>17</v>
      </c>
      <c r="G3" t="s">
        <v>21</v>
      </c>
    </row>
    <row r="4" spans="2:7" x14ac:dyDescent="0.3">
      <c r="D4" t="s">
        <v>30</v>
      </c>
      <c r="E4">
        <v>8</v>
      </c>
      <c r="F4">
        <f>(100+200)/2</f>
        <v>150</v>
      </c>
      <c r="G4">
        <f>PRODUCT(F4,E4)</f>
        <v>1200</v>
      </c>
    </row>
    <row r="5" spans="2:7" x14ac:dyDescent="0.3">
      <c r="D5" t="s">
        <v>31</v>
      </c>
      <c r="E5">
        <v>7</v>
      </c>
      <c r="F5">
        <f>(300+200)/2</f>
        <v>250</v>
      </c>
      <c r="G5">
        <f t="shared" ref="G5:G8" si="0">PRODUCT(F5,E5)</f>
        <v>1750</v>
      </c>
    </row>
    <row r="6" spans="2:7" x14ac:dyDescent="0.3">
      <c r="D6" t="s">
        <v>32</v>
      </c>
      <c r="E6">
        <v>41</v>
      </c>
      <c r="F6">
        <v>350</v>
      </c>
      <c r="G6">
        <v>14350</v>
      </c>
    </row>
    <row r="7" spans="2:7" x14ac:dyDescent="0.3">
      <c r="D7" t="s">
        <v>33</v>
      </c>
      <c r="E7">
        <v>51</v>
      </c>
      <c r="F7">
        <v>450</v>
      </c>
      <c r="G7">
        <f t="shared" si="0"/>
        <v>22950</v>
      </c>
    </row>
    <row r="8" spans="2:7" x14ac:dyDescent="0.3">
      <c r="D8" t="s">
        <v>34</v>
      </c>
      <c r="E8">
        <v>14</v>
      </c>
      <c r="F8">
        <v>550</v>
      </c>
      <c r="G8">
        <f t="shared" si="0"/>
        <v>7700</v>
      </c>
    </row>
    <row r="9" spans="2:7" x14ac:dyDescent="0.3">
      <c r="C9" s="2" t="s">
        <v>35</v>
      </c>
      <c r="E9" s="2">
        <f>SUM(E4:E8)</f>
        <v>121</v>
      </c>
      <c r="G9" s="2">
        <f>SUM(G4:G8)</f>
        <v>47950</v>
      </c>
    </row>
    <row r="12" spans="2:7" x14ac:dyDescent="0.3">
      <c r="C12" s="2" t="s">
        <v>28</v>
      </c>
      <c r="E12" s="2">
        <f>(G9/E9)</f>
        <v>396.28099173553721</v>
      </c>
    </row>
    <row r="16" spans="2:7" x14ac:dyDescent="0.3">
      <c r="B16" t="s">
        <v>27</v>
      </c>
    </row>
    <row r="17" spans="2:6" ht="28.8" x14ac:dyDescent="0.3">
      <c r="B17" t="s">
        <v>39</v>
      </c>
      <c r="D17" s="1" t="s">
        <v>46</v>
      </c>
      <c r="E17" t="s">
        <v>17</v>
      </c>
      <c r="F17" t="s">
        <v>21</v>
      </c>
    </row>
    <row r="18" spans="2:6" x14ac:dyDescent="0.3">
      <c r="B18" t="s">
        <v>40</v>
      </c>
      <c r="D18">
        <v>25</v>
      </c>
      <c r="E18">
        <v>15</v>
      </c>
      <c r="F18">
        <f>PRODUCT(E18,D18)</f>
        <v>375</v>
      </c>
    </row>
    <row r="19" spans="2:6" x14ac:dyDescent="0.3">
      <c r="B19" t="s">
        <v>41</v>
      </c>
      <c r="D19">
        <v>14</v>
      </c>
      <c r="E19">
        <v>25</v>
      </c>
      <c r="F19">
        <f t="shared" ref="F19:F22" si="1">PRODUCT(E19,D19)</f>
        <v>350</v>
      </c>
    </row>
    <row r="20" spans="2:6" x14ac:dyDescent="0.3">
      <c r="B20" t="s">
        <v>42</v>
      </c>
      <c r="D20">
        <v>58</v>
      </c>
      <c r="E20">
        <v>35</v>
      </c>
      <c r="F20">
        <f t="shared" si="1"/>
        <v>2030</v>
      </c>
    </row>
    <row r="21" spans="2:6" x14ac:dyDescent="0.3">
      <c r="B21" t="s">
        <v>43</v>
      </c>
      <c r="D21">
        <v>74</v>
      </c>
      <c r="E21">
        <v>45</v>
      </c>
      <c r="F21">
        <f t="shared" si="1"/>
        <v>3330</v>
      </c>
    </row>
    <row r="22" spans="2:6" x14ac:dyDescent="0.3">
      <c r="B22" t="s">
        <v>44</v>
      </c>
      <c r="D22">
        <v>14</v>
      </c>
      <c r="E22">
        <v>55</v>
      </c>
      <c r="F22">
        <f t="shared" si="1"/>
        <v>770</v>
      </c>
    </row>
    <row r="23" spans="2:6" x14ac:dyDescent="0.3">
      <c r="D23" s="2">
        <f>SUM(D18:D22)</f>
        <v>185</v>
      </c>
      <c r="F23" s="2">
        <f>SUM(F18:F22)</f>
        <v>6855</v>
      </c>
    </row>
    <row r="27" spans="2:6" x14ac:dyDescent="0.3">
      <c r="B27" s="2" t="s">
        <v>45</v>
      </c>
      <c r="D27" s="2">
        <f>F23/D23</f>
        <v>37.054054054054056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E4B3-F1DD-4D54-9228-88721399A648}">
  <dimension ref="A1:G67"/>
  <sheetViews>
    <sheetView topLeftCell="A97" zoomScaleNormal="100" workbookViewId="0">
      <selection activeCell="B31" sqref="B31"/>
    </sheetView>
  </sheetViews>
  <sheetFormatPr defaultRowHeight="14.4" x14ac:dyDescent="0.3"/>
  <cols>
    <col min="7" max="7" width="12.88671875" customWidth="1"/>
  </cols>
  <sheetData>
    <row r="1" spans="5:7" x14ac:dyDescent="0.3">
      <c r="G1" t="s">
        <v>48</v>
      </c>
    </row>
    <row r="2" spans="5:7" x14ac:dyDescent="0.3">
      <c r="G2" t="s">
        <v>26</v>
      </c>
    </row>
    <row r="3" spans="5:7" x14ac:dyDescent="0.3">
      <c r="F3" t="s">
        <v>50</v>
      </c>
    </row>
    <row r="4" spans="5:7" x14ac:dyDescent="0.3">
      <c r="F4">
        <v>9</v>
      </c>
    </row>
    <row r="5" spans="5:7" x14ac:dyDescent="0.3">
      <c r="F5">
        <v>7</v>
      </c>
    </row>
    <row r="6" spans="5:7" x14ac:dyDescent="0.3">
      <c r="F6">
        <v>5</v>
      </c>
    </row>
    <row r="7" spans="5:7" x14ac:dyDescent="0.3">
      <c r="F7">
        <v>7</v>
      </c>
    </row>
    <row r="8" spans="5:7" x14ac:dyDescent="0.3">
      <c r="F8">
        <v>5</v>
      </c>
    </row>
    <row r="9" spans="5:7" x14ac:dyDescent="0.3">
      <c r="F9">
        <v>4</v>
      </c>
    </row>
    <row r="10" spans="5:7" x14ac:dyDescent="0.3">
      <c r="F10">
        <v>7</v>
      </c>
    </row>
    <row r="12" spans="5:7" x14ac:dyDescent="0.3">
      <c r="E12" t="s">
        <v>51</v>
      </c>
      <c r="F12">
        <f>MEDIAN(F4:F10)</f>
        <v>7</v>
      </c>
    </row>
    <row r="17" spans="1:2" x14ac:dyDescent="0.3">
      <c r="A17" t="s">
        <v>37</v>
      </c>
      <c r="B17" t="s">
        <v>49</v>
      </c>
    </row>
    <row r="18" spans="1:2" x14ac:dyDescent="0.3">
      <c r="B18" t="s">
        <v>50</v>
      </c>
    </row>
    <row r="19" spans="1:2" x14ac:dyDescent="0.3">
      <c r="B19">
        <v>58</v>
      </c>
    </row>
    <row r="20" spans="1:2" x14ac:dyDescent="0.3">
      <c r="B20">
        <v>41</v>
      </c>
    </row>
    <row r="21" spans="1:2" x14ac:dyDescent="0.3">
      <c r="B21">
        <v>25</v>
      </c>
    </row>
    <row r="22" spans="1:2" x14ac:dyDescent="0.3">
      <c r="B22">
        <v>77</v>
      </c>
    </row>
    <row r="23" spans="1:2" x14ac:dyDescent="0.3">
      <c r="B23">
        <v>22</v>
      </c>
    </row>
    <row r="24" spans="1:2" x14ac:dyDescent="0.3">
      <c r="B24">
        <v>54</v>
      </c>
    </row>
    <row r="25" spans="1:2" x14ac:dyDescent="0.3">
      <c r="B25">
        <v>58</v>
      </c>
    </row>
    <row r="26" spans="1:2" x14ac:dyDescent="0.3">
      <c r="B26">
        <v>24</v>
      </c>
    </row>
    <row r="27" spans="1:2" x14ac:dyDescent="0.3">
      <c r="B27">
        <v>86</v>
      </c>
    </row>
    <row r="28" spans="1:2" x14ac:dyDescent="0.3">
      <c r="B28">
        <v>54</v>
      </c>
    </row>
    <row r="29" spans="1:2" x14ac:dyDescent="0.3">
      <c r="A29" t="s">
        <v>3</v>
      </c>
      <c r="B29">
        <f>AVERAGE(B19:B28)</f>
        <v>49.9</v>
      </c>
    </row>
    <row r="30" spans="1:2" x14ac:dyDescent="0.3">
      <c r="A30" t="s">
        <v>47</v>
      </c>
      <c r="B30">
        <f>MEDIAN(B19:B28)</f>
        <v>54</v>
      </c>
    </row>
    <row r="34" spans="2:4" x14ac:dyDescent="0.3">
      <c r="B34" t="s">
        <v>53</v>
      </c>
      <c r="C34" t="s">
        <v>52</v>
      </c>
    </row>
    <row r="35" spans="2:4" x14ac:dyDescent="0.3">
      <c r="B35" t="s">
        <v>25</v>
      </c>
      <c r="C35" t="s">
        <v>54</v>
      </c>
    </row>
    <row r="39" spans="2:4" x14ac:dyDescent="0.3">
      <c r="B39" t="s">
        <v>15</v>
      </c>
      <c r="D39" t="s">
        <v>25</v>
      </c>
    </row>
    <row r="40" spans="2:4" x14ac:dyDescent="0.3">
      <c r="B40">
        <v>1</v>
      </c>
      <c r="D40">
        <v>0</v>
      </c>
    </row>
    <row r="41" spans="2:4" x14ac:dyDescent="0.3">
      <c r="B41">
        <v>2</v>
      </c>
      <c r="D41">
        <v>1</v>
      </c>
    </row>
    <row r="42" spans="2:4" x14ac:dyDescent="0.3">
      <c r="B42">
        <v>3</v>
      </c>
      <c r="D42">
        <v>2</v>
      </c>
    </row>
    <row r="43" spans="2:4" x14ac:dyDescent="0.3">
      <c r="B43">
        <v>4</v>
      </c>
      <c r="D43">
        <v>3</v>
      </c>
    </row>
    <row r="44" spans="2:4" x14ac:dyDescent="0.3">
      <c r="B44">
        <v>5</v>
      </c>
      <c r="D44">
        <v>4</v>
      </c>
    </row>
    <row r="45" spans="2:4" x14ac:dyDescent="0.3">
      <c r="B45">
        <v>6</v>
      </c>
      <c r="D45">
        <v>5</v>
      </c>
    </row>
    <row r="46" spans="2:4" x14ac:dyDescent="0.3">
      <c r="B46">
        <v>7</v>
      </c>
      <c r="D46">
        <v>6</v>
      </c>
    </row>
    <row r="47" spans="2:4" x14ac:dyDescent="0.3">
      <c r="B47">
        <v>8</v>
      </c>
      <c r="D47">
        <v>7</v>
      </c>
    </row>
    <row r="48" spans="2:4" x14ac:dyDescent="0.3">
      <c r="B48">
        <v>9</v>
      </c>
      <c r="D48">
        <v>8</v>
      </c>
    </row>
    <row r="49" spans="1:4" x14ac:dyDescent="0.3">
      <c r="B49">
        <v>10</v>
      </c>
      <c r="D49">
        <v>9</v>
      </c>
    </row>
    <row r="51" spans="1:4" x14ac:dyDescent="0.3">
      <c r="A51" t="s">
        <v>13</v>
      </c>
      <c r="B51">
        <f>AVERAGE(B40:B49)</f>
        <v>5.5</v>
      </c>
      <c r="D51">
        <f t="shared" ref="D51" si="0">AVERAGE(D40:D49)</f>
        <v>4.5</v>
      </c>
    </row>
    <row r="52" spans="1:4" x14ac:dyDescent="0.3">
      <c r="A52" t="s">
        <v>47</v>
      </c>
      <c r="B52">
        <f>MEDIAN(B40:B49)</f>
        <v>5.5</v>
      </c>
      <c r="D52">
        <f t="shared" ref="D52" si="1">MEDIAN(D40:D49)</f>
        <v>4.5</v>
      </c>
    </row>
    <row r="55" spans="1:4" x14ac:dyDescent="0.3">
      <c r="A55" t="s">
        <v>55</v>
      </c>
      <c r="B55" t="s">
        <v>56</v>
      </c>
    </row>
    <row r="56" spans="1:4" x14ac:dyDescent="0.3">
      <c r="B56">
        <v>25</v>
      </c>
    </row>
    <row r="57" spans="1:4" x14ac:dyDescent="0.3">
      <c r="B57">
        <v>88</v>
      </c>
    </row>
    <row r="58" spans="1:4" x14ac:dyDescent="0.3">
      <c r="B58">
        <v>74</v>
      </c>
    </row>
    <row r="59" spans="1:4" x14ac:dyDescent="0.3">
      <c r="B59">
        <v>58</v>
      </c>
    </row>
    <row r="60" spans="1:4" x14ac:dyDescent="0.3">
      <c r="B60">
        <v>78</v>
      </c>
    </row>
    <row r="61" spans="1:4" x14ac:dyDescent="0.3">
      <c r="B61">
        <v>52</v>
      </c>
    </row>
    <row r="62" spans="1:4" x14ac:dyDescent="0.3">
      <c r="B62">
        <v>58</v>
      </c>
    </row>
    <row r="63" spans="1:4" x14ac:dyDescent="0.3">
      <c r="B63">
        <v>65</v>
      </c>
    </row>
    <row r="64" spans="1:4" x14ac:dyDescent="0.3">
      <c r="B64">
        <v>65</v>
      </c>
    </row>
    <row r="65" spans="1:2" x14ac:dyDescent="0.3">
      <c r="B65">
        <v>21</v>
      </c>
    </row>
    <row r="66" spans="1:2" x14ac:dyDescent="0.3">
      <c r="A66" t="s">
        <v>57</v>
      </c>
      <c r="B66">
        <f>AVERAGE(B56:B65)</f>
        <v>58.4</v>
      </c>
    </row>
    <row r="67" spans="1:2" x14ac:dyDescent="0.3">
      <c r="A67" t="s">
        <v>51</v>
      </c>
      <c r="B67">
        <f>MEDIAN(B56:B65)</f>
        <v>61.5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01FB-0AAD-4097-89E1-0DE7E4DFC5BF}">
  <dimension ref="B3:E54"/>
  <sheetViews>
    <sheetView topLeftCell="A46" workbookViewId="0">
      <selection activeCell="D34" sqref="D34"/>
    </sheetView>
  </sheetViews>
  <sheetFormatPr defaultRowHeight="14.4" x14ac:dyDescent="0.3"/>
  <sheetData>
    <row r="3" spans="2:5" x14ac:dyDescent="0.3">
      <c r="C3" t="s">
        <v>0</v>
      </c>
      <c r="D3" t="s">
        <v>1</v>
      </c>
      <c r="E3" t="s">
        <v>58</v>
      </c>
    </row>
    <row r="4" spans="2:5" x14ac:dyDescent="0.3">
      <c r="C4">
        <v>40</v>
      </c>
      <c r="D4">
        <v>2</v>
      </c>
      <c r="E4">
        <v>2</v>
      </c>
    </row>
    <row r="5" spans="2:5" x14ac:dyDescent="0.3">
      <c r="C5">
        <v>45</v>
      </c>
      <c r="D5">
        <v>3</v>
      </c>
      <c r="E5">
        <f>E4+D5</f>
        <v>5</v>
      </c>
    </row>
    <row r="6" spans="2:5" x14ac:dyDescent="0.3">
      <c r="C6">
        <v>50</v>
      </c>
      <c r="D6">
        <v>4</v>
      </c>
      <c r="E6">
        <f t="shared" ref="E6:E8" si="0">E5+D6</f>
        <v>9</v>
      </c>
    </row>
    <row r="7" spans="2:5" x14ac:dyDescent="0.3">
      <c r="C7">
        <v>55</v>
      </c>
      <c r="D7">
        <v>1</v>
      </c>
      <c r="E7">
        <f t="shared" si="0"/>
        <v>10</v>
      </c>
    </row>
    <row r="8" spans="2:5" x14ac:dyDescent="0.3">
      <c r="C8">
        <v>60</v>
      </c>
      <c r="D8">
        <v>2</v>
      </c>
      <c r="E8">
        <f t="shared" si="0"/>
        <v>12</v>
      </c>
    </row>
    <row r="10" spans="2:5" x14ac:dyDescent="0.3">
      <c r="D10" t="s">
        <v>51</v>
      </c>
      <c r="E10" t="s">
        <v>60</v>
      </c>
    </row>
    <row r="11" spans="2:5" x14ac:dyDescent="0.3">
      <c r="B11" t="s">
        <v>59</v>
      </c>
      <c r="E11">
        <f>(E8+1)/2</f>
        <v>6.5</v>
      </c>
    </row>
    <row r="12" spans="2:5" x14ac:dyDescent="0.3">
      <c r="D12" t="s">
        <v>61</v>
      </c>
      <c r="E12">
        <v>50</v>
      </c>
    </row>
    <row r="17" spans="2:4" x14ac:dyDescent="0.3">
      <c r="B17" t="s">
        <v>62</v>
      </c>
      <c r="C17" t="s">
        <v>63</v>
      </c>
    </row>
    <row r="19" spans="2:4" x14ac:dyDescent="0.3">
      <c r="B19" t="s">
        <v>64</v>
      </c>
      <c r="C19" t="s">
        <v>18</v>
      </c>
      <c r="D19" t="s">
        <v>70</v>
      </c>
    </row>
    <row r="20" spans="2:4" x14ac:dyDescent="0.3">
      <c r="B20" t="s">
        <v>65</v>
      </c>
      <c r="C20">
        <v>1</v>
      </c>
      <c r="D20">
        <v>1</v>
      </c>
    </row>
    <row r="21" spans="2:4" x14ac:dyDescent="0.3">
      <c r="B21" t="s">
        <v>66</v>
      </c>
      <c r="C21">
        <v>8</v>
      </c>
      <c r="D21">
        <f>D20+C21</f>
        <v>9</v>
      </c>
    </row>
    <row r="22" spans="2:4" x14ac:dyDescent="0.3">
      <c r="B22" t="s">
        <v>67</v>
      </c>
      <c r="C22">
        <v>2</v>
      </c>
      <c r="D22">
        <f t="shared" ref="D22:D24" si="1">D21+C22</f>
        <v>11</v>
      </c>
    </row>
    <row r="23" spans="2:4" x14ac:dyDescent="0.3">
      <c r="B23" t="s">
        <v>68</v>
      </c>
      <c r="C23">
        <v>3</v>
      </c>
      <c r="D23">
        <f t="shared" si="1"/>
        <v>14</v>
      </c>
    </row>
    <row r="24" spans="2:4" x14ac:dyDescent="0.3">
      <c r="B24" t="s">
        <v>69</v>
      </c>
      <c r="C24">
        <v>12</v>
      </c>
      <c r="D24">
        <f t="shared" si="1"/>
        <v>26</v>
      </c>
    </row>
    <row r="27" spans="2:4" x14ac:dyDescent="0.3">
      <c r="C27" t="s">
        <v>71</v>
      </c>
      <c r="D27">
        <f>D24/2</f>
        <v>13</v>
      </c>
    </row>
    <row r="30" spans="2:4" x14ac:dyDescent="0.3">
      <c r="C30" t="s">
        <v>72</v>
      </c>
      <c r="D30" t="s">
        <v>73</v>
      </c>
    </row>
    <row r="33" spans="2:5" x14ac:dyDescent="0.3">
      <c r="C33" t="s">
        <v>74</v>
      </c>
      <c r="D33">
        <f>15+13-11/3*5</f>
        <v>9.6666666666666679</v>
      </c>
    </row>
    <row r="37" spans="2:5" x14ac:dyDescent="0.3">
      <c r="B37" t="s">
        <v>75</v>
      </c>
      <c r="D37" t="s">
        <v>1</v>
      </c>
      <c r="E37" t="s">
        <v>58</v>
      </c>
    </row>
    <row r="38" spans="2:5" x14ac:dyDescent="0.3">
      <c r="B38" t="s">
        <v>65</v>
      </c>
      <c r="D38">
        <v>1</v>
      </c>
      <c r="E38">
        <v>1</v>
      </c>
    </row>
    <row r="39" spans="2:5" x14ac:dyDescent="0.3">
      <c r="B39" t="s">
        <v>66</v>
      </c>
      <c r="D39">
        <v>8</v>
      </c>
      <c r="E39">
        <f>E38+D39</f>
        <v>9</v>
      </c>
    </row>
    <row r="40" spans="2:5" x14ac:dyDescent="0.3">
      <c r="B40" t="s">
        <v>67</v>
      </c>
      <c r="D40">
        <v>2</v>
      </c>
      <c r="E40">
        <f t="shared" ref="E40:E42" si="2">E39+D40</f>
        <v>11</v>
      </c>
    </row>
    <row r="41" spans="2:5" x14ac:dyDescent="0.3">
      <c r="B41" t="s">
        <v>68</v>
      </c>
      <c r="D41">
        <v>3</v>
      </c>
      <c r="E41">
        <f t="shared" si="2"/>
        <v>14</v>
      </c>
    </row>
    <row r="42" spans="2:5" x14ac:dyDescent="0.3">
      <c r="B42" t="s">
        <v>69</v>
      </c>
      <c r="D42">
        <v>12</v>
      </c>
      <c r="E42">
        <f t="shared" si="2"/>
        <v>26</v>
      </c>
    </row>
    <row r="45" spans="2:5" x14ac:dyDescent="0.3">
      <c r="D45" t="s">
        <v>76</v>
      </c>
    </row>
    <row r="46" spans="2:5" x14ac:dyDescent="0.3">
      <c r="E46">
        <f>E42/2</f>
        <v>13</v>
      </c>
    </row>
    <row r="48" spans="2:5" x14ac:dyDescent="0.3">
      <c r="D48" t="s">
        <v>78</v>
      </c>
      <c r="E48" t="s">
        <v>68</v>
      </c>
    </row>
    <row r="50" spans="4:5" x14ac:dyDescent="0.3">
      <c r="D50" t="s">
        <v>61</v>
      </c>
      <c r="E50" t="s">
        <v>77</v>
      </c>
    </row>
    <row r="54" spans="4:5" x14ac:dyDescent="0.3">
      <c r="D54" t="s">
        <v>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5250-D1B6-4147-9F28-BA6713235ED9}">
  <dimension ref="B3:N130"/>
  <sheetViews>
    <sheetView topLeftCell="A16" workbookViewId="0">
      <selection activeCell="J37" sqref="J37"/>
    </sheetView>
  </sheetViews>
  <sheetFormatPr defaultRowHeight="14.4" x14ac:dyDescent="0.3"/>
  <sheetData>
    <row r="3" spans="3:9" x14ac:dyDescent="0.3">
      <c r="C3" t="s">
        <v>79</v>
      </c>
      <c r="D3" t="s">
        <v>18</v>
      </c>
      <c r="E3" t="s">
        <v>80</v>
      </c>
      <c r="F3" t="s">
        <v>82</v>
      </c>
      <c r="G3" t="s">
        <v>83</v>
      </c>
    </row>
    <row r="4" spans="3:9" x14ac:dyDescent="0.3">
      <c r="C4" t="s">
        <v>65</v>
      </c>
      <c r="D4">
        <v>1</v>
      </c>
      <c r="E4">
        <v>1</v>
      </c>
      <c r="F4" t="s">
        <v>84</v>
      </c>
      <c r="G4" t="s">
        <v>85</v>
      </c>
      <c r="H4">
        <f>E8/2</f>
        <v>13</v>
      </c>
      <c r="I4" t="s">
        <v>86</v>
      </c>
    </row>
    <row r="5" spans="3:9" x14ac:dyDescent="0.3">
      <c r="C5" t="s">
        <v>66</v>
      </c>
      <c r="D5">
        <v>8</v>
      </c>
      <c r="E5">
        <f>E4+D5</f>
        <v>9</v>
      </c>
    </row>
    <row r="6" spans="3:9" x14ac:dyDescent="0.3">
      <c r="C6" t="s">
        <v>67</v>
      </c>
      <c r="D6">
        <v>2</v>
      </c>
      <c r="E6">
        <f t="shared" ref="E6:E8" si="0">E5+D6</f>
        <v>11</v>
      </c>
    </row>
    <row r="7" spans="3:9" x14ac:dyDescent="0.3">
      <c r="C7" s="2" t="s">
        <v>68</v>
      </c>
      <c r="D7">
        <v>3</v>
      </c>
      <c r="E7">
        <f t="shared" si="0"/>
        <v>14</v>
      </c>
    </row>
    <row r="8" spans="3:9" x14ac:dyDescent="0.3">
      <c r="C8" t="s">
        <v>69</v>
      </c>
      <c r="D8">
        <v>12</v>
      </c>
      <c r="E8">
        <f t="shared" si="0"/>
        <v>26</v>
      </c>
    </row>
    <row r="10" spans="3:9" x14ac:dyDescent="0.3">
      <c r="F10" t="s">
        <v>87</v>
      </c>
    </row>
    <row r="11" spans="3:9" x14ac:dyDescent="0.3">
      <c r="E11" t="s">
        <v>81</v>
      </c>
    </row>
    <row r="12" spans="3:9" x14ac:dyDescent="0.3">
      <c r="F12" t="s">
        <v>88</v>
      </c>
      <c r="H12" t="s">
        <v>89</v>
      </c>
    </row>
    <row r="13" spans="3:9" x14ac:dyDescent="0.3">
      <c r="H13">
        <f>(E8/2)-11</f>
        <v>2</v>
      </c>
    </row>
    <row r="14" spans="3:9" x14ac:dyDescent="0.3">
      <c r="H14">
        <f>H13/D7</f>
        <v>0.66666666666666663</v>
      </c>
    </row>
    <row r="15" spans="3:9" x14ac:dyDescent="0.3">
      <c r="H15">
        <f>H14*5</f>
        <v>3.333333333333333</v>
      </c>
    </row>
    <row r="16" spans="3:9" x14ac:dyDescent="0.3">
      <c r="F16" t="s">
        <v>90</v>
      </c>
      <c r="H16">
        <f>H15+15</f>
        <v>18.333333333333332</v>
      </c>
    </row>
    <row r="27" spans="3:9" x14ac:dyDescent="0.3">
      <c r="C27" t="s">
        <v>64</v>
      </c>
      <c r="D27" t="s">
        <v>1</v>
      </c>
      <c r="E27" t="s">
        <v>58</v>
      </c>
    </row>
    <row r="28" spans="3:9" x14ac:dyDescent="0.3">
      <c r="C28" t="s">
        <v>67</v>
      </c>
      <c r="D28">
        <v>5</v>
      </c>
      <c r="E28">
        <f>D28</f>
        <v>5</v>
      </c>
    </row>
    <row r="29" spans="3:9" x14ac:dyDescent="0.3">
      <c r="C29" t="s">
        <v>68</v>
      </c>
      <c r="D29">
        <v>8</v>
      </c>
      <c r="E29">
        <f>E28+D29</f>
        <v>13</v>
      </c>
    </row>
    <row r="30" spans="3:9" x14ac:dyDescent="0.3">
      <c r="C30" s="2" t="s">
        <v>69</v>
      </c>
      <c r="D30">
        <v>7</v>
      </c>
      <c r="E30">
        <f t="shared" ref="E30:E32" si="1">E29+D30</f>
        <v>20</v>
      </c>
      <c r="G30" t="s">
        <v>93</v>
      </c>
    </row>
    <row r="31" spans="3:9" x14ac:dyDescent="0.3">
      <c r="C31" t="s">
        <v>91</v>
      </c>
      <c r="D31">
        <v>5</v>
      </c>
      <c r="E31">
        <f t="shared" si="1"/>
        <v>25</v>
      </c>
      <c r="I31" t="s">
        <v>94</v>
      </c>
    </row>
    <row r="32" spans="3:9" x14ac:dyDescent="0.3">
      <c r="C32" t="s">
        <v>92</v>
      </c>
      <c r="D32">
        <v>14</v>
      </c>
      <c r="E32">
        <f t="shared" si="1"/>
        <v>39</v>
      </c>
    </row>
    <row r="33" spans="7:10" x14ac:dyDescent="0.3">
      <c r="G33" t="s">
        <v>95</v>
      </c>
    </row>
    <row r="35" spans="7:10" x14ac:dyDescent="0.3">
      <c r="H35" t="s">
        <v>88</v>
      </c>
      <c r="J35" t="s">
        <v>96</v>
      </c>
    </row>
    <row r="36" spans="7:10" x14ac:dyDescent="0.3">
      <c r="J36">
        <f>E32/2</f>
        <v>19.5</v>
      </c>
    </row>
    <row r="37" spans="7:10" x14ac:dyDescent="0.3">
      <c r="J37">
        <f>J36-13</f>
        <v>6.5</v>
      </c>
    </row>
    <row r="38" spans="7:10" x14ac:dyDescent="0.3">
      <c r="J38">
        <f>J37/7</f>
        <v>0.9285714285714286</v>
      </c>
    </row>
    <row r="39" spans="7:10" x14ac:dyDescent="0.3">
      <c r="J39">
        <f>J38*5</f>
        <v>4.6428571428571432</v>
      </c>
    </row>
    <row r="40" spans="7:10" x14ac:dyDescent="0.3">
      <c r="H40" t="s">
        <v>97</v>
      </c>
      <c r="J40">
        <f>J39+20</f>
        <v>24.642857142857142</v>
      </c>
    </row>
    <row r="63" spans="3:5" x14ac:dyDescent="0.3">
      <c r="C63" t="s">
        <v>64</v>
      </c>
      <c r="D63" t="s">
        <v>1</v>
      </c>
      <c r="E63" t="s">
        <v>58</v>
      </c>
    </row>
    <row r="64" spans="3:5" x14ac:dyDescent="0.3">
      <c r="C64" t="s">
        <v>98</v>
      </c>
      <c r="D64">
        <v>8</v>
      </c>
      <c r="E64">
        <f>D64</f>
        <v>8</v>
      </c>
    </row>
    <row r="65" spans="3:10" x14ac:dyDescent="0.3">
      <c r="C65" t="s">
        <v>99</v>
      </c>
      <c r="D65">
        <v>7</v>
      </c>
      <c r="E65">
        <f>E64+D65</f>
        <v>15</v>
      </c>
      <c r="G65" t="s">
        <v>103</v>
      </c>
      <c r="I65">
        <f>E68/2</f>
        <v>17</v>
      </c>
    </row>
    <row r="66" spans="3:10" x14ac:dyDescent="0.3">
      <c r="C66" s="2" t="s">
        <v>100</v>
      </c>
      <c r="D66">
        <v>5</v>
      </c>
      <c r="E66">
        <f t="shared" ref="E66:E68" si="2">E65+D66</f>
        <v>20</v>
      </c>
    </row>
    <row r="67" spans="3:10" x14ac:dyDescent="0.3">
      <c r="C67" t="s">
        <v>101</v>
      </c>
      <c r="D67">
        <v>4</v>
      </c>
      <c r="E67">
        <f t="shared" si="2"/>
        <v>24</v>
      </c>
    </row>
    <row r="68" spans="3:10" x14ac:dyDescent="0.3">
      <c r="C68" t="s">
        <v>102</v>
      </c>
      <c r="D68">
        <v>10</v>
      </c>
      <c r="E68">
        <f t="shared" si="2"/>
        <v>34</v>
      </c>
      <c r="I68" t="s">
        <v>105</v>
      </c>
    </row>
    <row r="71" spans="3:10" x14ac:dyDescent="0.3">
      <c r="H71" t="s">
        <v>104</v>
      </c>
      <c r="J71">
        <f>(E68+1)/2</f>
        <v>17.5</v>
      </c>
    </row>
    <row r="72" spans="3:10" x14ac:dyDescent="0.3">
      <c r="J72">
        <f>J71-15</f>
        <v>2.5</v>
      </c>
    </row>
    <row r="86" spans="2:14" x14ac:dyDescent="0.3">
      <c r="K86" t="s">
        <v>107</v>
      </c>
    </row>
    <row r="88" spans="2:14" x14ac:dyDescent="0.3">
      <c r="B88" t="s">
        <v>106</v>
      </c>
      <c r="K88">
        <v>20</v>
      </c>
    </row>
    <row r="89" spans="2:14" x14ac:dyDescent="0.3">
      <c r="K89">
        <v>24</v>
      </c>
    </row>
    <row r="90" spans="2:14" x14ac:dyDescent="0.3">
      <c r="B90">
        <v>20</v>
      </c>
      <c r="K90">
        <v>42</v>
      </c>
    </row>
    <row r="91" spans="2:14" x14ac:dyDescent="0.3">
      <c r="B91">
        <v>24</v>
      </c>
      <c r="K91">
        <v>41</v>
      </c>
    </row>
    <row r="92" spans="2:14" x14ac:dyDescent="0.3">
      <c r="B92">
        <v>42</v>
      </c>
      <c r="K92">
        <v>34</v>
      </c>
    </row>
    <row r="93" spans="2:14" x14ac:dyDescent="0.3">
      <c r="B93">
        <v>41</v>
      </c>
      <c r="K93">
        <v>42</v>
      </c>
    </row>
    <row r="94" spans="2:14" x14ac:dyDescent="0.3">
      <c r="B94">
        <v>34</v>
      </c>
      <c r="K94">
        <v>30</v>
      </c>
    </row>
    <row r="95" spans="2:14" x14ac:dyDescent="0.3">
      <c r="B95">
        <v>42</v>
      </c>
      <c r="K95">
        <v>30</v>
      </c>
    </row>
    <row r="96" spans="2:14" x14ac:dyDescent="0.3">
      <c r="B96">
        <v>30</v>
      </c>
      <c r="K96">
        <v>41</v>
      </c>
      <c r="M96" t="s">
        <v>108</v>
      </c>
      <c r="N96">
        <f>MODE(K88:K100)</f>
        <v>42</v>
      </c>
    </row>
    <row r="97" spans="2:11" x14ac:dyDescent="0.3">
      <c r="B97">
        <v>30</v>
      </c>
      <c r="K97">
        <v>30</v>
      </c>
    </row>
    <row r="98" spans="2:11" x14ac:dyDescent="0.3">
      <c r="B98">
        <v>41</v>
      </c>
      <c r="K98">
        <v>42</v>
      </c>
    </row>
    <row r="99" spans="2:11" x14ac:dyDescent="0.3">
      <c r="B99">
        <v>30</v>
      </c>
      <c r="K99">
        <v>42</v>
      </c>
    </row>
    <row r="100" spans="2:11" x14ac:dyDescent="0.3">
      <c r="B100">
        <v>42</v>
      </c>
      <c r="K100">
        <v>30</v>
      </c>
    </row>
    <row r="101" spans="2:11" x14ac:dyDescent="0.3">
      <c r="B101">
        <v>42</v>
      </c>
    </row>
    <row r="102" spans="2:11" x14ac:dyDescent="0.3">
      <c r="D102">
        <f>MODE(B90:B101)</f>
        <v>42</v>
      </c>
    </row>
    <row r="108" spans="2:11" x14ac:dyDescent="0.3">
      <c r="E108" t="s">
        <v>110</v>
      </c>
    </row>
    <row r="110" spans="2:11" x14ac:dyDescent="0.3">
      <c r="E110">
        <v>12</v>
      </c>
    </row>
    <row r="111" spans="2:11" x14ac:dyDescent="0.3">
      <c r="E111">
        <v>52</v>
      </c>
    </row>
    <row r="112" spans="2:11" x14ac:dyDescent="0.3">
      <c r="E112">
        <v>59</v>
      </c>
    </row>
    <row r="113" spans="3:8" x14ac:dyDescent="0.3">
      <c r="E113">
        <v>65</v>
      </c>
    </row>
    <row r="114" spans="3:8" x14ac:dyDescent="0.3">
      <c r="E114">
        <v>25</v>
      </c>
    </row>
    <row r="115" spans="3:8" x14ac:dyDescent="0.3">
      <c r="E115">
        <v>62</v>
      </c>
    </row>
    <row r="116" spans="3:8" x14ac:dyDescent="0.3">
      <c r="E116">
        <v>35</v>
      </c>
    </row>
    <row r="118" spans="3:8" x14ac:dyDescent="0.3">
      <c r="F118" t="s">
        <v>109</v>
      </c>
      <c r="G118" t="e">
        <f>MODE(E110:E116)</f>
        <v>#N/A</v>
      </c>
    </row>
    <row r="119" spans="3:8" x14ac:dyDescent="0.3">
      <c r="C119" t="s">
        <v>114</v>
      </c>
    </row>
    <row r="121" spans="3:8" x14ac:dyDescent="0.3">
      <c r="C121" t="s">
        <v>111</v>
      </c>
    </row>
    <row r="122" spans="3:8" ht="43.2" x14ac:dyDescent="0.3">
      <c r="D122" s="1" t="s">
        <v>112</v>
      </c>
      <c r="E122" s="1"/>
      <c r="F122" s="1"/>
      <c r="G122" t="s">
        <v>47</v>
      </c>
      <c r="H122">
        <f>MEDIAN(E110:E116)</f>
        <v>52</v>
      </c>
    </row>
    <row r="123" spans="3:8" x14ac:dyDescent="0.3">
      <c r="G123" t="s">
        <v>113</v>
      </c>
      <c r="H123">
        <f>AVERAGE(E110:E116)</f>
        <v>44.285714285714285</v>
      </c>
    </row>
    <row r="124" spans="3:8" x14ac:dyDescent="0.3">
      <c r="G124" t="s">
        <v>109</v>
      </c>
      <c r="H124">
        <f>(3*H122-2*H123)</f>
        <v>67.428571428571431</v>
      </c>
    </row>
    <row r="130" spans="3:3" x14ac:dyDescent="0.3">
      <c r="C130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86EF-2B12-46F7-914E-304174CC141F}">
  <dimension ref="C3:M52"/>
  <sheetViews>
    <sheetView zoomScaleNormal="100" workbookViewId="0">
      <selection activeCell="E49" sqref="E49"/>
    </sheetView>
  </sheetViews>
  <sheetFormatPr defaultRowHeight="14.4" x14ac:dyDescent="0.3"/>
  <sheetData>
    <row r="3" spans="3:5" x14ac:dyDescent="0.3">
      <c r="C3" t="s">
        <v>116</v>
      </c>
    </row>
    <row r="8" spans="3:5" x14ac:dyDescent="0.3">
      <c r="C8" t="s">
        <v>64</v>
      </c>
      <c r="D8" t="s">
        <v>1</v>
      </c>
    </row>
    <row r="9" spans="3:5" x14ac:dyDescent="0.3">
      <c r="C9" t="s">
        <v>40</v>
      </c>
      <c r="D9">
        <v>25</v>
      </c>
    </row>
    <row r="10" spans="3:5" x14ac:dyDescent="0.3">
      <c r="C10" t="s">
        <v>41</v>
      </c>
      <c r="D10">
        <v>14</v>
      </c>
    </row>
    <row r="11" spans="3:5" ht="15.6" x14ac:dyDescent="0.35">
      <c r="C11" t="s">
        <v>42</v>
      </c>
      <c r="D11">
        <v>58</v>
      </c>
      <c r="E11" t="s">
        <v>118</v>
      </c>
    </row>
    <row r="12" spans="3:5" ht="15.6" x14ac:dyDescent="0.35">
      <c r="C12" s="2" t="s">
        <v>43</v>
      </c>
      <c r="D12" s="2">
        <v>74</v>
      </c>
      <c r="E12" t="s">
        <v>120</v>
      </c>
    </row>
    <row r="13" spans="3:5" ht="15.6" x14ac:dyDescent="0.35">
      <c r="C13" t="s">
        <v>44</v>
      </c>
      <c r="D13">
        <v>14</v>
      </c>
      <c r="E13" t="s">
        <v>119</v>
      </c>
    </row>
    <row r="16" spans="3:5" x14ac:dyDescent="0.3">
      <c r="C16" t="s">
        <v>117</v>
      </c>
    </row>
    <row r="18" spans="6:8" ht="15.6" x14ac:dyDescent="0.35">
      <c r="F18" t="s">
        <v>121</v>
      </c>
      <c r="H18" t="s">
        <v>122</v>
      </c>
    </row>
    <row r="19" spans="6:8" x14ac:dyDescent="0.3">
      <c r="H19">
        <f>(D12-D11)</f>
        <v>16</v>
      </c>
    </row>
    <row r="20" spans="6:8" x14ac:dyDescent="0.3">
      <c r="H20">
        <f>(2*D12)-D11-D13</f>
        <v>76</v>
      </c>
    </row>
    <row r="21" spans="6:8" x14ac:dyDescent="0.3">
      <c r="H21">
        <f>H19/H20</f>
        <v>0.21052631578947367</v>
      </c>
    </row>
    <row r="22" spans="6:8" x14ac:dyDescent="0.3">
      <c r="H22">
        <f>H21*10</f>
        <v>2.1052631578947367</v>
      </c>
    </row>
    <row r="23" spans="6:8" x14ac:dyDescent="0.3">
      <c r="F23" t="s">
        <v>123</v>
      </c>
      <c r="H23" s="2">
        <f>40+H22</f>
        <v>42.10526315789474</v>
      </c>
    </row>
    <row r="33" spans="4:13" ht="158.4" x14ac:dyDescent="0.3">
      <c r="E33" s="1" t="s">
        <v>125</v>
      </c>
      <c r="F33" s="1"/>
      <c r="G33" s="1"/>
      <c r="H33" s="1"/>
      <c r="I33" s="1"/>
      <c r="J33" s="1"/>
      <c r="K33" s="1"/>
      <c r="L33" s="1"/>
      <c r="M33" s="1"/>
    </row>
    <row r="35" spans="4:13" x14ac:dyDescent="0.3">
      <c r="D35" t="s">
        <v>124</v>
      </c>
      <c r="E35" t="s">
        <v>1</v>
      </c>
      <c r="F35" t="s">
        <v>0</v>
      </c>
      <c r="G35" t="s">
        <v>2</v>
      </c>
      <c r="H35" t="s">
        <v>58</v>
      </c>
    </row>
    <row r="36" spans="4:13" x14ac:dyDescent="0.3">
      <c r="D36" t="s">
        <v>30</v>
      </c>
      <c r="E36">
        <v>15</v>
      </c>
      <c r="F36">
        <v>150</v>
      </c>
      <c r="G36">
        <f>F36*E36</f>
        <v>2250</v>
      </c>
      <c r="H36">
        <f>15</f>
        <v>15</v>
      </c>
    </row>
    <row r="37" spans="4:13" x14ac:dyDescent="0.3">
      <c r="D37" t="s">
        <v>31</v>
      </c>
      <c r="E37">
        <v>33</v>
      </c>
      <c r="F37">
        <v>250</v>
      </c>
      <c r="G37">
        <f t="shared" ref="G37:G40" si="0">F37*E37</f>
        <v>8250</v>
      </c>
      <c r="H37">
        <f>H36+E37</f>
        <v>48</v>
      </c>
    </row>
    <row r="38" spans="4:13" x14ac:dyDescent="0.3">
      <c r="D38" t="s">
        <v>32</v>
      </c>
      <c r="E38">
        <v>63</v>
      </c>
      <c r="F38">
        <v>350</v>
      </c>
      <c r="G38">
        <f t="shared" si="0"/>
        <v>22050</v>
      </c>
      <c r="H38">
        <f t="shared" ref="H38:H40" si="1">H37+E38</f>
        <v>111</v>
      </c>
    </row>
    <row r="39" spans="4:13" ht="28.8" x14ac:dyDescent="0.3">
      <c r="D39" s="2" t="s">
        <v>33</v>
      </c>
      <c r="E39" s="2">
        <v>85</v>
      </c>
      <c r="F39" s="2">
        <v>450</v>
      </c>
      <c r="G39" s="2">
        <f t="shared" si="0"/>
        <v>38250</v>
      </c>
      <c r="H39" s="2">
        <f t="shared" si="1"/>
        <v>196</v>
      </c>
      <c r="K39" s="3" t="s">
        <v>134</v>
      </c>
      <c r="L39" s="2">
        <f>AVERAGE(H41/E42)</f>
        <v>425</v>
      </c>
    </row>
    <row r="40" spans="4:13" x14ac:dyDescent="0.3">
      <c r="D40" t="s">
        <v>34</v>
      </c>
      <c r="E40">
        <v>100</v>
      </c>
      <c r="F40">
        <v>550</v>
      </c>
      <c r="G40">
        <f t="shared" si="0"/>
        <v>55000</v>
      </c>
      <c r="H40">
        <f t="shared" si="1"/>
        <v>296</v>
      </c>
    </row>
    <row r="41" spans="4:13" x14ac:dyDescent="0.3">
      <c r="G41" s="2" t="s">
        <v>126</v>
      </c>
      <c r="H41" s="2">
        <f>SUM(G36:G40)</f>
        <v>125800</v>
      </c>
    </row>
    <row r="42" spans="4:13" x14ac:dyDescent="0.3">
      <c r="D42" s="2" t="s">
        <v>127</v>
      </c>
      <c r="E42" s="2">
        <f>SUM(E36:E40)</f>
        <v>296</v>
      </c>
      <c r="K42" t="s">
        <v>128</v>
      </c>
      <c r="L42" t="s">
        <v>129</v>
      </c>
    </row>
    <row r="43" spans="4:13" x14ac:dyDescent="0.3">
      <c r="L43">
        <f>H40/2</f>
        <v>148</v>
      </c>
      <c r="M43" t="s">
        <v>86</v>
      </c>
    </row>
    <row r="44" spans="4:13" x14ac:dyDescent="0.3">
      <c r="K44" t="s">
        <v>130</v>
      </c>
      <c r="L44" t="s">
        <v>131</v>
      </c>
    </row>
    <row r="47" spans="4:13" x14ac:dyDescent="0.3">
      <c r="K47" t="s">
        <v>61</v>
      </c>
      <c r="L47" t="s">
        <v>132</v>
      </c>
    </row>
    <row r="48" spans="4:13" x14ac:dyDescent="0.3">
      <c r="L48">
        <f>L43-111</f>
        <v>37</v>
      </c>
    </row>
    <row r="49" spans="11:12" x14ac:dyDescent="0.3">
      <c r="L49">
        <f>L48/85</f>
        <v>0.43529411764705883</v>
      </c>
    </row>
    <row r="50" spans="11:12" x14ac:dyDescent="0.3">
      <c r="L50">
        <f>L49*100</f>
        <v>43.529411764705884</v>
      </c>
    </row>
    <row r="51" spans="11:12" x14ac:dyDescent="0.3">
      <c r="K51" s="2" t="s">
        <v>61</v>
      </c>
      <c r="L51" s="2">
        <f>L50+400</f>
        <v>443.52941176470586</v>
      </c>
    </row>
    <row r="52" spans="11:12" x14ac:dyDescent="0.3">
      <c r="K52" s="2" t="s">
        <v>133</v>
      </c>
      <c r="L52" s="2">
        <f>(3*L51)-(2*L39)</f>
        <v>480.58823529411757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3255-D6DF-4B8A-BBC8-EACF72DD4952}">
  <dimension ref="B1:AF61"/>
  <sheetViews>
    <sheetView tabSelected="1" topLeftCell="A4" workbookViewId="0">
      <selection activeCell="AC9" sqref="AC9"/>
    </sheetView>
  </sheetViews>
  <sheetFormatPr defaultRowHeight="14.4" x14ac:dyDescent="0.3"/>
  <cols>
    <col min="13" max="13" width="13.21875" customWidth="1"/>
  </cols>
  <sheetData>
    <row r="1" spans="2:32" x14ac:dyDescent="0.3">
      <c r="B1" t="s">
        <v>144</v>
      </c>
    </row>
    <row r="2" spans="2:32" ht="15" thickBot="1" x14ac:dyDescent="0.35">
      <c r="B2">
        <v>16</v>
      </c>
    </row>
    <row r="3" spans="2:32" ht="43.2" x14ac:dyDescent="0.3">
      <c r="B3">
        <v>13</v>
      </c>
      <c r="G3" t="s">
        <v>64</v>
      </c>
      <c r="H3" s="1" t="s">
        <v>143</v>
      </c>
      <c r="I3" s="1"/>
      <c r="K3" s="7" t="s">
        <v>143</v>
      </c>
      <c r="L3" s="7" t="s">
        <v>146</v>
      </c>
      <c r="M3" s="7" t="s">
        <v>147</v>
      </c>
      <c r="P3" t="s">
        <v>64</v>
      </c>
      <c r="Q3" s="7" t="s">
        <v>146</v>
      </c>
      <c r="R3" t="s">
        <v>148</v>
      </c>
      <c r="T3" t="s">
        <v>21</v>
      </c>
      <c r="U3" t="s">
        <v>58</v>
      </c>
    </row>
    <row r="4" spans="2:32" x14ac:dyDescent="0.3">
      <c r="B4">
        <v>5</v>
      </c>
      <c r="D4" t="s">
        <v>135</v>
      </c>
      <c r="E4">
        <f>COUNT(B2:B61)</f>
        <v>60</v>
      </c>
      <c r="G4" t="s">
        <v>138</v>
      </c>
      <c r="H4">
        <v>10</v>
      </c>
      <c r="K4">
        <v>10</v>
      </c>
      <c r="L4">
        <v>4</v>
      </c>
      <c r="M4" s="4">
        <v>6.6666666666666666E-2</v>
      </c>
      <c r="P4" t="s">
        <v>138</v>
      </c>
      <c r="Q4">
        <v>4</v>
      </c>
      <c r="R4">
        <f>0+10/2</f>
        <v>5</v>
      </c>
      <c r="T4">
        <f>Q4*R4</f>
        <v>20</v>
      </c>
      <c r="U4">
        <v>4</v>
      </c>
      <c r="Z4" t="s">
        <v>64</v>
      </c>
      <c r="AA4" t="s">
        <v>154</v>
      </c>
    </row>
    <row r="5" spans="2:32" x14ac:dyDescent="0.3">
      <c r="B5">
        <v>80</v>
      </c>
      <c r="D5" t="s">
        <v>136</v>
      </c>
      <c r="E5">
        <f>MAX(B2:B61)</f>
        <v>97</v>
      </c>
      <c r="G5" t="s">
        <v>40</v>
      </c>
      <c r="H5">
        <v>20</v>
      </c>
      <c r="K5">
        <v>20</v>
      </c>
      <c r="L5">
        <v>7</v>
      </c>
      <c r="M5" s="4">
        <v>0.18333333333333332</v>
      </c>
      <c r="P5" t="s">
        <v>40</v>
      </c>
      <c r="Q5">
        <v>7</v>
      </c>
      <c r="R5">
        <f>(10+20)/2</f>
        <v>15</v>
      </c>
      <c r="T5">
        <f t="shared" ref="T5:T13" si="0">Q5*R5</f>
        <v>105</v>
      </c>
      <c r="U5">
        <f>(U4+Q5)</f>
        <v>11</v>
      </c>
      <c r="Z5" t="s">
        <v>138</v>
      </c>
      <c r="AA5">
        <v>4</v>
      </c>
      <c r="AC5" t="s">
        <v>155</v>
      </c>
      <c r="AE5" t="s">
        <v>42</v>
      </c>
      <c r="AF5" t="s">
        <v>156</v>
      </c>
    </row>
    <row r="6" spans="2:32" x14ac:dyDescent="0.3">
      <c r="B6">
        <v>86</v>
      </c>
      <c r="D6" t="s">
        <v>137</v>
      </c>
      <c r="E6">
        <f>MIN(B2:B61)</f>
        <v>4</v>
      </c>
      <c r="G6" t="s">
        <v>41</v>
      </c>
      <c r="H6">
        <v>30</v>
      </c>
      <c r="K6">
        <v>30</v>
      </c>
      <c r="L6">
        <v>6</v>
      </c>
      <c r="M6" s="4">
        <v>0.28333333333333333</v>
      </c>
      <c r="P6" t="s">
        <v>41</v>
      </c>
      <c r="Q6">
        <v>6</v>
      </c>
      <c r="R6">
        <f>(20+30)/2</f>
        <v>25</v>
      </c>
      <c r="T6">
        <f t="shared" si="0"/>
        <v>150</v>
      </c>
      <c r="U6">
        <f t="shared" ref="U6:U13" si="1">(U5+Q6)</f>
        <v>17</v>
      </c>
      <c r="Z6" t="s">
        <v>40</v>
      </c>
      <c r="AA6">
        <v>7</v>
      </c>
    </row>
    <row r="7" spans="2:32" x14ac:dyDescent="0.3">
      <c r="B7">
        <v>7</v>
      </c>
      <c r="G7" t="s">
        <v>42</v>
      </c>
      <c r="H7">
        <v>40</v>
      </c>
      <c r="K7">
        <v>40</v>
      </c>
      <c r="L7">
        <v>7</v>
      </c>
      <c r="M7" s="4">
        <v>0.4</v>
      </c>
      <c r="P7" t="s">
        <v>42</v>
      </c>
      <c r="Q7">
        <v>7</v>
      </c>
      <c r="R7">
        <f>(30+40)/2</f>
        <v>35</v>
      </c>
      <c r="T7">
        <f t="shared" si="0"/>
        <v>245</v>
      </c>
      <c r="U7">
        <f t="shared" si="1"/>
        <v>24</v>
      </c>
      <c r="Z7" t="s">
        <v>41</v>
      </c>
      <c r="AA7">
        <v>6</v>
      </c>
      <c r="AC7" t="s">
        <v>157</v>
      </c>
    </row>
    <row r="8" spans="2:32" x14ac:dyDescent="0.3">
      <c r="B8">
        <v>51</v>
      </c>
      <c r="G8" t="s">
        <v>43</v>
      </c>
      <c r="H8">
        <v>50</v>
      </c>
      <c r="K8">
        <v>50</v>
      </c>
      <c r="L8">
        <v>7</v>
      </c>
      <c r="M8" s="4">
        <v>0.51666666666666672</v>
      </c>
      <c r="P8" t="s">
        <v>43</v>
      </c>
      <c r="Q8">
        <v>7</v>
      </c>
      <c r="R8">
        <f>(40+50)/2</f>
        <v>45</v>
      </c>
      <c r="T8">
        <f t="shared" si="0"/>
        <v>315</v>
      </c>
      <c r="U8">
        <f t="shared" si="1"/>
        <v>31</v>
      </c>
      <c r="Z8" t="s">
        <v>42</v>
      </c>
      <c r="AA8">
        <v>7</v>
      </c>
    </row>
    <row r="9" spans="2:32" x14ac:dyDescent="0.3">
      <c r="B9">
        <v>48</v>
      </c>
      <c r="G9" t="s">
        <v>44</v>
      </c>
      <c r="H9">
        <v>60</v>
      </c>
      <c r="K9">
        <v>60</v>
      </c>
      <c r="L9">
        <v>8</v>
      </c>
      <c r="M9" s="4">
        <v>0.65</v>
      </c>
      <c r="P9" t="s">
        <v>44</v>
      </c>
      <c r="Q9">
        <v>8</v>
      </c>
      <c r="R9">
        <f>(50+60)/2</f>
        <v>55</v>
      </c>
      <c r="T9">
        <f t="shared" si="0"/>
        <v>440</v>
      </c>
      <c r="U9">
        <f t="shared" si="1"/>
        <v>39</v>
      </c>
      <c r="Z9" t="s">
        <v>43</v>
      </c>
      <c r="AA9">
        <v>7</v>
      </c>
    </row>
    <row r="10" spans="2:32" x14ac:dyDescent="0.3">
      <c r="B10">
        <v>56</v>
      </c>
      <c r="G10" t="s">
        <v>139</v>
      </c>
      <c r="H10">
        <v>70</v>
      </c>
      <c r="K10">
        <v>70</v>
      </c>
      <c r="L10">
        <v>6</v>
      </c>
      <c r="M10" s="4">
        <v>0.75</v>
      </c>
      <c r="P10" t="s">
        <v>139</v>
      </c>
      <c r="Q10">
        <v>6</v>
      </c>
      <c r="R10">
        <f>(60+70)/2</f>
        <v>65</v>
      </c>
      <c r="T10">
        <f t="shared" si="0"/>
        <v>390</v>
      </c>
      <c r="U10">
        <f t="shared" si="1"/>
        <v>45</v>
      </c>
      <c r="Z10" t="s">
        <v>44</v>
      </c>
      <c r="AA10">
        <v>8</v>
      </c>
    </row>
    <row r="11" spans="2:32" x14ac:dyDescent="0.3">
      <c r="B11">
        <v>70</v>
      </c>
      <c r="G11" t="s">
        <v>140</v>
      </c>
      <c r="H11">
        <v>80</v>
      </c>
      <c r="K11">
        <v>80</v>
      </c>
      <c r="L11">
        <v>8</v>
      </c>
      <c r="M11" s="4">
        <v>0.8833333333333333</v>
      </c>
      <c r="P11" t="s">
        <v>140</v>
      </c>
      <c r="Q11">
        <v>8</v>
      </c>
      <c r="R11">
        <f>(70+80)/2</f>
        <v>75</v>
      </c>
      <c r="T11">
        <f t="shared" si="0"/>
        <v>600</v>
      </c>
      <c r="U11">
        <f t="shared" si="1"/>
        <v>53</v>
      </c>
      <c r="Z11" t="s">
        <v>139</v>
      </c>
      <c r="AA11">
        <v>6</v>
      </c>
    </row>
    <row r="12" spans="2:32" x14ac:dyDescent="0.3">
      <c r="B12">
        <v>19</v>
      </c>
      <c r="G12" t="s">
        <v>141</v>
      </c>
      <c r="H12">
        <v>90</v>
      </c>
      <c r="K12">
        <v>90</v>
      </c>
      <c r="L12">
        <v>4</v>
      </c>
      <c r="M12" s="4">
        <v>0.95</v>
      </c>
      <c r="P12" t="s">
        <v>141</v>
      </c>
      <c r="Q12">
        <v>4</v>
      </c>
      <c r="R12">
        <f>(80+90)/2</f>
        <v>85</v>
      </c>
      <c r="T12">
        <f t="shared" si="0"/>
        <v>340</v>
      </c>
      <c r="U12">
        <f t="shared" si="1"/>
        <v>57</v>
      </c>
      <c r="Z12" t="s">
        <v>140</v>
      </c>
      <c r="AA12">
        <v>8</v>
      </c>
    </row>
    <row r="13" spans="2:32" x14ac:dyDescent="0.3">
      <c r="B13">
        <v>61</v>
      </c>
      <c r="G13" t="s">
        <v>142</v>
      </c>
      <c r="H13">
        <v>100</v>
      </c>
      <c r="K13">
        <v>100</v>
      </c>
      <c r="L13">
        <v>3</v>
      </c>
      <c r="M13" s="4">
        <v>1</v>
      </c>
      <c r="P13" t="s">
        <v>142</v>
      </c>
      <c r="Q13">
        <v>3</v>
      </c>
      <c r="R13">
        <f>(90+100)/2</f>
        <v>95</v>
      </c>
      <c r="T13">
        <f t="shared" si="0"/>
        <v>285</v>
      </c>
      <c r="U13">
        <f t="shared" si="1"/>
        <v>60</v>
      </c>
      <c r="Z13" t="s">
        <v>141</v>
      </c>
      <c r="AA13">
        <v>4</v>
      </c>
    </row>
    <row r="14" spans="2:32" ht="15" thickBot="1" x14ac:dyDescent="0.35">
      <c r="B14">
        <v>17</v>
      </c>
      <c r="K14" s="5" t="s">
        <v>145</v>
      </c>
      <c r="L14" s="5">
        <v>0</v>
      </c>
      <c r="M14" s="6">
        <v>1</v>
      </c>
      <c r="Q14" s="5"/>
      <c r="S14" s="2" t="s">
        <v>149</v>
      </c>
      <c r="T14" s="2">
        <f>SUM(T4:T13)</f>
        <v>2890</v>
      </c>
      <c r="Z14" t="s">
        <v>142</v>
      </c>
      <c r="AA14">
        <v>3</v>
      </c>
    </row>
    <row r="15" spans="2:32" x14ac:dyDescent="0.3">
      <c r="B15">
        <v>16</v>
      </c>
      <c r="P15" s="2" t="s">
        <v>35</v>
      </c>
      <c r="Q15" s="2">
        <v>60</v>
      </c>
    </row>
    <row r="16" spans="2:32" x14ac:dyDescent="0.3">
      <c r="B16">
        <v>36</v>
      </c>
    </row>
    <row r="17" spans="2:17" x14ac:dyDescent="0.3">
      <c r="B17">
        <v>34</v>
      </c>
      <c r="P17" s="2" t="s">
        <v>13</v>
      </c>
      <c r="Q17" s="2">
        <f>T14/Q15</f>
        <v>48.166666666666664</v>
      </c>
    </row>
    <row r="18" spans="2:17" x14ac:dyDescent="0.3">
      <c r="B18">
        <v>42</v>
      </c>
      <c r="P18" t="s">
        <v>81</v>
      </c>
    </row>
    <row r="19" spans="2:17" x14ac:dyDescent="0.3">
      <c r="B19">
        <v>34</v>
      </c>
      <c r="K19" t="s">
        <v>150</v>
      </c>
      <c r="M19" t="s">
        <v>151</v>
      </c>
    </row>
    <row r="20" spans="2:17" x14ac:dyDescent="0.3">
      <c r="B20">
        <v>45</v>
      </c>
      <c r="M20">
        <f>Q15/2</f>
        <v>30</v>
      </c>
    </row>
    <row r="21" spans="2:17" x14ac:dyDescent="0.3">
      <c r="B21">
        <v>72</v>
      </c>
      <c r="K21" t="s">
        <v>152</v>
      </c>
    </row>
    <row r="22" spans="2:17" x14ac:dyDescent="0.3">
      <c r="B22">
        <v>55</v>
      </c>
      <c r="K22" t="s">
        <v>153</v>
      </c>
    </row>
    <row r="23" spans="2:17" x14ac:dyDescent="0.3">
      <c r="B23">
        <v>75</v>
      </c>
    </row>
    <row r="24" spans="2:17" x14ac:dyDescent="0.3">
      <c r="B24">
        <v>31</v>
      </c>
    </row>
    <row r="25" spans="2:17" x14ac:dyDescent="0.3">
      <c r="B25">
        <v>52</v>
      </c>
    </row>
    <row r="26" spans="2:17" x14ac:dyDescent="0.3">
      <c r="B26">
        <v>28</v>
      </c>
    </row>
    <row r="27" spans="2:17" x14ac:dyDescent="0.3">
      <c r="B27">
        <v>72</v>
      </c>
    </row>
    <row r="28" spans="2:17" x14ac:dyDescent="0.3">
      <c r="B28">
        <v>97</v>
      </c>
    </row>
    <row r="29" spans="2:17" x14ac:dyDescent="0.3">
      <c r="B29">
        <v>74</v>
      </c>
    </row>
    <row r="30" spans="2:17" x14ac:dyDescent="0.3">
      <c r="B30">
        <v>45</v>
      </c>
    </row>
    <row r="31" spans="2:17" x14ac:dyDescent="0.3">
      <c r="B31">
        <v>62</v>
      </c>
    </row>
    <row r="32" spans="2:17" x14ac:dyDescent="0.3">
      <c r="B32">
        <v>68</v>
      </c>
    </row>
    <row r="33" spans="2:2" x14ac:dyDescent="0.3">
      <c r="B33">
        <v>86</v>
      </c>
    </row>
    <row r="34" spans="2:2" x14ac:dyDescent="0.3">
      <c r="B34">
        <v>35</v>
      </c>
    </row>
    <row r="35" spans="2:2" x14ac:dyDescent="0.3">
      <c r="B35">
        <v>85</v>
      </c>
    </row>
    <row r="36" spans="2:2" x14ac:dyDescent="0.3">
      <c r="B36">
        <v>46</v>
      </c>
    </row>
    <row r="37" spans="2:2" x14ac:dyDescent="0.3">
      <c r="B37">
        <v>81</v>
      </c>
    </row>
    <row r="38" spans="2:2" x14ac:dyDescent="0.3">
      <c r="B38">
        <v>75</v>
      </c>
    </row>
    <row r="39" spans="2:2" x14ac:dyDescent="0.3">
      <c r="B39">
        <v>55</v>
      </c>
    </row>
    <row r="40" spans="2:2" x14ac:dyDescent="0.3">
      <c r="B40">
        <v>26</v>
      </c>
    </row>
    <row r="41" spans="2:2" x14ac:dyDescent="0.3">
      <c r="B41">
        <v>95</v>
      </c>
    </row>
    <row r="42" spans="2:2" x14ac:dyDescent="0.3">
      <c r="B42">
        <v>31</v>
      </c>
    </row>
    <row r="43" spans="2:2" x14ac:dyDescent="0.3">
      <c r="B43">
        <v>7</v>
      </c>
    </row>
    <row r="44" spans="2:2" x14ac:dyDescent="0.3">
      <c r="B44">
        <v>78</v>
      </c>
    </row>
    <row r="45" spans="2:2" x14ac:dyDescent="0.3">
      <c r="B45">
        <v>92</v>
      </c>
    </row>
    <row r="46" spans="2:2" x14ac:dyDescent="0.3">
      <c r="B46">
        <v>62</v>
      </c>
    </row>
    <row r="47" spans="2:2" x14ac:dyDescent="0.3">
      <c r="B47">
        <v>52</v>
      </c>
    </row>
    <row r="48" spans="2:2" x14ac:dyDescent="0.3">
      <c r="B48">
        <v>56</v>
      </c>
    </row>
    <row r="49" spans="2:2" x14ac:dyDescent="0.3">
      <c r="B49">
        <v>15</v>
      </c>
    </row>
    <row r="50" spans="2:2" x14ac:dyDescent="0.3">
      <c r="B50">
        <v>63</v>
      </c>
    </row>
    <row r="51" spans="2:2" x14ac:dyDescent="0.3">
      <c r="B51">
        <v>25</v>
      </c>
    </row>
    <row r="52" spans="2:2" x14ac:dyDescent="0.3">
      <c r="B52">
        <v>36</v>
      </c>
    </row>
    <row r="53" spans="2:2" x14ac:dyDescent="0.3">
      <c r="B53">
        <v>54</v>
      </c>
    </row>
    <row r="54" spans="2:2" x14ac:dyDescent="0.3">
      <c r="B54">
        <v>44</v>
      </c>
    </row>
    <row r="55" spans="2:2" x14ac:dyDescent="0.3">
      <c r="B55">
        <v>47</v>
      </c>
    </row>
    <row r="56" spans="2:2" x14ac:dyDescent="0.3">
      <c r="B56">
        <v>27</v>
      </c>
    </row>
    <row r="57" spans="2:2" x14ac:dyDescent="0.3">
      <c r="B57">
        <v>72</v>
      </c>
    </row>
    <row r="58" spans="2:2" x14ac:dyDescent="0.3">
      <c r="B58">
        <v>17</v>
      </c>
    </row>
    <row r="59" spans="2:2" x14ac:dyDescent="0.3">
      <c r="B59">
        <v>4</v>
      </c>
    </row>
    <row r="60" spans="2:2" x14ac:dyDescent="0.3">
      <c r="B60">
        <v>30</v>
      </c>
    </row>
    <row r="61" spans="2:2" x14ac:dyDescent="0.3">
      <c r="B61">
        <v>24</v>
      </c>
    </row>
  </sheetData>
  <sortState xmlns:xlrd2="http://schemas.microsoft.com/office/spreadsheetml/2017/richdata2" ref="K4:K13">
    <sortCondition ref="K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 July 23</vt:lpstr>
      <vt:lpstr>7 July 23 Question 1 Fri</vt:lpstr>
      <vt:lpstr>7 July 23 (Question 2)</vt:lpstr>
      <vt:lpstr>7 July 23 (Question 3)</vt:lpstr>
      <vt:lpstr>7 July 23(Q.4)</vt:lpstr>
      <vt:lpstr>10 July 23(class Practice)</vt:lpstr>
      <vt:lpstr>11 July 23(Class Practice)</vt:lpstr>
      <vt:lpstr>12 July (C.P)</vt:lpstr>
      <vt:lpstr>15 July Case Study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2023-07-28T05:32:37Z</dcterms:modified>
</cp:coreProperties>
</file>