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лан-график" sheetId="1" r:id="rId1"/>
    <sheet name="Лог деятельности" sheetId="2" r:id="rId2"/>
    <sheet name="Анализ" sheetId="3" r:id="rId3"/>
  </sheets>
  <definedNames>
    <definedName name="_xlnm._FilterDatabase" localSheetId="1" hidden="1">'Лог деятельности'!$B$2:$E$124</definedName>
  </definedNames>
  <calcPr calcId="145621"/>
</workbook>
</file>

<file path=xl/calcChain.xml><?xml version="1.0" encoding="utf-8"?>
<calcChain xmlns="http://schemas.openxmlformats.org/spreadsheetml/2006/main">
  <c r="B21" i="3" l="1"/>
  <c r="B3" i="3" l="1"/>
  <c r="B7" i="3"/>
  <c r="B22" i="3"/>
  <c r="G124" i="2" l="1"/>
  <c r="F123" i="2"/>
  <c r="F124" i="2"/>
  <c r="B6" i="3" l="1"/>
  <c r="G119" i="2"/>
  <c r="I124" i="2" s="1"/>
  <c r="K124" i="2" s="1"/>
  <c r="B20" i="3" l="1"/>
  <c r="B19" i="3"/>
  <c r="B18" i="3"/>
  <c r="B17" i="3"/>
  <c r="B23" i="3" l="1"/>
  <c r="G98" i="2"/>
  <c r="G105" i="2"/>
  <c r="I112" i="2" s="1"/>
  <c r="G112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G35" i="2" l="1"/>
  <c r="G63" i="2"/>
  <c r="G70" i="2"/>
  <c r="G77" i="2"/>
  <c r="F7" i="2"/>
  <c r="I70" i="2" l="1"/>
  <c r="D6" i="3"/>
  <c r="E86" i="2" l="1"/>
  <c r="G91" i="2" s="1"/>
  <c r="I98" i="2" s="1"/>
  <c r="K112" i="2" s="1"/>
  <c r="E23" i="2" l="1"/>
  <c r="E51" i="2" l="1"/>
  <c r="E22" i="2"/>
  <c r="G28" i="2" s="1"/>
  <c r="E16" i="2"/>
  <c r="G21" i="2" s="1"/>
  <c r="I28" i="2" s="1"/>
  <c r="E11" i="2"/>
  <c r="E10" i="2"/>
  <c r="E8" i="2"/>
  <c r="G14" i="2" s="1"/>
  <c r="E7" i="2"/>
  <c r="E80" i="2"/>
  <c r="G7" i="2" l="1"/>
  <c r="I14" i="2" s="1"/>
  <c r="K28" i="2" s="1"/>
  <c r="E79" i="2"/>
  <c r="F80" i="2" l="1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E78" i="2" l="1"/>
  <c r="G84" i="2" s="1"/>
  <c r="I84" i="2" s="1"/>
  <c r="K84" i="2" s="1"/>
  <c r="E50" i="2" l="1"/>
  <c r="G56" i="2" s="1"/>
  <c r="E45" i="2" l="1"/>
  <c r="G49" i="2" s="1"/>
  <c r="I56" i="2" s="1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3" i="2"/>
  <c r="E39" i="2" l="1"/>
  <c r="G42" i="2" l="1"/>
  <c r="I42" i="2" s="1"/>
  <c r="K56" i="2" s="1"/>
  <c r="B14" i="3"/>
  <c r="B13" i="3" l="1"/>
  <c r="B12" i="3"/>
  <c r="B10" i="3"/>
  <c r="B11" i="3"/>
  <c r="D3" i="3"/>
  <c r="D4" i="3" s="1"/>
</calcChain>
</file>

<file path=xl/sharedStrings.xml><?xml version="1.0" encoding="utf-8"?>
<sst xmlns="http://schemas.openxmlformats.org/spreadsheetml/2006/main" count="298" uniqueCount="99">
  <si>
    <t>План-график</t>
  </si>
  <si>
    <t>разработки Интернет-ресурса</t>
  </si>
  <si>
    <t>АкВод</t>
  </si>
  <si>
    <t>Этап</t>
  </si>
  <si>
    <t>Планируемый срок завершения</t>
  </si>
  <si>
    <t>фактический срок завершения</t>
  </si>
  <si>
    <t>Общий вид графически</t>
  </si>
  <si>
    <t>Функционал</t>
  </si>
  <si>
    <t>Стили и форматирование</t>
  </si>
  <si>
    <t>Наполнение</t>
  </si>
  <si>
    <t>Разработка Проекта</t>
  </si>
  <si>
    <t xml:space="preserve">Запуск на хостинге </t>
  </si>
  <si>
    <t>SEO</t>
  </si>
  <si>
    <t>Представить заказчику</t>
  </si>
  <si>
    <t>Лог событий</t>
  </si>
  <si>
    <t>Разработка проекта</t>
  </si>
  <si>
    <t>составление ТЗ</t>
  </si>
  <si>
    <t>предварительное общение с заказчиком</t>
  </si>
  <si>
    <t>разработка схемы БД</t>
  </si>
  <si>
    <t>часов в день</t>
  </si>
  <si>
    <t>Первичная верстка страницы "Новости"</t>
  </si>
  <si>
    <t>отчетная дата</t>
  </si>
  <si>
    <t>разработка алгоритма раздела "Заказать"</t>
  </si>
  <si>
    <t>выходной</t>
  </si>
  <si>
    <t>разработка алгоритма раздела "Заказать" на бумаге карандашом</t>
  </si>
  <si>
    <t>составление скрипта zakazat/index.php</t>
  </si>
  <si>
    <t>составление скрипта zakazat/oformit.php</t>
  </si>
  <si>
    <t>составление скрипта zakazat/oformit.php и создать_учетную_запись</t>
  </si>
  <si>
    <t>другая задача (составлял резюме)</t>
  </si>
  <si>
    <t>добавление возможности работать зарегистрированным пользователям</t>
  </si>
  <si>
    <t>скрипты личного кабинета</t>
  </si>
  <si>
    <t>скрипты личного кабинета. Изучение составных запросов SQL</t>
  </si>
  <si>
    <t>отпуск</t>
  </si>
  <si>
    <t>больничный</t>
  </si>
  <si>
    <t>настройка пакета программ по редактированию карт мыслей</t>
  </si>
  <si>
    <t>История заказов</t>
  </si>
  <si>
    <t>Контакты</t>
  </si>
  <si>
    <t>Подписаться на новости</t>
  </si>
  <si>
    <t>Отписаться от новостей, восстановление пароля</t>
  </si>
  <si>
    <t>Админ-часть функционал Планирование. Титульная страница первичная верстка. Zayti.php</t>
  </si>
  <si>
    <t>Zayti.php, smenit_parol.php</t>
  </si>
  <si>
    <t>регистрация хостинга, создание БД</t>
  </si>
  <si>
    <t>Cоздание первой страницы, подготовка картинок для страницы "Главная", Первичная верстка страницы "Главная", подготовка картинок для страницы "Что такое аквод", Первичная верстка страницы "Что такое аквод"</t>
  </si>
  <si>
    <t>Верстка примеров новостных статей для раздела "Новости", разработка сценария для страницы "Новости"</t>
  </si>
  <si>
    <t>завершение первичной разработки страницы "Новости", первичная верстка страницы "Заказать"</t>
  </si>
  <si>
    <t>разработка алгоритма раздела "Заказать" в файле проекта, составление скрипта zakazat/index.php</t>
  </si>
  <si>
    <t>Изучение механизма сессий, составление скрипта zakazat/index.php</t>
  </si>
  <si>
    <t>Изучение функции по работе с массивами, составление скрипта zakazat/dobavit_v_korzinu, составление скрипта zakazat/udalit_iz_korzini.php, составление скрипта zakazat/index.php</t>
  </si>
  <si>
    <t>скрипт сохранить_заказ блок сообщений пользователю и отправки емэйла, скрипты личного кабинета</t>
  </si>
  <si>
    <t xml:space="preserve">admin/index.php </t>
  </si>
  <si>
    <t>admin/index.php, admin/smenit_parol</t>
  </si>
  <si>
    <t>admin/opovescheniya, список зарегистрированных покупателей</t>
  </si>
  <si>
    <t>заказы: просмотр по фильтрам и редактирование статуса</t>
  </si>
  <si>
    <t>редактирвоание товара</t>
  </si>
  <si>
    <t>ошибка редактирование товара, загрузка картинки</t>
  </si>
  <si>
    <t>редактирование товара, редактирование новостей</t>
  </si>
  <si>
    <t>рассылка новостей</t>
  </si>
  <si>
    <t>Фотошоп -- главная картинка</t>
  </si>
  <si>
    <t>CSS - стартовая страница</t>
  </si>
  <si>
    <t>картинки в шапках, css по ходу</t>
  </si>
  <si>
    <t>css, картинки в шапках</t>
  </si>
  <si>
    <t>встреча с заказчиком</t>
  </si>
  <si>
    <t>Планирование завершение проекта</t>
  </si>
  <si>
    <t>Регистрация доменного имени, исправление ошибок, мелкие доработки</t>
  </si>
  <si>
    <t>Исправления ошибок, мелкие доработки</t>
  </si>
  <si>
    <t>Всего затрачено времени</t>
  </si>
  <si>
    <t>часов  =&gt;</t>
  </si>
  <si>
    <t>Статья ЧТО ТАКОЕ АКВОД, мелкие доработки</t>
  </si>
  <si>
    <t>средне</t>
  </si>
  <si>
    <t>ч</t>
  </si>
  <si>
    <t>дней =&gt;</t>
  </si>
  <si>
    <t>или</t>
  </si>
  <si>
    <t>недель при полной занятости</t>
  </si>
  <si>
    <t>недель фактически</t>
  </si>
  <si>
    <t>рабочих дня теоретически при полной занятости</t>
  </si>
  <si>
    <t>Оформление картинок, Статья ФАСОВКА и ЦЕНА</t>
  </si>
  <si>
    <t>составление статьи Что такое АКВОД</t>
  </si>
  <si>
    <t>Статья Применение АКВОД, разговор с заказчиком 30мин</t>
  </si>
  <si>
    <t>задача</t>
  </si>
  <si>
    <t>тип задачи</t>
  </si>
  <si>
    <t>Тех.Задание</t>
  </si>
  <si>
    <t>Рабочий проект</t>
  </si>
  <si>
    <t>Программирование функционала</t>
  </si>
  <si>
    <t>Оформление</t>
  </si>
  <si>
    <t>доработка и ввод в эксплуатацию</t>
  </si>
  <si>
    <t>часов в день учитывая выходные</t>
  </si>
  <si>
    <t>фактически</t>
  </si>
  <si>
    <t>часов в рабочий день учитывая прогулы</t>
  </si>
  <si>
    <t>часов в неделю  учитывая прогулы и выходные</t>
  </si>
  <si>
    <t>часов в месяц  учитывая прогулы и выходные</t>
  </si>
  <si>
    <t>фактически прошло</t>
  </si>
  <si>
    <t>фактически работал</t>
  </si>
  <si>
    <t>часов в рабочий день пропуская прогулы и выходные</t>
  </si>
  <si>
    <t>Проверка полей при обработке формы</t>
  </si>
  <si>
    <t>Отрисовка логотипа. Мелкие доработки.</t>
  </si>
  <si>
    <t>мелкие доработки</t>
  </si>
  <si>
    <t>дней</t>
  </si>
  <si>
    <t>мелкие доработки (всего 29 доработок)</t>
  </si>
  <si>
    <t>доработка и ввод в эксплуатацию (всего было 29 отдельных доработок)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</si>
</sst>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16" fontId="1" fillId="0" borderId="1" xfId="0" applyNumberFormat="1" applyFont="1" applyBorder="1"/>
    <xf numFmtId="0" fontId="1" fillId="0" borderId="1" xfId="0" applyFont="1" applyFill="1" applyBorder="1"/>
    <xf numFmtId="16" fontId="0" fillId="0" borderId="1" xfId="0" applyNumberFormat="1" applyBorder="1" applyAlignment="1">
      <alignment wrapText="1"/>
    </xf>
    <xf numFmtId="0" fontId="6" fillId="0" borderId="0" xfId="0" applyFont="1"/>
    <xf numFmtId="16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0" fontId="7" fillId="0" borderId="0" xfId="0" applyFont="1"/>
    <xf numFmtId="1" fontId="8" fillId="0" borderId="0" xfId="0" applyNumberFormat="1" applyFont="1"/>
    <xf numFmtId="16" fontId="0" fillId="2" borderId="0" xfId="0" applyNumberFormat="1" applyFill="1"/>
    <xf numFmtId="16" fontId="0" fillId="2" borderId="2" xfId="0" applyNumberFormat="1" applyFill="1" applyBorder="1"/>
    <xf numFmtId="0" fontId="7" fillId="0" borderId="0" xfId="0" applyFont="1" applyAlignment="1">
      <alignment horizontal="right"/>
    </xf>
    <xf numFmtId="1" fontId="7" fillId="0" borderId="0" xfId="0" applyNumberFormat="1" applyFont="1"/>
    <xf numFmtId="0" fontId="7" fillId="0" borderId="0" xfId="0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2">
    <dxf>
      <font>
        <color theme="0"/>
      </font>
    </dxf>
    <dxf>
      <font>
        <color rgb="FF92D050"/>
      </font>
      <fill>
        <patternFill patternType="solid"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'Лог деятельности'!$E$2</c:f>
              <c:strCache>
                <c:ptCount val="1"/>
                <c:pt idx="0">
                  <c:v>часов в день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trendline>
            <c:trendlineType val="movingAvg"/>
            <c:period val="2"/>
            <c:dispRSqr val="0"/>
            <c:dispEq val="0"/>
          </c:trendline>
          <c:cat>
            <c:numRef>
              <c:f>'Лог деятельности'!$D$3:$D$124</c:f>
              <c:numCache>
                <c:formatCode>d\-mmm</c:formatCode>
                <c:ptCount val="122"/>
                <c:pt idx="0">
                  <c:v>41472</c:v>
                </c:pt>
                <c:pt idx="1">
                  <c:v>41473</c:v>
                </c:pt>
                <c:pt idx="2">
                  <c:v>41474</c:v>
                </c:pt>
                <c:pt idx="3">
                  <c:v>41475</c:v>
                </c:pt>
                <c:pt idx="4">
                  <c:v>41476</c:v>
                </c:pt>
                <c:pt idx="5">
                  <c:v>41477</c:v>
                </c:pt>
                <c:pt idx="6">
                  <c:v>41478</c:v>
                </c:pt>
                <c:pt idx="7">
                  <c:v>41479</c:v>
                </c:pt>
                <c:pt idx="8">
                  <c:v>41480</c:v>
                </c:pt>
                <c:pt idx="9">
                  <c:v>41481</c:v>
                </c:pt>
                <c:pt idx="10">
                  <c:v>41482</c:v>
                </c:pt>
                <c:pt idx="11">
                  <c:v>41483</c:v>
                </c:pt>
                <c:pt idx="12">
                  <c:v>41484</c:v>
                </c:pt>
                <c:pt idx="13">
                  <c:v>41485</c:v>
                </c:pt>
                <c:pt idx="14">
                  <c:v>41486</c:v>
                </c:pt>
                <c:pt idx="15">
                  <c:v>41487</c:v>
                </c:pt>
                <c:pt idx="16">
                  <c:v>41488</c:v>
                </c:pt>
                <c:pt idx="17">
                  <c:v>41489</c:v>
                </c:pt>
                <c:pt idx="18">
                  <c:v>41490</c:v>
                </c:pt>
                <c:pt idx="19">
                  <c:v>41491</c:v>
                </c:pt>
                <c:pt idx="20">
                  <c:v>41492</c:v>
                </c:pt>
                <c:pt idx="21">
                  <c:v>41493</c:v>
                </c:pt>
                <c:pt idx="22">
                  <c:v>41494</c:v>
                </c:pt>
                <c:pt idx="23">
                  <c:v>41495</c:v>
                </c:pt>
                <c:pt idx="24">
                  <c:v>41496</c:v>
                </c:pt>
                <c:pt idx="25">
                  <c:v>41497</c:v>
                </c:pt>
                <c:pt idx="26">
                  <c:v>41498</c:v>
                </c:pt>
                <c:pt idx="27">
                  <c:v>41499</c:v>
                </c:pt>
                <c:pt idx="28">
                  <c:v>41500</c:v>
                </c:pt>
                <c:pt idx="29">
                  <c:v>41501</c:v>
                </c:pt>
                <c:pt idx="30">
                  <c:v>41502</c:v>
                </c:pt>
                <c:pt idx="31">
                  <c:v>41503</c:v>
                </c:pt>
                <c:pt idx="32">
                  <c:v>41504</c:v>
                </c:pt>
                <c:pt idx="33">
                  <c:v>41505</c:v>
                </c:pt>
                <c:pt idx="34">
                  <c:v>41506</c:v>
                </c:pt>
                <c:pt idx="35">
                  <c:v>41507</c:v>
                </c:pt>
                <c:pt idx="36">
                  <c:v>41508</c:v>
                </c:pt>
                <c:pt idx="37">
                  <c:v>41509</c:v>
                </c:pt>
                <c:pt idx="38">
                  <c:v>41510</c:v>
                </c:pt>
                <c:pt idx="39">
                  <c:v>41511</c:v>
                </c:pt>
                <c:pt idx="40">
                  <c:v>41512</c:v>
                </c:pt>
                <c:pt idx="41">
                  <c:v>41513</c:v>
                </c:pt>
                <c:pt idx="42">
                  <c:v>41514</c:v>
                </c:pt>
                <c:pt idx="43">
                  <c:v>41515</c:v>
                </c:pt>
                <c:pt idx="44">
                  <c:v>41516</c:v>
                </c:pt>
                <c:pt idx="45">
                  <c:v>41517</c:v>
                </c:pt>
                <c:pt idx="46">
                  <c:v>41518</c:v>
                </c:pt>
                <c:pt idx="47">
                  <c:v>41519</c:v>
                </c:pt>
                <c:pt idx="48">
                  <c:v>41520</c:v>
                </c:pt>
                <c:pt idx="49">
                  <c:v>41521</c:v>
                </c:pt>
                <c:pt idx="50">
                  <c:v>41522</c:v>
                </c:pt>
                <c:pt idx="51">
                  <c:v>41523</c:v>
                </c:pt>
                <c:pt idx="52">
                  <c:v>41524</c:v>
                </c:pt>
                <c:pt idx="53">
                  <c:v>41525</c:v>
                </c:pt>
                <c:pt idx="54">
                  <c:v>41526</c:v>
                </c:pt>
                <c:pt idx="55">
                  <c:v>41527</c:v>
                </c:pt>
                <c:pt idx="56">
                  <c:v>41528</c:v>
                </c:pt>
                <c:pt idx="57">
                  <c:v>41529</c:v>
                </c:pt>
                <c:pt idx="58">
                  <c:v>41530</c:v>
                </c:pt>
                <c:pt idx="59">
                  <c:v>41531</c:v>
                </c:pt>
                <c:pt idx="60">
                  <c:v>41532</c:v>
                </c:pt>
                <c:pt idx="61">
                  <c:v>41533</c:v>
                </c:pt>
                <c:pt idx="62">
                  <c:v>41534</c:v>
                </c:pt>
                <c:pt idx="63">
                  <c:v>41535</c:v>
                </c:pt>
                <c:pt idx="64">
                  <c:v>41536</c:v>
                </c:pt>
                <c:pt idx="65">
                  <c:v>41537</c:v>
                </c:pt>
                <c:pt idx="66">
                  <c:v>41538</c:v>
                </c:pt>
                <c:pt idx="67">
                  <c:v>41539</c:v>
                </c:pt>
                <c:pt idx="68">
                  <c:v>41540</c:v>
                </c:pt>
                <c:pt idx="69">
                  <c:v>41541</c:v>
                </c:pt>
                <c:pt idx="70">
                  <c:v>41542</c:v>
                </c:pt>
                <c:pt idx="71">
                  <c:v>41543</c:v>
                </c:pt>
                <c:pt idx="72">
                  <c:v>41544</c:v>
                </c:pt>
                <c:pt idx="73">
                  <c:v>41545</c:v>
                </c:pt>
                <c:pt idx="74">
                  <c:v>41546</c:v>
                </c:pt>
                <c:pt idx="75">
                  <c:v>41547</c:v>
                </c:pt>
                <c:pt idx="76">
                  <c:v>41548</c:v>
                </c:pt>
                <c:pt idx="77">
                  <c:v>41549</c:v>
                </c:pt>
                <c:pt idx="78">
                  <c:v>41550</c:v>
                </c:pt>
                <c:pt idx="79">
                  <c:v>41551</c:v>
                </c:pt>
                <c:pt idx="80">
                  <c:v>41552</c:v>
                </c:pt>
                <c:pt idx="81">
                  <c:v>41553</c:v>
                </c:pt>
                <c:pt idx="82">
                  <c:v>41554</c:v>
                </c:pt>
                <c:pt idx="83">
                  <c:v>41555</c:v>
                </c:pt>
                <c:pt idx="84">
                  <c:v>41556</c:v>
                </c:pt>
                <c:pt idx="85">
                  <c:v>41557</c:v>
                </c:pt>
                <c:pt idx="86">
                  <c:v>41558</c:v>
                </c:pt>
                <c:pt idx="87">
                  <c:v>41559</c:v>
                </c:pt>
                <c:pt idx="88">
                  <c:v>41560</c:v>
                </c:pt>
                <c:pt idx="89">
                  <c:v>41561</c:v>
                </c:pt>
                <c:pt idx="90">
                  <c:v>41562</c:v>
                </c:pt>
                <c:pt idx="91">
                  <c:v>41563</c:v>
                </c:pt>
                <c:pt idx="92">
                  <c:v>41564</c:v>
                </c:pt>
                <c:pt idx="93">
                  <c:v>41565</c:v>
                </c:pt>
                <c:pt idx="94">
                  <c:v>41566</c:v>
                </c:pt>
                <c:pt idx="95">
                  <c:v>41567</c:v>
                </c:pt>
                <c:pt idx="96">
                  <c:v>41568</c:v>
                </c:pt>
                <c:pt idx="97">
                  <c:v>41569</c:v>
                </c:pt>
                <c:pt idx="98">
                  <c:v>41570</c:v>
                </c:pt>
                <c:pt idx="99">
                  <c:v>41571</c:v>
                </c:pt>
                <c:pt idx="100">
                  <c:v>41572</c:v>
                </c:pt>
                <c:pt idx="101">
                  <c:v>41573</c:v>
                </c:pt>
                <c:pt idx="102">
                  <c:v>41574</c:v>
                </c:pt>
                <c:pt idx="103">
                  <c:v>41575</c:v>
                </c:pt>
                <c:pt idx="104">
                  <c:v>41576</c:v>
                </c:pt>
                <c:pt idx="105">
                  <c:v>41577</c:v>
                </c:pt>
                <c:pt idx="106">
                  <c:v>41578</c:v>
                </c:pt>
                <c:pt idx="107">
                  <c:v>41579</c:v>
                </c:pt>
                <c:pt idx="108">
                  <c:v>41580</c:v>
                </c:pt>
                <c:pt idx="109">
                  <c:v>41581</c:v>
                </c:pt>
                <c:pt idx="110">
                  <c:v>41582</c:v>
                </c:pt>
                <c:pt idx="111">
                  <c:v>41583</c:v>
                </c:pt>
                <c:pt idx="112">
                  <c:v>41584</c:v>
                </c:pt>
                <c:pt idx="113">
                  <c:v>41585</c:v>
                </c:pt>
                <c:pt idx="114">
                  <c:v>41586</c:v>
                </c:pt>
                <c:pt idx="115">
                  <c:v>41587</c:v>
                </c:pt>
                <c:pt idx="116">
                  <c:v>41588</c:v>
                </c:pt>
                <c:pt idx="117">
                  <c:v>41589</c:v>
                </c:pt>
                <c:pt idx="118">
                  <c:v>41590</c:v>
                </c:pt>
                <c:pt idx="119">
                  <c:v>41591</c:v>
                </c:pt>
                <c:pt idx="120">
                  <c:v>41592</c:v>
                </c:pt>
                <c:pt idx="121">
                  <c:v>41593</c:v>
                </c:pt>
              </c:numCache>
            </c:numRef>
          </c:cat>
          <c:val>
            <c:numRef>
              <c:f>'Лог деятельности'!$E$3:$E$124</c:f>
              <c:numCache>
                <c:formatCode>0</c:formatCode>
                <c:ptCount val="12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5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4</c:v>
                </c:pt>
                <c:pt idx="13" formatCode="General">
                  <c:v>3</c:v>
                </c:pt>
                <c:pt idx="14" formatCode="General">
                  <c:v>3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4</c:v>
                </c:pt>
                <c:pt idx="20" formatCode="General">
                  <c:v>6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5</c:v>
                </c:pt>
                <c:pt idx="35" formatCode="General">
                  <c:v>3</c:v>
                </c:pt>
                <c:pt idx="36" formatCode="General">
                  <c:v>6</c:v>
                </c:pt>
                <c:pt idx="37" formatCode="General">
                  <c:v>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4</c:v>
                </c:pt>
                <c:pt idx="43" formatCode="General">
                  <c:v>1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1</c:v>
                </c:pt>
                <c:pt idx="47" formatCode="General">
                  <c:v>6</c:v>
                </c:pt>
                <c:pt idx="48" formatCode="General">
                  <c:v>8</c:v>
                </c:pt>
                <c:pt idx="49" formatCode="General">
                  <c:v>3</c:v>
                </c:pt>
                <c:pt idx="50" formatCode="General">
                  <c:v>2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2</c:v>
                </c:pt>
                <c:pt idx="64" formatCode="General">
                  <c:v>2</c:v>
                </c:pt>
                <c:pt idx="65" formatCode="General">
                  <c:v>1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4</c:v>
                </c:pt>
                <c:pt idx="69" formatCode="General">
                  <c:v>2</c:v>
                </c:pt>
                <c:pt idx="70" formatCode="General">
                  <c:v>1</c:v>
                </c:pt>
                <c:pt idx="71" formatCode="General">
                  <c:v>2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4</c:v>
                </c:pt>
                <c:pt idx="76" formatCode="General">
                  <c:v>6</c:v>
                </c:pt>
                <c:pt idx="77" formatCode="General">
                  <c:v>2</c:v>
                </c:pt>
                <c:pt idx="78" formatCode="General">
                  <c:v>3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5</c:v>
                </c:pt>
                <c:pt idx="85" formatCode="General">
                  <c:v>5</c:v>
                </c:pt>
                <c:pt idx="86" formatCode="General">
                  <c:v>2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2</c:v>
                </c:pt>
                <c:pt idx="90" formatCode="General">
                  <c:v>2</c:v>
                </c:pt>
                <c:pt idx="91" formatCode="General">
                  <c:v>1</c:v>
                </c:pt>
                <c:pt idx="92" formatCode="General">
                  <c:v>2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4</c:v>
                </c:pt>
                <c:pt idx="97" formatCode="General">
                  <c:v>3</c:v>
                </c:pt>
                <c:pt idx="98" formatCode="General">
                  <c:v>3</c:v>
                </c:pt>
                <c:pt idx="99" formatCode="General">
                  <c:v>2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1</c:v>
                </c:pt>
                <c:pt idx="103" formatCode="General">
                  <c:v>4</c:v>
                </c:pt>
                <c:pt idx="104" formatCode="General">
                  <c:v>3</c:v>
                </c:pt>
                <c:pt idx="105" formatCode="General">
                  <c:v>3</c:v>
                </c:pt>
                <c:pt idx="106" formatCode="General">
                  <c:v>4</c:v>
                </c:pt>
                <c:pt idx="107" formatCode="General">
                  <c:v>5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4</c:v>
                </c:pt>
                <c:pt idx="111" formatCode="General">
                  <c:v>0</c:v>
                </c:pt>
                <c:pt idx="112" formatCode="General">
                  <c:v>4</c:v>
                </c:pt>
                <c:pt idx="113" formatCode="General">
                  <c:v>4</c:v>
                </c:pt>
                <c:pt idx="114" formatCode="General">
                  <c:v>7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4</c:v>
                </c:pt>
                <c:pt idx="118" formatCode="General">
                  <c:v>3</c:v>
                </c:pt>
                <c:pt idx="119" formatCode="General">
                  <c:v>4</c:v>
                </c:pt>
                <c:pt idx="120" formatCode="General">
                  <c:v>2</c:v>
                </c:pt>
                <c:pt idx="121" 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96192"/>
        <c:axId val="99158848"/>
      </c:barChart>
      <c:dateAx>
        <c:axId val="97096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9158848"/>
        <c:crosses val="autoZero"/>
        <c:auto val="1"/>
        <c:lblOffset val="100"/>
        <c:baseTimeUnit val="days"/>
      </c:dateAx>
      <c:valAx>
        <c:axId val="99158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70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Часов в неделю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'Лог деятельности'!$H$7:$H$124</c:f>
              <c:numCache>
                <c:formatCode>General</c:formatCode>
                <c:ptCount val="118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5">
                  <c:v>16</c:v>
                </c:pt>
                <c:pt idx="112">
                  <c:v>17</c:v>
                </c:pt>
                <c:pt idx="117">
                  <c:v>18</c:v>
                </c:pt>
              </c:numCache>
            </c:numRef>
          </c:cat>
          <c:val>
            <c:numRef>
              <c:f>'Лог деятельности'!$G$7:$G$124</c:f>
              <c:numCache>
                <c:formatCode>General</c:formatCode>
                <c:ptCount val="118"/>
                <c:pt idx="0" formatCode="0">
                  <c:v>22</c:v>
                </c:pt>
                <c:pt idx="7" formatCode="0">
                  <c:v>17</c:v>
                </c:pt>
                <c:pt idx="14" formatCode="0">
                  <c:v>14</c:v>
                </c:pt>
                <c:pt idx="21" formatCode="0">
                  <c:v>12</c:v>
                </c:pt>
                <c:pt idx="28" formatCode="0">
                  <c:v>2</c:v>
                </c:pt>
                <c:pt idx="35" formatCode="0">
                  <c:v>15</c:v>
                </c:pt>
                <c:pt idx="42" formatCode="0">
                  <c:v>6</c:v>
                </c:pt>
                <c:pt idx="49" formatCode="0">
                  <c:v>19</c:v>
                </c:pt>
                <c:pt idx="56" formatCode="0">
                  <c:v>0</c:v>
                </c:pt>
                <c:pt idx="63" formatCode="0">
                  <c:v>5</c:v>
                </c:pt>
                <c:pt idx="70" formatCode="0">
                  <c:v>9</c:v>
                </c:pt>
                <c:pt idx="77" formatCode="0">
                  <c:v>15</c:v>
                </c:pt>
                <c:pt idx="84" formatCode="0">
                  <c:v>21</c:v>
                </c:pt>
                <c:pt idx="91" formatCode="0">
                  <c:v>10</c:v>
                </c:pt>
                <c:pt idx="98" formatCode="0">
                  <c:v>13</c:v>
                </c:pt>
                <c:pt idx="105" formatCode="0">
                  <c:v>19</c:v>
                </c:pt>
                <c:pt idx="112" formatCode="0">
                  <c:v>19</c:v>
                </c:pt>
                <c:pt idx="117" formatCode="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70688"/>
        <c:axId val="99160576"/>
      </c:barChart>
      <c:catAx>
        <c:axId val="77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60576"/>
        <c:crosses val="autoZero"/>
        <c:auto val="1"/>
        <c:lblAlgn val="ctr"/>
        <c:lblOffset val="100"/>
        <c:noMultiLvlLbl val="0"/>
      </c:catAx>
      <c:valAx>
        <c:axId val="99160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7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'Лог деятельности'!$J$14:$J$124</c:f>
              <c:numCache>
                <c:formatCode>General</c:formatCode>
                <c:ptCount val="111"/>
                <c:pt idx="0">
                  <c:v>1</c:v>
                </c:pt>
                <c:pt idx="14">
                  <c:v>2</c:v>
                </c:pt>
                <c:pt idx="28">
                  <c:v>3</c:v>
                </c:pt>
                <c:pt idx="42">
                  <c:v>4</c:v>
                </c:pt>
                <c:pt idx="56">
                  <c:v>5</c:v>
                </c:pt>
                <c:pt idx="70">
                  <c:v>6</c:v>
                </c:pt>
                <c:pt idx="84">
                  <c:v>7</c:v>
                </c:pt>
                <c:pt idx="98">
                  <c:v>8</c:v>
                </c:pt>
                <c:pt idx="110">
                  <c:v>9</c:v>
                </c:pt>
              </c:numCache>
            </c:numRef>
          </c:cat>
          <c:val>
            <c:numRef>
              <c:f>'Лог деятельности'!$I$14:$I$124</c:f>
              <c:numCache>
                <c:formatCode>General</c:formatCode>
                <c:ptCount val="111"/>
                <c:pt idx="0">
                  <c:v>39</c:v>
                </c:pt>
                <c:pt idx="14" formatCode="0">
                  <c:v>26</c:v>
                </c:pt>
                <c:pt idx="28" formatCode="0">
                  <c:v>17</c:v>
                </c:pt>
                <c:pt idx="42" formatCode="0">
                  <c:v>25</c:v>
                </c:pt>
                <c:pt idx="56" formatCode="0">
                  <c:v>5</c:v>
                </c:pt>
                <c:pt idx="70" formatCode="0">
                  <c:v>24</c:v>
                </c:pt>
                <c:pt idx="84" formatCode="0">
                  <c:v>31</c:v>
                </c:pt>
                <c:pt idx="98" formatCode="0">
                  <c:v>32</c:v>
                </c:pt>
                <c:pt idx="110" formatCode="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97216"/>
        <c:axId val="99162304"/>
      </c:barChart>
      <c:catAx>
        <c:axId val="970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62304"/>
        <c:crosses val="autoZero"/>
        <c:auto val="1"/>
        <c:lblAlgn val="ctr"/>
        <c:lblOffset val="100"/>
        <c:noMultiLvlLbl val="0"/>
      </c:catAx>
      <c:valAx>
        <c:axId val="991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numRef>
              <c:f>'Лог деятельности'!$L$28:$L$124</c:f>
              <c:numCache>
                <c:formatCode>General</c:formatCode>
                <c:ptCount val="97"/>
                <c:pt idx="0">
                  <c:v>1</c:v>
                </c:pt>
                <c:pt idx="28">
                  <c:v>2</c:v>
                </c:pt>
                <c:pt idx="56">
                  <c:v>3</c:v>
                </c:pt>
                <c:pt idx="84">
                  <c:v>4</c:v>
                </c:pt>
                <c:pt idx="96">
                  <c:v>5</c:v>
                </c:pt>
              </c:numCache>
            </c:numRef>
          </c:cat>
          <c:val>
            <c:numRef>
              <c:f>'Лог деятельности'!$K$28:$K$124</c:f>
              <c:numCache>
                <c:formatCode>General</c:formatCode>
                <c:ptCount val="97"/>
                <c:pt idx="0">
                  <c:v>65</c:v>
                </c:pt>
                <c:pt idx="28">
                  <c:v>42</c:v>
                </c:pt>
                <c:pt idx="56">
                  <c:v>29</c:v>
                </c:pt>
                <c:pt idx="84">
                  <c:v>63</c:v>
                </c:pt>
                <c:pt idx="9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97728"/>
        <c:axId val="155752064"/>
      </c:barChart>
      <c:catAx>
        <c:axId val="970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752064"/>
        <c:crosses val="autoZero"/>
        <c:auto val="1"/>
        <c:lblAlgn val="ctr"/>
        <c:lblOffset val="100"/>
        <c:noMultiLvlLbl val="0"/>
      </c:catAx>
      <c:valAx>
        <c:axId val="1557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9.3057681362372607E-2"/>
                  <c:y val="6.21221784638030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305719000413561"/>
                  <c:y val="4.60111674536508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3.7665638909020929E-2"/>
                  <c:y val="-2.32884327610239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0186200203913669"/>
                  <c:y val="5.06212932853230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Анализ!$A$17:$A$22</c:f>
              <c:strCache>
                <c:ptCount val="6"/>
                <c:pt idx="0">
                  <c:v>Тех.Задание</c:v>
                </c:pt>
                <c:pt idx="1">
                  <c:v>Рабочий проект</c:v>
                </c:pt>
                <c:pt idx="2">
                  <c:v>Программирование функционала</c:v>
                </c:pt>
                <c:pt idx="3">
                  <c:v>Оформление</c:v>
                </c:pt>
                <c:pt idx="4">
                  <c:v>Наполнение</c:v>
                </c:pt>
                <c:pt idx="5">
                  <c:v>доработка и ввод в эксплуатацию (всего было 29 отдельных доработок)</c:v>
                </c:pt>
              </c:strCache>
            </c:strRef>
          </c:cat>
          <c:val>
            <c:numRef>
              <c:f>Анализ!$B$17:$B$22</c:f>
              <c:numCache>
                <c:formatCode>0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151</c:v>
                </c:pt>
                <c:pt idx="3" formatCode="General">
                  <c:v>20</c:v>
                </c:pt>
                <c:pt idx="4" formatCode="General">
                  <c:v>10</c:v>
                </c:pt>
                <c:pt idx="5" formatCode="General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124</xdr:row>
      <xdr:rowOff>166687</xdr:rowOff>
    </xdr:from>
    <xdr:to>
      <xdr:col>7</xdr:col>
      <xdr:colOff>85725</xdr:colOff>
      <xdr:row>139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140</xdr:row>
      <xdr:rowOff>4762</xdr:rowOff>
    </xdr:from>
    <xdr:to>
      <xdr:col>7</xdr:col>
      <xdr:colOff>9524</xdr:colOff>
      <xdr:row>154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155</xdr:row>
      <xdr:rowOff>61912</xdr:rowOff>
    </xdr:from>
    <xdr:to>
      <xdr:col>7</xdr:col>
      <xdr:colOff>57149</xdr:colOff>
      <xdr:row>169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170</xdr:row>
      <xdr:rowOff>61912</xdr:rowOff>
    </xdr:from>
    <xdr:to>
      <xdr:col>7</xdr:col>
      <xdr:colOff>38100</xdr:colOff>
      <xdr:row>184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6</xdr:row>
      <xdr:rowOff>138111</xdr:rowOff>
    </xdr:from>
    <xdr:to>
      <xdr:col>10</xdr:col>
      <xdr:colOff>438149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" x14ac:dyDescent="0.25"/>
  <cols>
    <col min="1" max="1" width="28.7109375" customWidth="1"/>
    <col min="2" max="3" width="16.7109375" style="3" customWidth="1"/>
  </cols>
  <sheetData>
    <row r="1" spans="1:3" ht="33.75" x14ac:dyDescent="0.5">
      <c r="A1" s="2" t="s">
        <v>0</v>
      </c>
    </row>
    <row r="2" spans="1:3" x14ac:dyDescent="0.25">
      <c r="A2" t="s">
        <v>1</v>
      </c>
    </row>
    <row r="3" spans="1:3" ht="26.25" x14ac:dyDescent="0.4">
      <c r="A3" s="1" t="s">
        <v>2</v>
      </c>
    </row>
    <row r="4" spans="1:3" ht="26.25" x14ac:dyDescent="0.25">
      <c r="A4" s="4" t="s">
        <v>3</v>
      </c>
      <c r="B4" s="5" t="s">
        <v>4</v>
      </c>
      <c r="C4" s="5" t="s">
        <v>5</v>
      </c>
    </row>
    <row r="5" spans="1:3" ht="15.75" x14ac:dyDescent="0.25">
      <c r="A5" s="6" t="s">
        <v>10</v>
      </c>
      <c r="B5" s="8">
        <v>41472</v>
      </c>
      <c r="C5" s="6"/>
    </row>
    <row r="6" spans="1:3" ht="15.75" x14ac:dyDescent="0.25">
      <c r="A6" s="6" t="s">
        <v>6</v>
      </c>
      <c r="B6" s="8">
        <v>41473</v>
      </c>
      <c r="C6" s="6"/>
    </row>
    <row r="7" spans="1:3" ht="15.75" x14ac:dyDescent="0.25">
      <c r="A7" s="6" t="s">
        <v>9</v>
      </c>
      <c r="B7" s="8">
        <v>41474</v>
      </c>
      <c r="C7" s="6"/>
    </row>
    <row r="8" spans="1:3" ht="15.75" x14ac:dyDescent="0.25">
      <c r="A8" s="6" t="s">
        <v>7</v>
      </c>
      <c r="B8" s="8">
        <v>41488</v>
      </c>
      <c r="C8" s="6"/>
    </row>
    <row r="9" spans="1:3" ht="15.75" x14ac:dyDescent="0.25">
      <c r="A9" s="6" t="s">
        <v>8</v>
      </c>
      <c r="B9" s="8">
        <v>41493</v>
      </c>
      <c r="C9" s="6"/>
    </row>
    <row r="10" spans="1:3" ht="15.75" x14ac:dyDescent="0.25">
      <c r="A10" s="6" t="s">
        <v>11</v>
      </c>
      <c r="B10" s="8">
        <v>41495</v>
      </c>
      <c r="C10" s="6"/>
    </row>
    <row r="11" spans="1:3" ht="15.75" x14ac:dyDescent="0.25">
      <c r="A11" s="6" t="s">
        <v>12</v>
      </c>
      <c r="B11" s="8">
        <v>41502</v>
      </c>
      <c r="C11" s="6"/>
    </row>
    <row r="12" spans="1:3" ht="15.75" x14ac:dyDescent="0.25">
      <c r="A12" s="9" t="s">
        <v>13</v>
      </c>
      <c r="B12" s="10">
        <v>41503</v>
      </c>
      <c r="C1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E22" sqref="E22:E53"/>
    </sheetView>
  </sheetViews>
  <sheetFormatPr defaultRowHeight="15" x14ac:dyDescent="0.25"/>
  <cols>
    <col min="2" max="2" width="32.42578125" bestFit="1" customWidth="1"/>
    <col min="3" max="3" width="89" customWidth="1"/>
    <col min="4" max="4" width="13.7109375" bestFit="1" customWidth="1"/>
    <col min="5" max="5" width="12.28515625" bestFit="1" customWidth="1"/>
    <col min="6" max="6" width="10.85546875" bestFit="1" customWidth="1"/>
    <col min="7" max="7" width="11.28515625" bestFit="1" customWidth="1"/>
  </cols>
  <sheetData>
    <row r="1" spans="1:10" ht="21" x14ac:dyDescent="0.35">
      <c r="C1" s="11" t="s">
        <v>14</v>
      </c>
    </row>
    <row r="2" spans="1:10" x14ac:dyDescent="0.25">
      <c r="B2" s="16" t="s">
        <v>79</v>
      </c>
      <c r="C2" s="16" t="s">
        <v>78</v>
      </c>
      <c r="D2" s="16" t="s">
        <v>21</v>
      </c>
      <c r="E2" s="16" t="s">
        <v>19</v>
      </c>
    </row>
    <row r="3" spans="1:10" x14ac:dyDescent="0.25">
      <c r="A3">
        <v>1</v>
      </c>
      <c r="B3" t="s">
        <v>80</v>
      </c>
      <c r="C3" t="s">
        <v>16</v>
      </c>
      <c r="D3" s="12">
        <v>41472</v>
      </c>
      <c r="E3" s="14">
        <v>4</v>
      </c>
      <c r="F3" s="13">
        <f ca="1">IF(D3=TODAY(),1,0)</f>
        <v>0</v>
      </c>
    </row>
    <row r="4" spans="1:10" x14ac:dyDescent="0.25">
      <c r="A4">
        <v>1</v>
      </c>
      <c r="B4" t="s">
        <v>81</v>
      </c>
      <c r="C4" t="s">
        <v>15</v>
      </c>
      <c r="D4" s="12">
        <v>41473</v>
      </c>
      <c r="E4" s="14">
        <v>5</v>
      </c>
      <c r="F4" s="13">
        <f t="shared" ref="F4:F55" ca="1" si="0">IF(D4=TODAY(),1,0)</f>
        <v>0</v>
      </c>
    </row>
    <row r="5" spans="1:10" x14ac:dyDescent="0.25">
      <c r="A5">
        <v>1</v>
      </c>
      <c r="B5" t="s">
        <v>81</v>
      </c>
      <c r="C5" t="s">
        <v>17</v>
      </c>
      <c r="D5" s="12">
        <v>41474</v>
      </c>
      <c r="E5" s="13">
        <v>1</v>
      </c>
      <c r="F5" s="13">
        <f t="shared" ca="1" si="0"/>
        <v>0</v>
      </c>
    </row>
    <row r="6" spans="1:10" x14ac:dyDescent="0.25">
      <c r="A6">
        <v>1</v>
      </c>
      <c r="B6" t="s">
        <v>82</v>
      </c>
      <c r="C6" t="s">
        <v>18</v>
      </c>
      <c r="D6" s="18">
        <v>41475</v>
      </c>
      <c r="E6" s="14">
        <v>5</v>
      </c>
      <c r="F6" s="13">
        <f t="shared" ca="1" si="0"/>
        <v>0</v>
      </c>
    </row>
    <row r="7" spans="1:10" x14ac:dyDescent="0.25">
      <c r="A7">
        <v>1</v>
      </c>
      <c r="B7" t="s">
        <v>82</v>
      </c>
      <c r="C7" t="s">
        <v>41</v>
      </c>
      <c r="D7" s="19">
        <v>41476</v>
      </c>
      <c r="E7" s="14">
        <f>2+5</f>
        <v>7</v>
      </c>
      <c r="F7" s="13">
        <f t="shared" ca="1" si="0"/>
        <v>0</v>
      </c>
      <c r="G7" s="13">
        <f>SUM(E3:E7)</f>
        <v>22</v>
      </c>
      <c r="H7">
        <v>1</v>
      </c>
    </row>
    <row r="8" spans="1:10" x14ac:dyDescent="0.25">
      <c r="A8">
        <v>1</v>
      </c>
      <c r="B8" t="s">
        <v>82</v>
      </c>
      <c r="C8" t="s">
        <v>42</v>
      </c>
      <c r="D8" s="12">
        <v>41477</v>
      </c>
      <c r="E8" s="14">
        <f>1+2+2+1+1</f>
        <v>7</v>
      </c>
      <c r="F8" s="13">
        <f t="shared" ca="1" si="0"/>
        <v>0</v>
      </c>
    </row>
    <row r="9" spans="1:10" x14ac:dyDescent="0.25">
      <c r="A9">
        <v>1</v>
      </c>
      <c r="B9" t="s">
        <v>82</v>
      </c>
      <c r="C9" t="s">
        <v>20</v>
      </c>
      <c r="D9" s="12">
        <v>41478</v>
      </c>
      <c r="E9">
        <v>1</v>
      </c>
      <c r="F9" s="13">
        <f t="shared" ca="1" si="0"/>
        <v>0</v>
      </c>
    </row>
    <row r="10" spans="1:10" x14ac:dyDescent="0.25">
      <c r="A10">
        <v>1</v>
      </c>
      <c r="B10" t="s">
        <v>82</v>
      </c>
      <c r="C10" t="s">
        <v>43</v>
      </c>
      <c r="D10" s="12">
        <v>41479</v>
      </c>
      <c r="E10">
        <f>1+1</f>
        <v>2</v>
      </c>
      <c r="F10" s="13">
        <f t="shared" ca="1" si="0"/>
        <v>0</v>
      </c>
    </row>
    <row r="11" spans="1:10" x14ac:dyDescent="0.25">
      <c r="A11">
        <v>1</v>
      </c>
      <c r="B11" t="s">
        <v>82</v>
      </c>
      <c r="C11" t="s">
        <v>44</v>
      </c>
      <c r="D11" s="12">
        <v>41480</v>
      </c>
      <c r="E11">
        <f>3+2</f>
        <v>5</v>
      </c>
      <c r="F11" s="13">
        <f t="shared" ca="1" si="0"/>
        <v>0</v>
      </c>
    </row>
    <row r="12" spans="1:10" x14ac:dyDescent="0.25">
      <c r="A12">
        <v>1</v>
      </c>
      <c r="B12" t="s">
        <v>82</v>
      </c>
      <c r="C12" t="s">
        <v>22</v>
      </c>
      <c r="D12" s="12">
        <v>41481</v>
      </c>
      <c r="E12">
        <v>2</v>
      </c>
      <c r="F12" s="13">
        <f t="shared" ca="1" si="0"/>
        <v>0</v>
      </c>
    </row>
    <row r="13" spans="1:10" x14ac:dyDescent="0.25">
      <c r="A13">
        <v>1</v>
      </c>
      <c r="B13" t="s">
        <v>82</v>
      </c>
      <c r="C13" t="s">
        <v>23</v>
      </c>
      <c r="D13" s="18">
        <v>41482</v>
      </c>
      <c r="E13">
        <v>0</v>
      </c>
      <c r="F13" s="13">
        <f t="shared" ca="1" si="0"/>
        <v>0</v>
      </c>
    </row>
    <row r="14" spans="1:10" x14ac:dyDescent="0.25">
      <c r="A14">
        <v>1</v>
      </c>
      <c r="B14" t="s">
        <v>82</v>
      </c>
      <c r="C14" t="s">
        <v>23</v>
      </c>
      <c r="D14" s="19">
        <v>41483</v>
      </c>
      <c r="E14">
        <v>0</v>
      </c>
      <c r="F14" s="13">
        <f t="shared" ca="1" si="0"/>
        <v>0</v>
      </c>
      <c r="G14" s="13">
        <f>SUM(E8:E14)</f>
        <v>17</v>
      </c>
      <c r="H14">
        <v>2</v>
      </c>
      <c r="I14">
        <f>SUM(G3:G14)</f>
        <v>39</v>
      </c>
      <c r="J14">
        <v>1</v>
      </c>
    </row>
    <row r="15" spans="1:10" x14ac:dyDescent="0.25">
      <c r="A15">
        <v>1</v>
      </c>
      <c r="B15" t="s">
        <v>82</v>
      </c>
      <c r="C15" t="s">
        <v>24</v>
      </c>
      <c r="D15" s="12">
        <v>41484</v>
      </c>
      <c r="E15">
        <v>4</v>
      </c>
      <c r="F15" s="13">
        <f t="shared" ca="1" si="0"/>
        <v>0</v>
      </c>
    </row>
    <row r="16" spans="1:10" x14ac:dyDescent="0.25">
      <c r="A16">
        <v>1</v>
      </c>
      <c r="B16" t="s">
        <v>82</v>
      </c>
      <c r="C16" t="s">
        <v>45</v>
      </c>
      <c r="D16" s="12">
        <v>41485</v>
      </c>
      <c r="E16">
        <f>2+1</f>
        <v>3</v>
      </c>
      <c r="F16" s="13">
        <f t="shared" ca="1" si="0"/>
        <v>0</v>
      </c>
    </row>
    <row r="17" spans="1:12" x14ac:dyDescent="0.25">
      <c r="A17">
        <v>1</v>
      </c>
      <c r="B17" t="s">
        <v>82</v>
      </c>
      <c r="C17" t="s">
        <v>25</v>
      </c>
      <c r="D17" s="12">
        <v>41486</v>
      </c>
      <c r="E17">
        <v>3</v>
      </c>
      <c r="F17" s="13">
        <f t="shared" ca="1" si="0"/>
        <v>0</v>
      </c>
    </row>
    <row r="18" spans="1:12" x14ac:dyDescent="0.25">
      <c r="A18">
        <v>1</v>
      </c>
      <c r="B18" t="s">
        <v>82</v>
      </c>
      <c r="C18" t="s">
        <v>25</v>
      </c>
      <c r="D18" s="12">
        <v>41487</v>
      </c>
      <c r="E18">
        <v>2</v>
      </c>
      <c r="F18" s="13">
        <f t="shared" ca="1" si="0"/>
        <v>0</v>
      </c>
    </row>
    <row r="19" spans="1:12" x14ac:dyDescent="0.25">
      <c r="A19">
        <v>1</v>
      </c>
      <c r="B19" t="s">
        <v>82</v>
      </c>
      <c r="C19" t="s">
        <v>25</v>
      </c>
      <c r="D19" s="12">
        <v>41488</v>
      </c>
      <c r="E19">
        <v>2</v>
      </c>
      <c r="F19" s="13">
        <f t="shared" ca="1" si="0"/>
        <v>0</v>
      </c>
    </row>
    <row r="20" spans="1:12" x14ac:dyDescent="0.25">
      <c r="A20">
        <v>1</v>
      </c>
      <c r="B20" t="s">
        <v>82</v>
      </c>
      <c r="C20" t="s">
        <v>23</v>
      </c>
      <c r="D20" s="18">
        <v>41489</v>
      </c>
      <c r="E20">
        <v>0</v>
      </c>
      <c r="F20" s="13">
        <f t="shared" ca="1" si="0"/>
        <v>0</v>
      </c>
    </row>
    <row r="21" spans="1:12" x14ac:dyDescent="0.25">
      <c r="A21">
        <v>1</v>
      </c>
      <c r="B21" t="s">
        <v>82</v>
      </c>
      <c r="C21" t="s">
        <v>23</v>
      </c>
      <c r="D21" s="19">
        <v>41490</v>
      </c>
      <c r="E21">
        <v>0</v>
      </c>
      <c r="F21" s="13">
        <f t="shared" ca="1" si="0"/>
        <v>0</v>
      </c>
      <c r="G21" s="13">
        <f>SUM(E15:E21)</f>
        <v>14</v>
      </c>
      <c r="H21">
        <v>3</v>
      </c>
    </row>
    <row r="22" spans="1:12" x14ac:dyDescent="0.25">
      <c r="A22">
        <v>1</v>
      </c>
      <c r="B22" t="s">
        <v>82</v>
      </c>
      <c r="C22" t="s">
        <v>46</v>
      </c>
      <c r="D22" s="12">
        <v>41491</v>
      </c>
      <c r="E22">
        <f>2+2</f>
        <v>4</v>
      </c>
      <c r="F22" s="13">
        <f t="shared" ca="1" si="0"/>
        <v>0</v>
      </c>
    </row>
    <row r="23" spans="1:12" x14ac:dyDescent="0.25">
      <c r="A23">
        <v>1</v>
      </c>
      <c r="B23" t="s">
        <v>82</v>
      </c>
      <c r="C23" t="s">
        <v>47</v>
      </c>
      <c r="D23" s="12">
        <v>41492</v>
      </c>
      <c r="E23">
        <f>1+2+1+2</f>
        <v>6</v>
      </c>
      <c r="F23" s="13">
        <f t="shared" ca="1" si="0"/>
        <v>0</v>
      </c>
    </row>
    <row r="24" spans="1:12" x14ac:dyDescent="0.25">
      <c r="A24">
        <v>1</v>
      </c>
      <c r="B24" t="s">
        <v>82</v>
      </c>
      <c r="C24" t="s">
        <v>26</v>
      </c>
      <c r="D24" s="12">
        <v>41493</v>
      </c>
      <c r="E24">
        <v>1</v>
      </c>
      <c r="F24" s="13">
        <f t="shared" ca="1" si="0"/>
        <v>0</v>
      </c>
    </row>
    <row r="25" spans="1:12" x14ac:dyDescent="0.25">
      <c r="A25">
        <v>1</v>
      </c>
      <c r="B25" t="s">
        <v>82</v>
      </c>
      <c r="C25" t="s">
        <v>26</v>
      </c>
      <c r="D25" s="12">
        <v>41494</v>
      </c>
      <c r="E25">
        <v>1</v>
      </c>
      <c r="F25" s="13">
        <f t="shared" ca="1" si="0"/>
        <v>0</v>
      </c>
    </row>
    <row r="26" spans="1:12" x14ac:dyDescent="0.25">
      <c r="A26">
        <v>1</v>
      </c>
      <c r="B26" t="s">
        <v>82</v>
      </c>
      <c r="C26" t="s">
        <v>23</v>
      </c>
      <c r="D26" s="12">
        <v>41495</v>
      </c>
      <c r="E26">
        <v>0</v>
      </c>
      <c r="F26" s="13">
        <f t="shared" ca="1" si="0"/>
        <v>0</v>
      </c>
    </row>
    <row r="27" spans="1:12" x14ac:dyDescent="0.25">
      <c r="A27">
        <v>1</v>
      </c>
      <c r="B27" t="s">
        <v>82</v>
      </c>
      <c r="C27" t="s">
        <v>23</v>
      </c>
      <c r="D27" s="18">
        <v>41496</v>
      </c>
      <c r="E27">
        <v>0</v>
      </c>
      <c r="F27" s="13">
        <f t="shared" ca="1" si="0"/>
        <v>0</v>
      </c>
    </row>
    <row r="28" spans="1:12" x14ac:dyDescent="0.25">
      <c r="A28">
        <v>1</v>
      </c>
      <c r="B28" t="s">
        <v>82</v>
      </c>
      <c r="C28" t="s">
        <v>23</v>
      </c>
      <c r="D28" s="19">
        <v>41497</v>
      </c>
      <c r="E28">
        <v>0</v>
      </c>
      <c r="F28" s="13">
        <f t="shared" ca="1" si="0"/>
        <v>0</v>
      </c>
      <c r="G28" s="13">
        <f t="shared" ref="G28" si="1">SUM(E22:E28)</f>
        <v>12</v>
      </c>
      <c r="H28">
        <v>4</v>
      </c>
      <c r="I28" s="13">
        <f>SUM(G21:G28)</f>
        <v>26</v>
      </c>
      <c r="J28">
        <v>2</v>
      </c>
      <c r="K28">
        <f>SUM(I14:I28)</f>
        <v>65</v>
      </c>
      <c r="L28">
        <v>1</v>
      </c>
    </row>
    <row r="29" spans="1:12" x14ac:dyDescent="0.25">
      <c r="A29">
        <v>1</v>
      </c>
      <c r="B29" t="s">
        <v>82</v>
      </c>
      <c r="C29" t="s">
        <v>23</v>
      </c>
      <c r="D29" s="12">
        <v>41498</v>
      </c>
      <c r="E29">
        <v>0</v>
      </c>
      <c r="F29" s="13">
        <f t="shared" ca="1" si="0"/>
        <v>0</v>
      </c>
    </row>
    <row r="30" spans="1:12" x14ac:dyDescent="0.25">
      <c r="A30">
        <v>1</v>
      </c>
      <c r="B30" t="s">
        <v>82</v>
      </c>
      <c r="C30" t="s">
        <v>26</v>
      </c>
      <c r="D30" s="12">
        <v>41499</v>
      </c>
      <c r="E30">
        <v>2</v>
      </c>
      <c r="F30" s="13">
        <f t="shared" ca="1" si="0"/>
        <v>0</v>
      </c>
    </row>
    <row r="31" spans="1:12" x14ac:dyDescent="0.25">
      <c r="A31">
        <v>1</v>
      </c>
      <c r="B31" t="s">
        <v>82</v>
      </c>
      <c r="C31" t="s">
        <v>23</v>
      </c>
      <c r="D31" s="12">
        <v>41500</v>
      </c>
      <c r="E31">
        <v>0</v>
      </c>
      <c r="F31" s="13">
        <f t="shared" ca="1" si="0"/>
        <v>0</v>
      </c>
    </row>
    <row r="32" spans="1:12" x14ac:dyDescent="0.25">
      <c r="A32">
        <v>1</v>
      </c>
      <c r="B32" t="s">
        <v>82</v>
      </c>
      <c r="C32" t="s">
        <v>23</v>
      </c>
      <c r="D32" s="12">
        <v>41501</v>
      </c>
      <c r="E32">
        <v>0</v>
      </c>
      <c r="F32" s="13">
        <f t="shared" ca="1" si="0"/>
        <v>0</v>
      </c>
    </row>
    <row r="33" spans="1:10" x14ac:dyDescent="0.25">
      <c r="A33">
        <v>1</v>
      </c>
      <c r="B33" t="s">
        <v>82</v>
      </c>
      <c r="C33" t="s">
        <v>23</v>
      </c>
      <c r="D33" s="12">
        <v>41502</v>
      </c>
      <c r="E33">
        <v>0</v>
      </c>
      <c r="F33" s="13">
        <f t="shared" ca="1" si="0"/>
        <v>0</v>
      </c>
    </row>
    <row r="34" spans="1:10" x14ac:dyDescent="0.25">
      <c r="A34">
        <v>1</v>
      </c>
      <c r="B34" t="s">
        <v>82</v>
      </c>
      <c r="C34" t="s">
        <v>23</v>
      </c>
      <c r="D34" s="18">
        <v>41503</v>
      </c>
      <c r="E34">
        <v>0</v>
      </c>
      <c r="F34" s="13">
        <f t="shared" ca="1" si="0"/>
        <v>0</v>
      </c>
    </row>
    <row r="35" spans="1:10" x14ac:dyDescent="0.25">
      <c r="A35">
        <v>1</v>
      </c>
      <c r="B35" t="s">
        <v>82</v>
      </c>
      <c r="C35" t="s">
        <v>23</v>
      </c>
      <c r="D35" s="19">
        <v>41504</v>
      </c>
      <c r="E35">
        <v>0</v>
      </c>
      <c r="F35" s="13">
        <f t="shared" ca="1" si="0"/>
        <v>0</v>
      </c>
      <c r="G35" s="13">
        <f t="shared" ref="G35" si="2">SUM(E29:E35)</f>
        <v>2</v>
      </c>
      <c r="H35">
        <v>5</v>
      </c>
    </row>
    <row r="36" spans="1:10" x14ac:dyDescent="0.25">
      <c r="A36">
        <v>1</v>
      </c>
      <c r="B36" t="s">
        <v>82</v>
      </c>
      <c r="C36" t="s">
        <v>23</v>
      </c>
      <c r="D36" s="12">
        <v>41505</v>
      </c>
      <c r="E36">
        <v>0</v>
      </c>
      <c r="F36" s="13">
        <f t="shared" ca="1" si="0"/>
        <v>0</v>
      </c>
    </row>
    <row r="37" spans="1:10" x14ac:dyDescent="0.25">
      <c r="A37">
        <v>1</v>
      </c>
      <c r="B37" t="s">
        <v>82</v>
      </c>
      <c r="C37" t="s">
        <v>26</v>
      </c>
      <c r="D37" s="12">
        <v>41506</v>
      </c>
      <c r="E37">
        <v>5</v>
      </c>
      <c r="F37" s="13">
        <f t="shared" ca="1" si="0"/>
        <v>0</v>
      </c>
    </row>
    <row r="38" spans="1:10" x14ac:dyDescent="0.25">
      <c r="A38">
        <v>1</v>
      </c>
      <c r="B38" t="s">
        <v>82</v>
      </c>
      <c r="C38" t="s">
        <v>26</v>
      </c>
      <c r="D38" s="12">
        <v>41507</v>
      </c>
      <c r="E38">
        <v>3</v>
      </c>
      <c r="F38" s="13">
        <f t="shared" ca="1" si="0"/>
        <v>0</v>
      </c>
    </row>
    <row r="39" spans="1:10" x14ac:dyDescent="0.25">
      <c r="A39">
        <v>1</v>
      </c>
      <c r="B39" t="s">
        <v>82</v>
      </c>
      <c r="C39" t="s">
        <v>27</v>
      </c>
      <c r="D39" s="12">
        <v>41508</v>
      </c>
      <c r="E39">
        <f>4+2</f>
        <v>6</v>
      </c>
      <c r="F39" s="13">
        <f t="shared" ca="1" si="0"/>
        <v>0</v>
      </c>
    </row>
    <row r="40" spans="1:10" x14ac:dyDescent="0.25">
      <c r="A40">
        <v>1</v>
      </c>
      <c r="B40" t="s">
        <v>82</v>
      </c>
      <c r="C40" t="s">
        <v>27</v>
      </c>
      <c r="D40" s="12">
        <v>41509</v>
      </c>
      <c r="E40">
        <v>1</v>
      </c>
      <c r="F40" s="13">
        <f t="shared" ca="1" si="0"/>
        <v>0</v>
      </c>
    </row>
    <row r="41" spans="1:10" x14ac:dyDescent="0.25">
      <c r="A41">
        <v>1</v>
      </c>
      <c r="B41" t="s">
        <v>82</v>
      </c>
      <c r="C41" t="s">
        <v>23</v>
      </c>
      <c r="D41" s="18">
        <v>41510</v>
      </c>
      <c r="E41">
        <v>0</v>
      </c>
      <c r="F41" s="13">
        <f t="shared" ca="1" si="0"/>
        <v>0</v>
      </c>
    </row>
    <row r="42" spans="1:10" x14ac:dyDescent="0.25">
      <c r="A42">
        <v>1</v>
      </c>
      <c r="B42" t="s">
        <v>82</v>
      </c>
      <c r="C42" t="s">
        <v>23</v>
      </c>
      <c r="D42" s="19">
        <v>41511</v>
      </c>
      <c r="E42">
        <v>0</v>
      </c>
      <c r="F42" s="13">
        <f t="shared" ca="1" si="0"/>
        <v>0</v>
      </c>
      <c r="G42" s="13">
        <f t="shared" ref="G42" si="3">SUM(E36:E42)</f>
        <v>15</v>
      </c>
      <c r="H42">
        <v>6</v>
      </c>
      <c r="I42" s="13">
        <f t="shared" ref="I42" si="4">SUM(G35:G42)</f>
        <v>17</v>
      </c>
      <c r="J42">
        <v>3</v>
      </c>
    </row>
    <row r="43" spans="1:10" x14ac:dyDescent="0.25">
      <c r="A43">
        <v>1</v>
      </c>
      <c r="B43" t="s">
        <v>82</v>
      </c>
      <c r="C43" t="s">
        <v>23</v>
      </c>
      <c r="D43" s="12">
        <v>41512</v>
      </c>
      <c r="E43">
        <v>0</v>
      </c>
      <c r="F43" s="13">
        <f t="shared" ca="1" si="0"/>
        <v>0</v>
      </c>
    </row>
    <row r="44" spans="1:10" x14ac:dyDescent="0.25">
      <c r="A44">
        <v>1</v>
      </c>
      <c r="B44" t="s">
        <v>82</v>
      </c>
      <c r="C44" t="s">
        <v>28</v>
      </c>
      <c r="D44" s="12">
        <v>41513</v>
      </c>
      <c r="E44">
        <v>0</v>
      </c>
      <c r="F44" s="13">
        <f t="shared" ca="1" si="0"/>
        <v>0</v>
      </c>
    </row>
    <row r="45" spans="1:10" x14ac:dyDescent="0.25">
      <c r="A45">
        <v>1</v>
      </c>
      <c r="B45" t="s">
        <v>82</v>
      </c>
      <c r="C45" t="s">
        <v>27</v>
      </c>
      <c r="D45" s="12">
        <v>41514</v>
      </c>
      <c r="E45">
        <f>1+2+1</f>
        <v>4</v>
      </c>
      <c r="F45" s="13">
        <f t="shared" ca="1" si="0"/>
        <v>0</v>
      </c>
    </row>
    <row r="46" spans="1:10" x14ac:dyDescent="0.25">
      <c r="A46">
        <v>1</v>
      </c>
      <c r="B46" t="s">
        <v>82</v>
      </c>
      <c r="C46" t="s">
        <v>27</v>
      </c>
      <c r="D46" s="12">
        <v>41515</v>
      </c>
      <c r="E46">
        <v>1</v>
      </c>
      <c r="F46" s="13">
        <f t="shared" ca="1" si="0"/>
        <v>0</v>
      </c>
    </row>
    <row r="47" spans="1:10" x14ac:dyDescent="0.25">
      <c r="A47">
        <v>1</v>
      </c>
      <c r="B47" t="s">
        <v>82</v>
      </c>
      <c r="C47" t="s">
        <v>23</v>
      </c>
      <c r="D47" s="12">
        <v>41516</v>
      </c>
      <c r="E47">
        <v>0</v>
      </c>
      <c r="F47" s="13">
        <f t="shared" ca="1" si="0"/>
        <v>0</v>
      </c>
    </row>
    <row r="48" spans="1:10" x14ac:dyDescent="0.25">
      <c r="A48">
        <v>1</v>
      </c>
      <c r="B48" t="s">
        <v>82</v>
      </c>
      <c r="C48" t="s">
        <v>23</v>
      </c>
      <c r="D48" s="18">
        <v>41517</v>
      </c>
      <c r="E48">
        <v>0</v>
      </c>
      <c r="F48" s="13">
        <f t="shared" ca="1" si="0"/>
        <v>0</v>
      </c>
    </row>
    <row r="49" spans="1:12" x14ac:dyDescent="0.25">
      <c r="A49">
        <v>1</v>
      </c>
      <c r="B49" t="s">
        <v>82</v>
      </c>
      <c r="C49" t="s">
        <v>29</v>
      </c>
      <c r="D49" s="19">
        <v>41518</v>
      </c>
      <c r="E49">
        <v>1</v>
      </c>
      <c r="F49" s="13">
        <f t="shared" ca="1" si="0"/>
        <v>0</v>
      </c>
      <c r="G49" s="13">
        <f t="shared" ref="G49" si="5">SUM(E43:E49)</f>
        <v>6</v>
      </c>
      <c r="H49">
        <v>7</v>
      </c>
    </row>
    <row r="50" spans="1:12" x14ac:dyDescent="0.25">
      <c r="A50">
        <v>1</v>
      </c>
      <c r="B50" t="s">
        <v>82</v>
      </c>
      <c r="C50" t="s">
        <v>29</v>
      </c>
      <c r="D50" s="12">
        <v>41519</v>
      </c>
      <c r="E50">
        <f>2+4</f>
        <v>6</v>
      </c>
      <c r="F50" s="13">
        <f t="shared" ca="1" si="0"/>
        <v>0</v>
      </c>
    </row>
    <row r="51" spans="1:12" x14ac:dyDescent="0.25">
      <c r="A51">
        <v>1</v>
      </c>
      <c r="B51" t="s">
        <v>82</v>
      </c>
      <c r="C51" t="s">
        <v>48</v>
      </c>
      <c r="D51" s="12">
        <v>41520</v>
      </c>
      <c r="E51">
        <f>4+4</f>
        <v>8</v>
      </c>
      <c r="F51" s="13">
        <f t="shared" ca="1" si="0"/>
        <v>0</v>
      </c>
    </row>
    <row r="52" spans="1:12" x14ac:dyDescent="0.25">
      <c r="A52">
        <v>1</v>
      </c>
      <c r="B52" t="s">
        <v>82</v>
      </c>
      <c r="C52" t="s">
        <v>30</v>
      </c>
      <c r="D52" s="12">
        <v>41521</v>
      </c>
      <c r="E52">
        <v>3</v>
      </c>
      <c r="F52" s="13">
        <f t="shared" ca="1" si="0"/>
        <v>0</v>
      </c>
    </row>
    <row r="53" spans="1:12" x14ac:dyDescent="0.25">
      <c r="A53">
        <v>1</v>
      </c>
      <c r="B53" t="s">
        <v>82</v>
      </c>
      <c r="C53" t="s">
        <v>31</v>
      </c>
      <c r="D53" s="12">
        <v>41522</v>
      </c>
      <c r="E53">
        <v>2</v>
      </c>
      <c r="F53" s="13">
        <f t="shared" ca="1" si="0"/>
        <v>0</v>
      </c>
    </row>
    <row r="54" spans="1:12" x14ac:dyDescent="0.25">
      <c r="A54">
        <v>1</v>
      </c>
      <c r="B54" t="s">
        <v>82</v>
      </c>
      <c r="C54" t="s">
        <v>32</v>
      </c>
      <c r="D54" s="12">
        <v>41523</v>
      </c>
      <c r="E54">
        <v>0</v>
      </c>
      <c r="F54" s="13">
        <f t="shared" ca="1" si="0"/>
        <v>0</v>
      </c>
    </row>
    <row r="55" spans="1:12" x14ac:dyDescent="0.25">
      <c r="A55">
        <v>1</v>
      </c>
      <c r="B55" t="s">
        <v>82</v>
      </c>
      <c r="C55" t="s">
        <v>32</v>
      </c>
      <c r="D55" s="18">
        <v>41524</v>
      </c>
      <c r="E55">
        <v>0</v>
      </c>
      <c r="F55" s="13">
        <f t="shared" ca="1" si="0"/>
        <v>0</v>
      </c>
    </row>
    <row r="56" spans="1:12" x14ac:dyDescent="0.25">
      <c r="A56">
        <v>1</v>
      </c>
      <c r="B56" t="s">
        <v>82</v>
      </c>
      <c r="C56" t="s">
        <v>32</v>
      </c>
      <c r="D56" s="19">
        <v>41525</v>
      </c>
      <c r="E56">
        <v>0</v>
      </c>
      <c r="F56" s="13">
        <f t="shared" ref="F56:F79" ca="1" si="6">IF(D56=TODAY(),1,0)</f>
        <v>0</v>
      </c>
      <c r="G56" s="13">
        <f t="shared" ref="G56" si="7">SUM(E50:E56)</f>
        <v>19</v>
      </c>
      <c r="H56">
        <v>8</v>
      </c>
      <c r="I56" s="13">
        <f t="shared" ref="I56" si="8">SUM(G49:G56)</f>
        <v>25</v>
      </c>
      <c r="J56">
        <v>4</v>
      </c>
      <c r="K56">
        <f>SUM(I42:I56)</f>
        <v>42</v>
      </c>
      <c r="L56">
        <v>2</v>
      </c>
    </row>
    <row r="57" spans="1:12" x14ac:dyDescent="0.25">
      <c r="A57">
        <v>1</v>
      </c>
      <c r="B57" t="s">
        <v>82</v>
      </c>
      <c r="C57" t="s">
        <v>32</v>
      </c>
      <c r="D57" s="12">
        <v>41526</v>
      </c>
      <c r="E57">
        <v>0</v>
      </c>
      <c r="F57" s="13">
        <f t="shared" ca="1" si="6"/>
        <v>0</v>
      </c>
    </row>
    <row r="58" spans="1:12" x14ac:dyDescent="0.25">
      <c r="A58">
        <v>1</v>
      </c>
      <c r="B58" t="s">
        <v>82</v>
      </c>
      <c r="C58" t="s">
        <v>32</v>
      </c>
      <c r="D58" s="12">
        <v>41527</v>
      </c>
      <c r="E58">
        <v>0</v>
      </c>
      <c r="F58" s="13">
        <f t="shared" ca="1" si="6"/>
        <v>0</v>
      </c>
    </row>
    <row r="59" spans="1:12" x14ac:dyDescent="0.25">
      <c r="A59">
        <v>1</v>
      </c>
      <c r="B59" t="s">
        <v>82</v>
      </c>
      <c r="C59" t="s">
        <v>32</v>
      </c>
      <c r="D59" s="12">
        <v>41528</v>
      </c>
      <c r="E59">
        <v>0</v>
      </c>
      <c r="F59" s="13">
        <f t="shared" ca="1" si="6"/>
        <v>0</v>
      </c>
    </row>
    <row r="60" spans="1:12" x14ac:dyDescent="0.25">
      <c r="A60">
        <v>1</v>
      </c>
      <c r="B60" t="s">
        <v>82</v>
      </c>
      <c r="C60" t="s">
        <v>32</v>
      </c>
      <c r="D60" s="12">
        <v>41529</v>
      </c>
      <c r="E60">
        <v>0</v>
      </c>
      <c r="F60" s="13">
        <f t="shared" ca="1" si="6"/>
        <v>0</v>
      </c>
    </row>
    <row r="61" spans="1:12" x14ac:dyDescent="0.25">
      <c r="A61">
        <v>1</v>
      </c>
      <c r="B61" t="s">
        <v>82</v>
      </c>
      <c r="C61" t="s">
        <v>32</v>
      </c>
      <c r="D61" s="12">
        <v>41530</v>
      </c>
      <c r="E61">
        <v>0</v>
      </c>
      <c r="F61" s="13">
        <f t="shared" ca="1" si="6"/>
        <v>0</v>
      </c>
    </row>
    <row r="62" spans="1:12" x14ac:dyDescent="0.25">
      <c r="A62">
        <v>1</v>
      </c>
      <c r="B62" t="s">
        <v>82</v>
      </c>
      <c r="C62" t="s">
        <v>32</v>
      </c>
      <c r="D62" s="18">
        <v>41531</v>
      </c>
      <c r="E62">
        <v>0</v>
      </c>
      <c r="F62" s="13">
        <f t="shared" ca="1" si="6"/>
        <v>0</v>
      </c>
    </row>
    <row r="63" spans="1:12" x14ac:dyDescent="0.25">
      <c r="A63">
        <v>1</v>
      </c>
      <c r="B63" t="s">
        <v>82</v>
      </c>
      <c r="C63" t="s">
        <v>32</v>
      </c>
      <c r="D63" s="19">
        <v>41532</v>
      </c>
      <c r="E63">
        <v>0</v>
      </c>
      <c r="F63" s="13">
        <f t="shared" ca="1" si="6"/>
        <v>0</v>
      </c>
      <c r="G63" s="13">
        <f t="shared" ref="G63" si="9">SUM(E57:E63)</f>
        <v>0</v>
      </c>
      <c r="H63">
        <v>9</v>
      </c>
    </row>
    <row r="64" spans="1:12" x14ac:dyDescent="0.25">
      <c r="A64">
        <v>1</v>
      </c>
      <c r="B64" t="s">
        <v>82</v>
      </c>
      <c r="C64" t="s">
        <v>33</v>
      </c>
      <c r="D64" s="12">
        <v>41533</v>
      </c>
      <c r="E64">
        <v>0</v>
      </c>
      <c r="F64" s="13">
        <f t="shared" ca="1" si="6"/>
        <v>0</v>
      </c>
    </row>
    <row r="65" spans="1:10" x14ac:dyDescent="0.25">
      <c r="A65">
        <v>1</v>
      </c>
      <c r="B65" t="s">
        <v>82</v>
      </c>
      <c r="C65" t="s">
        <v>33</v>
      </c>
      <c r="D65" s="12">
        <v>41534</v>
      </c>
      <c r="E65">
        <v>0</v>
      </c>
      <c r="F65" s="13">
        <f t="shared" ca="1" si="6"/>
        <v>0</v>
      </c>
    </row>
    <row r="66" spans="1:10" x14ac:dyDescent="0.25">
      <c r="A66">
        <v>1</v>
      </c>
      <c r="B66" t="s">
        <v>82</v>
      </c>
      <c r="C66" t="s">
        <v>34</v>
      </c>
      <c r="D66" s="12">
        <v>41535</v>
      </c>
      <c r="E66">
        <v>2</v>
      </c>
      <c r="F66" s="13">
        <f t="shared" ca="1" si="6"/>
        <v>0</v>
      </c>
    </row>
    <row r="67" spans="1:10" x14ac:dyDescent="0.25">
      <c r="A67">
        <v>1</v>
      </c>
      <c r="B67" t="s">
        <v>82</v>
      </c>
      <c r="C67" t="s">
        <v>35</v>
      </c>
      <c r="D67" s="12">
        <v>41536</v>
      </c>
      <c r="E67">
        <v>2</v>
      </c>
      <c r="F67" s="13">
        <f t="shared" ca="1" si="6"/>
        <v>0</v>
      </c>
    </row>
    <row r="68" spans="1:10" x14ac:dyDescent="0.25">
      <c r="A68">
        <v>1</v>
      </c>
      <c r="B68" t="s">
        <v>82</v>
      </c>
      <c r="C68" t="s">
        <v>35</v>
      </c>
      <c r="D68" s="12">
        <v>41537</v>
      </c>
      <c r="E68">
        <v>1</v>
      </c>
      <c r="F68" s="13">
        <f t="shared" ca="1" si="6"/>
        <v>0</v>
      </c>
    </row>
    <row r="69" spans="1:10" x14ac:dyDescent="0.25">
      <c r="A69">
        <v>1</v>
      </c>
      <c r="B69" t="s">
        <v>82</v>
      </c>
      <c r="C69" t="s">
        <v>23</v>
      </c>
      <c r="D69" s="18">
        <v>41538</v>
      </c>
      <c r="E69">
        <v>0</v>
      </c>
      <c r="F69" s="13">
        <f t="shared" ca="1" si="6"/>
        <v>0</v>
      </c>
    </row>
    <row r="70" spans="1:10" x14ac:dyDescent="0.25">
      <c r="A70">
        <v>1</v>
      </c>
      <c r="B70" t="s">
        <v>82</v>
      </c>
      <c r="C70" t="s">
        <v>23</v>
      </c>
      <c r="D70" s="19">
        <v>41539</v>
      </c>
      <c r="E70">
        <v>0</v>
      </c>
      <c r="F70" s="13">
        <f t="shared" ca="1" si="6"/>
        <v>0</v>
      </c>
      <c r="G70" s="13">
        <f t="shared" ref="G70" si="10">SUM(E64:E70)</f>
        <v>5</v>
      </c>
      <c r="H70">
        <v>10</v>
      </c>
      <c r="I70" s="13">
        <f t="shared" ref="I70" si="11">SUM(G63:G70)</f>
        <v>5</v>
      </c>
      <c r="J70">
        <v>5</v>
      </c>
    </row>
    <row r="71" spans="1:10" x14ac:dyDescent="0.25">
      <c r="A71">
        <v>1</v>
      </c>
      <c r="B71" t="s">
        <v>82</v>
      </c>
      <c r="C71" t="s">
        <v>35</v>
      </c>
      <c r="D71" s="12">
        <v>41540</v>
      </c>
      <c r="E71">
        <v>4</v>
      </c>
      <c r="F71" s="13">
        <f t="shared" ca="1" si="6"/>
        <v>0</v>
      </c>
    </row>
    <row r="72" spans="1:10" x14ac:dyDescent="0.25">
      <c r="A72">
        <v>1</v>
      </c>
      <c r="B72" t="s">
        <v>82</v>
      </c>
      <c r="C72" t="s">
        <v>36</v>
      </c>
      <c r="D72" s="12">
        <v>41541</v>
      </c>
      <c r="E72">
        <v>2</v>
      </c>
      <c r="F72" s="13">
        <f t="shared" ca="1" si="6"/>
        <v>0</v>
      </c>
    </row>
    <row r="73" spans="1:10" x14ac:dyDescent="0.25">
      <c r="A73">
        <v>1</v>
      </c>
      <c r="B73" t="s">
        <v>82</v>
      </c>
      <c r="C73" t="s">
        <v>37</v>
      </c>
      <c r="D73" s="12">
        <v>41542</v>
      </c>
      <c r="E73">
        <v>1</v>
      </c>
      <c r="F73" s="13">
        <f t="shared" ca="1" si="6"/>
        <v>0</v>
      </c>
    </row>
    <row r="74" spans="1:10" x14ac:dyDescent="0.25">
      <c r="A74">
        <v>1</v>
      </c>
      <c r="B74" t="s">
        <v>82</v>
      </c>
      <c r="C74" t="s">
        <v>37</v>
      </c>
      <c r="D74" s="12">
        <v>41543</v>
      </c>
      <c r="E74">
        <v>2</v>
      </c>
      <c r="F74" s="13">
        <f t="shared" ca="1" si="6"/>
        <v>0</v>
      </c>
    </row>
    <row r="75" spans="1:10" x14ac:dyDescent="0.25">
      <c r="A75">
        <v>1</v>
      </c>
      <c r="B75" t="s">
        <v>82</v>
      </c>
      <c r="C75" t="s">
        <v>23</v>
      </c>
      <c r="D75" s="12">
        <v>41544</v>
      </c>
      <c r="E75">
        <v>0</v>
      </c>
      <c r="F75" s="13">
        <f t="shared" ca="1" si="6"/>
        <v>0</v>
      </c>
    </row>
    <row r="76" spans="1:10" x14ac:dyDescent="0.25">
      <c r="A76">
        <v>1</v>
      </c>
      <c r="B76" t="s">
        <v>82</v>
      </c>
      <c r="C76" t="s">
        <v>23</v>
      </c>
      <c r="D76" s="18">
        <v>41545</v>
      </c>
      <c r="E76">
        <v>0</v>
      </c>
      <c r="F76" s="13">
        <f t="shared" ca="1" si="6"/>
        <v>0</v>
      </c>
    </row>
    <row r="77" spans="1:10" x14ac:dyDescent="0.25">
      <c r="A77">
        <v>1</v>
      </c>
      <c r="B77" t="s">
        <v>82</v>
      </c>
      <c r="C77" t="s">
        <v>23</v>
      </c>
      <c r="D77" s="19">
        <v>41546</v>
      </c>
      <c r="E77">
        <v>0</v>
      </c>
      <c r="F77" s="13">
        <f t="shared" ca="1" si="6"/>
        <v>0</v>
      </c>
      <c r="G77" s="13">
        <f t="shared" ref="G77" si="12">SUM(E71:E77)</f>
        <v>9</v>
      </c>
      <c r="H77">
        <v>11</v>
      </c>
    </row>
    <row r="78" spans="1:10" x14ac:dyDescent="0.25">
      <c r="A78">
        <v>1</v>
      </c>
      <c r="B78" t="s">
        <v>82</v>
      </c>
      <c r="C78" t="s">
        <v>38</v>
      </c>
      <c r="D78" s="12">
        <v>41547</v>
      </c>
      <c r="E78">
        <f>3+1</f>
        <v>4</v>
      </c>
      <c r="F78" s="13">
        <f t="shared" ca="1" si="6"/>
        <v>0</v>
      </c>
    </row>
    <row r="79" spans="1:10" x14ac:dyDescent="0.25">
      <c r="A79">
        <v>1</v>
      </c>
      <c r="B79" t="s">
        <v>82</v>
      </c>
      <c r="C79" t="s">
        <v>39</v>
      </c>
      <c r="D79" s="12">
        <v>41548</v>
      </c>
      <c r="E79">
        <f>3+1+2</f>
        <v>6</v>
      </c>
      <c r="F79" s="13">
        <f t="shared" ca="1" si="6"/>
        <v>0</v>
      </c>
    </row>
    <row r="80" spans="1:10" x14ac:dyDescent="0.25">
      <c r="A80">
        <v>1</v>
      </c>
      <c r="B80" t="s">
        <v>82</v>
      </c>
      <c r="C80" t="s">
        <v>40</v>
      </c>
      <c r="D80" s="12">
        <v>41549</v>
      </c>
      <c r="E80">
        <f>1+1</f>
        <v>2</v>
      </c>
      <c r="F80" s="13">
        <f t="shared" ref="F80:F110" ca="1" si="13">IF(D80=TODAY(),1,0)</f>
        <v>0</v>
      </c>
    </row>
    <row r="81" spans="1:12" x14ac:dyDescent="0.25">
      <c r="A81">
        <v>1</v>
      </c>
      <c r="B81" t="s">
        <v>82</v>
      </c>
      <c r="C81" t="s">
        <v>49</v>
      </c>
      <c r="D81" s="12">
        <v>41550</v>
      </c>
      <c r="E81">
        <v>3</v>
      </c>
      <c r="F81" s="13">
        <f t="shared" ca="1" si="13"/>
        <v>0</v>
      </c>
    </row>
    <row r="82" spans="1:12" x14ac:dyDescent="0.25">
      <c r="A82">
        <v>1</v>
      </c>
      <c r="B82" t="s">
        <v>82</v>
      </c>
      <c r="C82" t="s">
        <v>23</v>
      </c>
      <c r="D82" s="12">
        <v>41551</v>
      </c>
      <c r="E82">
        <v>0</v>
      </c>
      <c r="F82" s="13">
        <f t="shared" ca="1" si="13"/>
        <v>0</v>
      </c>
    </row>
    <row r="83" spans="1:12" x14ac:dyDescent="0.25">
      <c r="A83">
        <v>1</v>
      </c>
      <c r="B83" t="s">
        <v>82</v>
      </c>
      <c r="C83" t="s">
        <v>23</v>
      </c>
      <c r="D83" s="18">
        <v>41552</v>
      </c>
      <c r="E83">
        <v>0</v>
      </c>
      <c r="F83" s="13">
        <f t="shared" ca="1" si="13"/>
        <v>0</v>
      </c>
    </row>
    <row r="84" spans="1:12" x14ac:dyDescent="0.25">
      <c r="A84">
        <v>1</v>
      </c>
      <c r="B84" t="s">
        <v>82</v>
      </c>
      <c r="C84" t="s">
        <v>23</v>
      </c>
      <c r="D84" s="19">
        <v>41553</v>
      </c>
      <c r="E84">
        <v>0</v>
      </c>
      <c r="F84" s="13">
        <f t="shared" ca="1" si="13"/>
        <v>0</v>
      </c>
      <c r="G84" s="13">
        <f t="shared" ref="G84" si="14">SUM(E78:E84)</f>
        <v>15</v>
      </c>
      <c r="H84">
        <v>12</v>
      </c>
      <c r="I84" s="13">
        <f t="shared" ref="I84" si="15">SUM(G77:G84)</f>
        <v>24</v>
      </c>
      <c r="J84">
        <v>6</v>
      </c>
      <c r="K84">
        <f>SUM(I70:I84)</f>
        <v>29</v>
      </c>
      <c r="L84">
        <v>3</v>
      </c>
    </row>
    <row r="85" spans="1:12" x14ac:dyDescent="0.25">
      <c r="A85">
        <v>1</v>
      </c>
      <c r="B85" t="s">
        <v>82</v>
      </c>
      <c r="C85" t="s">
        <v>50</v>
      </c>
      <c r="D85" s="12">
        <v>41554</v>
      </c>
      <c r="E85">
        <v>4</v>
      </c>
      <c r="F85" s="13">
        <f t="shared" ca="1" si="13"/>
        <v>0</v>
      </c>
    </row>
    <row r="86" spans="1:12" x14ac:dyDescent="0.25">
      <c r="A86">
        <v>1</v>
      </c>
      <c r="B86" t="s">
        <v>82</v>
      </c>
      <c r="C86" t="s">
        <v>51</v>
      </c>
      <c r="D86" s="12">
        <v>41555</v>
      </c>
      <c r="E86">
        <f>3+2</f>
        <v>5</v>
      </c>
      <c r="F86" s="13">
        <f t="shared" ca="1" si="13"/>
        <v>0</v>
      </c>
    </row>
    <row r="87" spans="1:12" x14ac:dyDescent="0.25">
      <c r="A87">
        <v>1</v>
      </c>
      <c r="B87" t="s">
        <v>82</v>
      </c>
      <c r="C87" t="s">
        <v>52</v>
      </c>
      <c r="D87" s="12">
        <v>41556</v>
      </c>
      <c r="E87">
        <v>5</v>
      </c>
      <c r="F87" s="13">
        <f t="shared" ca="1" si="13"/>
        <v>0</v>
      </c>
    </row>
    <row r="88" spans="1:12" x14ac:dyDescent="0.25">
      <c r="A88">
        <v>1</v>
      </c>
      <c r="B88" t="s">
        <v>82</v>
      </c>
      <c r="C88" t="s">
        <v>53</v>
      </c>
      <c r="D88" s="12">
        <v>41557</v>
      </c>
      <c r="E88">
        <v>5</v>
      </c>
      <c r="F88" s="13">
        <f t="shared" ca="1" si="13"/>
        <v>0</v>
      </c>
    </row>
    <row r="89" spans="1:12" x14ac:dyDescent="0.25">
      <c r="A89">
        <v>1</v>
      </c>
      <c r="B89" t="s">
        <v>82</v>
      </c>
      <c r="C89" t="s">
        <v>54</v>
      </c>
      <c r="D89" s="12">
        <v>41558</v>
      </c>
      <c r="E89">
        <v>2</v>
      </c>
      <c r="F89" s="13">
        <f t="shared" ca="1" si="13"/>
        <v>0</v>
      </c>
    </row>
    <row r="90" spans="1:12" x14ac:dyDescent="0.25">
      <c r="A90">
        <v>1</v>
      </c>
      <c r="B90" t="s">
        <v>82</v>
      </c>
      <c r="C90" t="s">
        <v>23</v>
      </c>
      <c r="D90" s="18">
        <v>41559</v>
      </c>
      <c r="E90">
        <v>0</v>
      </c>
      <c r="F90" s="13">
        <f t="shared" ca="1" si="13"/>
        <v>0</v>
      </c>
    </row>
    <row r="91" spans="1:12" x14ac:dyDescent="0.25">
      <c r="A91">
        <v>1</v>
      </c>
      <c r="B91" t="s">
        <v>82</v>
      </c>
      <c r="C91" t="s">
        <v>23</v>
      </c>
      <c r="D91" s="19">
        <v>41560</v>
      </c>
      <c r="E91">
        <v>0</v>
      </c>
      <c r="F91" s="13">
        <f t="shared" ca="1" si="13"/>
        <v>0</v>
      </c>
      <c r="G91" s="13">
        <f t="shared" ref="G91" si="16">SUM(E85:E91)</f>
        <v>21</v>
      </c>
      <c r="H91">
        <v>13</v>
      </c>
    </row>
    <row r="92" spans="1:12" x14ac:dyDescent="0.25">
      <c r="A92">
        <v>1</v>
      </c>
      <c r="B92" t="s">
        <v>82</v>
      </c>
      <c r="C92" t="s">
        <v>55</v>
      </c>
      <c r="D92" s="12">
        <v>41561</v>
      </c>
      <c r="E92">
        <v>2</v>
      </c>
      <c r="F92" s="13">
        <f t="shared" ca="1" si="13"/>
        <v>0</v>
      </c>
    </row>
    <row r="93" spans="1:12" x14ac:dyDescent="0.25">
      <c r="A93">
        <v>1</v>
      </c>
      <c r="B93" t="s">
        <v>82</v>
      </c>
      <c r="C93" t="s">
        <v>56</v>
      </c>
      <c r="D93" s="12">
        <v>41562</v>
      </c>
      <c r="E93">
        <v>2</v>
      </c>
      <c r="F93" s="13">
        <f t="shared" ca="1" si="13"/>
        <v>0</v>
      </c>
    </row>
    <row r="94" spans="1:12" x14ac:dyDescent="0.25">
      <c r="A94">
        <v>1</v>
      </c>
      <c r="B94" t="s">
        <v>83</v>
      </c>
      <c r="C94" t="s">
        <v>57</v>
      </c>
      <c r="D94" s="12">
        <v>41563</v>
      </c>
      <c r="E94">
        <v>1</v>
      </c>
      <c r="F94" s="13">
        <f t="shared" ca="1" si="13"/>
        <v>0</v>
      </c>
    </row>
    <row r="95" spans="1:12" x14ac:dyDescent="0.25">
      <c r="A95">
        <v>1</v>
      </c>
      <c r="B95" t="s">
        <v>83</v>
      </c>
      <c r="C95" t="s">
        <v>57</v>
      </c>
      <c r="D95" s="12">
        <v>41564</v>
      </c>
      <c r="E95">
        <v>2</v>
      </c>
      <c r="F95" s="13">
        <f t="shared" ca="1" si="13"/>
        <v>0</v>
      </c>
    </row>
    <row r="96" spans="1:12" x14ac:dyDescent="0.25">
      <c r="A96">
        <v>1</v>
      </c>
      <c r="B96" t="s">
        <v>83</v>
      </c>
      <c r="C96" t="s">
        <v>58</v>
      </c>
      <c r="D96" s="12">
        <v>41565</v>
      </c>
      <c r="E96">
        <v>3</v>
      </c>
      <c r="F96" s="13">
        <f t="shared" ca="1" si="13"/>
        <v>0</v>
      </c>
    </row>
    <row r="97" spans="1:12" x14ac:dyDescent="0.25">
      <c r="A97">
        <v>1</v>
      </c>
      <c r="B97" t="s">
        <v>83</v>
      </c>
      <c r="C97" t="s">
        <v>23</v>
      </c>
      <c r="D97" s="18">
        <v>41566</v>
      </c>
      <c r="E97">
        <v>0</v>
      </c>
      <c r="F97" s="13">
        <f t="shared" ca="1" si="13"/>
        <v>0</v>
      </c>
    </row>
    <row r="98" spans="1:12" x14ac:dyDescent="0.25">
      <c r="A98">
        <v>1</v>
      </c>
      <c r="B98" t="s">
        <v>83</v>
      </c>
      <c r="C98" t="s">
        <v>23</v>
      </c>
      <c r="D98" s="19">
        <v>41567</v>
      </c>
      <c r="E98">
        <v>0</v>
      </c>
      <c r="F98" s="13">
        <f t="shared" ca="1" si="13"/>
        <v>0</v>
      </c>
      <c r="G98" s="13">
        <f t="shared" ref="G98" si="17">SUM(E92:E98)</f>
        <v>10</v>
      </c>
      <c r="H98">
        <v>14</v>
      </c>
      <c r="I98" s="13">
        <f t="shared" ref="I98" si="18">SUM(G91:G98)</f>
        <v>31</v>
      </c>
      <c r="J98">
        <v>7</v>
      </c>
    </row>
    <row r="99" spans="1:12" x14ac:dyDescent="0.25">
      <c r="A99">
        <v>1</v>
      </c>
      <c r="B99" t="s">
        <v>83</v>
      </c>
      <c r="C99" t="s">
        <v>59</v>
      </c>
      <c r="D99" s="12">
        <v>41568</v>
      </c>
      <c r="E99">
        <v>4</v>
      </c>
      <c r="F99" s="13">
        <f t="shared" ca="1" si="13"/>
        <v>0</v>
      </c>
    </row>
    <row r="100" spans="1:12" x14ac:dyDescent="0.25">
      <c r="A100">
        <v>1</v>
      </c>
      <c r="B100" t="s">
        <v>83</v>
      </c>
      <c r="C100" t="s">
        <v>60</v>
      </c>
      <c r="D100" s="12">
        <v>41569</v>
      </c>
      <c r="E100">
        <v>3</v>
      </c>
      <c r="F100" s="13">
        <f t="shared" ca="1" si="13"/>
        <v>0</v>
      </c>
    </row>
    <row r="101" spans="1:12" x14ac:dyDescent="0.25">
      <c r="A101">
        <v>1</v>
      </c>
      <c r="B101" t="s">
        <v>83</v>
      </c>
      <c r="C101" t="s">
        <v>61</v>
      </c>
      <c r="D101" s="12">
        <v>41570</v>
      </c>
      <c r="E101">
        <v>3</v>
      </c>
      <c r="F101" s="13">
        <f t="shared" ca="1" si="13"/>
        <v>0</v>
      </c>
    </row>
    <row r="102" spans="1:12" x14ac:dyDescent="0.25">
      <c r="A102">
        <v>1</v>
      </c>
      <c r="B102" t="s">
        <v>9</v>
      </c>
      <c r="C102" t="s">
        <v>76</v>
      </c>
      <c r="D102" s="12">
        <v>41571</v>
      </c>
      <c r="E102">
        <v>2</v>
      </c>
      <c r="F102" s="13">
        <f t="shared" ca="1" si="13"/>
        <v>0</v>
      </c>
    </row>
    <row r="103" spans="1:12" x14ac:dyDescent="0.25">
      <c r="A103">
        <v>1</v>
      </c>
      <c r="B103" t="s">
        <v>84</v>
      </c>
      <c r="C103" t="s">
        <v>23</v>
      </c>
      <c r="D103" s="12">
        <v>41572</v>
      </c>
      <c r="E103">
        <v>0</v>
      </c>
      <c r="F103" s="13">
        <f t="shared" ca="1" si="13"/>
        <v>0</v>
      </c>
    </row>
    <row r="104" spans="1:12" x14ac:dyDescent="0.25">
      <c r="A104">
        <v>1</v>
      </c>
      <c r="B104" t="s">
        <v>84</v>
      </c>
      <c r="C104" t="s">
        <v>23</v>
      </c>
      <c r="D104" s="18">
        <v>41573</v>
      </c>
      <c r="E104">
        <v>0</v>
      </c>
      <c r="F104" s="13">
        <f t="shared" ca="1" si="13"/>
        <v>0</v>
      </c>
    </row>
    <row r="105" spans="1:12" x14ac:dyDescent="0.25">
      <c r="A105">
        <v>1</v>
      </c>
      <c r="B105" t="s">
        <v>84</v>
      </c>
      <c r="C105" t="s">
        <v>62</v>
      </c>
      <c r="D105" s="19">
        <v>41574</v>
      </c>
      <c r="E105">
        <v>1</v>
      </c>
      <c r="F105" s="13">
        <f t="shared" ca="1" si="13"/>
        <v>0</v>
      </c>
      <c r="G105" s="13">
        <f t="shared" ref="G105" si="19">SUM(E99:E105)</f>
        <v>13</v>
      </c>
      <c r="H105">
        <v>15</v>
      </c>
    </row>
    <row r="106" spans="1:12" x14ac:dyDescent="0.25">
      <c r="A106">
        <v>1</v>
      </c>
      <c r="B106" t="s">
        <v>84</v>
      </c>
      <c r="C106" t="s">
        <v>63</v>
      </c>
      <c r="D106" s="12">
        <v>41575</v>
      </c>
      <c r="E106">
        <v>4</v>
      </c>
      <c r="F106" s="13">
        <f t="shared" ca="1" si="13"/>
        <v>0</v>
      </c>
    </row>
    <row r="107" spans="1:12" x14ac:dyDescent="0.25">
      <c r="A107">
        <v>1</v>
      </c>
      <c r="B107" t="s">
        <v>84</v>
      </c>
      <c r="C107" t="s">
        <v>64</v>
      </c>
      <c r="D107" s="12">
        <v>41576</v>
      </c>
      <c r="E107">
        <v>3</v>
      </c>
      <c r="F107" s="13">
        <f t="shared" ca="1" si="13"/>
        <v>0</v>
      </c>
    </row>
    <row r="108" spans="1:12" x14ac:dyDescent="0.25">
      <c r="A108">
        <v>1</v>
      </c>
      <c r="B108" t="s">
        <v>9</v>
      </c>
      <c r="C108" t="s">
        <v>67</v>
      </c>
      <c r="D108" s="12">
        <v>41577</v>
      </c>
      <c r="E108">
        <v>3</v>
      </c>
      <c r="F108" s="13">
        <f t="shared" ca="1" si="13"/>
        <v>0</v>
      </c>
    </row>
    <row r="109" spans="1:12" x14ac:dyDescent="0.25">
      <c r="A109">
        <v>1</v>
      </c>
      <c r="B109" t="s">
        <v>83</v>
      </c>
      <c r="C109" t="s">
        <v>75</v>
      </c>
      <c r="D109" s="12">
        <v>41578</v>
      </c>
      <c r="E109">
        <v>4</v>
      </c>
      <c r="F109" s="13">
        <f t="shared" ca="1" si="13"/>
        <v>0</v>
      </c>
    </row>
    <row r="110" spans="1:12" x14ac:dyDescent="0.25">
      <c r="A110">
        <v>1</v>
      </c>
      <c r="B110" t="s">
        <v>9</v>
      </c>
      <c r="C110" t="s">
        <v>77</v>
      </c>
      <c r="D110" s="12">
        <v>41579</v>
      </c>
      <c r="E110">
        <v>5</v>
      </c>
      <c r="F110" s="13">
        <f t="shared" ca="1" si="13"/>
        <v>0</v>
      </c>
    </row>
    <row r="111" spans="1:12" x14ac:dyDescent="0.25">
      <c r="A111">
        <v>1</v>
      </c>
      <c r="B111" t="s">
        <v>84</v>
      </c>
      <c r="C111" t="s">
        <v>23</v>
      </c>
      <c r="D111" s="18">
        <v>41580</v>
      </c>
      <c r="E111">
        <v>0</v>
      </c>
      <c r="F111" s="13">
        <f t="shared" ref="F111:F122" ca="1" si="20">IF(D111=TODAY(),1,0)</f>
        <v>0</v>
      </c>
    </row>
    <row r="112" spans="1:12" x14ac:dyDescent="0.25">
      <c r="A112">
        <v>1</v>
      </c>
      <c r="B112" t="s">
        <v>84</v>
      </c>
      <c r="C112" t="s">
        <v>23</v>
      </c>
      <c r="D112" s="19">
        <v>41581</v>
      </c>
      <c r="E112">
        <v>0</v>
      </c>
      <c r="F112" s="13">
        <f t="shared" ca="1" si="20"/>
        <v>0</v>
      </c>
      <c r="G112" s="13">
        <f t="shared" ref="G112" si="21">SUM(E106:E112)</f>
        <v>19</v>
      </c>
      <c r="H112">
        <v>16</v>
      </c>
      <c r="I112" s="13">
        <f>SUM(G105:G112)</f>
        <v>32</v>
      </c>
      <c r="J112">
        <v>8</v>
      </c>
      <c r="K112">
        <f>SUM(I98:I112)</f>
        <v>63</v>
      </c>
      <c r="L112">
        <v>4</v>
      </c>
    </row>
    <row r="113" spans="1:12" x14ac:dyDescent="0.25">
      <c r="A113">
        <v>1</v>
      </c>
      <c r="B113" t="s">
        <v>84</v>
      </c>
      <c r="C113" t="s">
        <v>93</v>
      </c>
      <c r="D113" s="12">
        <v>41582</v>
      </c>
      <c r="E113">
        <v>4</v>
      </c>
      <c r="F113" s="13">
        <f t="shared" ca="1" si="20"/>
        <v>0</v>
      </c>
    </row>
    <row r="114" spans="1:12" x14ac:dyDescent="0.25">
      <c r="A114">
        <v>1</v>
      </c>
      <c r="B114" t="s">
        <v>84</v>
      </c>
      <c r="C114" t="s">
        <v>23</v>
      </c>
      <c r="D114" s="12">
        <v>41583</v>
      </c>
      <c r="E114">
        <v>0</v>
      </c>
      <c r="F114" s="13">
        <f t="shared" ca="1" si="20"/>
        <v>0</v>
      </c>
    </row>
    <row r="115" spans="1:12" x14ac:dyDescent="0.25">
      <c r="A115">
        <v>1</v>
      </c>
      <c r="B115" t="s">
        <v>84</v>
      </c>
      <c r="C115" t="s">
        <v>94</v>
      </c>
      <c r="D115" s="12">
        <v>41584</v>
      </c>
      <c r="E115">
        <v>4</v>
      </c>
      <c r="F115" s="13">
        <f t="shared" ca="1" si="20"/>
        <v>0</v>
      </c>
    </row>
    <row r="116" spans="1:12" x14ac:dyDescent="0.25">
      <c r="A116">
        <v>1</v>
      </c>
      <c r="B116" t="s">
        <v>84</v>
      </c>
      <c r="C116" t="s">
        <v>95</v>
      </c>
      <c r="D116" s="12">
        <v>41585</v>
      </c>
      <c r="E116">
        <v>4</v>
      </c>
      <c r="F116" s="13">
        <f t="shared" ca="1" si="20"/>
        <v>0</v>
      </c>
    </row>
    <row r="117" spans="1:12" x14ac:dyDescent="0.25">
      <c r="A117">
        <v>1</v>
      </c>
      <c r="B117" t="s">
        <v>84</v>
      </c>
      <c r="C117" t="s">
        <v>95</v>
      </c>
      <c r="D117" s="12">
        <v>41586</v>
      </c>
      <c r="E117">
        <v>7</v>
      </c>
      <c r="F117" s="13">
        <f t="shared" ca="1" si="20"/>
        <v>0</v>
      </c>
    </row>
    <row r="118" spans="1:12" x14ac:dyDescent="0.25">
      <c r="A118">
        <v>1</v>
      </c>
      <c r="B118" t="s">
        <v>84</v>
      </c>
      <c r="C118" t="s">
        <v>23</v>
      </c>
      <c r="D118" s="18">
        <v>41587</v>
      </c>
      <c r="E118">
        <v>0</v>
      </c>
      <c r="F118" s="13">
        <f t="shared" ca="1" si="20"/>
        <v>0</v>
      </c>
    </row>
    <row r="119" spans="1:12" x14ac:dyDescent="0.25">
      <c r="A119">
        <v>1</v>
      </c>
      <c r="B119" t="s">
        <v>84</v>
      </c>
      <c r="C119" t="s">
        <v>23</v>
      </c>
      <c r="D119" s="19">
        <v>41588</v>
      </c>
      <c r="E119">
        <v>0</v>
      </c>
      <c r="F119" s="13">
        <f t="shared" ca="1" si="20"/>
        <v>0</v>
      </c>
      <c r="G119" s="13">
        <f>SUM(E113:E119)</f>
        <v>19</v>
      </c>
      <c r="H119">
        <v>17</v>
      </c>
    </row>
    <row r="120" spans="1:12" x14ac:dyDescent="0.25">
      <c r="A120">
        <v>1</v>
      </c>
      <c r="B120" t="s">
        <v>84</v>
      </c>
      <c r="C120" t="s">
        <v>95</v>
      </c>
      <c r="D120" s="12">
        <v>41589</v>
      </c>
      <c r="E120">
        <v>4</v>
      </c>
      <c r="F120" s="13">
        <f t="shared" ca="1" si="20"/>
        <v>0</v>
      </c>
    </row>
    <row r="121" spans="1:12" x14ac:dyDescent="0.25">
      <c r="A121">
        <v>1</v>
      </c>
      <c r="B121" t="s">
        <v>84</v>
      </c>
      <c r="C121" t="s">
        <v>95</v>
      </c>
      <c r="D121" s="12">
        <v>41590</v>
      </c>
      <c r="E121">
        <v>3</v>
      </c>
      <c r="F121" s="13">
        <f t="shared" ca="1" si="20"/>
        <v>0</v>
      </c>
    </row>
    <row r="122" spans="1:12" x14ac:dyDescent="0.25">
      <c r="A122">
        <v>1</v>
      </c>
      <c r="B122" t="s">
        <v>84</v>
      </c>
      <c r="C122" t="s">
        <v>95</v>
      </c>
      <c r="D122" s="12">
        <v>41591</v>
      </c>
      <c r="E122">
        <v>4</v>
      </c>
      <c r="F122" s="13">
        <f t="shared" ca="1" si="20"/>
        <v>0</v>
      </c>
    </row>
    <row r="123" spans="1:12" x14ac:dyDescent="0.25">
      <c r="A123">
        <v>1</v>
      </c>
      <c r="B123" t="s">
        <v>84</v>
      </c>
      <c r="C123" t="s">
        <v>95</v>
      </c>
      <c r="D123" s="12">
        <v>41592</v>
      </c>
      <c r="E123">
        <v>2</v>
      </c>
      <c r="F123" s="13">
        <f t="shared" ref="F123:F124" ca="1" si="22">IF(D123=TODAY(),1,0)</f>
        <v>0</v>
      </c>
    </row>
    <row r="124" spans="1:12" x14ac:dyDescent="0.25">
      <c r="A124">
        <v>1</v>
      </c>
      <c r="B124" t="s">
        <v>84</v>
      </c>
      <c r="C124" t="s">
        <v>97</v>
      </c>
      <c r="D124" s="12">
        <v>41593</v>
      </c>
      <c r="E124">
        <v>3</v>
      </c>
      <c r="F124" s="13">
        <f t="shared" ca="1" si="22"/>
        <v>0</v>
      </c>
      <c r="G124" s="13">
        <f>SUM(E120:E124)</f>
        <v>16</v>
      </c>
      <c r="H124">
        <v>18</v>
      </c>
      <c r="I124" s="13">
        <f>SUM(G117:G124)</f>
        <v>35</v>
      </c>
      <c r="J124">
        <v>9</v>
      </c>
      <c r="K124">
        <f>SUM(I113:I124)</f>
        <v>35</v>
      </c>
      <c r="L124">
        <v>5</v>
      </c>
    </row>
  </sheetData>
  <autoFilter ref="B2:E124"/>
  <conditionalFormatting sqref="F3:F12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B21" sqref="B21"/>
    </sheetView>
  </sheetViews>
  <sheetFormatPr defaultRowHeight="15" x14ac:dyDescent="0.25"/>
  <cols>
    <col min="1" max="1" width="38.42578125" customWidth="1"/>
    <col min="2" max="2" width="6.7109375" customWidth="1"/>
    <col min="4" max="4" width="3" bestFit="1" customWidth="1"/>
    <col min="5" max="5" width="35.5703125" bestFit="1" customWidth="1"/>
  </cols>
  <sheetData>
    <row r="2" spans="1:5" x14ac:dyDescent="0.25">
      <c r="A2" t="s">
        <v>65</v>
      </c>
    </row>
    <row r="3" spans="1:5" x14ac:dyDescent="0.25">
      <c r="A3" s="20" t="s">
        <v>86</v>
      </c>
      <c r="B3" s="21">
        <f>SUM('Лог деятельности'!$E$3:$E$124)</f>
        <v>234</v>
      </c>
      <c r="C3" s="22" t="s">
        <v>66</v>
      </c>
      <c r="D3" s="13">
        <f>B3/8</f>
        <v>29.25</v>
      </c>
      <c r="E3" t="s">
        <v>74</v>
      </c>
    </row>
    <row r="4" spans="1:5" x14ac:dyDescent="0.25">
      <c r="A4" s="20"/>
      <c r="B4" s="21"/>
      <c r="C4" s="20" t="s">
        <v>71</v>
      </c>
      <c r="D4" s="13">
        <f>D3/5</f>
        <v>5.85</v>
      </c>
      <c r="E4" t="s">
        <v>72</v>
      </c>
    </row>
    <row r="5" spans="1:5" x14ac:dyDescent="0.25">
      <c r="A5" s="20"/>
      <c r="B5" s="21"/>
      <c r="C5" s="22"/>
      <c r="D5" s="13"/>
    </row>
    <row r="6" spans="1:5" x14ac:dyDescent="0.25">
      <c r="A6" s="20" t="s">
        <v>90</v>
      </c>
      <c r="B6" s="16">
        <f>'Лог деятельности'!$D$117-'Лог деятельности'!$D$3</f>
        <v>114</v>
      </c>
      <c r="C6" s="22" t="s">
        <v>70</v>
      </c>
      <c r="D6">
        <f>B6/7</f>
        <v>16.285714285714285</v>
      </c>
      <c r="E6" t="s">
        <v>73</v>
      </c>
    </row>
    <row r="7" spans="1:5" x14ac:dyDescent="0.25">
      <c r="A7" s="20" t="s">
        <v>91</v>
      </c>
      <c r="B7" s="16">
        <f>SUMIF('Лог деятельности'!E3:E122,"&gt;0",'Лог деятельности'!A3:A124)</f>
        <v>69</v>
      </c>
      <c r="C7" s="22" t="s">
        <v>96</v>
      </c>
    </row>
    <row r="9" spans="1:5" x14ac:dyDescent="0.25">
      <c r="A9" t="s">
        <v>68</v>
      </c>
    </row>
    <row r="10" spans="1:5" x14ac:dyDescent="0.25">
      <c r="A10" t="s">
        <v>85</v>
      </c>
      <c r="B10" s="15">
        <f>B3/B6</f>
        <v>2.0526315789473686</v>
      </c>
      <c r="C10" t="s">
        <v>69</v>
      </c>
    </row>
    <row r="11" spans="1:5" x14ac:dyDescent="0.25">
      <c r="A11" t="s">
        <v>87</v>
      </c>
      <c r="B11" s="15">
        <f>B3/(B6/7*5)</f>
        <v>2.8736842105263163</v>
      </c>
      <c r="C11" t="s">
        <v>69</v>
      </c>
    </row>
    <row r="12" spans="1:5" x14ac:dyDescent="0.25">
      <c r="A12" t="s">
        <v>88</v>
      </c>
      <c r="B12" s="13">
        <f>B3/(B6/7)</f>
        <v>14.368421052631581</v>
      </c>
      <c r="C12" t="s">
        <v>69</v>
      </c>
    </row>
    <row r="13" spans="1:5" x14ac:dyDescent="0.25">
      <c r="A13" t="s">
        <v>89</v>
      </c>
      <c r="B13" s="13">
        <f>B3/(B6/30)</f>
        <v>61.578947368421055</v>
      </c>
      <c r="C13" t="s">
        <v>69</v>
      </c>
    </row>
    <row r="14" spans="1:5" x14ac:dyDescent="0.25">
      <c r="A14" t="s">
        <v>92</v>
      </c>
      <c r="B14" s="15">
        <f>B3/B7</f>
        <v>3.3913043478260869</v>
      </c>
      <c r="C14" t="s">
        <v>69</v>
      </c>
    </row>
    <row r="17" spans="1:3" x14ac:dyDescent="0.25">
      <c r="A17" t="s">
        <v>80</v>
      </c>
      <c r="B17" s="13">
        <f>'Лог деятельности'!E3</f>
        <v>4</v>
      </c>
      <c r="C17" t="s">
        <v>69</v>
      </c>
    </row>
    <row r="18" spans="1:3" x14ac:dyDescent="0.25">
      <c r="A18" t="s">
        <v>81</v>
      </c>
      <c r="B18" s="13">
        <f>'Лог деятельности'!E4+'Лог деятельности'!E5</f>
        <v>6</v>
      </c>
      <c r="C18" t="s">
        <v>69</v>
      </c>
    </row>
    <row r="19" spans="1:3" x14ac:dyDescent="0.25">
      <c r="A19" t="s">
        <v>82</v>
      </c>
      <c r="B19" s="13">
        <f>SUM('Лог деятельности'!E6:E93)</f>
        <v>151</v>
      </c>
      <c r="C19" t="s">
        <v>69</v>
      </c>
    </row>
    <row r="20" spans="1:3" x14ac:dyDescent="0.25">
      <c r="A20" t="s">
        <v>83</v>
      </c>
      <c r="B20">
        <f>SUM('Лог деятельности'!E94:E101,'Лог деятельности'!E109)</f>
        <v>20</v>
      </c>
      <c r="C20" t="s">
        <v>69</v>
      </c>
    </row>
    <row r="21" spans="1:3" x14ac:dyDescent="0.25">
      <c r="A21" t="s">
        <v>9</v>
      </c>
      <c r="B21">
        <f>'Лог деятельности'!E102+'Лог деятельности'!E108+'Лог деятельности'!E110</f>
        <v>10</v>
      </c>
      <c r="C21" t="s">
        <v>69</v>
      </c>
    </row>
    <row r="22" spans="1:3" ht="30" x14ac:dyDescent="0.25">
      <c r="A22" s="3" t="s">
        <v>98</v>
      </c>
      <c r="B22">
        <f>SUM('Лог деятельности'!E103:E107,'Лог деятельности'!E111:E124,)</f>
        <v>43</v>
      </c>
      <c r="C22" t="s">
        <v>69</v>
      </c>
    </row>
    <row r="23" spans="1:3" ht="23.25" x14ac:dyDescent="0.35">
      <c r="B23" s="17">
        <f>SUM(B17:B22)</f>
        <v>234</v>
      </c>
      <c r="C23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План-график</vt:lpstr>
      <vt:lpstr>Лог деятельности</vt:lpstr>
      <vt:lpstr>Анализ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2013-11-20T18:52:09Z</dcterms:modified>
</cp:coreProperties>
</file>