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.sharepoint.com/sites/MEC8211516/Shared Documents/General/"/>
    </mc:Choice>
  </mc:AlternateContent>
  <xr:revisionPtr revIDLastSave="897" documentId="13_ncr:1_{E40C8324-4C70-454C-A95C-A510535FCCB5}" xr6:coauthVersionLast="47" xr6:coauthVersionMax="47" xr10:uidLastSave="{E7B4E65F-775D-42CB-A368-6B92D647BB93}"/>
  <bookViews>
    <workbookView minimized="1" xWindow="2340" yWindow="2340" windowWidth="6090" windowHeight="4260" activeTab="1" xr2:uid="{FEC442AA-958D-4418-9C83-F98D0EC0E124}"/>
  </bookViews>
  <sheets>
    <sheet name="Sheet1" sheetId="1" r:id="rId1"/>
    <sheet name="Sheet2" sheetId="2" r:id="rId2"/>
    <sheet name="Sheet3" sheetId="3" r:id="rId3"/>
    <sheet name="Sheet4" sheetId="4" r:id="rId4"/>
    <sheet name="Sheet4 (2)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5" l="1"/>
  <c r="C60" i="5"/>
  <c r="C17" i="5"/>
  <c r="C10" i="5"/>
  <c r="E4" i="5"/>
  <c r="D4" i="5"/>
  <c r="C4" i="5"/>
  <c r="B4" i="5"/>
  <c r="B10" i="5"/>
  <c r="B17" i="5"/>
  <c r="B26" i="5"/>
  <c r="B39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18" i="5"/>
  <c r="AH17" i="5"/>
  <c r="AH16" i="5"/>
  <c r="I16" i="5"/>
  <c r="AH15" i="5"/>
  <c r="I15" i="5"/>
  <c r="AH14" i="5"/>
  <c r="AH13" i="5"/>
  <c r="AH12" i="5"/>
  <c r="AH11" i="5"/>
  <c r="A11" i="5"/>
  <c r="AH10" i="5"/>
  <c r="B11" i="5"/>
  <c r="A10" i="5"/>
  <c r="A17" i="5" s="1"/>
  <c r="AH9" i="5"/>
  <c r="AH8" i="5"/>
  <c r="AH7" i="5"/>
  <c r="AH6" i="5"/>
  <c r="AH5" i="5"/>
  <c r="AH4" i="5"/>
  <c r="AH3" i="5"/>
  <c r="J17" i="4"/>
  <c r="J16" i="4"/>
  <c r="J20" i="4"/>
  <c r="J19" i="4"/>
  <c r="J18" i="4"/>
  <c r="J15" i="4"/>
  <c r="I20" i="4"/>
  <c r="I19" i="4"/>
  <c r="I18" i="4"/>
  <c r="I17" i="4"/>
  <c r="I16" i="4"/>
  <c r="I15" i="4"/>
  <c r="F92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60" i="4"/>
  <c r="D60" i="4"/>
  <c r="B62" i="4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61" i="4"/>
  <c r="B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60" i="4"/>
  <c r="F55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39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40" i="4"/>
  <c r="B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39" i="4"/>
  <c r="F34" i="4"/>
  <c r="F27" i="4"/>
  <c r="F28" i="4"/>
  <c r="F29" i="4"/>
  <c r="F30" i="4"/>
  <c r="F31" i="4"/>
  <c r="F32" i="4"/>
  <c r="F33" i="4"/>
  <c r="C27" i="4"/>
  <c r="C28" i="4"/>
  <c r="C29" i="4"/>
  <c r="C30" i="4"/>
  <c r="E30" i="4" s="1"/>
  <c r="C31" i="4"/>
  <c r="C32" i="4"/>
  <c r="C33" i="4"/>
  <c r="F26" i="4"/>
  <c r="E27" i="4"/>
  <c r="E28" i="4"/>
  <c r="E29" i="4"/>
  <c r="E31" i="4"/>
  <c r="E32" i="4"/>
  <c r="E33" i="4"/>
  <c r="E26" i="4"/>
  <c r="C26" i="4"/>
  <c r="D27" i="4"/>
  <c r="D28" i="4"/>
  <c r="D29" i="4"/>
  <c r="D30" i="4"/>
  <c r="D31" i="4"/>
  <c r="D32" i="4"/>
  <c r="D33" i="4"/>
  <c r="D26" i="4"/>
  <c r="B28" i="4"/>
  <c r="B29" i="4" s="1"/>
  <c r="B30" i="4" s="1"/>
  <c r="B31" i="4" s="1"/>
  <c r="B32" i="4" s="1"/>
  <c r="B33" i="4" s="1"/>
  <c r="B27" i="4"/>
  <c r="B26" i="4"/>
  <c r="A31" i="4"/>
  <c r="A32" i="4"/>
  <c r="A33" i="4"/>
  <c r="A27" i="4"/>
  <c r="A28" i="4"/>
  <c r="A29" i="4"/>
  <c r="A30" i="4"/>
  <c r="A26" i="4"/>
  <c r="F18" i="4"/>
  <c r="F19" i="4"/>
  <c r="F20" i="4"/>
  <c r="F17" i="4"/>
  <c r="F21" i="4" s="1"/>
  <c r="E18" i="4"/>
  <c r="E19" i="4"/>
  <c r="E20" i="4"/>
  <c r="E17" i="4"/>
  <c r="C18" i="4"/>
  <c r="C19" i="4"/>
  <c r="C20" i="4"/>
  <c r="C17" i="4"/>
  <c r="D18" i="4"/>
  <c r="D19" i="4"/>
  <c r="D20" i="4"/>
  <c r="D17" i="4"/>
  <c r="D10" i="4"/>
  <c r="B19" i="4"/>
  <c r="B20" i="4" s="1"/>
  <c r="B18" i="4"/>
  <c r="B17" i="4"/>
  <c r="A18" i="4"/>
  <c r="A19" i="4"/>
  <c r="A20" i="4"/>
  <c r="A17" i="4"/>
  <c r="F11" i="4"/>
  <c r="D11" i="4"/>
  <c r="C11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C10" i="4"/>
  <c r="E10" i="4"/>
  <c r="F10" i="4" s="1"/>
  <c r="F12" i="4" s="1"/>
  <c r="B10" i="4"/>
  <c r="B11" i="4" s="1"/>
  <c r="A11" i="4"/>
  <c r="A10" i="4"/>
  <c r="F22" i="3"/>
  <c r="D4" i="4"/>
  <c r="X35" i="3"/>
  <c r="C4" i="4"/>
  <c r="E4" i="4" s="1"/>
  <c r="F4" i="4" s="1"/>
  <c r="F5" i="4" s="1"/>
  <c r="F27" i="3"/>
  <c r="F22" i="2"/>
  <c r="D23" i="3"/>
  <c r="D24" i="3"/>
  <c r="D25" i="3"/>
  <c r="D26" i="3"/>
  <c r="D27" i="3"/>
  <c r="D22" i="3"/>
  <c r="C27" i="3"/>
  <c r="C26" i="3"/>
  <c r="E26" i="3" s="1"/>
  <c r="C25" i="3"/>
  <c r="C24" i="3"/>
  <c r="E24" i="3" s="1"/>
  <c r="C23" i="3"/>
  <c r="C22" i="3"/>
  <c r="R35" i="3"/>
  <c r="X34" i="3"/>
  <c r="R34" i="3" s="1"/>
  <c r="X33" i="3"/>
  <c r="R33" i="3"/>
  <c r="X32" i="3"/>
  <c r="R32" i="3"/>
  <c r="X31" i="3"/>
  <c r="R31" i="3"/>
  <c r="X30" i="3"/>
  <c r="R30" i="3"/>
  <c r="X29" i="3"/>
  <c r="R29" i="3"/>
  <c r="X28" i="3"/>
  <c r="R28" i="3"/>
  <c r="X27" i="3"/>
  <c r="R27" i="3"/>
  <c r="E27" i="3"/>
  <c r="A27" i="3"/>
  <c r="X26" i="3"/>
  <c r="R26" i="3" s="1"/>
  <c r="A26" i="3"/>
  <c r="F26" i="3" s="1"/>
  <c r="X25" i="3"/>
  <c r="R25" i="3"/>
  <c r="A25" i="3"/>
  <c r="F25" i="3" s="1"/>
  <c r="X24" i="3"/>
  <c r="R24" i="3" s="1"/>
  <c r="A24" i="3"/>
  <c r="X23" i="3"/>
  <c r="R23" i="3"/>
  <c r="E23" i="3"/>
  <c r="A23" i="3"/>
  <c r="F23" i="3" s="1"/>
  <c r="X22" i="3"/>
  <c r="R22" i="3"/>
  <c r="A22" i="3"/>
  <c r="X21" i="3"/>
  <c r="R21" i="3"/>
  <c r="X20" i="3"/>
  <c r="R20" i="3" s="1"/>
  <c r="X19" i="3"/>
  <c r="R19" i="3"/>
  <c r="X18" i="3"/>
  <c r="R18" i="3" s="1"/>
  <c r="X17" i="3"/>
  <c r="R17" i="3" s="1"/>
  <c r="X16" i="3"/>
  <c r="R16" i="3" s="1"/>
  <c r="X15" i="3"/>
  <c r="R15" i="3" s="1"/>
  <c r="X14" i="3"/>
  <c r="R14" i="3" s="1"/>
  <c r="X13" i="3"/>
  <c r="R13" i="3" s="1"/>
  <c r="X12" i="3"/>
  <c r="R12" i="3" s="1"/>
  <c r="X11" i="3"/>
  <c r="R11" i="3" s="1"/>
  <c r="X10" i="3"/>
  <c r="R10" i="3" s="1"/>
  <c r="X9" i="3"/>
  <c r="R9" i="3" s="1"/>
  <c r="X8" i="3"/>
  <c r="R8" i="3" s="1"/>
  <c r="X7" i="3"/>
  <c r="R7" i="3" s="1"/>
  <c r="X6" i="3"/>
  <c r="R6" i="3" s="1"/>
  <c r="U6" i="3"/>
  <c r="X5" i="3"/>
  <c r="R5" i="3"/>
  <c r="X4" i="3"/>
  <c r="R4" i="3"/>
  <c r="X3" i="3"/>
  <c r="R3" i="3"/>
  <c r="F23" i="2"/>
  <c r="F24" i="2"/>
  <c r="F25" i="2"/>
  <c r="F26" i="2"/>
  <c r="F27" i="2"/>
  <c r="F4" i="5" l="1"/>
  <c r="C11" i="5"/>
  <c r="E11" i="5" s="1"/>
  <c r="F11" i="5" s="1"/>
  <c r="D11" i="5"/>
  <c r="F5" i="5"/>
  <c r="A30" i="5"/>
  <c r="A31" i="5"/>
  <c r="A27" i="5"/>
  <c r="A33" i="5"/>
  <c r="A32" i="5"/>
  <c r="A29" i="5"/>
  <c r="A28" i="5"/>
  <c r="A26" i="5"/>
  <c r="I17" i="5"/>
  <c r="A19" i="5"/>
  <c r="D10" i="5"/>
  <c r="A20" i="5"/>
  <c r="E11" i="4"/>
  <c r="E25" i="3"/>
  <c r="E22" i="3"/>
  <c r="F24" i="3"/>
  <c r="A53" i="5" l="1"/>
  <c r="A51" i="5"/>
  <c r="A49" i="5"/>
  <c r="A47" i="5"/>
  <c r="A45" i="5"/>
  <c r="A43" i="5"/>
  <c r="A41" i="5"/>
  <c r="A39" i="5"/>
  <c r="A54" i="5"/>
  <c r="A50" i="5"/>
  <c r="A46" i="5"/>
  <c r="A52" i="5"/>
  <c r="A48" i="5"/>
  <c r="A44" i="5"/>
  <c r="A40" i="5"/>
  <c r="I18" i="5"/>
  <c r="A42" i="5"/>
  <c r="E10" i="5"/>
  <c r="F10" i="5" s="1"/>
  <c r="D17" i="5"/>
  <c r="B18" i="5"/>
  <c r="E17" i="5" l="1"/>
  <c r="F17" i="5" s="1"/>
  <c r="D18" i="5"/>
  <c r="B19" i="5"/>
  <c r="C18" i="5"/>
  <c r="E18" i="5" s="1"/>
  <c r="F18" i="5" s="1"/>
  <c r="J17" i="5"/>
  <c r="B27" i="5"/>
  <c r="D26" i="5"/>
  <c r="C26" i="5"/>
  <c r="E26" i="5" s="1"/>
  <c r="F26" i="5" s="1"/>
  <c r="A90" i="5"/>
  <c r="A88" i="5"/>
  <c r="A86" i="5"/>
  <c r="A84" i="5"/>
  <c r="A82" i="5"/>
  <c r="A80" i="5"/>
  <c r="A78" i="5"/>
  <c r="A76" i="5"/>
  <c r="A74" i="5"/>
  <c r="A72" i="5"/>
  <c r="A70" i="5"/>
  <c r="A68" i="5"/>
  <c r="A66" i="5"/>
  <c r="A64" i="5"/>
  <c r="A62" i="5"/>
  <c r="A60" i="5"/>
  <c r="A89" i="5"/>
  <c r="A85" i="5"/>
  <c r="A81" i="5"/>
  <c r="A77" i="5"/>
  <c r="A73" i="5"/>
  <c r="A69" i="5"/>
  <c r="A65" i="5"/>
  <c r="A61" i="5"/>
  <c r="I19" i="5"/>
  <c r="A91" i="5"/>
  <c r="A87" i="5"/>
  <c r="A83" i="5"/>
  <c r="A79" i="5"/>
  <c r="A75" i="5"/>
  <c r="A71" i="5"/>
  <c r="A67" i="5"/>
  <c r="A63" i="5"/>
  <c r="J16" i="5"/>
  <c r="F12" i="5"/>
  <c r="I20" i="5" l="1"/>
  <c r="B60" i="5"/>
  <c r="J18" i="5"/>
  <c r="B20" i="5"/>
  <c r="C19" i="5"/>
  <c r="D19" i="5"/>
  <c r="B40" i="5"/>
  <c r="C39" i="5"/>
  <c r="D39" i="5"/>
  <c r="B28" i="5"/>
  <c r="D27" i="5"/>
  <c r="C27" i="5"/>
  <c r="E27" i="5" s="1"/>
  <c r="F27" i="5" s="1"/>
  <c r="C28" i="5" l="1"/>
  <c r="B29" i="5"/>
  <c r="D28" i="5"/>
  <c r="E19" i="5"/>
  <c r="F19" i="5" s="1"/>
  <c r="C20" i="5"/>
  <c r="D20" i="5"/>
  <c r="B61" i="5"/>
  <c r="D60" i="5"/>
  <c r="E60" i="5"/>
  <c r="F60" i="5" s="1"/>
  <c r="E39" i="5"/>
  <c r="F39" i="5" s="1"/>
  <c r="B41" i="5"/>
  <c r="D40" i="5"/>
  <c r="C40" i="5"/>
  <c r="E20" i="5" l="1"/>
  <c r="F20" i="5" s="1"/>
  <c r="F21" i="5" s="1"/>
  <c r="E40" i="5"/>
  <c r="F40" i="5" s="1"/>
  <c r="C61" i="5"/>
  <c r="B62" i="5"/>
  <c r="D61" i="5"/>
  <c r="D41" i="5"/>
  <c r="C41" i="5"/>
  <c r="B42" i="5"/>
  <c r="J19" i="5"/>
  <c r="D29" i="5"/>
  <c r="C29" i="5"/>
  <c r="E29" i="5" s="1"/>
  <c r="F29" i="5" s="1"/>
  <c r="B30" i="5"/>
  <c r="J20" i="5"/>
  <c r="E28" i="5"/>
  <c r="F28" i="5" s="1"/>
  <c r="B31" i="5" l="1"/>
  <c r="D30" i="5"/>
  <c r="C30" i="5"/>
  <c r="E30" i="5" s="1"/>
  <c r="F30" i="5" s="1"/>
  <c r="B43" i="5"/>
  <c r="D42" i="5"/>
  <c r="C42" i="5"/>
  <c r="E42" i="5" s="1"/>
  <c r="F42" i="5" s="1"/>
  <c r="B63" i="5"/>
  <c r="D62" i="5"/>
  <c r="C62" i="5"/>
  <c r="E41" i="5"/>
  <c r="F41" i="5" s="1"/>
  <c r="E61" i="5"/>
  <c r="F61" i="5" s="1"/>
  <c r="B44" i="5" l="1"/>
  <c r="C43" i="5"/>
  <c r="D43" i="5"/>
  <c r="C63" i="5"/>
  <c r="D63" i="5"/>
  <c r="B64" i="5"/>
  <c r="E62" i="5"/>
  <c r="F62" i="5" s="1"/>
  <c r="B32" i="5"/>
  <c r="D31" i="5"/>
  <c r="C31" i="5"/>
  <c r="E31" i="5" s="1"/>
  <c r="F31" i="5" s="1"/>
  <c r="B65" i="5" l="1"/>
  <c r="D64" i="5"/>
  <c r="C64" i="5"/>
  <c r="E64" i="5" s="1"/>
  <c r="F64" i="5" s="1"/>
  <c r="E43" i="5"/>
  <c r="F43" i="5" s="1"/>
  <c r="C32" i="5"/>
  <c r="B33" i="5"/>
  <c r="D32" i="5"/>
  <c r="E63" i="5"/>
  <c r="F63" i="5" s="1"/>
  <c r="B45" i="5"/>
  <c r="D44" i="5"/>
  <c r="C44" i="5"/>
  <c r="E44" i="5" s="1"/>
  <c r="F44" i="5" s="1"/>
  <c r="D33" i="5" l="1"/>
  <c r="C33" i="5"/>
  <c r="E33" i="5" s="1"/>
  <c r="F33" i="5" s="1"/>
  <c r="F34" i="5" s="1"/>
  <c r="D45" i="5"/>
  <c r="C45" i="5"/>
  <c r="E45" i="5" s="1"/>
  <c r="F45" i="5" s="1"/>
  <c r="B46" i="5"/>
  <c r="E32" i="5"/>
  <c r="F32" i="5" s="1"/>
  <c r="C65" i="5"/>
  <c r="B66" i="5"/>
  <c r="D65" i="5"/>
  <c r="B67" i="5" l="1"/>
  <c r="D66" i="5"/>
  <c r="C66" i="5"/>
  <c r="E66" i="5" s="1"/>
  <c r="F66" i="5" s="1"/>
  <c r="E65" i="5"/>
  <c r="F65" i="5" s="1"/>
  <c r="B47" i="5"/>
  <c r="D46" i="5"/>
  <c r="C46" i="5"/>
  <c r="E46" i="5" s="1"/>
  <c r="F46" i="5" s="1"/>
  <c r="B48" i="5" l="1"/>
  <c r="C47" i="5"/>
  <c r="D47" i="5"/>
  <c r="C67" i="5"/>
  <c r="E67" i="5" s="1"/>
  <c r="F67" i="5" s="1"/>
  <c r="D67" i="5"/>
  <c r="B68" i="5"/>
  <c r="E47" i="5" l="1"/>
  <c r="F47" i="5" s="1"/>
  <c r="B69" i="5"/>
  <c r="D68" i="5"/>
  <c r="C68" i="5"/>
  <c r="E68" i="5" s="1"/>
  <c r="F68" i="5" s="1"/>
  <c r="B49" i="5"/>
  <c r="D48" i="5"/>
  <c r="C48" i="5"/>
  <c r="E48" i="5" s="1"/>
  <c r="F48" i="5" s="1"/>
  <c r="C69" i="5" l="1"/>
  <c r="E69" i="5" s="1"/>
  <c r="F69" i="5" s="1"/>
  <c r="D69" i="5"/>
  <c r="B70" i="5"/>
  <c r="D49" i="5"/>
  <c r="C49" i="5"/>
  <c r="B50" i="5"/>
  <c r="E49" i="5" l="1"/>
  <c r="F49" i="5" s="1"/>
  <c r="B71" i="5"/>
  <c r="D70" i="5"/>
  <c r="C70" i="5"/>
  <c r="E70" i="5" s="1"/>
  <c r="F70" i="5" s="1"/>
  <c r="B51" i="5"/>
  <c r="D50" i="5"/>
  <c r="C50" i="5"/>
  <c r="E50" i="5" s="1"/>
  <c r="F50" i="5" s="1"/>
  <c r="B52" i="5" l="1"/>
  <c r="C51" i="5"/>
  <c r="D51" i="5"/>
  <c r="C71" i="5"/>
  <c r="E71" i="5" s="1"/>
  <c r="F71" i="5" s="1"/>
  <c r="D71" i="5"/>
  <c r="B72" i="5"/>
  <c r="E51" i="5" l="1"/>
  <c r="F51" i="5" s="1"/>
  <c r="B73" i="5"/>
  <c r="D72" i="5"/>
  <c r="C72" i="5"/>
  <c r="E72" i="5" s="1"/>
  <c r="F72" i="5" s="1"/>
  <c r="B53" i="5"/>
  <c r="D52" i="5"/>
  <c r="C52" i="5"/>
  <c r="E52" i="5" s="1"/>
  <c r="F52" i="5" s="1"/>
  <c r="D53" i="5" l="1"/>
  <c r="C53" i="5"/>
  <c r="B54" i="5"/>
  <c r="C73" i="5"/>
  <c r="B74" i="5"/>
  <c r="D73" i="5"/>
  <c r="E53" i="5" l="1"/>
  <c r="F53" i="5" s="1"/>
  <c r="E73" i="5"/>
  <c r="F73" i="5" s="1"/>
  <c r="D54" i="5"/>
  <c r="C54" i="5"/>
  <c r="E54" i="5" s="1"/>
  <c r="F54" i="5" s="1"/>
  <c r="B75" i="5"/>
  <c r="D74" i="5"/>
  <c r="C74" i="5"/>
  <c r="E74" i="5" s="1"/>
  <c r="F74" i="5" s="1"/>
  <c r="F55" i="5" l="1"/>
  <c r="C75" i="5"/>
  <c r="B76" i="5"/>
  <c r="D75" i="5"/>
  <c r="B77" i="5" l="1"/>
  <c r="D76" i="5"/>
  <c r="C76" i="5"/>
  <c r="E76" i="5" s="1"/>
  <c r="F76" i="5" s="1"/>
  <c r="E75" i="5"/>
  <c r="F75" i="5" s="1"/>
  <c r="C77" i="5" l="1"/>
  <c r="B78" i="5"/>
  <c r="D77" i="5"/>
  <c r="B79" i="5" l="1"/>
  <c r="D78" i="5"/>
  <c r="C78" i="5"/>
  <c r="E77" i="5"/>
  <c r="F77" i="5" s="1"/>
  <c r="E78" i="5" l="1"/>
  <c r="F78" i="5" s="1"/>
  <c r="C79" i="5"/>
  <c r="E79" i="5" s="1"/>
  <c r="F79" i="5" s="1"/>
  <c r="D79" i="5"/>
  <c r="B80" i="5"/>
  <c r="B81" i="5" l="1"/>
  <c r="D80" i="5"/>
  <c r="C80" i="5"/>
  <c r="E80" i="5" s="1"/>
  <c r="F80" i="5" s="1"/>
  <c r="C81" i="5" l="1"/>
  <c r="B82" i="5"/>
  <c r="D81" i="5"/>
  <c r="B83" i="5" l="1"/>
  <c r="D82" i="5"/>
  <c r="C82" i="5"/>
  <c r="E82" i="5" s="1"/>
  <c r="F82" i="5" s="1"/>
  <c r="E81" i="5"/>
  <c r="F81" i="5" s="1"/>
  <c r="C83" i="5" l="1"/>
  <c r="D83" i="5"/>
  <c r="B84" i="5"/>
  <c r="B85" i="5" l="1"/>
  <c r="D84" i="5"/>
  <c r="C84" i="5"/>
  <c r="E84" i="5" s="1"/>
  <c r="F84" i="5" s="1"/>
  <c r="E83" i="5"/>
  <c r="F83" i="5" s="1"/>
  <c r="C85" i="5" l="1"/>
  <c r="B86" i="5"/>
  <c r="D85" i="5"/>
  <c r="B87" i="5" l="1"/>
  <c r="D86" i="5"/>
  <c r="C86" i="5"/>
  <c r="E86" i="5" s="1"/>
  <c r="F86" i="5" s="1"/>
  <c r="E85" i="5"/>
  <c r="F85" i="5" s="1"/>
  <c r="C87" i="5" l="1"/>
  <c r="E87" i="5" s="1"/>
  <c r="F87" i="5" s="1"/>
  <c r="B88" i="5"/>
  <c r="D87" i="5"/>
  <c r="B89" i="5" l="1"/>
  <c r="D88" i="5"/>
  <c r="C88" i="5"/>
  <c r="E88" i="5" s="1"/>
  <c r="F88" i="5" s="1"/>
  <c r="C89" i="5" l="1"/>
  <c r="B90" i="5"/>
  <c r="D89" i="5"/>
  <c r="B91" i="5" l="1"/>
  <c r="D90" i="5"/>
  <c r="C90" i="5"/>
  <c r="E90" i="5" s="1"/>
  <c r="F90" i="5" s="1"/>
  <c r="E89" i="5"/>
  <c r="F89" i="5" s="1"/>
  <c r="C91" i="5" l="1"/>
  <c r="D91" i="5"/>
  <c r="E91" i="5" l="1"/>
  <c r="F91" i="5" s="1"/>
  <c r="F92" i="5" s="1"/>
  <c r="A23" i="2" l="1"/>
  <c r="A24" i="2"/>
  <c r="A25" i="2"/>
  <c r="A26" i="2"/>
  <c r="A27" i="2"/>
  <c r="A22" i="2"/>
  <c r="U6" i="2"/>
  <c r="D23" i="2"/>
  <c r="D24" i="2"/>
  <c r="D25" i="2"/>
  <c r="D26" i="2"/>
  <c r="D27" i="2"/>
  <c r="D22" i="2"/>
  <c r="E22" i="2" s="1"/>
  <c r="X3" i="2"/>
  <c r="R3" i="2" s="1"/>
  <c r="X4" i="2"/>
  <c r="R4" i="2" s="1"/>
  <c r="X5" i="2"/>
  <c r="R5" i="2" s="1"/>
  <c r="X6" i="2"/>
  <c r="R6" i="2" s="1"/>
  <c r="X7" i="2"/>
  <c r="R7" i="2" s="1"/>
  <c r="X8" i="2"/>
  <c r="R8" i="2" s="1"/>
  <c r="X9" i="2"/>
  <c r="R9" i="2" s="1"/>
  <c r="X10" i="2"/>
  <c r="R10" i="2" s="1"/>
  <c r="X11" i="2"/>
  <c r="R11" i="2" s="1"/>
  <c r="X12" i="2"/>
  <c r="R12" i="2" s="1"/>
  <c r="X13" i="2"/>
  <c r="R13" i="2" s="1"/>
  <c r="X14" i="2"/>
  <c r="R14" i="2" s="1"/>
  <c r="X15" i="2"/>
  <c r="R15" i="2" s="1"/>
  <c r="X16" i="2"/>
  <c r="R16" i="2" s="1"/>
  <c r="X17" i="2"/>
  <c r="R17" i="2" s="1"/>
  <c r="X18" i="2"/>
  <c r="R18" i="2" s="1"/>
  <c r="X19" i="2"/>
  <c r="R19" i="2" s="1"/>
  <c r="X20" i="2"/>
  <c r="R20" i="2" s="1"/>
  <c r="X21" i="2"/>
  <c r="R21" i="2" s="1"/>
  <c r="X22" i="2"/>
  <c r="R22" i="2" s="1"/>
  <c r="X23" i="2"/>
  <c r="R23" i="2" s="1"/>
  <c r="X24" i="2"/>
  <c r="R24" i="2" s="1"/>
  <c r="X25" i="2"/>
  <c r="R25" i="2" s="1"/>
  <c r="X26" i="2"/>
  <c r="R26" i="2" s="1"/>
  <c r="X27" i="2"/>
  <c r="R27" i="2" s="1"/>
  <c r="X28" i="2"/>
  <c r="R28" i="2" s="1"/>
  <c r="X29" i="2"/>
  <c r="R29" i="2" s="1"/>
  <c r="X30" i="2"/>
  <c r="R30" i="2" s="1"/>
  <c r="X31" i="2"/>
  <c r="R31" i="2" s="1"/>
  <c r="X32" i="2"/>
  <c r="R32" i="2" s="1"/>
  <c r="X33" i="2"/>
  <c r="R33" i="2" s="1"/>
  <c r="X34" i="2"/>
  <c r="R34" i="2" s="1"/>
  <c r="X35" i="2"/>
  <c r="R35" i="2" s="1"/>
  <c r="C23" i="2"/>
  <c r="C22" i="2"/>
  <c r="E23" i="2"/>
  <c r="E27" i="2"/>
  <c r="C27" i="2"/>
  <c r="C25" i="2"/>
  <c r="C26" i="2"/>
  <c r="C24" i="2"/>
  <c r="E24" i="2" s="1"/>
  <c r="A40" i="1"/>
  <c r="A41" i="1" s="1"/>
  <c r="A35" i="1"/>
  <c r="A36" i="1"/>
  <c r="A37" i="1" s="1"/>
  <c r="A38" i="1" s="1"/>
  <c r="A39" i="1" s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15" i="1"/>
  <c r="A16" i="1"/>
  <c r="A17" i="1" s="1"/>
  <c r="A18" i="1" s="1"/>
  <c r="A19" i="1" s="1"/>
  <c r="A20" i="1" s="1"/>
  <c r="A21" i="1" s="1"/>
  <c r="A22" i="1" s="1"/>
  <c r="A23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  <c r="E26" i="2" l="1"/>
  <c r="E25" i="2"/>
</calcChain>
</file>

<file path=xl/sharedStrings.xml><?xml version="1.0" encoding="utf-8"?>
<sst xmlns="http://schemas.openxmlformats.org/spreadsheetml/2006/main" count="226" uniqueCount="31">
  <si>
    <t>Déplacement axial (mm)</t>
  </si>
  <si>
    <t>Déplacement lateral (mm)</t>
  </si>
  <si>
    <t>Force (N)</t>
  </si>
  <si>
    <t>X value</t>
  </si>
  <si>
    <t>Y value</t>
  </si>
  <si>
    <t>1  élément</t>
  </si>
  <si>
    <t>8 éléments</t>
  </si>
  <si>
    <t>4 éléments</t>
  </si>
  <si>
    <t>2élements</t>
  </si>
  <si>
    <t>32 éléments</t>
  </si>
  <si>
    <t>16 éléments</t>
  </si>
  <si>
    <t>Interpolation des différents maillages</t>
  </si>
  <si>
    <t>Erreur</t>
  </si>
  <si>
    <t>True Y</t>
  </si>
  <si>
    <t>Poutre d'euler</t>
  </si>
  <si>
    <t>P</t>
  </si>
  <si>
    <t>L</t>
  </si>
  <si>
    <t>E</t>
  </si>
  <si>
    <t>I</t>
  </si>
  <si>
    <t>Poutre de timoshenko</t>
  </si>
  <si>
    <t>Propriété de la poutre</t>
  </si>
  <si>
    <t>k</t>
  </si>
  <si>
    <t>A</t>
  </si>
  <si>
    <t>G</t>
  </si>
  <si>
    <t>Taille de l'élément</t>
  </si>
  <si>
    <t>Erreur L1</t>
  </si>
  <si>
    <t>Erreur L2</t>
  </si>
  <si>
    <t>Erreur moyenne entre 2 éléments</t>
  </si>
  <si>
    <t>moyenne de l'erreur L2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</si>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</sst>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0.55000000000000004</c:v>
                </c:pt>
                <c:pt idx="1">
                  <c:v>1.1160000000000001</c:v>
                </c:pt>
                <c:pt idx="2">
                  <c:v>1.696</c:v>
                </c:pt>
                <c:pt idx="3">
                  <c:v>2.2930000000000001</c:v>
                </c:pt>
                <c:pt idx="4">
                  <c:v>2.907</c:v>
                </c:pt>
                <c:pt idx="5">
                  <c:v>3.5390000000000001</c:v>
                </c:pt>
                <c:pt idx="6">
                  <c:v>4.1890000000000001</c:v>
                </c:pt>
                <c:pt idx="7">
                  <c:v>4.8579999999999997</c:v>
                </c:pt>
                <c:pt idx="8">
                  <c:v>5.5469999999999997</c:v>
                </c:pt>
                <c:pt idx="9">
                  <c:v>6.258</c:v>
                </c:pt>
                <c:pt idx="10">
                  <c:v>6.99</c:v>
                </c:pt>
                <c:pt idx="11">
                  <c:v>7.7460000000000004</c:v>
                </c:pt>
                <c:pt idx="14">
                  <c:v>10.163</c:v>
                </c:pt>
                <c:pt idx="19">
                  <c:v>14.77</c:v>
                </c:pt>
                <c:pt idx="24">
                  <c:v>20.260000000000002</c:v>
                </c:pt>
                <c:pt idx="29">
                  <c:v>26.87</c:v>
                </c:pt>
                <c:pt idx="34">
                  <c:v>34.869999999999997</c:v>
                </c:pt>
                <c:pt idx="39">
                  <c:v>44.48</c:v>
                </c:pt>
              </c:numCache>
            </c:numRef>
          </c:xVal>
          <c:yVal>
            <c:numRef>
              <c:f>Sheet1!$A$2:$A$41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5C1-4B5E-95B5-D1A54714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89072"/>
        <c:axId val="1632422480"/>
      </c:scatterChart>
      <c:valAx>
        <c:axId val="182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2480"/>
        <c:crosses val="autoZero"/>
        <c:crossBetween val="midCat"/>
      </c:valAx>
      <c:valAx>
        <c:axId val="1632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Lombaire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Sheet1!$C$2:$C$41</c:f>
              <c:numCache>
                <c:formatCode>General</c:formatCode>
                <c:ptCount val="40"/>
                <c:pt idx="0">
                  <c:v>0.13600000000000001</c:v>
                </c:pt>
                <c:pt idx="1">
                  <c:v>0.27500000000000002</c:v>
                </c:pt>
                <c:pt idx="2">
                  <c:v>0.41699999999999998</c:v>
                </c:pt>
                <c:pt idx="3">
                  <c:v>0.56100000000000005</c:v>
                </c:pt>
                <c:pt idx="4">
                  <c:v>0.70799999999999996</c:v>
                </c:pt>
                <c:pt idx="5">
                  <c:v>0.85899999999999999</c:v>
                </c:pt>
                <c:pt idx="6">
                  <c:v>1.0129999999999999</c:v>
                </c:pt>
                <c:pt idx="7">
                  <c:v>1.17</c:v>
                </c:pt>
                <c:pt idx="8">
                  <c:v>1.331</c:v>
                </c:pt>
                <c:pt idx="9">
                  <c:v>1.4970000000000001</c:v>
                </c:pt>
                <c:pt idx="10">
                  <c:v>1.6659999999999999</c:v>
                </c:pt>
                <c:pt idx="11">
                  <c:v>1.84</c:v>
                </c:pt>
                <c:pt idx="14">
                  <c:v>2.3919999999999999</c:v>
                </c:pt>
                <c:pt idx="19">
                  <c:v>3.4319999999999999</c:v>
                </c:pt>
                <c:pt idx="24">
                  <c:v>4.6740000000000004</c:v>
                </c:pt>
                <c:pt idx="29">
                  <c:v>6.1989999999999998</c:v>
                </c:pt>
                <c:pt idx="34">
                  <c:v>8.1199999999999992</c:v>
                </c:pt>
                <c:pt idx="39">
                  <c:v>10.576000000000001</c:v>
                </c:pt>
              </c:numCache>
            </c:numRef>
          </c:xVal>
          <c:yVal>
            <c:numRef>
              <c:f>Sheet1!$A$2:$A$41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A-4084-ACDF-27838A57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04784"/>
        <c:axId val="1712420352"/>
      </c:scatterChart>
      <c:valAx>
        <c:axId val="18264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20352"/>
        <c:crosses val="autoZero"/>
        <c:crossBetween val="midCat"/>
      </c:valAx>
      <c:valAx>
        <c:axId val="1712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77072861148995E-2"/>
          <c:y val="1.9033076134756903E-2"/>
          <c:w val="0.92466357488686535"/>
          <c:h val="0.90413678528210506"/>
        </c:manualLayout>
      </c:layout>
      <c:scatterChart>
        <c:scatterStyle val="lineMarker"/>
        <c:varyColors val="0"/>
        <c:ser>
          <c:idx val="0"/>
          <c:order val="0"/>
          <c:tx>
            <c:v>1 élément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Sheet2!$B$3:$B$4</c:f>
              <c:numCache>
                <c:formatCode>General</c:formatCode>
                <c:ptCount val="2"/>
                <c:pt idx="0">
                  <c:v>0</c:v>
                </c:pt>
                <c:pt idx="1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2-40A4-B83A-8A020ED08483}"/>
            </c:ext>
          </c:extLst>
        </c:ser>
        <c:ser>
          <c:idx val="1"/>
          <c:order val="1"/>
          <c:tx>
            <c:v>2 éléments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Sheet2!$D$3:$D$5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Sheet2!$E$3:$E$5</c:f>
              <c:numCache>
                <c:formatCode>General</c:formatCode>
                <c:ptCount val="3"/>
                <c:pt idx="0">
                  <c:v>0</c:v>
                </c:pt>
                <c:pt idx="1">
                  <c:v>16.59721</c:v>
                </c:pt>
                <c:pt idx="2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2-40A4-B83A-8A020ED08483}"/>
            </c:ext>
          </c:extLst>
        </c:ser>
        <c:ser>
          <c:idx val="2"/>
          <c:order val="2"/>
          <c:tx>
            <c:v>4 éléments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Sheet2!$G$3:$G$7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</c:numCache>
            </c:numRef>
          </c:xVal>
          <c:yVal>
            <c:numRef>
              <c:f>Sheet2!$H$3:$H$7</c:f>
              <c:numCache>
                <c:formatCode>General</c:formatCode>
                <c:ptCount val="5"/>
                <c:pt idx="0">
                  <c:v>0</c:v>
                </c:pt>
                <c:pt idx="1">
                  <c:v>4.5684089999999999</c:v>
                </c:pt>
                <c:pt idx="2">
                  <c:v>16.59721</c:v>
                </c:pt>
                <c:pt idx="3">
                  <c:v>33.599600000000002</c:v>
                </c:pt>
                <c:pt idx="4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2-40A4-B83A-8A020ED08483}"/>
            </c:ext>
          </c:extLst>
        </c:ser>
        <c:ser>
          <c:idx val="3"/>
          <c:order val="3"/>
          <c:tx>
            <c:v>8 éléments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Sheet2!$J$3:$J$11</c:f>
              <c:numCache>
                <c:formatCode>General</c:formatCode>
                <c:ptCount val="9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</c:numCache>
            </c:numRef>
          </c:xVal>
          <c:yVal>
            <c:numRef>
              <c:f>Sheet2!$K$3:$K$11</c:f>
              <c:numCache>
                <c:formatCode>General</c:formatCode>
                <c:ptCount val="9"/>
                <c:pt idx="0">
                  <c:v>0</c:v>
                </c:pt>
                <c:pt idx="1">
                  <c:v>1.196231</c:v>
                </c:pt>
                <c:pt idx="2">
                  <c:v>4.5684089999999999</c:v>
                </c:pt>
                <c:pt idx="3">
                  <c:v>9.8056850000000004</c:v>
                </c:pt>
                <c:pt idx="4">
                  <c:v>16.59721</c:v>
                </c:pt>
                <c:pt idx="5">
                  <c:v>24.63213</c:v>
                </c:pt>
                <c:pt idx="6">
                  <c:v>33.599600000000002</c:v>
                </c:pt>
                <c:pt idx="7">
                  <c:v>43.188769999999998</c:v>
                </c:pt>
                <c:pt idx="8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2-40A4-B83A-8A020ED08483}"/>
            </c:ext>
          </c:extLst>
        </c:ser>
        <c:ser>
          <c:idx val="4"/>
          <c:order val="4"/>
          <c:tx>
            <c:v>16 éléments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Sheet2!$M$3:$M$19</c:f>
              <c:numCache>
                <c:formatCode>General</c:formatCode>
                <c:ptCount val="1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125</c:v>
                </c:pt>
                <c:pt idx="5">
                  <c:v>156.25</c:v>
                </c:pt>
                <c:pt idx="6">
                  <c:v>187.5</c:v>
                </c:pt>
                <c:pt idx="7">
                  <c:v>218.75</c:v>
                </c:pt>
                <c:pt idx="8">
                  <c:v>250</c:v>
                </c:pt>
                <c:pt idx="9">
                  <c:v>281.25</c:v>
                </c:pt>
                <c:pt idx="10">
                  <c:v>312.5</c:v>
                </c:pt>
                <c:pt idx="11">
                  <c:v>343.75</c:v>
                </c:pt>
                <c:pt idx="12">
                  <c:v>375</c:v>
                </c:pt>
                <c:pt idx="13">
                  <c:v>406.25</c:v>
                </c:pt>
                <c:pt idx="14">
                  <c:v>437.5</c:v>
                </c:pt>
                <c:pt idx="15">
                  <c:v>468.75</c:v>
                </c:pt>
                <c:pt idx="16">
                  <c:v>500</c:v>
                </c:pt>
              </c:numCache>
            </c:numRef>
          </c:xVal>
          <c:yVal>
            <c:numRef>
              <c:f>Sheet2!$N$3:$N$19</c:f>
              <c:numCache>
                <c:formatCode>General</c:formatCode>
                <c:ptCount val="17"/>
                <c:pt idx="0">
                  <c:v>0</c:v>
                </c:pt>
                <c:pt idx="1">
                  <c:v>0.30669419999999997</c:v>
                </c:pt>
                <c:pt idx="2">
                  <c:v>1.196231</c:v>
                </c:pt>
                <c:pt idx="3">
                  <c:v>2.6297549999999998</c:v>
                </c:pt>
                <c:pt idx="4">
                  <c:v>4.5684089999999999</c:v>
                </c:pt>
                <c:pt idx="5">
                  <c:v>6.9733390000000002</c:v>
                </c:pt>
                <c:pt idx="6">
                  <c:v>9.8056850000000004</c:v>
                </c:pt>
                <c:pt idx="7">
                  <c:v>13.026590000000001</c:v>
                </c:pt>
                <c:pt idx="8">
                  <c:v>16.59721</c:v>
                </c:pt>
                <c:pt idx="9">
                  <c:v>20.478670000000001</c:v>
                </c:pt>
                <c:pt idx="10">
                  <c:v>24.63213</c:v>
                </c:pt>
                <c:pt idx="11">
                  <c:v>29.018719999999998</c:v>
                </c:pt>
                <c:pt idx="12">
                  <c:v>33.599600000000002</c:v>
                </c:pt>
                <c:pt idx="13">
                  <c:v>38.335900000000002</c:v>
                </c:pt>
                <c:pt idx="14">
                  <c:v>43.188769999999998</c:v>
                </c:pt>
                <c:pt idx="15">
                  <c:v>48.119349999999997</c:v>
                </c:pt>
                <c:pt idx="16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2-40A4-B83A-8A020ED08483}"/>
            </c:ext>
          </c:extLst>
        </c:ser>
        <c:ser>
          <c:idx val="5"/>
          <c:order val="5"/>
          <c:tx>
            <c:v>32 éléments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Sheet2!$P$3:$P$35</c:f>
              <c:numCache>
                <c:formatCode>General</c:formatCode>
                <c:ptCount val="33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  <c:pt idx="32">
                  <c:v>500</c:v>
                </c:pt>
              </c:numCache>
            </c:numRef>
          </c:xVal>
          <c:yVal>
            <c:numRef>
              <c:f>Sheet2!$Q$3:$Q$35</c:f>
              <c:numCache>
                <c:formatCode>General</c:formatCode>
                <c:ptCount val="33"/>
                <c:pt idx="0">
                  <c:v>0</c:v>
                </c:pt>
                <c:pt idx="1">
                  <c:v>7.8063220000000003E-2</c:v>
                </c:pt>
                <c:pt idx="2">
                  <c:v>0.30669419999999997</c:v>
                </c:pt>
                <c:pt idx="3">
                  <c:v>0.68103590000000003</c:v>
                </c:pt>
                <c:pt idx="4">
                  <c:v>1.196231</c:v>
                </c:pt>
                <c:pt idx="5">
                  <c:v>1.847423</c:v>
                </c:pt>
                <c:pt idx="6">
                  <c:v>2.6297549999999998</c:v>
                </c:pt>
                <c:pt idx="7">
                  <c:v>3.53837</c:v>
                </c:pt>
                <c:pt idx="8">
                  <c:v>4.5684089999999999</c:v>
                </c:pt>
                <c:pt idx="9">
                  <c:v>5.7150179999999997</c:v>
                </c:pt>
                <c:pt idx="10">
                  <c:v>6.9733390000000002</c:v>
                </c:pt>
                <c:pt idx="11">
                  <c:v>8.3385130000000007</c:v>
                </c:pt>
                <c:pt idx="12">
                  <c:v>9.8056850000000004</c:v>
                </c:pt>
                <c:pt idx="13">
                  <c:v>11.37</c:v>
                </c:pt>
                <c:pt idx="14">
                  <c:v>13.026590000000001</c:v>
                </c:pt>
                <c:pt idx="15">
                  <c:v>14.770619999999999</c:v>
                </c:pt>
                <c:pt idx="16">
                  <c:v>16.59721</c:v>
                </c:pt>
                <c:pt idx="17">
                  <c:v>18.50151</c:v>
                </c:pt>
                <c:pt idx="18">
                  <c:v>20.478670000000001</c:v>
                </c:pt>
                <c:pt idx="19">
                  <c:v>22.52383</c:v>
                </c:pt>
                <c:pt idx="20">
                  <c:v>24.63213</c:v>
                </c:pt>
                <c:pt idx="21">
                  <c:v>26.79871</c:v>
                </c:pt>
                <c:pt idx="22">
                  <c:v>29.018719999999998</c:v>
                </c:pt>
                <c:pt idx="23">
                  <c:v>31.287310000000002</c:v>
                </c:pt>
                <c:pt idx="24">
                  <c:v>33.599600000000002</c:v>
                </c:pt>
                <c:pt idx="25">
                  <c:v>35.950749999999999</c:v>
                </c:pt>
                <c:pt idx="26">
                  <c:v>38.335900000000002</c:v>
                </c:pt>
                <c:pt idx="27">
                  <c:v>40.750190000000003</c:v>
                </c:pt>
                <c:pt idx="28">
                  <c:v>43.188769999999998</c:v>
                </c:pt>
                <c:pt idx="29">
                  <c:v>45.646769999999997</c:v>
                </c:pt>
                <c:pt idx="30">
                  <c:v>48.119349999999997</c:v>
                </c:pt>
                <c:pt idx="31">
                  <c:v>50.601640000000003</c:v>
                </c:pt>
                <c:pt idx="32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2-40A4-B83A-8A020ED08483}"/>
            </c:ext>
          </c:extLst>
        </c:ser>
        <c:ser>
          <c:idx val="6"/>
          <c:order val="6"/>
          <c:tx>
            <c:v>Poutre d'Euler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Sheet2!$W$3:$W$35</c:f>
              <c:numCache>
                <c:formatCode>General</c:formatCode>
                <c:ptCount val="33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  <c:pt idx="32">
                  <c:v>500</c:v>
                </c:pt>
              </c:numCache>
            </c:numRef>
          </c:xVal>
          <c:yVal>
            <c:numRef>
              <c:f>Sheet2!$X$3:$X$35</c:f>
              <c:numCache>
                <c:formatCode>General</c:formatCode>
                <c:ptCount val="33"/>
                <c:pt idx="0">
                  <c:v>0</c:v>
                </c:pt>
                <c:pt idx="1">
                  <c:v>7.6902872515206236E-2</c:v>
                </c:pt>
                <c:pt idx="2">
                  <c:v>0.30437347437597412</c:v>
                </c:pt>
                <c:pt idx="3">
                  <c:v>0.6775547820550275</c:v>
                </c:pt>
                <c:pt idx="4">
                  <c:v>1.1915897720250903</c:v>
                </c:pt>
                <c:pt idx="5">
                  <c:v>1.8416214207588861</c:v>
                </c:pt>
                <c:pt idx="6">
                  <c:v>2.6227927047291386</c:v>
                </c:pt>
                <c:pt idx="7">
                  <c:v>3.5302466004085722</c:v>
                </c:pt>
                <c:pt idx="8">
                  <c:v>4.5591260842699102</c:v>
                </c:pt>
                <c:pt idx="9">
                  <c:v>5.7045741327858766</c:v>
                </c:pt>
                <c:pt idx="10">
                  <c:v>6.9617337224291953</c:v>
                </c:pt>
                <c:pt idx="11">
                  <c:v>8.32574782967259</c:v>
                </c:pt>
                <c:pt idx="12">
                  <c:v>9.791759430988785</c:v>
                </c:pt>
                <c:pt idx="13">
                  <c:v>11.354911502850504</c:v>
                </c:pt>
                <c:pt idx="14">
                  <c:v>13.010347021730469</c:v>
                </c:pt>
                <c:pt idx="15">
                  <c:v>14.753208964101406</c:v>
                </c:pt>
                <c:pt idx="16">
                  <c:v>16.578640306436039</c:v>
                </c:pt>
                <c:pt idx="17">
                  <c:v>18.481784025207087</c:v>
                </c:pt>
                <c:pt idx="18">
                  <c:v>20.457783096887283</c:v>
                </c:pt>
                <c:pt idx="19">
                  <c:v>22.501780497949344</c:v>
                </c:pt>
                <c:pt idx="20">
                  <c:v>24.608919204865995</c:v>
                </c:pt>
                <c:pt idx="21">
                  <c:v>26.774342194109959</c:v>
                </c:pt>
                <c:pt idx="22">
                  <c:v>28.993192442153962</c:v>
                </c:pt>
                <c:pt idx="23">
                  <c:v>31.260612925470728</c:v>
                </c:pt>
                <c:pt idx="24">
                  <c:v>33.571746620532977</c:v>
                </c:pt>
                <c:pt idx="25">
                  <c:v>35.921736503813435</c:v>
                </c:pt>
                <c:pt idx="26">
                  <c:v>38.305725551784832</c:v>
                </c:pt>
                <c:pt idx="27">
                  <c:v>40.718856740919882</c:v>
                </c:pt>
                <c:pt idx="28">
                  <c:v>43.156273047691315</c:v>
                </c:pt>
                <c:pt idx="29">
                  <c:v>45.613117448571849</c:v>
                </c:pt>
                <c:pt idx="30">
                  <c:v>48.084532920034214</c:v>
                </c:pt>
                <c:pt idx="31">
                  <c:v>50.565662438551129</c:v>
                </c:pt>
                <c:pt idx="32">
                  <c:v>53.051648980595324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C2-40A4-B83A-8A020ED0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80911"/>
        <c:axId val="477271791"/>
      </c:scatterChart>
      <c:valAx>
        <c:axId val="4772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1791"/>
        <c:crosses val="autoZero"/>
        <c:crossBetween val="midCat"/>
      </c:valAx>
      <c:valAx>
        <c:axId val="4772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15073901672012"/>
          <c:y val="0.17535566783753465"/>
          <c:w val="9.935627834131075E-2"/>
          <c:h val="0.20439071403872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Sheet2!$A$22:$A$27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</c:numCache>
            </c:numRef>
          </c:xVal>
          <c:yVal>
            <c:numRef>
              <c:f>Sheet2!$F$22:$F$27</c:f>
              <c:numCache>
                <c:formatCode>General</c:formatCode>
                <c:ptCount val="6"/>
                <c:pt idx="0">
                  <c:v>0.42399702264232975</c:v>
                </c:pt>
                <c:pt idx="1">
                  <c:v>0.22215320894185112</c:v>
                </c:pt>
                <c:pt idx="2">
                  <c:v>4.7260982597539893E-2</c:v>
                </c:pt>
                <c:pt idx="3">
                  <c:v>2.751738743220743E-2</c:v>
                </c:pt>
                <c:pt idx="4">
                  <c:v>8.3320631262289082E-3</c:v>
                </c:pt>
                <c:pt idx="5">
                  <c:v>6.1310868840981575E-3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F-456F-9E30-4F5C1C9FCC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Sheet2!$A$25:$A$27</c:f>
              <c:numCache>
                <c:formatCode>General</c:formatCode>
                <c:ptCount val="3"/>
                <c:pt idx="0">
                  <c:v>62.5</c:v>
                </c:pt>
                <c:pt idx="1">
                  <c:v>31.25</c:v>
                </c:pt>
                <c:pt idx="2">
                  <c:v>15.625</c:v>
                </c:pt>
              </c:numCache>
            </c:numRef>
          </c:xVal>
          <c:yVal>
            <c:numRef>
              <c:f>Sheet2!$F$25:$F$27</c:f>
              <c:numCache>
                <c:formatCode>General</c:formatCode>
                <c:ptCount val="3"/>
                <c:pt idx="0">
                  <c:v>2.751738743220743E-2</c:v>
                </c:pt>
                <c:pt idx="1">
                  <c:v>8.3320631262289082E-3</c:v>
                </c:pt>
                <c:pt idx="2">
                  <c:v>6.1310868840981575E-3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2-4FBE-A74F-0B7116F6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04928"/>
        <c:axId val="1691802528"/>
      </c:scatterChart>
      <c:valAx>
        <c:axId val="1691804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02528"/>
        <c:crosses val="autoZero"/>
        <c:crossBetween val="midCat"/>
      </c:valAx>
      <c:valAx>
        <c:axId val="169180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77072861148995E-2"/>
          <c:y val="1.9033076134756903E-2"/>
          <c:w val="0.92466357488686535"/>
          <c:h val="0.90413678528210506"/>
        </c:manualLayout>
      </c:layout>
      <c:scatterChart>
        <c:scatterStyle val="lineMarker"/>
        <c:varyColors val="0"/>
        <c:ser>
          <c:idx val="0"/>
          <c:order val="0"/>
          <c:tx>
            <c:v>1 élément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Sheet3!$A$3:$A$4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Sheet3!$B$3:$B$4</c:f>
              <c:numCache>
                <c:formatCode>General</c:formatCode>
                <c:ptCount val="2"/>
                <c:pt idx="0">
                  <c:v>0</c:v>
                </c:pt>
                <c:pt idx="1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1-4FCD-B45E-859D40E32DEA}"/>
            </c:ext>
          </c:extLst>
        </c:ser>
        <c:ser>
          <c:idx val="1"/>
          <c:order val="1"/>
          <c:tx>
            <c:v>2 éléments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Sheet3!$D$3:$D$5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0</c:v>
                </c:pt>
                <c:pt idx="1">
                  <c:v>16.59721</c:v>
                </c:pt>
                <c:pt idx="2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1-4FCD-B45E-859D40E32DEA}"/>
            </c:ext>
          </c:extLst>
        </c:ser>
        <c:ser>
          <c:idx val="2"/>
          <c:order val="2"/>
          <c:tx>
            <c:v>4 éléments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Sheet3!$G$3:$G$7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</c:numCache>
            </c:numRef>
          </c:xVal>
          <c:yVal>
            <c:numRef>
              <c:f>Sheet3!$H$3:$H$7</c:f>
              <c:numCache>
                <c:formatCode>General</c:formatCode>
                <c:ptCount val="5"/>
                <c:pt idx="0">
                  <c:v>0</c:v>
                </c:pt>
                <c:pt idx="1">
                  <c:v>4.5684089999999999</c:v>
                </c:pt>
                <c:pt idx="2">
                  <c:v>16.59721</c:v>
                </c:pt>
                <c:pt idx="3">
                  <c:v>33.599600000000002</c:v>
                </c:pt>
                <c:pt idx="4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1-4FCD-B45E-859D40E32DEA}"/>
            </c:ext>
          </c:extLst>
        </c:ser>
        <c:ser>
          <c:idx val="3"/>
          <c:order val="3"/>
          <c:tx>
            <c:v>8 éléments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Sheet3!$J$3:$J$11</c:f>
              <c:numCache>
                <c:formatCode>General</c:formatCode>
                <c:ptCount val="9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</c:numCache>
            </c:numRef>
          </c:xVal>
          <c:yVal>
            <c:numRef>
              <c:f>Sheet3!$K$3:$K$11</c:f>
              <c:numCache>
                <c:formatCode>General</c:formatCode>
                <c:ptCount val="9"/>
                <c:pt idx="0">
                  <c:v>0</c:v>
                </c:pt>
                <c:pt idx="1">
                  <c:v>1.196231</c:v>
                </c:pt>
                <c:pt idx="2">
                  <c:v>4.5684089999999999</c:v>
                </c:pt>
                <c:pt idx="3">
                  <c:v>9.8056850000000004</c:v>
                </c:pt>
                <c:pt idx="4">
                  <c:v>16.59721</c:v>
                </c:pt>
                <c:pt idx="5">
                  <c:v>24.63213</c:v>
                </c:pt>
                <c:pt idx="6">
                  <c:v>33.599600000000002</c:v>
                </c:pt>
                <c:pt idx="7">
                  <c:v>43.188769999999998</c:v>
                </c:pt>
                <c:pt idx="8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1-4FCD-B45E-859D40E32DEA}"/>
            </c:ext>
          </c:extLst>
        </c:ser>
        <c:ser>
          <c:idx val="4"/>
          <c:order val="4"/>
          <c:tx>
            <c:v>16 éléments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Sheet3!$M$3:$M$19</c:f>
              <c:numCache>
                <c:formatCode>General</c:formatCode>
                <c:ptCount val="1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125</c:v>
                </c:pt>
                <c:pt idx="5">
                  <c:v>156.25</c:v>
                </c:pt>
                <c:pt idx="6">
                  <c:v>187.5</c:v>
                </c:pt>
                <c:pt idx="7">
                  <c:v>218.75</c:v>
                </c:pt>
                <c:pt idx="8">
                  <c:v>250</c:v>
                </c:pt>
                <c:pt idx="9">
                  <c:v>281.25</c:v>
                </c:pt>
                <c:pt idx="10">
                  <c:v>312.5</c:v>
                </c:pt>
                <c:pt idx="11">
                  <c:v>343.75</c:v>
                </c:pt>
                <c:pt idx="12">
                  <c:v>375</c:v>
                </c:pt>
                <c:pt idx="13">
                  <c:v>406.25</c:v>
                </c:pt>
                <c:pt idx="14">
                  <c:v>437.5</c:v>
                </c:pt>
                <c:pt idx="15">
                  <c:v>468.75</c:v>
                </c:pt>
                <c:pt idx="16">
                  <c:v>500</c:v>
                </c:pt>
              </c:numCache>
            </c:numRef>
          </c:xVal>
          <c:yVal>
            <c:numRef>
              <c:f>Sheet3!$N$3:$N$19</c:f>
              <c:numCache>
                <c:formatCode>General</c:formatCode>
                <c:ptCount val="17"/>
                <c:pt idx="0">
                  <c:v>0</c:v>
                </c:pt>
                <c:pt idx="1">
                  <c:v>0.30669419999999997</c:v>
                </c:pt>
                <c:pt idx="2">
                  <c:v>1.196231</c:v>
                </c:pt>
                <c:pt idx="3">
                  <c:v>2.6297549999999998</c:v>
                </c:pt>
                <c:pt idx="4">
                  <c:v>4.5684089999999999</c:v>
                </c:pt>
                <c:pt idx="5">
                  <c:v>6.9733390000000002</c:v>
                </c:pt>
                <c:pt idx="6">
                  <c:v>9.8056850000000004</c:v>
                </c:pt>
                <c:pt idx="7">
                  <c:v>13.026590000000001</c:v>
                </c:pt>
                <c:pt idx="8">
                  <c:v>16.59721</c:v>
                </c:pt>
                <c:pt idx="9">
                  <c:v>20.478670000000001</c:v>
                </c:pt>
                <c:pt idx="10">
                  <c:v>24.63213</c:v>
                </c:pt>
                <c:pt idx="11">
                  <c:v>29.018719999999998</c:v>
                </c:pt>
                <c:pt idx="12">
                  <c:v>33.599600000000002</c:v>
                </c:pt>
                <c:pt idx="13">
                  <c:v>38.335900000000002</c:v>
                </c:pt>
                <c:pt idx="14">
                  <c:v>43.188769999999998</c:v>
                </c:pt>
                <c:pt idx="15">
                  <c:v>48.119349999999997</c:v>
                </c:pt>
                <c:pt idx="16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41-4FCD-B45E-859D40E32DEA}"/>
            </c:ext>
          </c:extLst>
        </c:ser>
        <c:ser>
          <c:idx val="5"/>
          <c:order val="5"/>
          <c:tx>
            <c:v>32 éléments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Sheet3!$P$3:$P$35</c:f>
              <c:numCache>
                <c:formatCode>General</c:formatCode>
                <c:ptCount val="33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  <c:pt idx="32">
                  <c:v>500</c:v>
                </c:pt>
              </c:numCache>
            </c:numRef>
          </c:xVal>
          <c:yVal>
            <c:numRef>
              <c:f>Sheet3!$Q$3:$Q$35</c:f>
              <c:numCache>
                <c:formatCode>General</c:formatCode>
                <c:ptCount val="33"/>
                <c:pt idx="0">
                  <c:v>0</c:v>
                </c:pt>
                <c:pt idx="1">
                  <c:v>7.8063220000000003E-2</c:v>
                </c:pt>
                <c:pt idx="2">
                  <c:v>0.30669419999999997</c:v>
                </c:pt>
                <c:pt idx="3">
                  <c:v>0.68103590000000003</c:v>
                </c:pt>
                <c:pt idx="4">
                  <c:v>1.196231</c:v>
                </c:pt>
                <c:pt idx="5">
                  <c:v>1.847423</c:v>
                </c:pt>
                <c:pt idx="6">
                  <c:v>2.6297549999999998</c:v>
                </c:pt>
                <c:pt idx="7">
                  <c:v>3.53837</c:v>
                </c:pt>
                <c:pt idx="8">
                  <c:v>4.5684089999999999</c:v>
                </c:pt>
                <c:pt idx="9">
                  <c:v>5.7150179999999997</c:v>
                </c:pt>
                <c:pt idx="10">
                  <c:v>6.9733390000000002</c:v>
                </c:pt>
                <c:pt idx="11">
                  <c:v>8.3385130000000007</c:v>
                </c:pt>
                <c:pt idx="12">
                  <c:v>9.8056850000000004</c:v>
                </c:pt>
                <c:pt idx="13">
                  <c:v>11.37</c:v>
                </c:pt>
                <c:pt idx="14">
                  <c:v>13.026590000000001</c:v>
                </c:pt>
                <c:pt idx="15">
                  <c:v>14.770619999999999</c:v>
                </c:pt>
                <c:pt idx="16">
                  <c:v>16.59721</c:v>
                </c:pt>
                <c:pt idx="17">
                  <c:v>18.50151</c:v>
                </c:pt>
                <c:pt idx="18">
                  <c:v>20.478670000000001</c:v>
                </c:pt>
                <c:pt idx="19">
                  <c:v>22.52383</c:v>
                </c:pt>
                <c:pt idx="20">
                  <c:v>24.63213</c:v>
                </c:pt>
                <c:pt idx="21">
                  <c:v>26.79871</c:v>
                </c:pt>
                <c:pt idx="22">
                  <c:v>29.018719999999998</c:v>
                </c:pt>
                <c:pt idx="23">
                  <c:v>31.287310000000002</c:v>
                </c:pt>
                <c:pt idx="24">
                  <c:v>33.599600000000002</c:v>
                </c:pt>
                <c:pt idx="25">
                  <c:v>35.950749999999999</c:v>
                </c:pt>
                <c:pt idx="26">
                  <c:v>38.335900000000002</c:v>
                </c:pt>
                <c:pt idx="27">
                  <c:v>40.750190000000003</c:v>
                </c:pt>
                <c:pt idx="28">
                  <c:v>43.188769999999998</c:v>
                </c:pt>
                <c:pt idx="29">
                  <c:v>45.646769999999997</c:v>
                </c:pt>
                <c:pt idx="30">
                  <c:v>48.119349999999997</c:v>
                </c:pt>
                <c:pt idx="31">
                  <c:v>50.601640000000003</c:v>
                </c:pt>
                <c:pt idx="32">
                  <c:v>53.088790000000003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41-4FCD-B45E-859D40E32DEA}"/>
            </c:ext>
          </c:extLst>
        </c:ser>
        <c:ser>
          <c:idx val="6"/>
          <c:order val="6"/>
          <c:tx>
            <c:v>Poutre d'Euler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Sheet3!$W$3:$W$35</c:f>
              <c:numCache>
                <c:formatCode>General</c:formatCode>
                <c:ptCount val="33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  <c:pt idx="32">
                  <c:v>500</c:v>
                </c:pt>
              </c:numCache>
            </c:numRef>
          </c:xVal>
          <c:yVal>
            <c:numRef>
              <c:f>Sheet3!$X$3:$X$35</c:f>
              <c:numCache>
                <c:formatCode>General</c:formatCode>
                <c:ptCount val="33"/>
                <c:pt idx="0">
                  <c:v>0</c:v>
                </c:pt>
                <c:pt idx="1">
                  <c:v>7.6902872515206236E-2</c:v>
                </c:pt>
                <c:pt idx="2">
                  <c:v>0.30437347437597412</c:v>
                </c:pt>
                <c:pt idx="3">
                  <c:v>0.6775547820550275</c:v>
                </c:pt>
                <c:pt idx="4">
                  <c:v>1.1915897720250903</c:v>
                </c:pt>
                <c:pt idx="5">
                  <c:v>1.8416214207588861</c:v>
                </c:pt>
                <c:pt idx="6">
                  <c:v>2.6227927047291386</c:v>
                </c:pt>
                <c:pt idx="7">
                  <c:v>3.5302466004085722</c:v>
                </c:pt>
                <c:pt idx="8">
                  <c:v>4.5591260842699102</c:v>
                </c:pt>
                <c:pt idx="9">
                  <c:v>5.7045741327858766</c:v>
                </c:pt>
                <c:pt idx="10">
                  <c:v>6.9617337224291953</c:v>
                </c:pt>
                <c:pt idx="11">
                  <c:v>8.32574782967259</c:v>
                </c:pt>
                <c:pt idx="12">
                  <c:v>9.791759430988785</c:v>
                </c:pt>
                <c:pt idx="13">
                  <c:v>11.354911502850504</c:v>
                </c:pt>
                <c:pt idx="14">
                  <c:v>13.010347021730469</c:v>
                </c:pt>
                <c:pt idx="15">
                  <c:v>14.753208964101406</c:v>
                </c:pt>
                <c:pt idx="16">
                  <c:v>16.578640306436039</c:v>
                </c:pt>
                <c:pt idx="17">
                  <c:v>18.481784025207087</c:v>
                </c:pt>
                <c:pt idx="18">
                  <c:v>20.457783096887283</c:v>
                </c:pt>
                <c:pt idx="19">
                  <c:v>22.501780497949344</c:v>
                </c:pt>
                <c:pt idx="20">
                  <c:v>24.608919204865995</c:v>
                </c:pt>
                <c:pt idx="21">
                  <c:v>26.774342194109959</c:v>
                </c:pt>
                <c:pt idx="22">
                  <c:v>28.993192442153962</c:v>
                </c:pt>
                <c:pt idx="23">
                  <c:v>31.260612925470728</c:v>
                </c:pt>
                <c:pt idx="24">
                  <c:v>33.571746620532977</c:v>
                </c:pt>
                <c:pt idx="25">
                  <c:v>35.921736503813435</c:v>
                </c:pt>
                <c:pt idx="26">
                  <c:v>38.305725551784832</c:v>
                </c:pt>
                <c:pt idx="27">
                  <c:v>40.718856740919882</c:v>
                </c:pt>
                <c:pt idx="28">
                  <c:v>43.156273047691315</c:v>
                </c:pt>
                <c:pt idx="29">
                  <c:v>45.613117448571849</c:v>
                </c:pt>
                <c:pt idx="30">
                  <c:v>48.084532920034214</c:v>
                </c:pt>
                <c:pt idx="31">
                  <c:v>50.565662438551129</c:v>
                </c:pt>
                <c:pt idx="32" formatCode="0.00E+00">
                  <c:v>53.051648980595324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41-4FCD-B45E-859D40E3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80911"/>
        <c:axId val="477271791"/>
      </c:scatterChart>
      <c:valAx>
        <c:axId val="4772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1791"/>
        <c:crosses val="autoZero"/>
        <c:crossBetween val="midCat"/>
      </c:valAx>
      <c:valAx>
        <c:axId val="4772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15073901672012"/>
          <c:y val="0.17535566783753465"/>
          <c:w val="9.935627834131075E-2"/>
          <c:h val="0.20439071403872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Sheet3!$A$22:$A$27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</c:numCache>
            </c:numRef>
          </c:xVal>
          <c:yVal>
            <c:numRef>
              <c:f>Sheet3!$F$22:$F$27</c:f>
              <c:numCache>
                <c:formatCode>General</c:formatCode>
                <c:ptCount val="6"/>
                <c:pt idx="0">
                  <c:v>1.6609968828500132E-3</c:v>
                </c:pt>
                <c:pt idx="1">
                  <c:v>2.3490043187859235E-3</c:v>
                </c:pt>
                <c:pt idx="2">
                  <c:v>3.3219937657000265E-3</c:v>
                </c:pt>
                <c:pt idx="3">
                  <c:v>4.6980086375718469E-3</c:v>
                </c:pt>
                <c:pt idx="4">
                  <c:v>6.6439875314000529E-3</c:v>
                </c:pt>
                <c:pt idx="5">
                  <c:v>9.3960172751436939E-3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B-4671-81CA-DE6831FC6F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Sheet3!$A$25:$A$27</c:f>
              <c:numCache>
                <c:formatCode>General</c:formatCode>
                <c:ptCount val="3"/>
                <c:pt idx="0">
                  <c:v>62.5</c:v>
                </c:pt>
                <c:pt idx="1">
                  <c:v>31.25</c:v>
                </c:pt>
                <c:pt idx="2">
                  <c:v>15.625</c:v>
                </c:pt>
              </c:numCache>
            </c:numRef>
          </c:xVal>
          <c:yVal>
            <c:numRef>
              <c:f>Sheet3!$F$25:$F$27</c:f>
              <c:numCache>
                <c:formatCode>General</c:formatCode>
                <c:ptCount val="3"/>
                <c:pt idx="0">
                  <c:v>4.6980086375718469E-3</c:v>
                </c:pt>
                <c:pt idx="1">
                  <c:v>6.6439875314000529E-3</c:v>
                </c:pt>
                <c:pt idx="2">
                  <c:v>9.3960172751436939E-3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B-4671-81CA-DE6831FC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04928"/>
        <c:axId val="1691802528"/>
      </c:scatterChart>
      <c:valAx>
        <c:axId val="1691804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02528"/>
        <c:crosses val="autoZero"/>
        <c:crossBetween val="midCat"/>
      </c:valAx>
      <c:valAx>
        <c:axId val="169180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Sheet4!$I$15:$I$20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</c:numCache>
            </c:numRef>
          </c:xVal>
          <c:yVal>
            <c:numRef>
              <c:f>Sheet4!$J$15:$J$20</c:f>
              <c:numCache>
                <c:formatCode>General</c:formatCode>
                <c:ptCount val="6"/>
                <c:pt idx="0">
                  <c:v>0.44568209883793214</c:v>
                </c:pt>
                <c:pt idx="1">
                  <c:v>0.23650541271767875</c:v>
                </c:pt>
                <c:pt idx="2">
                  <c:v>9.7726432198773569E-2</c:v>
                </c:pt>
                <c:pt idx="3">
                  <c:v>3.715575381933859E-2</c:v>
                </c:pt>
                <c:pt idx="4">
                  <c:v>1.3674759131476527E-2</c:v>
                </c:pt>
                <c:pt idx="5">
                  <c:v>4.9849395906614111E-3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D-41B3-833E-5DF934EF3E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Sheet4!$I$18:$I$20</c:f>
              <c:numCache>
                <c:formatCode>General</c:formatCode>
                <c:ptCount val="3"/>
                <c:pt idx="0">
                  <c:v>62.5</c:v>
                </c:pt>
                <c:pt idx="1">
                  <c:v>31.25</c:v>
                </c:pt>
                <c:pt idx="2">
                  <c:v>15.625</c:v>
                </c:pt>
              </c:numCache>
            </c:numRef>
          </c:xVal>
          <c:yVal>
            <c:numRef>
              <c:f>Sheet4!$J$18:$J$20</c:f>
              <c:numCache>
                <c:formatCode>General</c:formatCode>
                <c:ptCount val="3"/>
                <c:pt idx="0">
                  <c:v>3.715575381933859E-2</c:v>
                </c:pt>
                <c:pt idx="1">
                  <c:v>1.3674759131476527E-2</c:v>
                </c:pt>
                <c:pt idx="2">
                  <c:v>4.9849395906614111E-3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D-41B3-833E-5DF934EF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39856"/>
        <c:axId val="388226416"/>
      </c:scatterChart>
      <c:valAx>
        <c:axId val="38823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26416"/>
        <c:crosses val="autoZero"/>
        <c:crossBetween val="midCat"/>
      </c:valAx>
      <c:valAx>
        <c:axId val="38822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(2)'!$I$15:$I$20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</c:numCache>
            </c:numRef>
          </c:xVal>
          <c:yVal>
            <c:numRef>
              <c:f>'Sheet4 (2)'!$J$15:$J$20</c:f>
              <c:numCache>
                <c:formatCode>General</c:formatCode>
                <c:ptCount val="6"/>
                <c:pt idx="0">
                  <c:v>3.6232594258468739E-2</c:v>
                </c:pt>
                <c:pt idx="1">
                  <c:v>3.1580775633374379E-2</c:v>
                </c:pt>
                <c:pt idx="2">
                  <c:v>2.3809531647485154E-2</c:v>
                </c:pt>
                <c:pt idx="3">
                  <c:v>1.6469391100098919E-2</c:v>
                </c:pt>
                <c:pt idx="4">
                  <c:v>1.025847951995945E-2</c:v>
                </c:pt>
                <c:pt idx="5">
                  <c:v>4.9849395906614111E-3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B-4E40-8A75-E03F993A3C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'Sheet4 (2)'!$I$18:$I$20</c:f>
              <c:numCache>
                <c:formatCode>General</c:formatCode>
                <c:ptCount val="3"/>
                <c:pt idx="0">
                  <c:v>62.5</c:v>
                </c:pt>
                <c:pt idx="1">
                  <c:v>31.25</c:v>
                </c:pt>
                <c:pt idx="2">
                  <c:v>15.625</c:v>
                </c:pt>
              </c:numCache>
            </c:numRef>
          </c:xVal>
          <c:yVal>
            <c:numRef>
              <c:f>'Sheet4 (2)'!$J$18:$J$20</c:f>
              <c:numCache>
                <c:formatCode>General</c:formatCode>
                <c:ptCount val="3"/>
                <c:pt idx="0">
                  <c:v>1.6469391100098919E-2</c:v>
                </c:pt>
                <c:pt idx="1">
                  <c:v>1.025847951995945E-2</c:v>
                </c:pt>
                <c:pt idx="2">
                  <c:v>4.9849395906614111E-3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B-4E40-8A75-E03F993A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39856"/>
        <c:axId val="388226416"/>
      </c:scatterChart>
      <c:valAx>
        <c:axId val="38823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26416"/>
        <c:crosses val="autoZero"/>
        <c:crossBetween val="midCat"/>
      </c:valAx>
      <c:valAx>
        <c:axId val="38822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25AC-BAC2-C38C-DEA3-881BEC1E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16</xdr:row>
      <xdr:rowOff>61912</xdr:rowOff>
    </xdr:from>
    <xdr:to>
      <xdr:col>11</xdr:col>
      <xdr:colOff>295275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BDA89-8A76-C573-F68B-1D1FD939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597832</xdr:colOff>
      <xdr:row>36</xdr:row>
      <xdr:rowOff>33616</xdr:rowOff>
    </xdr:from>
    <xdr:to>
      <xdr:col>16</xdr:col>
      <xdr:colOff>683558</xdr:colOff>
      <xdr:row>74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E179D-3EEA-E34B-DD57-4BB9A7F9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656385</xdr:colOff>
      <xdr:row>20</xdr:row>
      <xdr:rowOff>91607</xdr:rowOff>
    </xdr:from>
    <xdr:to>
      <xdr:col>13</xdr:col>
      <xdr:colOff>492218</xdr:colOff>
      <xdr:row>34</xdr:row>
      <xdr:rowOff>167807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34EFC-200C-40E6-D275-E0103B47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459444</xdr:colOff>
      <xdr:row>8</xdr:row>
      <xdr:rowOff>179291</xdr:rowOff>
    </xdr:from>
    <xdr:to>
      <xdr:col>21</xdr:col>
      <xdr:colOff>437031</xdr:colOff>
      <xdr:row>16</xdr:row>
      <xdr:rowOff>64815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F667FEE-254C-76EA-F95D-C34C6A53EE65}"/>
            </a:ext>
          </a:extLst>
        </xdr:cNvPr>
        <xdr:cNvGrpSpPr/>
      </xdr:nvGrpSpPr>
      <xdr:grpSpPr>
        <a:xfrm>
          <a:off x="13495087" y="1921005"/>
          <a:ext cx="1950623" cy="1409524"/>
          <a:chOff x="12864356" y="1927409"/>
          <a:chExt cx="1949822" cy="140952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4448F1F0-48F0-42CA-D06F-EE987123A5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31983"/>
          <a:stretch/>
        </xdr:blipFill>
        <xdr:spPr>
          <a:xfrm>
            <a:off x="12864356" y="1927409"/>
            <a:ext cx="1949822" cy="1409524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655021F-2A2B-C0AA-B426-B9E75FDC9576}"/>
              </a:ext>
            </a:extLst>
          </xdr:cNvPr>
          <xdr:cNvSpPr txBox="1"/>
        </xdr:nvSpPr>
        <xdr:spPr>
          <a:xfrm>
            <a:off x="13054853" y="1938617"/>
            <a:ext cx="1266264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d'euler</a:t>
            </a:r>
          </a:p>
        </xdr:txBody>
      </xdr:sp>
    </xdr:grpSp>
    <xdr:clientData/>
  </xdr:twoCellAnchor>
  <xdr:twoCellAnchor>
    <xdr:from>
      <xdr:col>18</xdr:col>
      <xdr:colOff>139575</xdr:colOff>
      <xdr:row>16</xdr:row>
      <xdr:rowOff>100853</xdr:rowOff>
    </xdr:from>
    <xdr:to>
      <xdr:col>22</xdr:col>
      <xdr:colOff>201706</xdr:colOff>
      <xdr:row>22</xdr:row>
      <xdr:rowOff>57158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1BFCFE4-F8F4-D7B2-C141-15B0A6A1F6F5}"/>
            </a:ext>
          </a:extLst>
        </xdr:cNvPr>
        <xdr:cNvGrpSpPr/>
      </xdr:nvGrpSpPr>
      <xdr:grpSpPr>
        <a:xfrm>
          <a:off x="13175218" y="3366567"/>
          <a:ext cx="2579452" cy="1099305"/>
          <a:chOff x="12544487" y="3339353"/>
          <a:chExt cx="2572248" cy="1099305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9089598-40E9-2AA1-8416-FB6351C3EF3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14708"/>
          <a:stretch/>
        </xdr:blipFill>
        <xdr:spPr>
          <a:xfrm>
            <a:off x="12544487" y="4010574"/>
            <a:ext cx="2572248" cy="428084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B4F965D-3913-4EBC-8DC2-BCDF7D665994}"/>
              </a:ext>
            </a:extLst>
          </xdr:cNvPr>
          <xdr:cNvSpPr txBox="1"/>
        </xdr:nvSpPr>
        <xdr:spPr>
          <a:xfrm>
            <a:off x="13144500" y="3339353"/>
            <a:ext cx="1266264" cy="6163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de timoshenko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597832</xdr:colOff>
      <xdr:row>36</xdr:row>
      <xdr:rowOff>33616</xdr:rowOff>
    </xdr:from>
    <xdr:to>
      <xdr:col>16</xdr:col>
      <xdr:colOff>683558</xdr:colOff>
      <xdr:row>74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FDD7-43B2-46A1-8E9E-CD345E38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656385</xdr:colOff>
      <xdr:row>20</xdr:row>
      <xdr:rowOff>91607</xdr:rowOff>
    </xdr:from>
    <xdr:to>
      <xdr:col>13</xdr:col>
      <xdr:colOff>492218</xdr:colOff>
      <xdr:row>34</xdr:row>
      <xdr:rowOff>167807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04817-E241-4BF6-911A-811A517D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459444</xdr:colOff>
      <xdr:row>8</xdr:row>
      <xdr:rowOff>179291</xdr:rowOff>
    </xdr:from>
    <xdr:to>
      <xdr:col>21</xdr:col>
      <xdr:colOff>437031</xdr:colOff>
      <xdr:row>16</xdr:row>
      <xdr:rowOff>64815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EFF15DC-58A7-4A17-B4C1-90FFCD5E6773}"/>
            </a:ext>
          </a:extLst>
        </xdr:cNvPr>
        <xdr:cNvGrpSpPr/>
      </xdr:nvGrpSpPr>
      <xdr:grpSpPr>
        <a:xfrm>
          <a:off x="13435856" y="1927409"/>
          <a:ext cx="1949822" cy="1409524"/>
          <a:chOff x="12864356" y="1927409"/>
          <a:chExt cx="1949822" cy="140952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6DB913D-8E20-5D72-E9A1-962DF91255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31983"/>
          <a:stretch/>
        </xdr:blipFill>
        <xdr:spPr>
          <a:xfrm>
            <a:off x="12864356" y="1927409"/>
            <a:ext cx="1949822" cy="1409524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6E77CDF-E9E0-1E11-9F0C-D9034E966745}"/>
              </a:ext>
            </a:extLst>
          </xdr:cNvPr>
          <xdr:cNvSpPr txBox="1"/>
        </xdr:nvSpPr>
        <xdr:spPr>
          <a:xfrm>
            <a:off x="13054853" y="1938617"/>
            <a:ext cx="1266264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d'euler</a:t>
            </a:r>
          </a:p>
        </xdr:txBody>
      </xdr:sp>
    </xdr:grpSp>
    <xdr:clientData/>
  </xdr:twoCellAnchor>
  <xdr:twoCellAnchor>
    <xdr:from>
      <xdr:col>18</xdr:col>
      <xdr:colOff>139575</xdr:colOff>
      <xdr:row>16</xdr:row>
      <xdr:rowOff>100853</xdr:rowOff>
    </xdr:from>
    <xdr:to>
      <xdr:col>22</xdr:col>
      <xdr:colOff>201706</xdr:colOff>
      <xdr:row>22</xdr:row>
      <xdr:rowOff>57158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ED81805-99FA-489E-A41A-4FA1E3627F26}"/>
            </a:ext>
          </a:extLst>
        </xdr:cNvPr>
        <xdr:cNvGrpSpPr/>
      </xdr:nvGrpSpPr>
      <xdr:grpSpPr>
        <a:xfrm>
          <a:off x="13115987" y="3372971"/>
          <a:ext cx="2572248" cy="1099305"/>
          <a:chOff x="12544487" y="3339353"/>
          <a:chExt cx="2572248" cy="1099305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99B9EE9B-4B7E-5EE8-DB33-45D3A5BCFA0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14708"/>
          <a:stretch/>
        </xdr:blipFill>
        <xdr:spPr>
          <a:xfrm>
            <a:off x="12544487" y="4010574"/>
            <a:ext cx="2572248" cy="428084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3C313FC-5D82-CA6E-1AEF-EE344D67252B}"/>
              </a:ext>
            </a:extLst>
          </xdr:cNvPr>
          <xdr:cNvSpPr txBox="1"/>
        </xdr:nvSpPr>
        <xdr:spPr>
          <a:xfrm>
            <a:off x="13144500" y="3339353"/>
            <a:ext cx="1266264" cy="6163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de timoshenko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14</xdr:col>
      <xdr:colOff>130547</xdr:colOff>
      <xdr:row>8</xdr:row>
      <xdr:rowOff>76024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A5BE6F2-9EF9-4C78-B0D4-09222CDACDF2}"/>
            </a:ext>
          </a:extLst>
        </xdr:cNvPr>
        <xdr:cNvGrpSpPr/>
      </xdr:nvGrpSpPr>
      <xdr:grpSpPr>
        <a:xfrm>
          <a:off x="7248525" y="190500"/>
          <a:ext cx="1936375" cy="1409524"/>
          <a:chOff x="12864356" y="1927409"/>
          <a:chExt cx="1949822" cy="14095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2FBC902-2642-9002-6F0A-0FBACB95DD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31983"/>
          <a:stretch/>
        </xdr:blipFill>
        <xdr:spPr>
          <a:xfrm>
            <a:off x="12864356" y="1927409"/>
            <a:ext cx="1949822" cy="140952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A299C5E-3731-1FEF-5D80-D3270B497871}"/>
              </a:ext>
            </a:extLst>
          </xdr:cNvPr>
          <xdr:cNvSpPr txBox="1"/>
        </xdr:nvSpPr>
        <xdr:spPr>
          <a:xfrm>
            <a:off x="13054853" y="1938617"/>
            <a:ext cx="1266264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d'euler</a:t>
            </a:r>
          </a:p>
        </xdr:txBody>
      </xdr:sp>
    </xdr:grpSp>
    <xdr:clientData/>
  </xdr:twoCellAnchor>
  <xdr:twoCellAnchor>
    <xdr:from>
      <xdr:col>10</xdr:col>
      <xdr:colOff>604837</xdr:colOff>
      <xdr:row>11</xdr:row>
      <xdr:rowOff>176212</xdr:rowOff>
    </xdr:from>
    <xdr:to>
      <xdr:col>18</xdr:col>
      <xdr:colOff>300037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6C3F-29C5-79AD-0FB0-5B0112260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14</xdr:col>
      <xdr:colOff>130547</xdr:colOff>
      <xdr:row>8</xdr:row>
      <xdr:rowOff>76024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A8C5222-826C-4076-971C-960570971020}"/>
            </a:ext>
          </a:extLst>
        </xdr:cNvPr>
        <xdr:cNvGrpSpPr/>
      </xdr:nvGrpSpPr>
      <xdr:grpSpPr>
        <a:xfrm>
          <a:off x="7248525" y="190500"/>
          <a:ext cx="1936375" cy="1409524"/>
          <a:chOff x="12864356" y="1927409"/>
          <a:chExt cx="1949822" cy="14095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7EE197B-A491-464B-88E9-B290827FD67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31983"/>
          <a:stretch/>
        </xdr:blipFill>
        <xdr:spPr>
          <a:xfrm>
            <a:off x="12864356" y="1927409"/>
            <a:ext cx="1949822" cy="1409524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0782C2E-AC34-A53E-E15A-1B983FFA4B13}"/>
              </a:ext>
            </a:extLst>
          </xdr:cNvPr>
          <xdr:cNvSpPr txBox="1"/>
        </xdr:nvSpPr>
        <xdr:spPr>
          <a:xfrm>
            <a:off x="13054853" y="1938617"/>
            <a:ext cx="1266264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Déflection</a:t>
            </a:r>
            <a:r>
              <a:rPr lang="en-CA" sz="1100" baseline="0"/>
              <a:t> d'une poutre d'euler</a:t>
            </a:r>
          </a:p>
        </xdr:txBody>
      </xdr:sp>
    </xdr:grpSp>
    <xdr:clientData/>
  </xdr:twoCellAnchor>
  <xdr:twoCellAnchor>
    <xdr:from>
      <xdr:col>10</xdr:col>
      <xdr:colOff>604837</xdr:colOff>
      <xdr:row>11</xdr:row>
      <xdr:rowOff>176212</xdr:rowOff>
    </xdr:from>
    <xdr:to>
      <xdr:col>18</xdr:col>
      <xdr:colOff>300037</xdr:colOff>
      <xdr:row>26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6D532-51C1-4A05-960F-EBC4D87D4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5611-03F1-4658-9077-367CDAE23E78}">
  <dimension ref="A1:C41"/>
  <sheetViews>
    <sheetView zoomScale="85" zoomScaleNormal="85" workbookViewId="0">
      <selection activeCell="B45" sqref="B45"/>
    </sheetView>
  </sheetViews>
  <sheetFormatPr defaultRowHeight="15" x14ac:dyDescent="0.25"/>
  <cols>
    <col min="2" max="2" width="24.7109375" bestFit="1" customWidth="1"/>
    <col min="3" max="3" width="23.1406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10</v>
      </c>
      <c r="B2">
        <v>0.55000000000000004</v>
      </c>
      <c r="C2">
        <v>0.13600000000000001</v>
      </c>
    </row>
    <row r="3" spans="1:3" x14ac:dyDescent="0.25">
      <c r="A3">
        <f>A2+10</f>
        <v>20</v>
      </c>
      <c r="B3">
        <v>1.1160000000000001</v>
      </c>
      <c r="C3">
        <v>0.27500000000000002</v>
      </c>
    </row>
    <row r="4" spans="1:3" x14ac:dyDescent="0.25">
      <c r="A4">
        <f t="shared" ref="A4:A41" si="0">A3+10</f>
        <v>30</v>
      </c>
      <c r="B4">
        <v>1.696</v>
      </c>
      <c r="C4">
        <v>0.41699999999999998</v>
      </c>
    </row>
    <row r="5" spans="1:3" x14ac:dyDescent="0.25">
      <c r="A5">
        <f t="shared" si="0"/>
        <v>40</v>
      </c>
      <c r="B5">
        <v>2.2930000000000001</v>
      </c>
      <c r="C5">
        <v>0.56100000000000005</v>
      </c>
    </row>
    <row r="6" spans="1:3" x14ac:dyDescent="0.25">
      <c r="A6">
        <f t="shared" si="0"/>
        <v>50</v>
      </c>
      <c r="B6">
        <v>2.907</v>
      </c>
      <c r="C6">
        <v>0.70799999999999996</v>
      </c>
    </row>
    <row r="7" spans="1:3" x14ac:dyDescent="0.25">
      <c r="A7">
        <f t="shared" si="0"/>
        <v>60</v>
      </c>
      <c r="B7">
        <v>3.5390000000000001</v>
      </c>
      <c r="C7">
        <v>0.85899999999999999</v>
      </c>
    </row>
    <row r="8" spans="1:3" x14ac:dyDescent="0.25">
      <c r="A8">
        <f t="shared" si="0"/>
        <v>70</v>
      </c>
      <c r="B8">
        <v>4.1890000000000001</v>
      </c>
      <c r="C8">
        <v>1.0129999999999999</v>
      </c>
    </row>
    <row r="9" spans="1:3" x14ac:dyDescent="0.25">
      <c r="A9">
        <f t="shared" si="0"/>
        <v>80</v>
      </c>
      <c r="B9">
        <v>4.8579999999999997</v>
      </c>
      <c r="C9">
        <v>1.17</v>
      </c>
    </row>
    <row r="10" spans="1:3" x14ac:dyDescent="0.25">
      <c r="A10">
        <f t="shared" si="0"/>
        <v>90</v>
      </c>
      <c r="B10">
        <v>5.5469999999999997</v>
      </c>
      <c r="C10">
        <v>1.331</v>
      </c>
    </row>
    <row r="11" spans="1:3" x14ac:dyDescent="0.25">
      <c r="A11">
        <f t="shared" si="0"/>
        <v>100</v>
      </c>
      <c r="B11">
        <v>6.258</v>
      </c>
      <c r="C11">
        <v>1.4970000000000001</v>
      </c>
    </row>
    <row r="12" spans="1:3" x14ac:dyDescent="0.25">
      <c r="A12">
        <f t="shared" si="0"/>
        <v>110</v>
      </c>
      <c r="B12">
        <v>6.99</v>
      </c>
      <c r="C12">
        <v>1.6659999999999999</v>
      </c>
    </row>
    <row r="13" spans="1:3" x14ac:dyDescent="0.25">
      <c r="A13">
        <f t="shared" si="0"/>
        <v>120</v>
      </c>
      <c r="B13">
        <v>7.7460000000000004</v>
      </c>
      <c r="C13">
        <v>1.84</v>
      </c>
    </row>
    <row r="14" spans="1:3" x14ac:dyDescent="0.25">
      <c r="A14">
        <f t="shared" si="0"/>
        <v>130</v>
      </c>
    </row>
    <row r="15" spans="1:3" x14ac:dyDescent="0.25">
      <c r="A15">
        <f>A14+10</f>
        <v>140</v>
      </c>
    </row>
    <row r="16" spans="1:3" x14ac:dyDescent="0.25">
      <c r="A16">
        <f t="shared" si="0"/>
        <v>150</v>
      </c>
      <c r="B16">
        <v>10.163</v>
      </c>
      <c r="C16">
        <v>2.3919999999999999</v>
      </c>
    </row>
    <row r="17" spans="1:3" x14ac:dyDescent="0.25">
      <c r="A17">
        <f t="shared" si="0"/>
        <v>160</v>
      </c>
    </row>
    <row r="18" spans="1:3" x14ac:dyDescent="0.25">
      <c r="A18">
        <f t="shared" si="0"/>
        <v>170</v>
      </c>
    </row>
    <row r="19" spans="1:3" x14ac:dyDescent="0.25">
      <c r="A19">
        <f t="shared" si="0"/>
        <v>180</v>
      </c>
    </row>
    <row r="20" spans="1:3" x14ac:dyDescent="0.25">
      <c r="A20">
        <f t="shared" si="0"/>
        <v>190</v>
      </c>
    </row>
    <row r="21" spans="1:3" x14ac:dyDescent="0.25">
      <c r="A21">
        <f t="shared" si="0"/>
        <v>200</v>
      </c>
      <c r="B21">
        <v>14.77</v>
      </c>
      <c r="C21">
        <v>3.4319999999999999</v>
      </c>
    </row>
    <row r="22" spans="1:3" x14ac:dyDescent="0.25">
      <c r="A22">
        <f t="shared" si="0"/>
        <v>210</v>
      </c>
    </row>
    <row r="23" spans="1:3" x14ac:dyDescent="0.25">
      <c r="A23">
        <f t="shared" si="0"/>
        <v>220</v>
      </c>
    </row>
    <row r="24" spans="1:3" x14ac:dyDescent="0.25">
      <c r="A24">
        <f>A23+10</f>
        <v>230</v>
      </c>
    </row>
    <row r="25" spans="1:3" x14ac:dyDescent="0.25">
      <c r="A25">
        <f t="shared" si="0"/>
        <v>240</v>
      </c>
    </row>
    <row r="26" spans="1:3" x14ac:dyDescent="0.25">
      <c r="A26">
        <f t="shared" si="0"/>
        <v>250</v>
      </c>
      <c r="B26">
        <v>20.260000000000002</v>
      </c>
      <c r="C26">
        <v>4.6740000000000004</v>
      </c>
    </row>
    <row r="27" spans="1:3" x14ac:dyDescent="0.25">
      <c r="A27">
        <f t="shared" si="0"/>
        <v>260</v>
      </c>
    </row>
    <row r="28" spans="1:3" x14ac:dyDescent="0.25">
      <c r="A28">
        <f t="shared" si="0"/>
        <v>270</v>
      </c>
    </row>
    <row r="29" spans="1:3" x14ac:dyDescent="0.25">
      <c r="A29">
        <f t="shared" si="0"/>
        <v>280</v>
      </c>
    </row>
    <row r="30" spans="1:3" x14ac:dyDescent="0.25">
      <c r="A30">
        <f t="shared" si="0"/>
        <v>290</v>
      </c>
    </row>
    <row r="31" spans="1:3" x14ac:dyDescent="0.25">
      <c r="A31">
        <f t="shared" si="0"/>
        <v>300</v>
      </c>
      <c r="B31">
        <v>26.87</v>
      </c>
      <c r="C31">
        <v>6.1989999999999998</v>
      </c>
    </row>
    <row r="32" spans="1:3" x14ac:dyDescent="0.25">
      <c r="A32">
        <f t="shared" si="0"/>
        <v>310</v>
      </c>
    </row>
    <row r="33" spans="1:3" x14ac:dyDescent="0.25">
      <c r="A33">
        <f t="shared" si="0"/>
        <v>320</v>
      </c>
    </row>
    <row r="34" spans="1:3" x14ac:dyDescent="0.25">
      <c r="A34">
        <f t="shared" si="0"/>
        <v>330</v>
      </c>
    </row>
    <row r="35" spans="1:3" x14ac:dyDescent="0.25">
      <c r="A35">
        <f>A34+10</f>
        <v>340</v>
      </c>
    </row>
    <row r="36" spans="1:3" x14ac:dyDescent="0.25">
      <c r="A36">
        <f t="shared" si="0"/>
        <v>350</v>
      </c>
      <c r="B36">
        <v>34.869999999999997</v>
      </c>
      <c r="C36">
        <v>8.1199999999999992</v>
      </c>
    </row>
    <row r="37" spans="1:3" x14ac:dyDescent="0.25">
      <c r="A37">
        <f t="shared" si="0"/>
        <v>360</v>
      </c>
    </row>
    <row r="38" spans="1:3" x14ac:dyDescent="0.25">
      <c r="A38">
        <f t="shared" si="0"/>
        <v>370</v>
      </c>
    </row>
    <row r="39" spans="1:3" x14ac:dyDescent="0.25">
      <c r="A39">
        <f t="shared" si="0"/>
        <v>380</v>
      </c>
    </row>
    <row r="40" spans="1:3" x14ac:dyDescent="0.25">
      <c r="A40">
        <f>A39+10</f>
        <v>390</v>
      </c>
    </row>
    <row r="41" spans="1:3" x14ac:dyDescent="0.25">
      <c r="A41">
        <f t="shared" si="0"/>
        <v>400</v>
      </c>
      <c r="B41">
        <v>44.48</v>
      </c>
      <c r="C41">
        <v>10.576000000000001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FB21-7128-439D-B466-52F6BCB92DCD}">
  <dimension ref="A1:Y35"/>
  <sheetViews>
    <sheetView tabSelected="1" topLeftCell="A29" zoomScale="70" zoomScaleNormal="70" workbookViewId="0">
      <selection activeCell="V32" sqref="V32"/>
    </sheetView>
  </sheetViews>
  <sheetFormatPr defaultRowHeight="15" x14ac:dyDescent="0.25"/>
  <cols>
    <col min="1" max="1" width="19.140625" bestFit="1" customWidth="1"/>
    <col min="2" max="2" width="9.7109375" bestFit="1" customWidth="1"/>
    <col min="3" max="3" width="12.85546875" customWidth="1"/>
    <col min="4" max="4" width="10.5703125" bestFit="1" customWidth="1"/>
    <col min="5" max="5" width="12.140625" bestFit="1" customWidth="1"/>
    <col min="7" max="8" width="10.5703125" bestFit="1" customWidth="1"/>
    <col min="10" max="11" width="10.5703125" bestFit="1" customWidth="1"/>
    <col min="13" max="14" width="10.5703125" bestFit="1" customWidth="1"/>
    <col min="16" max="17" width="10.5703125" bestFit="1" customWidth="1"/>
    <col min="19" max="19" width="12.140625" bestFit="1" customWidth="1"/>
    <col min="20" max="20" width="7.42578125" bestFit="1" customWidth="1"/>
    <col min="21" max="21" width="10" bestFit="1" customWidth="1"/>
    <col min="22" max="22" width="8.140625" bestFit="1" customWidth="1"/>
    <col min="23" max="23" width="12.28515625" bestFit="1" customWidth="1"/>
    <col min="24" max="24" width="9" bestFit="1" customWidth="1"/>
    <col min="25" max="25" width="12" bestFit="1" customWidth="1"/>
    <col min="26" max="26" width="6.42578125" bestFit="1" customWidth="1"/>
  </cols>
  <sheetData>
    <row r="1" spans="1:25" ht="32.25" customHeight="1" x14ac:dyDescent="0.25">
      <c r="A1" s="8" t="s">
        <v>5</v>
      </c>
      <c r="B1" s="8"/>
      <c r="C1" s="2"/>
      <c r="D1" s="8" t="s">
        <v>8</v>
      </c>
      <c r="E1" s="8"/>
      <c r="F1" s="2"/>
      <c r="G1" s="8" t="s">
        <v>7</v>
      </c>
      <c r="H1" s="8"/>
      <c r="I1" s="2"/>
      <c r="J1" s="8" t="s">
        <v>6</v>
      </c>
      <c r="K1" s="8"/>
      <c r="L1" s="2"/>
      <c r="M1" s="8" t="s">
        <v>10</v>
      </c>
      <c r="N1" s="8"/>
      <c r="O1" s="2"/>
      <c r="P1" s="8" t="s">
        <v>9</v>
      </c>
      <c r="Q1" s="8"/>
      <c r="R1" s="2"/>
      <c r="T1" s="6" t="s">
        <v>20</v>
      </c>
      <c r="U1" s="6"/>
      <c r="W1" s="5" t="s">
        <v>14</v>
      </c>
      <c r="X1" s="5"/>
      <c r="Y1" t="s">
        <v>19</v>
      </c>
    </row>
    <row r="2" spans="1:25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R2" t="s">
        <v>12</v>
      </c>
      <c r="T2" t="s">
        <v>15</v>
      </c>
      <c r="U2">
        <v>1</v>
      </c>
      <c r="W2" t="s">
        <v>3</v>
      </c>
      <c r="X2" t="s">
        <v>4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R3">
        <f t="shared" ref="R3:R35" si="0">Q3-X3</f>
        <v>0</v>
      </c>
      <c r="T3" t="s">
        <v>16</v>
      </c>
      <c r="U3">
        <v>500</v>
      </c>
      <c r="W3">
        <v>0</v>
      </c>
      <c r="X3">
        <f t="shared" ref="X3:X35" si="1">$U$2*W3^2*(3*$U$3-W3)/(6*$U$4*$U$5)</f>
        <v>0</v>
      </c>
    </row>
    <row r="4" spans="1:25" x14ac:dyDescent="0.25">
      <c r="A4">
        <v>500</v>
      </c>
      <c r="B4">
        <v>53.088790000000003</v>
      </c>
      <c r="D4">
        <v>250</v>
      </c>
      <c r="E4">
        <v>16.59721</v>
      </c>
      <c r="G4">
        <v>125</v>
      </c>
      <c r="H4">
        <v>4.5684089999999999</v>
      </c>
      <c r="J4">
        <v>62.5</v>
      </c>
      <c r="K4">
        <v>1.196231</v>
      </c>
      <c r="M4">
        <v>31.25</v>
      </c>
      <c r="N4">
        <v>0.30669419999999997</v>
      </c>
      <c r="P4">
        <v>15.625</v>
      </c>
      <c r="Q4">
        <v>7.8063220000000003E-2</v>
      </c>
      <c r="R4">
        <f t="shared" si="0"/>
        <v>1.1603474847937667E-3</v>
      </c>
      <c r="S4" s="4"/>
      <c r="T4" t="s">
        <v>17</v>
      </c>
      <c r="U4" s="1">
        <v>100</v>
      </c>
      <c r="W4">
        <v>15.625</v>
      </c>
      <c r="X4">
        <f t="shared" si="1"/>
        <v>7.6902872515206236E-2</v>
      </c>
    </row>
    <row r="5" spans="1:25" x14ac:dyDescent="0.25">
      <c r="D5">
        <v>500</v>
      </c>
      <c r="E5">
        <v>53.088790000000003</v>
      </c>
      <c r="G5">
        <v>250</v>
      </c>
      <c r="H5">
        <v>16.59721</v>
      </c>
      <c r="J5">
        <v>125</v>
      </c>
      <c r="K5">
        <v>4.5684089999999999</v>
      </c>
      <c r="M5">
        <v>62.5</v>
      </c>
      <c r="N5">
        <v>1.196231</v>
      </c>
      <c r="P5">
        <v>31.25</v>
      </c>
      <c r="Q5">
        <v>0.30669419999999997</v>
      </c>
      <c r="R5">
        <f t="shared" si="0"/>
        <v>2.3207256240258545E-3</v>
      </c>
      <c r="S5" s="4"/>
      <c r="T5" t="s">
        <v>18</v>
      </c>
      <c r="U5">
        <v>7853.9814439900001</v>
      </c>
      <c r="W5">
        <v>31.25</v>
      </c>
      <c r="X5">
        <f t="shared" si="1"/>
        <v>0.30437347437597412</v>
      </c>
    </row>
    <row r="6" spans="1:25" x14ac:dyDescent="0.25">
      <c r="G6">
        <v>375</v>
      </c>
      <c r="H6">
        <v>33.599600000000002</v>
      </c>
      <c r="J6">
        <v>187.5</v>
      </c>
      <c r="K6">
        <v>9.8056850000000004</v>
      </c>
      <c r="M6">
        <v>93.75</v>
      </c>
      <c r="N6">
        <v>2.6297549999999998</v>
      </c>
      <c r="P6">
        <v>46.875</v>
      </c>
      <c r="Q6">
        <v>0.68103590000000003</v>
      </c>
      <c r="R6">
        <f t="shared" si="0"/>
        <v>3.4811179449725227E-3</v>
      </c>
      <c r="S6" s="4"/>
      <c r="T6" t="s">
        <v>21</v>
      </c>
      <c r="U6">
        <f>4*1/3</f>
        <v>1.3333333333333333</v>
      </c>
      <c r="W6">
        <v>46.875</v>
      </c>
      <c r="X6">
        <f t="shared" si="1"/>
        <v>0.6775547820550275</v>
      </c>
    </row>
    <row r="7" spans="1:25" x14ac:dyDescent="0.25">
      <c r="G7">
        <v>500</v>
      </c>
      <c r="H7">
        <v>53.088790000000003</v>
      </c>
      <c r="J7">
        <v>250</v>
      </c>
      <c r="K7">
        <v>16.59721</v>
      </c>
      <c r="M7">
        <v>125</v>
      </c>
      <c r="N7">
        <v>4.5684089999999999</v>
      </c>
      <c r="P7">
        <v>62.5</v>
      </c>
      <c r="Q7">
        <v>1.196231</v>
      </c>
      <c r="R7">
        <f t="shared" si="0"/>
        <v>4.641227974909734E-3</v>
      </c>
      <c r="S7" s="4"/>
      <c r="T7" t="s">
        <v>22</v>
      </c>
      <c r="W7">
        <v>62.5</v>
      </c>
      <c r="X7">
        <f t="shared" si="1"/>
        <v>1.1915897720250903</v>
      </c>
    </row>
    <row r="8" spans="1:25" x14ac:dyDescent="0.25">
      <c r="J8">
        <v>312.5</v>
      </c>
      <c r="K8">
        <v>24.63213</v>
      </c>
      <c r="M8">
        <v>156.25</v>
      </c>
      <c r="N8">
        <v>6.9733390000000002</v>
      </c>
      <c r="P8">
        <v>78.125</v>
      </c>
      <c r="Q8">
        <v>1.847423</v>
      </c>
      <c r="R8">
        <f t="shared" si="0"/>
        <v>5.8015792411139078E-3</v>
      </c>
      <c r="S8" s="4"/>
      <c r="T8" t="s">
        <v>23</v>
      </c>
      <c r="W8">
        <v>78.125</v>
      </c>
      <c r="X8">
        <f t="shared" si="1"/>
        <v>1.8416214207588861</v>
      </c>
    </row>
    <row r="9" spans="1:25" x14ac:dyDescent="0.25">
      <c r="J9">
        <v>375</v>
      </c>
      <c r="K9">
        <v>33.599600000000002</v>
      </c>
      <c r="M9">
        <v>187.5</v>
      </c>
      <c r="N9">
        <v>9.8056850000000004</v>
      </c>
      <c r="P9">
        <v>93.75</v>
      </c>
      <c r="Q9">
        <v>2.6297549999999998</v>
      </c>
      <c r="R9">
        <f t="shared" si="0"/>
        <v>6.9622952708612296E-3</v>
      </c>
      <c r="S9" s="4"/>
      <c r="W9">
        <v>93.75</v>
      </c>
      <c r="X9">
        <f t="shared" si="1"/>
        <v>2.6227927047291386</v>
      </c>
    </row>
    <row r="10" spans="1:25" x14ac:dyDescent="0.25">
      <c r="J10">
        <v>437.5</v>
      </c>
      <c r="K10">
        <v>43.188769999999998</v>
      </c>
      <c r="M10">
        <v>218.75</v>
      </c>
      <c r="N10">
        <v>13.026590000000001</v>
      </c>
      <c r="P10">
        <v>109.375</v>
      </c>
      <c r="Q10">
        <v>3.53837</v>
      </c>
      <c r="R10">
        <f t="shared" si="0"/>
        <v>8.1233995914278267E-3</v>
      </c>
      <c r="S10" s="4"/>
      <c r="W10">
        <v>109.375</v>
      </c>
      <c r="X10">
        <f t="shared" si="1"/>
        <v>3.5302466004085722</v>
      </c>
    </row>
    <row r="11" spans="1:25" x14ac:dyDescent="0.25">
      <c r="J11">
        <v>500</v>
      </c>
      <c r="K11">
        <v>53.088790000000003</v>
      </c>
      <c r="M11">
        <v>250</v>
      </c>
      <c r="N11">
        <v>16.59721</v>
      </c>
      <c r="P11">
        <v>125</v>
      </c>
      <c r="Q11">
        <v>4.5684089999999999</v>
      </c>
      <c r="R11">
        <f t="shared" si="0"/>
        <v>9.2829157300897691E-3</v>
      </c>
      <c r="S11" s="4"/>
      <c r="W11">
        <v>125</v>
      </c>
      <c r="X11">
        <f t="shared" si="1"/>
        <v>4.5591260842699102</v>
      </c>
    </row>
    <row r="12" spans="1:25" x14ac:dyDescent="0.25">
      <c r="M12">
        <v>281.25</v>
      </c>
      <c r="N12">
        <v>20.478670000000001</v>
      </c>
      <c r="P12">
        <v>140.625</v>
      </c>
      <c r="Q12">
        <v>5.7150179999999997</v>
      </c>
      <c r="R12">
        <f t="shared" si="0"/>
        <v>1.0443867214123159E-2</v>
      </c>
      <c r="S12" s="4"/>
      <c r="W12">
        <v>140.625</v>
      </c>
      <c r="X12">
        <f t="shared" si="1"/>
        <v>5.7045741327858766</v>
      </c>
    </row>
    <row r="13" spans="1:25" x14ac:dyDescent="0.25">
      <c r="M13">
        <v>312.5</v>
      </c>
      <c r="N13">
        <v>24.63213</v>
      </c>
      <c r="P13">
        <v>156.25</v>
      </c>
      <c r="Q13">
        <v>6.9733390000000002</v>
      </c>
      <c r="R13">
        <f t="shared" si="0"/>
        <v>1.1605277570804873E-2</v>
      </c>
      <c r="S13" s="4"/>
      <c r="W13">
        <v>156.25</v>
      </c>
      <c r="X13">
        <f t="shared" si="1"/>
        <v>6.9617337224291953</v>
      </c>
    </row>
    <row r="14" spans="1:25" x14ac:dyDescent="0.25">
      <c r="M14">
        <v>343.75</v>
      </c>
      <c r="N14">
        <v>29.018719999999998</v>
      </c>
      <c r="P14">
        <v>171.875</v>
      </c>
      <c r="Q14">
        <v>8.3385130000000007</v>
      </c>
      <c r="R14">
        <f t="shared" si="0"/>
        <v>1.2765170327410758E-2</v>
      </c>
      <c r="S14" s="4"/>
      <c r="W14">
        <v>171.875</v>
      </c>
      <c r="X14">
        <f t="shared" si="1"/>
        <v>8.32574782967259</v>
      </c>
    </row>
    <row r="15" spans="1:25" x14ac:dyDescent="0.25">
      <c r="M15">
        <v>375</v>
      </c>
      <c r="N15">
        <v>33.599600000000002</v>
      </c>
      <c r="P15">
        <v>187.5</v>
      </c>
      <c r="Q15">
        <v>9.8056850000000004</v>
      </c>
      <c r="R15">
        <f t="shared" si="0"/>
        <v>1.3925569011215444E-2</v>
      </c>
      <c r="S15" s="4"/>
      <c r="W15">
        <v>187.5</v>
      </c>
      <c r="X15">
        <f t="shared" si="1"/>
        <v>9.791759430988785</v>
      </c>
    </row>
    <row r="16" spans="1:25" x14ac:dyDescent="0.25">
      <c r="M16">
        <v>406.25</v>
      </c>
      <c r="N16">
        <v>38.335900000000002</v>
      </c>
      <c r="P16">
        <v>203.125</v>
      </c>
      <c r="Q16">
        <v>11.37</v>
      </c>
      <c r="R16">
        <f t="shared" si="0"/>
        <v>1.5088497149495339E-2</v>
      </c>
      <c r="S16" s="4"/>
      <c r="W16">
        <v>203.125</v>
      </c>
      <c r="X16">
        <f t="shared" si="1"/>
        <v>11.354911502850504</v>
      </c>
    </row>
    <row r="17" spans="1:24" x14ac:dyDescent="0.25">
      <c r="M17">
        <v>437.5</v>
      </c>
      <c r="N17">
        <v>43.188769999999998</v>
      </c>
      <c r="P17">
        <v>218.75</v>
      </c>
      <c r="Q17">
        <v>13.026590000000001</v>
      </c>
      <c r="R17">
        <f t="shared" si="0"/>
        <v>1.624297826953125E-2</v>
      </c>
      <c r="S17" s="4"/>
      <c r="W17">
        <v>218.75</v>
      </c>
      <c r="X17">
        <f t="shared" si="1"/>
        <v>13.010347021730469</v>
      </c>
    </row>
    <row r="18" spans="1:24" x14ac:dyDescent="0.25">
      <c r="M18">
        <v>468.75</v>
      </c>
      <c r="N18">
        <v>48.119349999999997</v>
      </c>
      <c r="P18">
        <v>234.375</v>
      </c>
      <c r="Q18">
        <v>14.770619999999999</v>
      </c>
      <c r="R18">
        <f t="shared" si="0"/>
        <v>1.7411035898593497E-2</v>
      </c>
      <c r="S18" s="4"/>
      <c r="W18">
        <v>234.375</v>
      </c>
      <c r="X18">
        <f t="shared" si="1"/>
        <v>14.753208964101406</v>
      </c>
    </row>
    <row r="19" spans="1:24" x14ac:dyDescent="0.25">
      <c r="M19">
        <v>500</v>
      </c>
      <c r="N19">
        <v>53.088790000000003</v>
      </c>
      <c r="P19">
        <v>250</v>
      </c>
      <c r="Q19">
        <v>16.59721</v>
      </c>
      <c r="R19">
        <f t="shared" si="0"/>
        <v>1.8569693563961209E-2</v>
      </c>
      <c r="S19" s="4"/>
      <c r="W19">
        <v>250</v>
      </c>
      <c r="X19">
        <f t="shared" si="1"/>
        <v>16.578640306436039</v>
      </c>
    </row>
    <row r="20" spans="1:24" ht="15" customHeight="1" x14ac:dyDescent="0.25">
      <c r="A20" s="7" t="s">
        <v>11</v>
      </c>
      <c r="B20" s="7"/>
      <c r="C20" s="7"/>
      <c r="D20" s="7"/>
      <c r="E20" s="7"/>
      <c r="F20" s="3"/>
      <c r="G20" s="3"/>
      <c r="H20" s="3"/>
      <c r="P20">
        <v>265.625</v>
      </c>
      <c r="Q20">
        <v>18.50151</v>
      </c>
      <c r="R20">
        <f t="shared" si="0"/>
        <v>1.9725974792912382E-2</v>
      </c>
      <c r="S20" s="4"/>
      <c r="W20">
        <v>265.625</v>
      </c>
      <c r="X20">
        <f t="shared" si="1"/>
        <v>18.481784025207087</v>
      </c>
    </row>
    <row r="21" spans="1:24" x14ac:dyDescent="0.25">
      <c r="A21" t="s">
        <v>24</v>
      </c>
      <c r="B21" t="s">
        <v>3</v>
      </c>
      <c r="C21" t="s">
        <v>4</v>
      </c>
      <c r="D21" t="s">
        <v>13</v>
      </c>
      <c r="E21" t="s">
        <v>25</v>
      </c>
      <c r="F21" t="s">
        <v>26</v>
      </c>
      <c r="P21">
        <v>281.25</v>
      </c>
      <c r="Q21">
        <v>20.478670000000001</v>
      </c>
      <c r="R21">
        <f t="shared" si="0"/>
        <v>2.0886903112717903E-2</v>
      </c>
      <c r="S21" s="4"/>
      <c r="W21">
        <v>281.25</v>
      </c>
      <c r="X21">
        <f t="shared" si="1"/>
        <v>20.457783096887283</v>
      </c>
    </row>
    <row r="22" spans="1:24" x14ac:dyDescent="0.25">
      <c r="A22">
        <f>500/A29</f>
        <v>500</v>
      </c>
      <c r="B22">
        <v>150</v>
      </c>
      <c r="C22">
        <f>$B$3+(B22-$A$3)*($B$4-$B$3)/($A$4-$A$3)</f>
        <v>15.926637000000001</v>
      </c>
      <c r="D22">
        <f t="shared" ref="D22:D27" si="2">$U$2*B22^2*(3*$U$3-B22)/(6*$U$4*$U$5)</f>
        <v>6.4457753511423315</v>
      </c>
      <c r="E22">
        <f>ABS(C22-D22)</f>
        <v>9.4808616488576689</v>
      </c>
      <c r="F22">
        <f>SQRT((1/A22)*(C22-D22)^2)</f>
        <v>0.42399702264232975</v>
      </c>
      <c r="P22">
        <v>296.875</v>
      </c>
      <c r="Q22">
        <v>22.52383</v>
      </c>
      <c r="R22">
        <f t="shared" si="0"/>
        <v>2.2049502050656145E-2</v>
      </c>
      <c r="S22" s="4"/>
      <c r="W22">
        <v>296.875</v>
      </c>
      <c r="X22">
        <f t="shared" si="1"/>
        <v>22.501780497949344</v>
      </c>
    </row>
    <row r="23" spans="1:24" x14ac:dyDescent="0.25">
      <c r="A23">
        <f t="shared" ref="A23:A27" si="3">500/A30</f>
        <v>250</v>
      </c>
      <c r="B23">
        <v>150</v>
      </c>
      <c r="C23">
        <f>$E$3+(B22-$D$3)*($E$4-$E$3)/($D$4-$D$3)</f>
        <v>9.9583260000000013</v>
      </c>
      <c r="D23">
        <f t="shared" si="2"/>
        <v>6.4457753511423315</v>
      </c>
      <c r="E23">
        <f t="shared" ref="E23:E27" si="4">ABS(C23-D23)</f>
        <v>3.5125506488576699</v>
      </c>
      <c r="F23">
        <f t="shared" ref="F23:F27" si="5">SQRT((1/A23)*(C23-D23)^2)</f>
        <v>0.22215320894185112</v>
      </c>
      <c r="P23">
        <v>312.5</v>
      </c>
      <c r="Q23">
        <v>24.63213</v>
      </c>
      <c r="R23">
        <f t="shared" si="0"/>
        <v>2.321079513400548E-2</v>
      </c>
      <c r="S23" s="4"/>
      <c r="W23">
        <v>312.5</v>
      </c>
      <c r="X23">
        <f t="shared" si="1"/>
        <v>24.608919204865995</v>
      </c>
    </row>
    <row r="24" spans="1:24" x14ac:dyDescent="0.25">
      <c r="A24">
        <f t="shared" si="3"/>
        <v>125</v>
      </c>
      <c r="B24">
        <v>150</v>
      </c>
      <c r="C24">
        <f>H4+(B22-G4)*(H5-H4)/(G5-G4)</f>
        <v>6.9741692000000004</v>
      </c>
      <c r="D24">
        <f t="shared" si="2"/>
        <v>6.4457753511423315</v>
      </c>
      <c r="E24">
        <f t="shared" si="4"/>
        <v>0.52839384885766894</v>
      </c>
      <c r="F24">
        <f t="shared" si="5"/>
        <v>4.7260982597539893E-2</v>
      </c>
      <c r="P24">
        <v>328.125</v>
      </c>
      <c r="Q24">
        <v>26.79871</v>
      </c>
      <c r="R24">
        <f t="shared" si="0"/>
        <v>2.4367805890040728E-2</v>
      </c>
      <c r="S24" s="4"/>
      <c r="W24">
        <v>328.125</v>
      </c>
      <c r="X24">
        <f t="shared" si="1"/>
        <v>26.774342194109959</v>
      </c>
    </row>
    <row r="25" spans="1:24" x14ac:dyDescent="0.25">
      <c r="A25">
        <f t="shared" si="3"/>
        <v>62.5</v>
      </c>
      <c r="B25">
        <v>150</v>
      </c>
      <c r="C25">
        <f>K5+(B22-J5)*(K6-K5)/(J6-J5)</f>
        <v>6.6633194000000007</v>
      </c>
      <c r="D25">
        <f t="shared" si="2"/>
        <v>6.4457753511423315</v>
      </c>
      <c r="E25">
        <f t="shared" si="4"/>
        <v>0.2175440488576692</v>
      </c>
      <c r="F25">
        <f t="shared" si="5"/>
        <v>2.751738743220743E-2</v>
      </c>
      <c r="P25">
        <v>343.75</v>
      </c>
      <c r="Q25">
        <v>29.018719999999998</v>
      </c>
      <c r="R25">
        <f t="shared" si="0"/>
        <v>2.5527557846036331E-2</v>
      </c>
      <c r="S25" s="4"/>
      <c r="W25">
        <v>343.75</v>
      </c>
      <c r="X25">
        <f t="shared" si="1"/>
        <v>28.993192442153962</v>
      </c>
    </row>
    <row r="26" spans="1:24" x14ac:dyDescent="0.25">
      <c r="A26">
        <f t="shared" si="3"/>
        <v>31.25</v>
      </c>
      <c r="B26">
        <v>150</v>
      </c>
      <c r="C26">
        <f>N7+(B22-M7)*(N8-N7)/(M8-M7)</f>
        <v>6.4923529999999996</v>
      </c>
      <c r="D26">
        <f t="shared" si="2"/>
        <v>6.4457753511423315</v>
      </c>
      <c r="E26">
        <f t="shared" si="4"/>
        <v>4.657764885766813E-2</v>
      </c>
      <c r="F26">
        <f t="shared" si="5"/>
        <v>8.3320631262289082E-3</v>
      </c>
      <c r="P26">
        <v>359.375</v>
      </c>
      <c r="Q26">
        <v>31.287310000000002</v>
      </c>
      <c r="R26">
        <f t="shared" si="0"/>
        <v>2.6697074529273834E-2</v>
      </c>
      <c r="S26" s="4"/>
      <c r="W26">
        <v>359.375</v>
      </c>
      <c r="X26">
        <f t="shared" si="1"/>
        <v>31.260612925470728</v>
      </c>
    </row>
    <row r="27" spans="1:24" x14ac:dyDescent="0.25">
      <c r="A27">
        <f t="shared" si="3"/>
        <v>15.625</v>
      </c>
      <c r="B27">
        <v>150</v>
      </c>
      <c r="C27">
        <f>Q12+(B22-P12)*(Q13-Q12)/(P13-P12)</f>
        <v>6.4700106000000002</v>
      </c>
      <c r="D27">
        <f t="shared" si="2"/>
        <v>6.4457753511423315</v>
      </c>
      <c r="E27">
        <f t="shared" si="4"/>
        <v>2.4235248857668701E-2</v>
      </c>
      <c r="F27">
        <f t="shared" si="5"/>
        <v>6.1310868840981575E-3</v>
      </c>
      <c r="P27">
        <v>375</v>
      </c>
      <c r="Q27">
        <v>33.599600000000002</v>
      </c>
      <c r="R27">
        <f t="shared" si="0"/>
        <v>2.7853379467025263E-2</v>
      </c>
      <c r="S27" s="4"/>
      <c r="W27">
        <v>375</v>
      </c>
      <c r="X27">
        <f t="shared" si="1"/>
        <v>33.571746620532977</v>
      </c>
    </row>
    <row r="28" spans="1:24" x14ac:dyDescent="0.25">
      <c r="P28">
        <v>390.625</v>
      </c>
      <c r="Q28">
        <v>35.950749999999999</v>
      </c>
      <c r="R28">
        <f t="shared" si="0"/>
        <v>2.901349618656468E-2</v>
      </c>
      <c r="S28" s="4"/>
      <c r="W28">
        <v>390.625</v>
      </c>
      <c r="X28">
        <f t="shared" si="1"/>
        <v>35.921736503813435</v>
      </c>
    </row>
    <row r="29" spans="1:24" x14ac:dyDescent="0.25">
      <c r="A29">
        <v>1</v>
      </c>
      <c r="P29">
        <v>406.25</v>
      </c>
      <c r="Q29">
        <v>38.335900000000002</v>
      </c>
      <c r="R29">
        <f t="shared" si="0"/>
        <v>3.0174448215170457E-2</v>
      </c>
      <c r="S29" s="4"/>
      <c r="W29">
        <v>406.25</v>
      </c>
      <c r="X29">
        <f t="shared" si="1"/>
        <v>38.305725551784832</v>
      </c>
    </row>
    <row r="30" spans="1:24" x14ac:dyDescent="0.25">
      <c r="A30">
        <v>2</v>
      </c>
      <c r="P30">
        <v>421.875</v>
      </c>
      <c r="Q30">
        <v>40.750190000000003</v>
      </c>
      <c r="R30">
        <f t="shared" si="0"/>
        <v>3.1333259080120968E-2</v>
      </c>
      <c r="S30" s="4"/>
      <c r="W30">
        <v>421.875</v>
      </c>
      <c r="X30">
        <f t="shared" si="1"/>
        <v>40.718856740919882</v>
      </c>
    </row>
    <row r="31" spans="1:24" x14ac:dyDescent="0.25">
      <c r="A31">
        <v>4</v>
      </c>
      <c r="P31">
        <v>437.5</v>
      </c>
      <c r="Q31">
        <v>43.188769999999998</v>
      </c>
      <c r="R31">
        <f t="shared" si="0"/>
        <v>3.2496952308683547E-2</v>
      </c>
      <c r="S31" s="4"/>
      <c r="W31">
        <v>437.5</v>
      </c>
      <c r="X31">
        <f t="shared" si="1"/>
        <v>43.156273047691315</v>
      </c>
    </row>
    <row r="32" spans="1:24" x14ac:dyDescent="0.25">
      <c r="A32">
        <v>8</v>
      </c>
      <c r="P32">
        <v>453.125</v>
      </c>
      <c r="Q32">
        <v>45.646769999999997</v>
      </c>
      <c r="R32">
        <f t="shared" si="0"/>
        <v>3.3652551428147603E-2</v>
      </c>
      <c r="S32" s="4"/>
      <c r="W32">
        <v>453.125</v>
      </c>
      <c r="X32">
        <f t="shared" si="1"/>
        <v>45.613117448571849</v>
      </c>
    </row>
    <row r="33" spans="1:24" x14ac:dyDescent="0.25">
      <c r="A33">
        <v>16</v>
      </c>
      <c r="P33">
        <v>468.75</v>
      </c>
      <c r="Q33">
        <v>48.119349999999997</v>
      </c>
      <c r="R33">
        <f t="shared" si="0"/>
        <v>3.4817079965783648E-2</v>
      </c>
      <c r="S33" s="4"/>
      <c r="W33">
        <v>468.75</v>
      </c>
      <c r="X33">
        <f t="shared" si="1"/>
        <v>48.084532920034214</v>
      </c>
    </row>
    <row r="34" spans="1:24" x14ac:dyDescent="0.25">
      <c r="A34">
        <v>32</v>
      </c>
      <c r="P34">
        <v>484.375</v>
      </c>
      <c r="Q34">
        <v>50.601640000000003</v>
      </c>
      <c r="R34">
        <f t="shared" si="0"/>
        <v>3.5977561448873985E-2</v>
      </c>
      <c r="S34" s="4"/>
      <c r="W34">
        <v>484.375</v>
      </c>
      <c r="X34">
        <f t="shared" si="1"/>
        <v>50.565662438551129</v>
      </c>
    </row>
    <row r="35" spans="1:24" x14ac:dyDescent="0.25">
      <c r="P35">
        <v>500</v>
      </c>
      <c r="Q35">
        <v>53.088790000000003</v>
      </c>
      <c r="R35">
        <f t="shared" si="0"/>
        <v>3.7141019404678843E-2</v>
      </c>
      <c r="S35" s="4"/>
      <c r="W35">
        <v>500</v>
      </c>
      <c r="X35">
        <f t="shared" si="1"/>
        <v>53.051648980595324</v>
      </c>
    </row>
  </sheetData>
  <mergeCells count="9">
    <mergeCell ref="W1:X1"/>
    <mergeCell ref="T1:U1"/>
    <mergeCell ref="A20:E20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76CF-A0FA-4804-AB29-D6E781D98F74}">
  <dimension ref="A1:Y35"/>
  <sheetViews>
    <sheetView zoomScale="85" zoomScaleNormal="85" workbookViewId="0">
      <selection sqref="A1:R35"/>
    </sheetView>
  </sheetViews>
  <sheetFormatPr defaultRowHeight="15" x14ac:dyDescent="0.25"/>
  <cols>
    <col min="1" max="1" width="19.140625" bestFit="1" customWidth="1"/>
    <col min="2" max="2" width="9.7109375" bestFit="1" customWidth="1"/>
    <col min="3" max="3" width="12.85546875" customWidth="1"/>
    <col min="4" max="4" width="10.5703125" bestFit="1" customWidth="1"/>
    <col min="5" max="5" width="12.140625" bestFit="1" customWidth="1"/>
    <col min="7" max="8" width="10.5703125" bestFit="1" customWidth="1"/>
    <col min="10" max="11" width="10.5703125" bestFit="1" customWidth="1"/>
    <col min="13" max="14" width="10.5703125" bestFit="1" customWidth="1"/>
    <col min="16" max="17" width="10.5703125" bestFit="1" customWidth="1"/>
    <col min="19" max="19" width="12.140625" bestFit="1" customWidth="1"/>
    <col min="20" max="20" width="7.42578125" bestFit="1" customWidth="1"/>
    <col min="21" max="21" width="10" bestFit="1" customWidth="1"/>
    <col min="22" max="22" width="8.140625" bestFit="1" customWidth="1"/>
    <col min="23" max="23" width="12.28515625" bestFit="1" customWidth="1"/>
    <col min="24" max="24" width="9" bestFit="1" customWidth="1"/>
    <col min="25" max="25" width="12" bestFit="1" customWidth="1"/>
    <col min="26" max="26" width="6.42578125" bestFit="1" customWidth="1"/>
  </cols>
  <sheetData>
    <row r="1" spans="1:25" ht="32.25" customHeight="1" x14ac:dyDescent="0.25">
      <c r="A1" s="8" t="s">
        <v>5</v>
      </c>
      <c r="B1" s="8"/>
      <c r="C1" s="2"/>
      <c r="D1" s="8" t="s">
        <v>8</v>
      </c>
      <c r="E1" s="8"/>
      <c r="F1" s="2"/>
      <c r="G1" s="8" t="s">
        <v>7</v>
      </c>
      <c r="H1" s="8"/>
      <c r="I1" s="2"/>
      <c r="J1" s="8" t="s">
        <v>6</v>
      </c>
      <c r="K1" s="8"/>
      <c r="L1" s="2"/>
      <c r="M1" s="8" t="s">
        <v>10</v>
      </c>
      <c r="N1" s="8"/>
      <c r="O1" s="2"/>
      <c r="P1" s="8" t="s">
        <v>9</v>
      </c>
      <c r="Q1" s="8"/>
      <c r="R1" s="2"/>
      <c r="T1" s="6" t="s">
        <v>20</v>
      </c>
      <c r="U1" s="6"/>
      <c r="W1" s="5" t="s">
        <v>14</v>
      </c>
      <c r="X1" s="5"/>
      <c r="Y1" t="s">
        <v>19</v>
      </c>
    </row>
    <row r="2" spans="1:25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  <c r="R2" t="s">
        <v>12</v>
      </c>
      <c r="T2" t="s">
        <v>15</v>
      </c>
      <c r="U2">
        <v>1</v>
      </c>
      <c r="W2" t="s">
        <v>3</v>
      </c>
      <c r="X2" t="s">
        <v>4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R3">
        <f t="shared" ref="R3:R35" si="0">Q3-X3</f>
        <v>0</v>
      </c>
      <c r="T3" t="s">
        <v>16</v>
      </c>
      <c r="U3">
        <v>500</v>
      </c>
      <c r="W3">
        <v>0</v>
      </c>
      <c r="X3">
        <f t="shared" ref="X3:X35" si="1">$U$2*W3^2*(3*$U$3-W3)/(6*$U$4*$U$5)</f>
        <v>0</v>
      </c>
    </row>
    <row r="4" spans="1:25" x14ac:dyDescent="0.25">
      <c r="A4">
        <v>500</v>
      </c>
      <c r="B4">
        <v>53.088790000000003</v>
      </c>
      <c r="D4">
        <v>250</v>
      </c>
      <c r="E4">
        <v>16.59721</v>
      </c>
      <c r="G4">
        <v>125</v>
      </c>
      <c r="H4">
        <v>4.5684089999999999</v>
      </c>
      <c r="J4">
        <v>62.5</v>
      </c>
      <c r="K4">
        <v>1.196231</v>
      </c>
      <c r="M4">
        <v>31.25</v>
      </c>
      <c r="N4">
        <v>0.30669419999999997</v>
      </c>
      <c r="P4">
        <v>15.625</v>
      </c>
      <c r="Q4">
        <v>7.8063220000000003E-2</v>
      </c>
      <c r="R4">
        <f t="shared" si="0"/>
        <v>1.1603474847937667E-3</v>
      </c>
      <c r="S4" s="4"/>
      <c r="T4" t="s">
        <v>17</v>
      </c>
      <c r="U4" s="1">
        <v>100</v>
      </c>
      <c r="W4">
        <v>15.625</v>
      </c>
      <c r="X4">
        <f t="shared" si="1"/>
        <v>7.6902872515206236E-2</v>
      </c>
    </row>
    <row r="5" spans="1:25" x14ac:dyDescent="0.25">
      <c r="D5">
        <v>500</v>
      </c>
      <c r="E5">
        <v>53.088790000000003</v>
      </c>
      <c r="G5">
        <v>250</v>
      </c>
      <c r="H5">
        <v>16.59721</v>
      </c>
      <c r="J5">
        <v>125</v>
      </c>
      <c r="K5">
        <v>4.5684089999999999</v>
      </c>
      <c r="M5">
        <v>62.5</v>
      </c>
      <c r="N5">
        <v>1.196231</v>
      </c>
      <c r="P5">
        <v>31.25</v>
      </c>
      <c r="Q5">
        <v>0.30669419999999997</v>
      </c>
      <c r="R5">
        <f t="shared" si="0"/>
        <v>2.3207256240258545E-3</v>
      </c>
      <c r="S5" s="4"/>
      <c r="T5" t="s">
        <v>18</v>
      </c>
      <c r="U5">
        <v>7853.9814439900001</v>
      </c>
      <c r="W5">
        <v>31.25</v>
      </c>
      <c r="X5">
        <f t="shared" si="1"/>
        <v>0.30437347437597412</v>
      </c>
    </row>
    <row r="6" spans="1:25" x14ac:dyDescent="0.25">
      <c r="G6">
        <v>375</v>
      </c>
      <c r="H6">
        <v>33.599600000000002</v>
      </c>
      <c r="J6">
        <v>187.5</v>
      </c>
      <c r="K6">
        <v>9.8056850000000004</v>
      </c>
      <c r="M6">
        <v>93.75</v>
      </c>
      <c r="N6">
        <v>2.6297549999999998</v>
      </c>
      <c r="P6">
        <v>46.875</v>
      </c>
      <c r="Q6">
        <v>0.68103590000000003</v>
      </c>
      <c r="R6">
        <f t="shared" si="0"/>
        <v>3.4811179449725227E-3</v>
      </c>
      <c r="S6" s="4"/>
      <c r="T6" t="s">
        <v>21</v>
      </c>
      <c r="U6">
        <f>4*1/3</f>
        <v>1.3333333333333333</v>
      </c>
      <c r="W6">
        <v>46.875</v>
      </c>
      <c r="X6">
        <f t="shared" si="1"/>
        <v>0.6775547820550275</v>
      </c>
    </row>
    <row r="7" spans="1:25" x14ac:dyDescent="0.25">
      <c r="G7">
        <v>500</v>
      </c>
      <c r="H7">
        <v>53.088790000000003</v>
      </c>
      <c r="J7">
        <v>250</v>
      </c>
      <c r="K7">
        <v>16.59721</v>
      </c>
      <c r="M7">
        <v>125</v>
      </c>
      <c r="N7">
        <v>4.5684089999999999</v>
      </c>
      <c r="P7">
        <v>62.5</v>
      </c>
      <c r="Q7">
        <v>1.196231</v>
      </c>
      <c r="R7">
        <f t="shared" si="0"/>
        <v>4.641227974909734E-3</v>
      </c>
      <c r="S7" s="4"/>
      <c r="T7" t="s">
        <v>22</v>
      </c>
      <c r="W7">
        <v>62.5</v>
      </c>
      <c r="X7">
        <f t="shared" si="1"/>
        <v>1.1915897720250903</v>
      </c>
    </row>
    <row r="8" spans="1:25" x14ac:dyDescent="0.25">
      <c r="J8">
        <v>312.5</v>
      </c>
      <c r="K8">
        <v>24.63213</v>
      </c>
      <c r="M8">
        <v>156.25</v>
      </c>
      <c r="N8">
        <v>6.9733390000000002</v>
      </c>
      <c r="P8">
        <v>78.125</v>
      </c>
      <c r="Q8">
        <v>1.847423</v>
      </c>
      <c r="R8">
        <f t="shared" si="0"/>
        <v>5.8015792411139078E-3</v>
      </c>
      <c r="S8" s="4"/>
      <c r="T8" t="s">
        <v>23</v>
      </c>
      <c r="W8">
        <v>78.125</v>
      </c>
      <c r="X8">
        <f t="shared" si="1"/>
        <v>1.8416214207588861</v>
      </c>
    </row>
    <row r="9" spans="1:25" x14ac:dyDescent="0.25">
      <c r="J9">
        <v>375</v>
      </c>
      <c r="K9">
        <v>33.599600000000002</v>
      </c>
      <c r="M9">
        <v>187.5</v>
      </c>
      <c r="N9">
        <v>9.8056850000000004</v>
      </c>
      <c r="P9">
        <v>93.75</v>
      </c>
      <c r="Q9">
        <v>2.6297549999999998</v>
      </c>
      <c r="R9">
        <f t="shared" si="0"/>
        <v>6.9622952708612296E-3</v>
      </c>
      <c r="S9" s="4"/>
      <c r="W9">
        <v>93.75</v>
      </c>
      <c r="X9">
        <f t="shared" si="1"/>
        <v>2.6227927047291386</v>
      </c>
    </row>
    <row r="10" spans="1:25" x14ac:dyDescent="0.25">
      <c r="J10">
        <v>437.5</v>
      </c>
      <c r="K10">
        <v>43.188769999999998</v>
      </c>
      <c r="M10">
        <v>218.75</v>
      </c>
      <c r="N10">
        <v>13.026590000000001</v>
      </c>
      <c r="P10">
        <v>109.375</v>
      </c>
      <c r="Q10">
        <v>3.53837</v>
      </c>
      <c r="R10">
        <f t="shared" si="0"/>
        <v>8.1233995914278267E-3</v>
      </c>
      <c r="S10" s="4"/>
      <c r="W10">
        <v>109.375</v>
      </c>
      <c r="X10">
        <f t="shared" si="1"/>
        <v>3.5302466004085722</v>
      </c>
    </row>
    <row r="11" spans="1:25" x14ac:dyDescent="0.25">
      <c r="J11">
        <v>500</v>
      </c>
      <c r="K11">
        <v>53.088790000000003</v>
      </c>
      <c r="M11">
        <v>250</v>
      </c>
      <c r="N11">
        <v>16.59721</v>
      </c>
      <c r="P11">
        <v>125</v>
      </c>
      <c r="Q11">
        <v>4.5684089999999999</v>
      </c>
      <c r="R11">
        <f t="shared" si="0"/>
        <v>9.2829157300897691E-3</v>
      </c>
      <c r="S11" s="4"/>
      <c r="W11">
        <v>125</v>
      </c>
      <c r="X11">
        <f t="shared" si="1"/>
        <v>4.5591260842699102</v>
      </c>
    </row>
    <row r="12" spans="1:25" x14ac:dyDescent="0.25">
      <c r="M12">
        <v>281.25</v>
      </c>
      <c r="N12">
        <v>20.478670000000001</v>
      </c>
      <c r="P12">
        <v>140.625</v>
      </c>
      <c r="Q12">
        <v>5.7150179999999997</v>
      </c>
      <c r="R12">
        <f t="shared" si="0"/>
        <v>1.0443867214123159E-2</v>
      </c>
      <c r="S12" s="4"/>
      <c r="W12">
        <v>140.625</v>
      </c>
      <c r="X12">
        <f t="shared" si="1"/>
        <v>5.7045741327858766</v>
      </c>
    </row>
    <row r="13" spans="1:25" x14ac:dyDescent="0.25">
      <c r="M13">
        <v>312.5</v>
      </c>
      <c r="N13">
        <v>24.63213</v>
      </c>
      <c r="P13">
        <v>156.25</v>
      </c>
      <c r="Q13">
        <v>6.9733390000000002</v>
      </c>
      <c r="R13">
        <f t="shared" si="0"/>
        <v>1.1605277570804873E-2</v>
      </c>
      <c r="S13" s="4"/>
      <c r="W13">
        <v>156.25</v>
      </c>
      <c r="X13">
        <f t="shared" si="1"/>
        <v>6.9617337224291953</v>
      </c>
    </row>
    <row r="14" spans="1:25" x14ac:dyDescent="0.25">
      <c r="M14">
        <v>343.75</v>
      </c>
      <c r="N14">
        <v>29.018719999999998</v>
      </c>
      <c r="P14">
        <v>171.875</v>
      </c>
      <c r="Q14">
        <v>8.3385130000000007</v>
      </c>
      <c r="R14">
        <f t="shared" si="0"/>
        <v>1.2765170327410758E-2</v>
      </c>
      <c r="S14" s="4"/>
      <c r="W14">
        <v>171.875</v>
      </c>
      <c r="X14">
        <f t="shared" si="1"/>
        <v>8.32574782967259</v>
      </c>
    </row>
    <row r="15" spans="1:25" x14ac:dyDescent="0.25">
      <c r="M15">
        <v>375</v>
      </c>
      <c r="N15">
        <v>33.599600000000002</v>
      </c>
      <c r="P15">
        <v>187.5</v>
      </c>
      <c r="Q15">
        <v>9.8056850000000004</v>
      </c>
      <c r="R15">
        <f t="shared" si="0"/>
        <v>1.3925569011215444E-2</v>
      </c>
      <c r="S15" s="4"/>
      <c r="W15">
        <v>187.5</v>
      </c>
      <c r="X15">
        <f t="shared" si="1"/>
        <v>9.791759430988785</v>
      </c>
    </row>
    <row r="16" spans="1:25" x14ac:dyDescent="0.25">
      <c r="M16">
        <v>406.25</v>
      </c>
      <c r="N16">
        <v>38.335900000000002</v>
      </c>
      <c r="P16">
        <v>203.125</v>
      </c>
      <c r="Q16">
        <v>11.37</v>
      </c>
      <c r="R16">
        <f t="shared" si="0"/>
        <v>1.5088497149495339E-2</v>
      </c>
      <c r="S16" s="4"/>
      <c r="W16">
        <v>203.125</v>
      </c>
      <c r="X16">
        <f t="shared" si="1"/>
        <v>11.354911502850504</v>
      </c>
    </row>
    <row r="17" spans="1:24" x14ac:dyDescent="0.25">
      <c r="M17">
        <v>437.5</v>
      </c>
      <c r="N17">
        <v>43.188769999999998</v>
      </c>
      <c r="P17">
        <v>218.75</v>
      </c>
      <c r="Q17">
        <v>13.026590000000001</v>
      </c>
      <c r="R17">
        <f t="shared" si="0"/>
        <v>1.624297826953125E-2</v>
      </c>
      <c r="S17" s="4"/>
      <c r="W17">
        <v>218.75</v>
      </c>
      <c r="X17">
        <f t="shared" si="1"/>
        <v>13.010347021730469</v>
      </c>
    </row>
    <row r="18" spans="1:24" x14ac:dyDescent="0.25">
      <c r="M18">
        <v>468.75</v>
      </c>
      <c r="N18">
        <v>48.119349999999997</v>
      </c>
      <c r="P18">
        <v>234.375</v>
      </c>
      <c r="Q18">
        <v>14.770619999999999</v>
      </c>
      <c r="R18">
        <f t="shared" si="0"/>
        <v>1.7411035898593497E-2</v>
      </c>
      <c r="S18" s="4"/>
      <c r="W18">
        <v>234.375</v>
      </c>
      <c r="X18">
        <f t="shared" si="1"/>
        <v>14.753208964101406</v>
      </c>
    </row>
    <row r="19" spans="1:24" x14ac:dyDescent="0.25">
      <c r="M19">
        <v>500</v>
      </c>
      <c r="N19">
        <v>53.088790000000003</v>
      </c>
      <c r="P19">
        <v>250</v>
      </c>
      <c r="Q19">
        <v>16.59721</v>
      </c>
      <c r="R19">
        <f t="shared" si="0"/>
        <v>1.8569693563961209E-2</v>
      </c>
      <c r="S19" s="4"/>
      <c r="W19">
        <v>250</v>
      </c>
      <c r="X19">
        <f t="shared" si="1"/>
        <v>16.578640306436039</v>
      </c>
    </row>
    <row r="20" spans="1:24" ht="15" customHeight="1" x14ac:dyDescent="0.25">
      <c r="A20" s="7"/>
      <c r="B20" s="7"/>
      <c r="C20" s="7"/>
      <c r="D20" s="7"/>
      <c r="E20" s="7"/>
      <c r="F20" s="3"/>
      <c r="G20" s="3"/>
      <c r="H20" s="3"/>
      <c r="P20">
        <v>265.625</v>
      </c>
      <c r="Q20">
        <v>18.50151</v>
      </c>
      <c r="R20">
        <f t="shared" si="0"/>
        <v>1.9725974792912382E-2</v>
      </c>
      <c r="S20" s="4"/>
      <c r="W20">
        <v>265.625</v>
      </c>
      <c r="X20">
        <f t="shared" si="1"/>
        <v>18.481784025207087</v>
      </c>
    </row>
    <row r="21" spans="1:24" x14ac:dyDescent="0.25">
      <c r="A21" t="s">
        <v>24</v>
      </c>
      <c r="B21" t="s">
        <v>3</v>
      </c>
      <c r="C21" t="s">
        <v>4</v>
      </c>
      <c r="D21" t="s">
        <v>13</v>
      </c>
      <c r="E21" t="s">
        <v>25</v>
      </c>
      <c r="F21" t="s">
        <v>26</v>
      </c>
      <c r="P21">
        <v>281.25</v>
      </c>
      <c r="Q21">
        <v>20.478670000000001</v>
      </c>
      <c r="R21">
        <f t="shared" si="0"/>
        <v>2.0886903112717903E-2</v>
      </c>
      <c r="S21" s="4"/>
      <c r="W21">
        <v>281.25</v>
      </c>
      <c r="X21">
        <f t="shared" si="1"/>
        <v>20.457783096887283</v>
      </c>
    </row>
    <row r="22" spans="1:24" x14ac:dyDescent="0.25">
      <c r="A22">
        <f>500/A29</f>
        <v>500</v>
      </c>
      <c r="B22">
        <v>500</v>
      </c>
      <c r="C22">
        <f>B4</f>
        <v>53.088790000000003</v>
      </c>
      <c r="D22">
        <f>$X$35</f>
        <v>53.051648980595324</v>
      </c>
      <c r="E22">
        <f>ABS(C22-D22)</f>
        <v>3.7141019404678843E-2</v>
      </c>
      <c r="F22">
        <f>SQRT((1/A22)*(C22-D22)^2)</f>
        <v>1.6609968828500132E-3</v>
      </c>
      <c r="P22">
        <v>296.875</v>
      </c>
      <c r="Q22">
        <v>22.52383</v>
      </c>
      <c r="R22">
        <f t="shared" si="0"/>
        <v>2.2049502050656145E-2</v>
      </c>
      <c r="S22" s="4"/>
      <c r="W22">
        <v>296.875</v>
      </c>
      <c r="X22">
        <f t="shared" si="1"/>
        <v>22.501780497949344</v>
      </c>
    </row>
    <row r="23" spans="1:24" x14ac:dyDescent="0.25">
      <c r="A23">
        <f t="shared" ref="A23:A27" si="2">500/A30</f>
        <v>250</v>
      </c>
      <c r="B23">
        <v>500</v>
      </c>
      <c r="C23">
        <f>E5</f>
        <v>53.088790000000003</v>
      </c>
      <c r="D23">
        <f t="shared" ref="D23:D27" si="3">$X$35</f>
        <v>53.051648980595324</v>
      </c>
      <c r="E23">
        <f t="shared" ref="E23:E27" si="4">ABS(C23-D23)</f>
        <v>3.7141019404678843E-2</v>
      </c>
      <c r="F23">
        <f t="shared" ref="F23:F27" si="5">SQRT((1/A23)*(C23-D23)^2)</f>
        <v>2.3490043187859235E-3</v>
      </c>
      <c r="P23">
        <v>312.5</v>
      </c>
      <c r="Q23">
        <v>24.63213</v>
      </c>
      <c r="R23">
        <f t="shared" si="0"/>
        <v>2.321079513400548E-2</v>
      </c>
      <c r="S23" s="4"/>
      <c r="W23">
        <v>312.5</v>
      </c>
      <c r="X23">
        <f t="shared" si="1"/>
        <v>24.608919204865995</v>
      </c>
    </row>
    <row r="24" spans="1:24" x14ac:dyDescent="0.25">
      <c r="A24">
        <f t="shared" si="2"/>
        <v>125</v>
      </c>
      <c r="B24">
        <v>500</v>
      </c>
      <c r="C24">
        <f>E5</f>
        <v>53.088790000000003</v>
      </c>
      <c r="D24">
        <f t="shared" si="3"/>
        <v>53.051648980595324</v>
      </c>
      <c r="E24">
        <f t="shared" si="4"/>
        <v>3.7141019404678843E-2</v>
      </c>
      <c r="F24">
        <f t="shared" si="5"/>
        <v>3.3219937657000265E-3</v>
      </c>
      <c r="P24">
        <v>328.125</v>
      </c>
      <c r="Q24">
        <v>26.79871</v>
      </c>
      <c r="R24">
        <f t="shared" si="0"/>
        <v>2.4367805890040728E-2</v>
      </c>
      <c r="S24" s="4"/>
      <c r="W24">
        <v>328.125</v>
      </c>
      <c r="X24">
        <f t="shared" si="1"/>
        <v>26.774342194109959</v>
      </c>
    </row>
    <row r="25" spans="1:24" x14ac:dyDescent="0.25">
      <c r="A25">
        <f t="shared" si="2"/>
        <v>62.5</v>
      </c>
      <c r="B25">
        <v>500</v>
      </c>
      <c r="C25">
        <f>H7</f>
        <v>53.088790000000003</v>
      </c>
      <c r="D25">
        <f t="shared" si="3"/>
        <v>53.051648980595324</v>
      </c>
      <c r="E25">
        <f t="shared" si="4"/>
        <v>3.7141019404678843E-2</v>
      </c>
      <c r="F25">
        <f t="shared" si="5"/>
        <v>4.6980086375718469E-3</v>
      </c>
      <c r="P25">
        <v>343.75</v>
      </c>
      <c r="Q25">
        <v>29.018719999999998</v>
      </c>
      <c r="R25">
        <f t="shared" si="0"/>
        <v>2.5527557846036331E-2</v>
      </c>
      <c r="S25" s="4"/>
      <c r="W25">
        <v>343.75</v>
      </c>
      <c r="X25">
        <f t="shared" si="1"/>
        <v>28.993192442153962</v>
      </c>
    </row>
    <row r="26" spans="1:24" x14ac:dyDescent="0.25">
      <c r="A26">
        <f t="shared" si="2"/>
        <v>31.25</v>
      </c>
      <c r="B26">
        <v>500</v>
      </c>
      <c r="C26">
        <f>K11</f>
        <v>53.088790000000003</v>
      </c>
      <c r="D26">
        <f t="shared" si="3"/>
        <v>53.051648980595324</v>
      </c>
      <c r="E26">
        <f t="shared" si="4"/>
        <v>3.7141019404678843E-2</v>
      </c>
      <c r="F26">
        <f t="shared" si="5"/>
        <v>6.6439875314000529E-3</v>
      </c>
      <c r="P26">
        <v>359.375</v>
      </c>
      <c r="Q26">
        <v>31.287310000000002</v>
      </c>
      <c r="R26">
        <f t="shared" si="0"/>
        <v>2.6697074529273834E-2</v>
      </c>
      <c r="S26" s="4"/>
      <c r="W26">
        <v>359.375</v>
      </c>
      <c r="X26">
        <f t="shared" si="1"/>
        <v>31.260612925470728</v>
      </c>
    </row>
    <row r="27" spans="1:24" x14ac:dyDescent="0.25">
      <c r="A27">
        <f t="shared" si="2"/>
        <v>15.625</v>
      </c>
      <c r="B27">
        <v>500</v>
      </c>
      <c r="C27">
        <f>N19</f>
        <v>53.088790000000003</v>
      </c>
      <c r="D27">
        <f t="shared" si="3"/>
        <v>53.051648980595324</v>
      </c>
      <c r="E27">
        <f t="shared" si="4"/>
        <v>3.7141019404678843E-2</v>
      </c>
      <c r="F27">
        <f>SQRT((1/A27)*(E27)^2)</f>
        <v>9.3960172751436939E-3</v>
      </c>
      <c r="P27">
        <v>375</v>
      </c>
      <c r="Q27">
        <v>33.599600000000002</v>
      </c>
      <c r="R27">
        <f t="shared" si="0"/>
        <v>2.7853379467025263E-2</v>
      </c>
      <c r="S27" s="4"/>
      <c r="W27">
        <v>375</v>
      </c>
      <c r="X27">
        <f t="shared" si="1"/>
        <v>33.571746620532977</v>
      </c>
    </row>
    <row r="28" spans="1:24" x14ac:dyDescent="0.25">
      <c r="P28">
        <v>390.625</v>
      </c>
      <c r="Q28">
        <v>35.950749999999999</v>
      </c>
      <c r="R28">
        <f t="shared" si="0"/>
        <v>2.901349618656468E-2</v>
      </c>
      <c r="S28" s="4"/>
      <c r="W28">
        <v>390.625</v>
      </c>
      <c r="X28">
        <f t="shared" si="1"/>
        <v>35.921736503813435</v>
      </c>
    </row>
    <row r="29" spans="1:24" x14ac:dyDescent="0.25">
      <c r="A29">
        <v>1</v>
      </c>
      <c r="P29">
        <v>406.25</v>
      </c>
      <c r="Q29">
        <v>38.335900000000002</v>
      </c>
      <c r="R29">
        <f t="shared" si="0"/>
        <v>3.0174448215170457E-2</v>
      </c>
      <c r="S29" s="4"/>
      <c r="W29">
        <v>406.25</v>
      </c>
      <c r="X29">
        <f t="shared" si="1"/>
        <v>38.305725551784832</v>
      </c>
    </row>
    <row r="30" spans="1:24" x14ac:dyDescent="0.25">
      <c r="A30">
        <v>2</v>
      </c>
      <c r="P30">
        <v>421.875</v>
      </c>
      <c r="Q30">
        <v>40.750190000000003</v>
      </c>
      <c r="R30">
        <f t="shared" si="0"/>
        <v>3.1333259080120968E-2</v>
      </c>
      <c r="S30" s="4"/>
      <c r="W30">
        <v>421.875</v>
      </c>
      <c r="X30">
        <f t="shared" si="1"/>
        <v>40.718856740919882</v>
      </c>
    </row>
    <row r="31" spans="1:24" x14ac:dyDescent="0.25">
      <c r="A31">
        <v>4</v>
      </c>
      <c r="P31">
        <v>437.5</v>
      </c>
      <c r="Q31">
        <v>43.188769999999998</v>
      </c>
      <c r="R31">
        <f t="shared" si="0"/>
        <v>3.2496952308683547E-2</v>
      </c>
      <c r="S31" s="4"/>
      <c r="W31">
        <v>437.5</v>
      </c>
      <c r="X31">
        <f t="shared" si="1"/>
        <v>43.156273047691315</v>
      </c>
    </row>
    <row r="32" spans="1:24" x14ac:dyDescent="0.25">
      <c r="A32">
        <v>8</v>
      </c>
      <c r="P32">
        <v>453.125</v>
      </c>
      <c r="Q32">
        <v>45.646769999999997</v>
      </c>
      <c r="R32">
        <f t="shared" si="0"/>
        <v>3.3652551428147603E-2</v>
      </c>
      <c r="S32" s="4"/>
      <c r="W32">
        <v>453.125</v>
      </c>
      <c r="X32">
        <f t="shared" si="1"/>
        <v>45.613117448571849</v>
      </c>
    </row>
    <row r="33" spans="1:24" x14ac:dyDescent="0.25">
      <c r="A33">
        <v>16</v>
      </c>
      <c r="P33">
        <v>468.75</v>
      </c>
      <c r="Q33">
        <v>48.119349999999997</v>
      </c>
      <c r="R33">
        <f t="shared" si="0"/>
        <v>3.4817079965783648E-2</v>
      </c>
      <c r="S33" s="4"/>
      <c r="W33">
        <v>468.75</v>
      </c>
      <c r="X33">
        <f t="shared" si="1"/>
        <v>48.084532920034214</v>
      </c>
    </row>
    <row r="34" spans="1:24" x14ac:dyDescent="0.25">
      <c r="A34">
        <v>32</v>
      </c>
      <c r="P34">
        <v>484.375</v>
      </c>
      <c r="Q34">
        <v>50.601640000000003</v>
      </c>
      <c r="R34">
        <f t="shared" si="0"/>
        <v>3.5977561448873985E-2</v>
      </c>
      <c r="S34" s="4"/>
      <c r="W34">
        <v>484.375</v>
      </c>
      <c r="X34">
        <f t="shared" si="1"/>
        <v>50.565662438551129</v>
      </c>
    </row>
    <row r="35" spans="1:24" x14ac:dyDescent="0.25">
      <c r="P35">
        <v>500</v>
      </c>
      <c r="Q35">
        <v>53.088790000000003</v>
      </c>
      <c r="R35">
        <f t="shared" si="0"/>
        <v>3.7141019404678843E-2</v>
      </c>
      <c r="S35" s="4"/>
      <c r="W35">
        <v>500</v>
      </c>
      <c r="X35" s="1">
        <f>$U$2*W35^2*(3*$U$3-W35)/(6*$U$4*$U$5)</f>
        <v>53.051648980595324</v>
      </c>
    </row>
  </sheetData>
  <mergeCells count="9">
    <mergeCell ref="T1:U1"/>
    <mergeCell ref="W1:X1"/>
    <mergeCell ref="A20:E20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BBE7-1A7A-433D-BE75-1FEB6EDF3A31}">
  <dimension ref="A1:AH92"/>
  <sheetViews>
    <sheetView zoomScale="85" zoomScaleNormal="85" workbookViewId="0">
      <selection activeCell="J39" sqref="J39"/>
    </sheetView>
  </sheetViews>
  <sheetFormatPr defaultRowHeight="15" x14ac:dyDescent="0.25"/>
  <cols>
    <col min="1" max="1" width="17.85546875" bestFit="1" customWidth="1"/>
  </cols>
  <sheetData>
    <row r="1" spans="1:34" x14ac:dyDescent="0.25">
      <c r="A1" s="5" t="s">
        <v>27</v>
      </c>
      <c r="B1" s="5"/>
      <c r="C1" s="5"/>
      <c r="D1" s="5"/>
      <c r="E1" s="5"/>
      <c r="F1" s="5"/>
      <c r="I1" s="6" t="s">
        <v>20</v>
      </c>
      <c r="J1" s="6"/>
      <c r="Q1" s="8" t="s">
        <v>5</v>
      </c>
      <c r="R1" s="8"/>
      <c r="S1" s="2"/>
      <c r="T1" s="8" t="s">
        <v>8</v>
      </c>
      <c r="U1" s="8"/>
      <c r="V1" s="2"/>
      <c r="W1" s="8" t="s">
        <v>7</v>
      </c>
      <c r="X1" s="8"/>
      <c r="Y1" s="2"/>
      <c r="Z1" s="8" t="s">
        <v>6</v>
      </c>
      <c r="AA1" s="8"/>
      <c r="AB1" s="2"/>
      <c r="AC1" s="8" t="s">
        <v>10</v>
      </c>
      <c r="AD1" s="8"/>
      <c r="AE1" s="2"/>
      <c r="AF1" s="8" t="s">
        <v>9</v>
      </c>
      <c r="AG1" s="8"/>
      <c r="AH1" s="2"/>
    </row>
    <row r="2" spans="1:34" x14ac:dyDescent="0.25">
      <c r="A2" s="5">
        <v>1</v>
      </c>
      <c r="B2" s="5"/>
      <c r="C2" s="5"/>
      <c r="D2" s="5"/>
      <c r="E2" s="5"/>
      <c r="F2" s="5"/>
      <c r="I2" t="s">
        <v>15</v>
      </c>
      <c r="J2">
        <v>1</v>
      </c>
      <c r="Q2" t="s">
        <v>3</v>
      </c>
      <c r="R2" t="s">
        <v>4</v>
      </c>
      <c r="T2" t="s">
        <v>3</v>
      </c>
      <c r="U2" t="s">
        <v>4</v>
      </c>
      <c r="W2" t="s">
        <v>3</v>
      </c>
      <c r="X2" t="s">
        <v>4</v>
      </c>
      <c r="Z2" t="s">
        <v>3</v>
      </c>
      <c r="AA2" t="s">
        <v>4</v>
      </c>
      <c r="AC2" t="s">
        <v>3</v>
      </c>
      <c r="AD2" t="s">
        <v>4</v>
      </c>
      <c r="AF2" t="s">
        <v>3</v>
      </c>
      <c r="AG2" t="s">
        <v>4</v>
      </c>
      <c r="AH2" t="s">
        <v>12</v>
      </c>
    </row>
    <row r="3" spans="1:34" x14ac:dyDescent="0.25">
      <c r="A3" t="s">
        <v>24</v>
      </c>
      <c r="B3" t="s">
        <v>3</v>
      </c>
      <c r="C3" t="s">
        <v>4</v>
      </c>
      <c r="D3" t="s">
        <v>13</v>
      </c>
      <c r="E3" t="s">
        <v>25</v>
      </c>
      <c r="F3" t="s">
        <v>26</v>
      </c>
      <c r="I3" t="s">
        <v>16</v>
      </c>
      <c r="J3">
        <v>500</v>
      </c>
      <c r="Q3">
        <v>0</v>
      </c>
      <c r="R3">
        <v>0</v>
      </c>
      <c r="T3">
        <v>0</v>
      </c>
      <c r="U3">
        <v>0</v>
      </c>
      <c r="W3">
        <v>0</v>
      </c>
      <c r="X3">
        <v>0</v>
      </c>
      <c r="Z3">
        <v>0</v>
      </c>
      <c r="AA3">
        <v>0</v>
      </c>
      <c r="AC3">
        <v>0</v>
      </c>
      <c r="AD3">
        <v>0</v>
      </c>
      <c r="AF3">
        <v>0</v>
      </c>
      <c r="AG3">
        <v>0</v>
      </c>
      <c r="AH3">
        <f t="shared" ref="AH3:AH35" si="0">AG3-AN3</f>
        <v>0</v>
      </c>
    </row>
    <row r="4" spans="1:34" x14ac:dyDescent="0.25">
      <c r="A4">
        <v>500</v>
      </c>
      <c r="B4" s="9">
        <v>250</v>
      </c>
      <c r="C4">
        <f>Sheet2!B3+(Sheet4!B4-Sheet2!A3)*(Sheet2!B4-Sheet2!B3)/(Sheet2!A4-Sheet2!A3)</f>
        <v>26.544395000000002</v>
      </c>
      <c r="D4" s="10">
        <f>J2*(B4)^2*(3*J3-B4)/(6*J4*J5)</f>
        <v>16.578640306436039</v>
      </c>
      <c r="E4" s="10">
        <f>C4-D4</f>
        <v>9.9657546935639623</v>
      </c>
      <c r="F4">
        <f>SQRT(1/A4*(E4)^2)</f>
        <v>0.44568209883793214</v>
      </c>
      <c r="I4" t="s">
        <v>17</v>
      </c>
      <c r="J4" s="1">
        <v>100</v>
      </c>
      <c r="Q4">
        <v>500</v>
      </c>
      <c r="R4">
        <v>53.088790000000003</v>
      </c>
      <c r="T4">
        <v>250</v>
      </c>
      <c r="U4">
        <v>16.59721</v>
      </c>
      <c r="W4">
        <v>125</v>
      </c>
      <c r="X4">
        <v>4.5684089999999999</v>
      </c>
      <c r="Z4">
        <v>62.5</v>
      </c>
      <c r="AA4">
        <v>1.196231</v>
      </c>
      <c r="AC4">
        <v>31.25</v>
      </c>
      <c r="AD4">
        <v>0.30669419999999997</v>
      </c>
      <c r="AF4">
        <v>15.625</v>
      </c>
      <c r="AG4">
        <v>7.8063220000000003E-2</v>
      </c>
      <c r="AH4">
        <f t="shared" si="0"/>
        <v>7.8063220000000003E-2</v>
      </c>
    </row>
    <row r="5" spans="1:34" x14ac:dyDescent="0.25">
      <c r="A5" s="5" t="s">
        <v>28</v>
      </c>
      <c r="B5" s="5"/>
      <c r="C5" s="5"/>
      <c r="D5" s="5"/>
      <c r="E5" s="5"/>
      <c r="F5">
        <f>SUM(F4)/A2</f>
        <v>0.44568209883793214</v>
      </c>
      <c r="I5" t="s">
        <v>18</v>
      </c>
      <c r="J5">
        <v>7853.9814439900001</v>
      </c>
      <c r="T5">
        <v>500</v>
      </c>
      <c r="U5">
        <v>53.088790000000003</v>
      </c>
      <c r="W5">
        <v>250</v>
      </c>
      <c r="X5">
        <v>16.59721</v>
      </c>
      <c r="Z5">
        <v>125</v>
      </c>
      <c r="AA5">
        <v>4.5684089999999999</v>
      </c>
      <c r="AC5">
        <v>62.5</v>
      </c>
      <c r="AD5">
        <v>1.196231</v>
      </c>
      <c r="AF5">
        <v>31.25</v>
      </c>
      <c r="AG5">
        <v>0.30669419999999997</v>
      </c>
      <c r="AH5">
        <f t="shared" si="0"/>
        <v>0.30669419999999997</v>
      </c>
    </row>
    <row r="6" spans="1:34" x14ac:dyDescent="0.25">
      <c r="W6">
        <v>375</v>
      </c>
      <c r="X6">
        <v>33.599600000000002</v>
      </c>
      <c r="Z6">
        <v>187.5</v>
      </c>
      <c r="AA6">
        <v>9.8056850000000004</v>
      </c>
      <c r="AC6">
        <v>93.75</v>
      </c>
      <c r="AD6">
        <v>2.6297549999999998</v>
      </c>
      <c r="AF6">
        <v>46.875</v>
      </c>
      <c r="AG6">
        <v>0.68103590000000003</v>
      </c>
      <c r="AH6">
        <f t="shared" si="0"/>
        <v>0.68103590000000003</v>
      </c>
    </row>
    <row r="7" spans="1:34" x14ac:dyDescent="0.25">
      <c r="A7" s="5" t="s">
        <v>27</v>
      </c>
      <c r="B7" s="5"/>
      <c r="C7" s="5"/>
      <c r="D7" s="5"/>
      <c r="E7" s="5"/>
      <c r="F7" s="5"/>
      <c r="W7">
        <v>500</v>
      </c>
      <c r="X7">
        <v>53.088790000000003</v>
      </c>
      <c r="Z7">
        <v>250</v>
      </c>
      <c r="AA7">
        <v>16.59721</v>
      </c>
      <c r="AC7">
        <v>125</v>
      </c>
      <c r="AD7">
        <v>4.5684089999999999</v>
      </c>
      <c r="AF7">
        <v>62.5</v>
      </c>
      <c r="AG7">
        <v>1.196231</v>
      </c>
      <c r="AH7">
        <f t="shared" si="0"/>
        <v>1.196231</v>
      </c>
    </row>
    <row r="8" spans="1:34" x14ac:dyDescent="0.25">
      <c r="A8" s="5">
        <v>2</v>
      </c>
      <c r="B8" s="5"/>
      <c r="C8" s="5"/>
      <c r="D8" s="5"/>
      <c r="E8" s="5"/>
      <c r="F8" s="5"/>
      <c r="Z8">
        <v>312.5</v>
      </c>
      <c r="AA8">
        <v>24.63213</v>
      </c>
      <c r="AC8">
        <v>156.25</v>
      </c>
      <c r="AD8">
        <v>6.9733390000000002</v>
      </c>
      <c r="AF8">
        <v>78.125</v>
      </c>
      <c r="AG8">
        <v>1.847423</v>
      </c>
      <c r="AH8">
        <f t="shared" si="0"/>
        <v>1.847423</v>
      </c>
    </row>
    <row r="9" spans="1:34" x14ac:dyDescent="0.25">
      <c r="A9" t="s">
        <v>24</v>
      </c>
      <c r="B9" t="s">
        <v>3</v>
      </c>
      <c r="C9" t="s">
        <v>4</v>
      </c>
      <c r="D9" t="s">
        <v>13</v>
      </c>
      <c r="E9" t="s">
        <v>25</v>
      </c>
      <c r="F9" t="s">
        <v>26</v>
      </c>
      <c r="Z9">
        <v>375</v>
      </c>
      <c r="AA9">
        <v>33.599600000000002</v>
      </c>
      <c r="AC9">
        <v>187.5</v>
      </c>
      <c r="AD9">
        <v>9.8056850000000004</v>
      </c>
      <c r="AF9">
        <v>93.75</v>
      </c>
      <c r="AG9">
        <v>2.6297549999999998</v>
      </c>
      <c r="AH9">
        <f t="shared" si="0"/>
        <v>2.6297549999999998</v>
      </c>
    </row>
    <row r="10" spans="1:34" x14ac:dyDescent="0.25">
      <c r="A10" s="9">
        <f>$A$4/2</f>
        <v>250</v>
      </c>
      <c r="B10">
        <f>A10/2</f>
        <v>125</v>
      </c>
      <c r="C10">
        <f>Sheet2!E3+(Sheet4!B10-Sheet2!D3)*(Sheet2!E4-Sheet2!E3)/(Sheet2!D4-Sheet2!D3)</f>
        <v>8.2986050000000002</v>
      </c>
      <c r="D10" s="1">
        <f>$J$2*(B10)^2*(3*$J$3-B10)/(6*$J$4*$J$5)</f>
        <v>4.5591260842699102</v>
      </c>
      <c r="E10">
        <f>C10-D10</f>
        <v>3.7394789157300901</v>
      </c>
      <c r="F10">
        <f>SQRT(1/A10*(E10)^2)</f>
        <v>0.23650541271767875</v>
      </c>
      <c r="Z10">
        <v>437.5</v>
      </c>
      <c r="AA10">
        <v>43.188769999999998</v>
      </c>
      <c r="AC10">
        <v>218.75</v>
      </c>
      <c r="AD10">
        <v>13.026590000000001</v>
      </c>
      <c r="AF10">
        <v>109.375</v>
      </c>
      <c r="AG10">
        <v>3.53837</v>
      </c>
      <c r="AH10">
        <f t="shared" si="0"/>
        <v>3.53837</v>
      </c>
    </row>
    <row r="11" spans="1:34" x14ac:dyDescent="0.25">
      <c r="A11" s="9">
        <f>$A$4/2</f>
        <v>250</v>
      </c>
      <c r="B11">
        <f>B10+A10</f>
        <v>375</v>
      </c>
      <c r="C11">
        <f>_xlfn.FORECAST.LINEAR(B11,U4:U5,T4:T5)</f>
        <v>34.843000000000004</v>
      </c>
      <c r="D11" s="10">
        <f>$J$2*(B11)^2*(3*$J$3-B11)/(6*$J$4*$J$5)</f>
        <v>33.571746620532977</v>
      </c>
      <c r="E11">
        <f>C11-D11</f>
        <v>1.2712533794670264</v>
      </c>
      <c r="F11">
        <f>SQRT(1/A11*(E11)^2)</f>
        <v>8.0401123246042663E-2</v>
      </c>
      <c r="Z11">
        <v>500</v>
      </c>
      <c r="AA11">
        <v>53.088790000000003</v>
      </c>
      <c r="AC11">
        <v>250</v>
      </c>
      <c r="AD11">
        <v>16.59721</v>
      </c>
      <c r="AF11">
        <v>125</v>
      </c>
      <c r="AG11">
        <v>4.5684089999999999</v>
      </c>
      <c r="AH11">
        <f t="shared" si="0"/>
        <v>4.5684089999999999</v>
      </c>
    </row>
    <row r="12" spans="1:34" x14ac:dyDescent="0.25">
      <c r="A12" s="5" t="s">
        <v>28</v>
      </c>
      <c r="B12" s="5"/>
      <c r="C12" s="5"/>
      <c r="D12" s="5"/>
      <c r="E12" s="5"/>
      <c r="F12">
        <f>SUM(F10:F11)/A8</f>
        <v>0.15845326798186071</v>
      </c>
      <c r="AC12">
        <v>281.25</v>
      </c>
      <c r="AD12">
        <v>20.478670000000001</v>
      </c>
      <c r="AF12">
        <v>140.625</v>
      </c>
      <c r="AG12">
        <v>5.7150179999999997</v>
      </c>
      <c r="AH12">
        <f t="shared" si="0"/>
        <v>5.7150179999999997</v>
      </c>
    </row>
    <row r="13" spans="1:34" x14ac:dyDescent="0.25">
      <c r="AC13">
        <v>312.5</v>
      </c>
      <c r="AD13">
        <v>24.63213</v>
      </c>
      <c r="AF13">
        <v>156.25</v>
      </c>
      <c r="AG13">
        <v>6.9733390000000002</v>
      </c>
      <c r="AH13">
        <f t="shared" si="0"/>
        <v>6.9733390000000002</v>
      </c>
    </row>
    <row r="14" spans="1:34" x14ac:dyDescent="0.25">
      <c r="A14" s="5" t="s">
        <v>27</v>
      </c>
      <c r="B14" s="5"/>
      <c r="C14" s="5"/>
      <c r="D14" s="5"/>
      <c r="E14" s="5"/>
      <c r="F14" s="5"/>
      <c r="I14" t="s">
        <v>29</v>
      </c>
      <c r="J14" t="s">
        <v>30</v>
      </c>
      <c r="AC14">
        <v>343.75</v>
      </c>
      <c r="AD14">
        <v>29.018719999999998</v>
      </c>
      <c r="AF14">
        <v>171.875</v>
      </c>
      <c r="AG14">
        <v>8.3385130000000007</v>
      </c>
      <c r="AH14">
        <f t="shared" si="0"/>
        <v>8.3385130000000007</v>
      </c>
    </row>
    <row r="15" spans="1:34" x14ac:dyDescent="0.25">
      <c r="A15" s="5">
        <v>4</v>
      </c>
      <c r="B15" s="5"/>
      <c r="C15" s="5"/>
      <c r="D15" s="5"/>
      <c r="E15" s="5"/>
      <c r="F15" s="5"/>
      <c r="I15">
        <f>A4</f>
        <v>500</v>
      </c>
      <c r="J15">
        <f>F4</f>
        <v>0.44568209883793214</v>
      </c>
      <c r="AC15">
        <v>375</v>
      </c>
      <c r="AD15">
        <v>33.599600000000002</v>
      </c>
      <c r="AF15">
        <v>187.5</v>
      </c>
      <c r="AG15">
        <v>9.8056850000000004</v>
      </c>
      <c r="AH15">
        <f t="shared" si="0"/>
        <v>9.8056850000000004</v>
      </c>
    </row>
    <row r="16" spans="1:34" x14ac:dyDescent="0.25">
      <c r="A16" t="s">
        <v>24</v>
      </c>
      <c r="B16" t="s">
        <v>3</v>
      </c>
      <c r="C16" t="s">
        <v>4</v>
      </c>
      <c r="D16" t="s">
        <v>13</v>
      </c>
      <c r="E16" t="s">
        <v>25</v>
      </c>
      <c r="F16" t="s">
        <v>26</v>
      </c>
      <c r="I16">
        <f>A10</f>
        <v>250</v>
      </c>
      <c r="J16">
        <f>F10</f>
        <v>0.23650541271767875</v>
      </c>
      <c r="AC16">
        <v>406.25</v>
      </c>
      <c r="AD16">
        <v>38.335900000000002</v>
      </c>
      <c r="AF16">
        <v>203.125</v>
      </c>
      <c r="AG16">
        <v>11.37</v>
      </c>
      <c r="AH16">
        <f t="shared" si="0"/>
        <v>11.37</v>
      </c>
    </row>
    <row r="17" spans="1:34" x14ac:dyDescent="0.25">
      <c r="A17">
        <f>$A$10/2</f>
        <v>125</v>
      </c>
      <c r="B17">
        <f>A17/2</f>
        <v>62.5</v>
      </c>
      <c r="C17">
        <f>_xlfn.FORECAST.LINEAR(B17,X3:X4,W3:W4)</f>
        <v>2.2842045</v>
      </c>
      <c r="D17" s="10">
        <f>$J$2*(B17)^2*(3*$J$3-B17)/(6*$J$4*$J$5)</f>
        <v>1.1915897720250903</v>
      </c>
      <c r="E17">
        <f>C17-D17</f>
        <v>1.0926147279749097</v>
      </c>
      <c r="F17">
        <f>SQRT(1/A17*(E17)^2)</f>
        <v>9.7726432198773569E-2</v>
      </c>
      <c r="I17">
        <f>A17</f>
        <v>125</v>
      </c>
      <c r="J17">
        <f>F17</f>
        <v>9.7726432198773569E-2</v>
      </c>
      <c r="AC17">
        <v>437.5</v>
      </c>
      <c r="AD17">
        <v>43.188769999999998</v>
      </c>
      <c r="AF17">
        <v>218.75</v>
      </c>
      <c r="AG17">
        <v>13.026590000000001</v>
      </c>
      <c r="AH17">
        <f t="shared" si="0"/>
        <v>13.026590000000001</v>
      </c>
    </row>
    <row r="18" spans="1:34" x14ac:dyDescent="0.25">
      <c r="A18">
        <f t="shared" ref="A18:A20" si="1">$A$10/2</f>
        <v>125</v>
      </c>
      <c r="B18">
        <f>B17+A17</f>
        <v>187.5</v>
      </c>
      <c r="C18">
        <f>_xlfn.FORECAST.LINEAR(B18,X4:X5,W4:W5)</f>
        <v>10.5828095</v>
      </c>
      <c r="D18" s="10">
        <f t="shared" ref="D18:D20" si="2">$J$2*(B18)^2*(3*$J$3-B18)/(6*$J$4*$J$5)</f>
        <v>9.791759430988785</v>
      </c>
      <c r="E18">
        <f t="shared" ref="E18:E20" si="3">C18-D18</f>
        <v>0.79105006901121477</v>
      </c>
      <c r="F18">
        <f t="shared" ref="F18:F20" si="4">SQRT(1/A18*(E18)^2)</f>
        <v>7.0753669116599041E-2</v>
      </c>
      <c r="I18">
        <f>A26</f>
        <v>62.5</v>
      </c>
      <c r="J18">
        <f>F26</f>
        <v>3.715575381933859E-2</v>
      </c>
      <c r="AC18">
        <v>468.75</v>
      </c>
      <c r="AD18">
        <v>48.119349999999997</v>
      </c>
      <c r="AF18">
        <v>234.375</v>
      </c>
      <c r="AG18">
        <v>14.770619999999999</v>
      </c>
      <c r="AH18">
        <f t="shared" si="0"/>
        <v>14.770619999999999</v>
      </c>
    </row>
    <row r="19" spans="1:34" x14ac:dyDescent="0.25">
      <c r="A19">
        <f t="shared" si="1"/>
        <v>125</v>
      </c>
      <c r="B19">
        <f t="shared" ref="B19:B21" si="5">B18+A18</f>
        <v>312.5</v>
      </c>
      <c r="C19">
        <f t="shared" ref="C18:C20" si="6">_xlfn.FORECAST.LINEAR(B19,X5:X6,W5:W6)</f>
        <v>25.098405</v>
      </c>
      <c r="D19" s="10">
        <f t="shared" si="2"/>
        <v>24.608919204865995</v>
      </c>
      <c r="E19">
        <f t="shared" si="3"/>
        <v>0.48948579513400503</v>
      </c>
      <c r="F19">
        <f t="shared" si="4"/>
        <v>4.378094047760684E-2</v>
      </c>
      <c r="I19">
        <f>A39</f>
        <v>31.25</v>
      </c>
      <c r="J19">
        <f>F39</f>
        <v>1.3674759131476527E-2</v>
      </c>
      <c r="AC19">
        <v>500</v>
      </c>
      <c r="AD19">
        <v>53.088790000000003</v>
      </c>
      <c r="AF19">
        <v>250</v>
      </c>
      <c r="AG19">
        <v>16.59721</v>
      </c>
      <c r="AH19">
        <f t="shared" si="0"/>
        <v>16.59721</v>
      </c>
    </row>
    <row r="20" spans="1:34" x14ac:dyDescent="0.25">
      <c r="A20">
        <f t="shared" si="1"/>
        <v>125</v>
      </c>
      <c r="B20">
        <f t="shared" si="5"/>
        <v>437.5</v>
      </c>
      <c r="C20">
        <f t="shared" si="6"/>
        <v>43.344194999999999</v>
      </c>
      <c r="D20" s="10">
        <f t="shared" si="2"/>
        <v>43.156273047691315</v>
      </c>
      <c r="E20">
        <f t="shared" si="3"/>
        <v>0.18792195230868458</v>
      </c>
      <c r="F20">
        <f t="shared" si="4"/>
        <v>1.680825039306769E-2</v>
      </c>
      <c r="I20">
        <f>A60</f>
        <v>15.625</v>
      </c>
      <c r="J20">
        <f>F60</f>
        <v>4.9849395906614111E-3</v>
      </c>
      <c r="Q20" s="7"/>
      <c r="R20" s="7"/>
      <c r="S20" s="7"/>
      <c r="T20" s="7"/>
      <c r="U20" s="7"/>
      <c r="V20" s="3"/>
      <c r="W20" s="3"/>
      <c r="X20" s="3"/>
      <c r="AF20">
        <v>265.625</v>
      </c>
      <c r="AG20">
        <v>18.50151</v>
      </c>
      <c r="AH20">
        <f t="shared" si="0"/>
        <v>18.50151</v>
      </c>
    </row>
    <row r="21" spans="1:34" x14ac:dyDescent="0.25">
      <c r="A21" s="5" t="s">
        <v>28</v>
      </c>
      <c r="B21" s="5"/>
      <c r="C21" s="5"/>
      <c r="D21" s="5"/>
      <c r="E21" s="5"/>
      <c r="F21">
        <f>SUM(F17:F20)/A15</f>
        <v>5.7267323046511782E-2</v>
      </c>
      <c r="AF21">
        <v>281.25</v>
      </c>
      <c r="AG21">
        <v>20.478670000000001</v>
      </c>
      <c r="AH21">
        <f t="shared" si="0"/>
        <v>20.478670000000001</v>
      </c>
    </row>
    <row r="22" spans="1:34" x14ac:dyDescent="0.25">
      <c r="AF22">
        <v>296.875</v>
      </c>
      <c r="AG22">
        <v>22.52383</v>
      </c>
      <c r="AH22">
        <f t="shared" si="0"/>
        <v>22.52383</v>
      </c>
    </row>
    <row r="23" spans="1:34" x14ac:dyDescent="0.25">
      <c r="A23" s="5" t="s">
        <v>27</v>
      </c>
      <c r="B23" s="5"/>
      <c r="C23" s="5"/>
      <c r="D23" s="5"/>
      <c r="E23" s="5"/>
      <c r="F23" s="5"/>
      <c r="AF23">
        <v>312.5</v>
      </c>
      <c r="AG23">
        <v>24.63213</v>
      </c>
      <c r="AH23">
        <f t="shared" si="0"/>
        <v>24.63213</v>
      </c>
    </row>
    <row r="24" spans="1:34" x14ac:dyDescent="0.25">
      <c r="A24" s="5">
        <v>8</v>
      </c>
      <c r="B24" s="5"/>
      <c r="C24" s="5"/>
      <c r="D24" s="5"/>
      <c r="E24" s="5"/>
      <c r="F24" s="5"/>
      <c r="AF24">
        <v>328.125</v>
      </c>
      <c r="AG24">
        <v>26.79871</v>
      </c>
      <c r="AH24">
        <f t="shared" si="0"/>
        <v>26.79871</v>
      </c>
    </row>
    <row r="25" spans="1:34" x14ac:dyDescent="0.25">
      <c r="A25" t="s">
        <v>24</v>
      </c>
      <c r="B25" t="s">
        <v>3</v>
      </c>
      <c r="C25" t="s">
        <v>4</v>
      </c>
      <c r="D25" t="s">
        <v>13</v>
      </c>
      <c r="E25" t="s">
        <v>25</v>
      </c>
      <c r="F25" t="s">
        <v>26</v>
      </c>
      <c r="AF25">
        <v>343.75</v>
      </c>
      <c r="AG25">
        <v>29.018719999999998</v>
      </c>
      <c r="AH25">
        <f t="shared" si="0"/>
        <v>29.018719999999998</v>
      </c>
    </row>
    <row r="26" spans="1:34" x14ac:dyDescent="0.25">
      <c r="A26">
        <f>$A$17/2</f>
        <v>62.5</v>
      </c>
      <c r="B26">
        <f>A26/2</f>
        <v>31.25</v>
      </c>
      <c r="C26">
        <f>_xlfn.FORECAST.LINEAR(B26,AA3:AA4,Z3:Z4)</f>
        <v>0.59811550000000002</v>
      </c>
      <c r="D26" s="10">
        <f>$J$2*(B26)^2*(3*$J$3-B26)/(6*$J$4*$J$5)</f>
        <v>0.30437347437597412</v>
      </c>
      <c r="E26">
        <f>C26-D26</f>
        <v>0.2937420256240259</v>
      </c>
      <c r="F26">
        <f>SQRT(1/A26*(E26)^2)</f>
        <v>3.715575381933859E-2</v>
      </c>
      <c r="AF26">
        <v>359.375</v>
      </c>
      <c r="AG26">
        <v>31.287310000000002</v>
      </c>
      <c r="AH26">
        <f t="shared" si="0"/>
        <v>31.287310000000002</v>
      </c>
    </row>
    <row r="27" spans="1:34" x14ac:dyDescent="0.25">
      <c r="A27">
        <f t="shared" ref="A27:A33" si="7">$A$17/2</f>
        <v>62.5</v>
      </c>
      <c r="B27">
        <f>B26+A26</f>
        <v>93.75</v>
      </c>
      <c r="C27">
        <f t="shared" ref="C27:C33" si="8">_xlfn.FORECAST.LINEAR(B27,AA4:AA5,Z4:Z5)</f>
        <v>2.88232</v>
      </c>
      <c r="D27" s="10">
        <f t="shared" ref="D27:D33" si="9">$J$2*(B27)^2*(3*$J$3-B27)/(6*$J$4*$J$5)</f>
        <v>2.6227927047291386</v>
      </c>
      <c r="E27">
        <f t="shared" ref="E27:E33" si="10">C27-D27</f>
        <v>0.25952729527086138</v>
      </c>
      <c r="F27">
        <f t="shared" ref="F27:F33" si="11">SQRT(1/A27*(E27)^2)</f>
        <v>3.2827894721558705E-2</v>
      </c>
      <c r="AF27">
        <v>375</v>
      </c>
      <c r="AG27">
        <v>33.599600000000002</v>
      </c>
      <c r="AH27">
        <f t="shared" si="0"/>
        <v>33.599600000000002</v>
      </c>
    </row>
    <row r="28" spans="1:34" x14ac:dyDescent="0.25">
      <c r="A28">
        <f t="shared" si="7"/>
        <v>62.5</v>
      </c>
      <c r="B28">
        <f t="shared" ref="B28:B33" si="12">B27+A27</f>
        <v>156.25</v>
      </c>
      <c r="C28">
        <f t="shared" si="8"/>
        <v>7.1870469999999997</v>
      </c>
      <c r="D28" s="10">
        <f t="shared" si="9"/>
        <v>6.9617337224291953</v>
      </c>
      <c r="E28">
        <f t="shared" si="10"/>
        <v>0.22531327757080444</v>
      </c>
      <c r="F28">
        <f t="shared" si="11"/>
        <v>2.8500125768058882E-2</v>
      </c>
      <c r="AF28">
        <v>390.625</v>
      </c>
      <c r="AG28">
        <v>35.950749999999999</v>
      </c>
      <c r="AH28">
        <f t="shared" si="0"/>
        <v>35.950749999999999</v>
      </c>
    </row>
    <row r="29" spans="1:34" x14ac:dyDescent="0.25">
      <c r="A29">
        <f t="shared" si="7"/>
        <v>62.5</v>
      </c>
      <c r="B29">
        <f t="shared" si="12"/>
        <v>218.75</v>
      </c>
      <c r="C29">
        <f t="shared" si="8"/>
        <v>13.2014475</v>
      </c>
      <c r="D29" s="10">
        <f t="shared" si="9"/>
        <v>13.010347021730469</v>
      </c>
      <c r="E29">
        <f t="shared" si="10"/>
        <v>0.19110047826953114</v>
      </c>
      <c r="F29">
        <f t="shared" si="11"/>
        <v>2.4172510931169247E-2</v>
      </c>
      <c r="AF29">
        <v>406.25</v>
      </c>
      <c r="AG29">
        <v>38.335900000000002</v>
      </c>
      <c r="AH29">
        <f t="shared" si="0"/>
        <v>38.335900000000002</v>
      </c>
    </row>
    <row r="30" spans="1:34" x14ac:dyDescent="0.25">
      <c r="A30">
        <f t="shared" si="7"/>
        <v>62.5</v>
      </c>
      <c r="B30">
        <f t="shared" si="12"/>
        <v>281.25</v>
      </c>
      <c r="C30">
        <f t="shared" si="8"/>
        <v>20.61467</v>
      </c>
      <c r="D30" s="10">
        <f t="shared" si="9"/>
        <v>20.457783096887283</v>
      </c>
      <c r="E30">
        <f t="shared" si="10"/>
        <v>0.15688690311271714</v>
      </c>
      <c r="F30">
        <f t="shared" si="11"/>
        <v>1.9844797955453856E-2</v>
      </c>
      <c r="AF30">
        <v>421.875</v>
      </c>
      <c r="AG30">
        <v>40.750190000000003</v>
      </c>
      <c r="AH30">
        <f t="shared" si="0"/>
        <v>40.750190000000003</v>
      </c>
    </row>
    <row r="31" spans="1:34" x14ac:dyDescent="0.25">
      <c r="A31">
        <f>$A$17/2</f>
        <v>62.5</v>
      </c>
      <c r="B31">
        <f t="shared" si="12"/>
        <v>343.75</v>
      </c>
      <c r="C31">
        <f t="shared" si="8"/>
        <v>29.115864999999999</v>
      </c>
      <c r="D31" s="10">
        <f t="shared" si="9"/>
        <v>28.993192442153962</v>
      </c>
      <c r="E31">
        <f t="shared" si="10"/>
        <v>0.12267255784603748</v>
      </c>
      <c r="F31">
        <f t="shared" si="11"/>
        <v>1.5516987567689502E-2</v>
      </c>
      <c r="AF31">
        <v>437.5</v>
      </c>
      <c r="AG31">
        <v>43.188769999999998</v>
      </c>
      <c r="AH31">
        <f t="shared" si="0"/>
        <v>43.188769999999998</v>
      </c>
    </row>
    <row r="32" spans="1:34" x14ac:dyDescent="0.25">
      <c r="A32">
        <f t="shared" si="7"/>
        <v>62.5</v>
      </c>
      <c r="B32">
        <f t="shared" si="12"/>
        <v>406.25</v>
      </c>
      <c r="C32">
        <f t="shared" si="8"/>
        <v>38.394185</v>
      </c>
      <c r="D32" s="10">
        <f t="shared" si="9"/>
        <v>38.305725551784832</v>
      </c>
      <c r="E32">
        <f t="shared" si="10"/>
        <v>8.8459448215168379E-2</v>
      </c>
      <c r="F32">
        <f t="shared" si="11"/>
        <v>1.1189333476865944E-2</v>
      </c>
      <c r="AF32">
        <v>453.125</v>
      </c>
      <c r="AG32">
        <v>45.646769999999997</v>
      </c>
      <c r="AH32">
        <f t="shared" si="0"/>
        <v>45.646769999999997</v>
      </c>
    </row>
    <row r="33" spans="1:34" x14ac:dyDescent="0.25">
      <c r="A33">
        <f t="shared" si="7"/>
        <v>62.5</v>
      </c>
      <c r="B33">
        <f t="shared" si="12"/>
        <v>468.75</v>
      </c>
      <c r="C33">
        <f t="shared" si="8"/>
        <v>48.138779999999997</v>
      </c>
      <c r="D33" s="10">
        <f t="shared" si="9"/>
        <v>48.084532920034214</v>
      </c>
      <c r="E33">
        <f t="shared" si="10"/>
        <v>5.4247079965783485E-2</v>
      </c>
      <c r="F33">
        <f t="shared" si="11"/>
        <v>6.8617731642065909E-3</v>
      </c>
      <c r="AF33">
        <v>468.75</v>
      </c>
      <c r="AG33">
        <v>48.119349999999997</v>
      </c>
      <c r="AH33">
        <f t="shared" si="0"/>
        <v>48.119349999999997</v>
      </c>
    </row>
    <row r="34" spans="1:34" x14ac:dyDescent="0.25">
      <c r="A34" s="5" t="s">
        <v>28</v>
      </c>
      <c r="B34" s="5"/>
      <c r="C34" s="5"/>
      <c r="D34" s="5"/>
      <c r="E34" s="5"/>
      <c r="F34">
        <f>SUM(F26:F33)/A24</f>
        <v>2.2008647175542663E-2</v>
      </c>
      <c r="AF34">
        <v>484.375</v>
      </c>
      <c r="AG34">
        <v>50.601640000000003</v>
      </c>
      <c r="AH34">
        <f t="shared" si="0"/>
        <v>50.601640000000003</v>
      </c>
    </row>
    <row r="35" spans="1:34" x14ac:dyDescent="0.25">
      <c r="AF35">
        <v>500</v>
      </c>
      <c r="AG35">
        <v>53.088790000000003</v>
      </c>
      <c r="AH35">
        <f t="shared" si="0"/>
        <v>53.088790000000003</v>
      </c>
    </row>
    <row r="36" spans="1:34" x14ac:dyDescent="0.25">
      <c r="A36" s="5" t="s">
        <v>27</v>
      </c>
      <c r="B36" s="5"/>
      <c r="C36" s="5"/>
      <c r="D36" s="5"/>
      <c r="E36" s="5"/>
      <c r="F36" s="5"/>
    </row>
    <row r="37" spans="1:34" x14ac:dyDescent="0.25">
      <c r="A37" s="5">
        <v>16</v>
      </c>
      <c r="B37" s="5"/>
      <c r="C37" s="5"/>
      <c r="D37" s="5"/>
      <c r="E37" s="5"/>
      <c r="F37" s="5"/>
    </row>
    <row r="38" spans="1:34" x14ac:dyDescent="0.25">
      <c r="A38" t="s">
        <v>24</v>
      </c>
      <c r="B38" t="s">
        <v>3</v>
      </c>
      <c r="C38" t="s">
        <v>4</v>
      </c>
      <c r="D38" t="s">
        <v>13</v>
      </c>
      <c r="E38" t="s">
        <v>25</v>
      </c>
      <c r="F38" t="s">
        <v>26</v>
      </c>
    </row>
    <row r="39" spans="1:34" x14ac:dyDescent="0.25">
      <c r="A39">
        <f>$A$26/2</f>
        <v>31.25</v>
      </c>
      <c r="B39">
        <f>A39/2</f>
        <v>15.625</v>
      </c>
      <c r="C39">
        <f>_xlfn.FORECAST.LINEAR(B39,AD3:AD4,AC3:AC4)</f>
        <v>0.15334709999999999</v>
      </c>
      <c r="D39" s="10">
        <f>$J$2*(B39)^2*(3*$J$3-B39)/(6*$J$4*$J$5)</f>
        <v>7.6902872515206236E-2</v>
      </c>
      <c r="E39">
        <f>C39-D39</f>
        <v>7.644422748479375E-2</v>
      </c>
      <c r="F39">
        <f>SQRT(1/A39*(E39)^2)</f>
        <v>1.3674759131476527E-2</v>
      </c>
    </row>
    <row r="40" spans="1:34" x14ac:dyDescent="0.25">
      <c r="A40">
        <f t="shared" ref="A40:A54" si="13">$A$26/2</f>
        <v>31.25</v>
      </c>
      <c r="B40">
        <f>B39+A39</f>
        <v>46.875</v>
      </c>
      <c r="C40">
        <f t="shared" ref="C40:C54" si="14">_xlfn.FORECAST.LINEAR(B40,AD4:AD5,AC4:AC5)</f>
        <v>0.75146259999999998</v>
      </c>
      <c r="D40" s="10">
        <f t="shared" ref="D40:D54" si="15">$J$2*(B40)^2*(3*$J$3-B40)/(6*$J$4*$J$5)</f>
        <v>0.6775547820550275</v>
      </c>
      <c r="E40">
        <f t="shared" ref="E40:E54" si="16">C40-D40</f>
        <v>7.3907817944972476E-2</v>
      </c>
      <c r="F40">
        <f t="shared" ref="F40:F54" si="17">SQRT(1/A40*(E40)^2)</f>
        <v>1.3221032399490983E-2</v>
      </c>
    </row>
    <row r="41" spans="1:34" x14ac:dyDescent="0.25">
      <c r="A41">
        <f t="shared" si="13"/>
        <v>31.25</v>
      </c>
      <c r="B41">
        <f t="shared" ref="B41:B54" si="18">B40+A40</f>
        <v>78.125</v>
      </c>
      <c r="C41">
        <f t="shared" si="14"/>
        <v>1.9129929999999999</v>
      </c>
      <c r="D41" s="10">
        <f t="shared" si="15"/>
        <v>1.8416214207588861</v>
      </c>
      <c r="E41">
        <f t="shared" si="16"/>
        <v>7.1371579241113814E-2</v>
      </c>
      <c r="F41">
        <f t="shared" si="17"/>
        <v>1.2767336227571468E-2</v>
      </c>
    </row>
    <row r="42" spans="1:34" x14ac:dyDescent="0.25">
      <c r="A42">
        <f t="shared" si="13"/>
        <v>31.25</v>
      </c>
      <c r="B42">
        <f t="shared" si="18"/>
        <v>109.375</v>
      </c>
      <c r="C42">
        <f t="shared" si="14"/>
        <v>3.5990820000000001</v>
      </c>
      <c r="D42" s="10">
        <f t="shared" si="15"/>
        <v>3.5302466004085722</v>
      </c>
      <c r="E42">
        <f t="shared" si="16"/>
        <v>6.8835399591427926E-2</v>
      </c>
      <c r="F42">
        <f t="shared" si="17"/>
        <v>1.2313650619583527E-2</v>
      </c>
    </row>
    <row r="43" spans="1:34" x14ac:dyDescent="0.25">
      <c r="A43">
        <f t="shared" si="13"/>
        <v>31.25</v>
      </c>
      <c r="B43">
        <f t="shared" si="18"/>
        <v>140.625</v>
      </c>
      <c r="C43">
        <f t="shared" si="14"/>
        <v>5.7708740000000001</v>
      </c>
      <c r="D43" s="10">
        <f t="shared" si="15"/>
        <v>5.7045741327858766</v>
      </c>
      <c r="E43">
        <f t="shared" si="16"/>
        <v>6.6299867214123509E-2</v>
      </c>
      <c r="F43">
        <f t="shared" si="17"/>
        <v>1.1860080799199181E-2</v>
      </c>
    </row>
    <row r="44" spans="1:34" x14ac:dyDescent="0.25">
      <c r="A44">
        <f t="shared" si="13"/>
        <v>31.25</v>
      </c>
      <c r="B44">
        <f t="shared" si="18"/>
        <v>171.875</v>
      </c>
      <c r="C44">
        <f t="shared" si="14"/>
        <v>8.3895119999999999</v>
      </c>
      <c r="D44" s="10">
        <f t="shared" si="15"/>
        <v>8.32574782967259</v>
      </c>
      <c r="E44">
        <f t="shared" si="16"/>
        <v>6.3764170327409886E-2</v>
      </c>
      <c r="F44">
        <f t="shared" si="17"/>
        <v>1.1406481550477082E-2</v>
      </c>
    </row>
    <row r="45" spans="1:34" x14ac:dyDescent="0.25">
      <c r="A45">
        <f t="shared" si="13"/>
        <v>31.25</v>
      </c>
      <c r="B45">
        <f t="shared" si="18"/>
        <v>203.125</v>
      </c>
      <c r="C45">
        <f t="shared" si="14"/>
        <v>11.416137500000001</v>
      </c>
      <c r="D45" s="10">
        <f t="shared" si="15"/>
        <v>11.354911502850504</v>
      </c>
      <c r="E45">
        <f t="shared" si="16"/>
        <v>6.1225997149497502E-2</v>
      </c>
      <c r="F45">
        <f t="shared" si="17"/>
        <v>1.0952439329318782E-2</v>
      </c>
    </row>
    <row r="46" spans="1:34" x14ac:dyDescent="0.25">
      <c r="A46">
        <f t="shared" si="13"/>
        <v>31.25</v>
      </c>
      <c r="B46">
        <f t="shared" si="18"/>
        <v>234.375</v>
      </c>
      <c r="C46">
        <f t="shared" si="14"/>
        <v>14.811900000000001</v>
      </c>
      <c r="D46" s="10">
        <f t="shared" si="15"/>
        <v>14.753208964101406</v>
      </c>
      <c r="E46">
        <f t="shared" si="16"/>
        <v>5.86910358985957E-2</v>
      </c>
      <c r="F46">
        <f t="shared" si="17"/>
        <v>1.0498971675131235E-2</v>
      </c>
    </row>
    <row r="47" spans="1:34" x14ac:dyDescent="0.25">
      <c r="A47">
        <f t="shared" si="13"/>
        <v>31.25</v>
      </c>
      <c r="B47">
        <f t="shared" si="18"/>
        <v>265.625</v>
      </c>
      <c r="C47">
        <f t="shared" si="14"/>
        <v>18.537939999999999</v>
      </c>
      <c r="D47" s="10">
        <f t="shared" si="15"/>
        <v>18.481784025207087</v>
      </c>
      <c r="E47">
        <f t="shared" si="16"/>
        <v>5.6155974792911678E-2</v>
      </c>
      <c r="F47">
        <f t="shared" si="17"/>
        <v>1.0045486158377215E-2</v>
      </c>
    </row>
    <row r="48" spans="1:34" x14ac:dyDescent="0.25">
      <c r="A48">
        <f t="shared" si="13"/>
        <v>31.25</v>
      </c>
      <c r="B48">
        <f t="shared" si="18"/>
        <v>296.875</v>
      </c>
      <c r="C48">
        <f t="shared" si="14"/>
        <v>22.555399999999999</v>
      </c>
      <c r="D48" s="10">
        <f t="shared" si="15"/>
        <v>22.501780497949344</v>
      </c>
      <c r="E48">
        <f t="shared" si="16"/>
        <v>5.3619502050654688E-2</v>
      </c>
      <c r="F48">
        <f t="shared" si="17"/>
        <v>9.5917481203962613E-3</v>
      </c>
    </row>
    <row r="49" spans="1:6" x14ac:dyDescent="0.25">
      <c r="A49">
        <f t="shared" si="13"/>
        <v>31.25</v>
      </c>
      <c r="B49">
        <f t="shared" si="18"/>
        <v>328.125</v>
      </c>
      <c r="C49">
        <f t="shared" si="14"/>
        <v>26.825424999999999</v>
      </c>
      <c r="D49" s="10">
        <f t="shared" si="15"/>
        <v>26.774342194109959</v>
      </c>
      <c r="E49">
        <f t="shared" si="16"/>
        <v>5.1082805890040106E-2</v>
      </c>
      <c r="F49">
        <f t="shared" si="17"/>
        <v>9.1379701161245063E-3</v>
      </c>
    </row>
    <row r="50" spans="1:6" x14ac:dyDescent="0.25">
      <c r="A50">
        <f t="shared" si="13"/>
        <v>31.25</v>
      </c>
      <c r="B50">
        <f t="shared" si="18"/>
        <v>359.375</v>
      </c>
      <c r="C50">
        <f t="shared" si="14"/>
        <v>31.309159999999999</v>
      </c>
      <c r="D50" s="10">
        <f t="shared" si="15"/>
        <v>31.260612925470728</v>
      </c>
      <c r="E50">
        <f t="shared" si="16"/>
        <v>4.8547074529270873E-2</v>
      </c>
      <c r="F50">
        <f t="shared" si="17"/>
        <v>8.6843647004958627E-3</v>
      </c>
    </row>
    <row r="51" spans="1:6" x14ac:dyDescent="0.25">
      <c r="A51">
        <f t="shared" si="13"/>
        <v>31.25</v>
      </c>
      <c r="B51">
        <f t="shared" si="18"/>
        <v>390.625</v>
      </c>
      <c r="C51">
        <f t="shared" si="14"/>
        <v>35.967750000000002</v>
      </c>
      <c r="D51" s="10">
        <f t="shared" si="15"/>
        <v>35.921736503813435</v>
      </c>
      <c r="E51">
        <f t="shared" si="16"/>
        <v>4.6013496186567693E-2</v>
      </c>
      <c r="F51">
        <f t="shared" si="17"/>
        <v>8.2311444284474157E-3</v>
      </c>
    </row>
    <row r="52" spans="1:6" x14ac:dyDescent="0.25">
      <c r="A52">
        <f t="shared" si="13"/>
        <v>31.25</v>
      </c>
      <c r="B52">
        <f t="shared" si="18"/>
        <v>421.875</v>
      </c>
      <c r="C52">
        <f t="shared" si="14"/>
        <v>40.762335</v>
      </c>
      <c r="D52" s="10">
        <f t="shared" si="15"/>
        <v>40.718856740919882</v>
      </c>
      <c r="E52">
        <f t="shared" si="16"/>
        <v>4.3478259080117709E-2</v>
      </c>
      <c r="F52">
        <f t="shared" si="17"/>
        <v>7.7776274277192537E-3</v>
      </c>
    </row>
    <row r="53" spans="1:6" x14ac:dyDescent="0.25">
      <c r="A53">
        <f t="shared" si="13"/>
        <v>31.25</v>
      </c>
      <c r="B53">
        <f t="shared" si="18"/>
        <v>453.125</v>
      </c>
      <c r="C53">
        <f t="shared" si="14"/>
        <v>45.654060000000001</v>
      </c>
      <c r="D53" s="10">
        <f t="shared" si="15"/>
        <v>45.613117448571849</v>
      </c>
      <c r="E53">
        <f t="shared" si="16"/>
        <v>4.0942551428152285E-2</v>
      </c>
      <c r="F53">
        <f t="shared" si="17"/>
        <v>7.3240262532503686E-3</v>
      </c>
    </row>
    <row r="54" spans="1:6" x14ac:dyDescent="0.25">
      <c r="A54">
        <f t="shared" si="13"/>
        <v>31.25</v>
      </c>
      <c r="B54">
        <f t="shared" si="18"/>
        <v>484.375</v>
      </c>
      <c r="C54">
        <f t="shared" si="14"/>
        <v>50.60407</v>
      </c>
      <c r="D54" s="10">
        <f t="shared" si="15"/>
        <v>50.565662438551129</v>
      </c>
      <c r="E54">
        <f t="shared" si="16"/>
        <v>3.8407561448870808E-2</v>
      </c>
      <c r="F54">
        <f t="shared" si="17"/>
        <v>6.870553459974036E-3</v>
      </c>
    </row>
    <row r="55" spans="1:6" x14ac:dyDescent="0.25">
      <c r="A55" s="5" t="s">
        <v>28</v>
      </c>
      <c r="B55" s="5"/>
      <c r="C55" s="5"/>
      <c r="D55" s="5"/>
      <c r="E55" s="5"/>
      <c r="F55">
        <f>SUM(F39:F54)/A37</f>
        <v>1.0272354524814606E-2</v>
      </c>
    </row>
    <row r="57" spans="1:6" x14ac:dyDescent="0.25">
      <c r="A57" s="5" t="s">
        <v>27</v>
      </c>
      <c r="B57" s="5"/>
      <c r="C57" s="5"/>
      <c r="D57" s="5"/>
      <c r="E57" s="5"/>
      <c r="F57" s="5"/>
    </row>
    <row r="58" spans="1:6" x14ac:dyDescent="0.25">
      <c r="A58" s="5">
        <v>32</v>
      </c>
      <c r="B58" s="5"/>
      <c r="C58" s="5"/>
      <c r="D58" s="5"/>
      <c r="E58" s="5"/>
      <c r="F58" s="5"/>
    </row>
    <row r="59" spans="1:6" x14ac:dyDescent="0.25">
      <c r="A59" t="s">
        <v>24</v>
      </c>
      <c r="B59" t="s">
        <v>3</v>
      </c>
      <c r="C59" t="s">
        <v>4</v>
      </c>
      <c r="D59" t="s">
        <v>13</v>
      </c>
      <c r="E59" t="s">
        <v>25</v>
      </c>
      <c r="F59" t="s">
        <v>26</v>
      </c>
    </row>
    <row r="60" spans="1:6" x14ac:dyDescent="0.25">
      <c r="A60">
        <f>$A$39/2</f>
        <v>15.625</v>
      </c>
      <c r="B60">
        <f>A60/2</f>
        <v>7.8125</v>
      </c>
      <c r="C60">
        <f>_xlfn.FORECAST.LINEAR(B60,AG3:AG4,AF3:AF4)</f>
        <v>3.9031610000000001E-2</v>
      </c>
      <c r="D60" s="10">
        <f>$J$2*(B60)^2*(3*$J$3-B60)/(6*$J$4*$J$5)</f>
        <v>1.9326906118953144E-2</v>
      </c>
      <c r="E60">
        <f>C60-D60</f>
        <v>1.9704703881046857E-2</v>
      </c>
      <c r="F60">
        <f>SQRT(1/A60*(E60)^2)</f>
        <v>4.9849395906614111E-3</v>
      </c>
    </row>
    <row r="61" spans="1:6" x14ac:dyDescent="0.25">
      <c r="A61">
        <f t="shared" ref="A61:A124" si="19">$A$39/2</f>
        <v>15.625</v>
      </c>
      <c r="B61">
        <f>B60+A60</f>
        <v>23.4375</v>
      </c>
      <c r="C61">
        <f t="shared" ref="C61:C91" si="20">_xlfn.FORECAST.LINEAR(B61,AG4:AG5,AF4:AF5)</f>
        <v>0.19237870999999998</v>
      </c>
      <c r="D61" s="10">
        <f t="shared" ref="D61:D91" si="21">$J$2*(B61)^2*(3*$J$3-B61)/(6*$J$4*$J$5)</f>
        <v>0.17212077124784975</v>
      </c>
      <c r="E61">
        <f t="shared" ref="E61:E91" si="22">C61-D61</f>
        <v>2.0257938752150234E-2</v>
      </c>
      <c r="F61">
        <f t="shared" ref="F61:F91" si="23">SQRT(1/A61*(E61)^2)</f>
        <v>5.1248981725587183E-3</v>
      </c>
    </row>
    <row r="62" spans="1:6" x14ac:dyDescent="0.25">
      <c r="A62">
        <f t="shared" si="19"/>
        <v>15.625</v>
      </c>
      <c r="B62">
        <f t="shared" ref="B62:B125" si="24">B61+A61</f>
        <v>39.0625</v>
      </c>
      <c r="C62">
        <f t="shared" si="20"/>
        <v>0.49386505000000003</v>
      </c>
      <c r="D62" s="10">
        <f t="shared" si="21"/>
        <v>0.47305385395866989</v>
      </c>
      <c r="E62">
        <f t="shared" si="22"/>
        <v>2.0811196041330138E-2</v>
      </c>
      <c r="F62">
        <f t="shared" si="23"/>
        <v>5.2648624258306324E-3</v>
      </c>
    </row>
    <row r="63" spans="1:6" x14ac:dyDescent="0.25">
      <c r="A63">
        <f t="shared" si="19"/>
        <v>15.625</v>
      </c>
      <c r="B63">
        <f t="shared" si="24"/>
        <v>54.6875</v>
      </c>
      <c r="C63">
        <f t="shared" si="20"/>
        <v>0.93863344999999998</v>
      </c>
      <c r="D63" s="10">
        <f t="shared" si="21"/>
        <v>0.91726913072413752</v>
      </c>
      <c r="E63">
        <f t="shared" si="22"/>
        <v>2.1364319275862464E-2</v>
      </c>
      <c r="F63">
        <f t="shared" si="23"/>
        <v>5.404792765661165E-3</v>
      </c>
    </row>
    <row r="64" spans="1:6" x14ac:dyDescent="0.25">
      <c r="A64">
        <f t="shared" si="19"/>
        <v>15.625</v>
      </c>
      <c r="B64">
        <f t="shared" si="24"/>
        <v>70.3125</v>
      </c>
      <c r="C64">
        <f t="shared" si="20"/>
        <v>1.521827</v>
      </c>
      <c r="D64" s="10">
        <f t="shared" si="21"/>
        <v>1.4999095780169762</v>
      </c>
      <c r="E64">
        <f t="shared" si="22"/>
        <v>2.1917421983023821E-2</v>
      </c>
      <c r="F64">
        <f t="shared" si="23"/>
        <v>5.5447179124319653E-3</v>
      </c>
    </row>
    <row r="65" spans="1:6" x14ac:dyDescent="0.25">
      <c r="A65">
        <f t="shared" si="19"/>
        <v>15.625</v>
      </c>
      <c r="B65">
        <f t="shared" si="24"/>
        <v>85.9375</v>
      </c>
      <c r="C65">
        <f t="shared" si="20"/>
        <v>2.2385890000000002</v>
      </c>
      <c r="D65" s="10">
        <f t="shared" si="21"/>
        <v>2.2161181723099102</v>
      </c>
      <c r="E65">
        <f t="shared" si="22"/>
        <v>2.2470827690090012E-2</v>
      </c>
      <c r="F65">
        <f t="shared" si="23"/>
        <v>5.6847197127891736E-3</v>
      </c>
    </row>
    <row r="66" spans="1:6" x14ac:dyDescent="0.25">
      <c r="A66">
        <f t="shared" si="19"/>
        <v>15.625</v>
      </c>
      <c r="B66">
        <f t="shared" si="24"/>
        <v>101.5625</v>
      </c>
      <c r="C66">
        <f t="shared" si="20"/>
        <v>3.0840624999999999</v>
      </c>
      <c r="D66" s="10">
        <f t="shared" si="21"/>
        <v>3.0610378900756627</v>
      </c>
      <c r="E66">
        <f t="shared" si="22"/>
        <v>2.3024609924337192E-2</v>
      </c>
      <c r="F66">
        <f t="shared" si="23"/>
        <v>5.8248167678258125E-3</v>
      </c>
    </row>
    <row r="67" spans="1:6" x14ac:dyDescent="0.25">
      <c r="A67">
        <f t="shared" si="19"/>
        <v>15.625</v>
      </c>
      <c r="B67">
        <f t="shared" si="24"/>
        <v>117.1875</v>
      </c>
      <c r="C67">
        <f t="shared" si="20"/>
        <v>4.0533894999999998</v>
      </c>
      <c r="D67" s="10">
        <f t="shared" si="21"/>
        <v>4.0298117077869584</v>
      </c>
      <c r="E67">
        <f t="shared" si="22"/>
        <v>2.3577792213041349E-2</v>
      </c>
      <c r="F67">
        <f t="shared" si="23"/>
        <v>5.9647620473114102E-3</v>
      </c>
    </row>
    <row r="68" spans="1:6" x14ac:dyDescent="0.25">
      <c r="A68">
        <f t="shared" si="19"/>
        <v>15.625</v>
      </c>
      <c r="B68">
        <f t="shared" si="24"/>
        <v>132.8125</v>
      </c>
      <c r="C68">
        <f t="shared" si="20"/>
        <v>5.1417134999999998</v>
      </c>
      <c r="D68" s="10">
        <f t="shared" si="21"/>
        <v>5.1175826019165198</v>
      </c>
      <c r="E68">
        <f t="shared" si="22"/>
        <v>2.4130898083480012E-2</v>
      </c>
      <c r="F68">
        <f t="shared" si="23"/>
        <v>6.1046879943351048E-3</v>
      </c>
    </row>
    <row r="69" spans="1:6" x14ac:dyDescent="0.25">
      <c r="A69">
        <f t="shared" si="19"/>
        <v>15.625</v>
      </c>
      <c r="B69">
        <f t="shared" si="24"/>
        <v>148.4375</v>
      </c>
      <c r="C69">
        <f t="shared" si="20"/>
        <v>6.3441784999999999</v>
      </c>
      <c r="D69" s="10">
        <f t="shared" si="21"/>
        <v>6.3194935489370723</v>
      </c>
      <c r="E69">
        <f t="shared" si="22"/>
        <v>2.4684951062927674E-2</v>
      </c>
      <c r="F69">
        <f t="shared" si="23"/>
        <v>6.2448535430916696E-3</v>
      </c>
    </row>
    <row r="70" spans="1:6" x14ac:dyDescent="0.25">
      <c r="A70">
        <f t="shared" si="19"/>
        <v>15.625</v>
      </c>
      <c r="B70">
        <f t="shared" si="24"/>
        <v>164.0625</v>
      </c>
      <c r="C70">
        <f t="shared" si="20"/>
        <v>7.6559260000000009</v>
      </c>
      <c r="D70" s="10">
        <f t="shared" si="21"/>
        <v>7.6306875253213384</v>
      </c>
      <c r="E70">
        <f t="shared" si="22"/>
        <v>2.523847467866247E-2</v>
      </c>
      <c r="F70">
        <f t="shared" si="23"/>
        <v>6.3848851722447713E-3</v>
      </c>
    </row>
    <row r="71" spans="1:6" x14ac:dyDescent="0.25">
      <c r="A71">
        <f t="shared" si="19"/>
        <v>15.625</v>
      </c>
      <c r="B71">
        <f t="shared" si="24"/>
        <v>179.6875</v>
      </c>
      <c r="C71">
        <f t="shared" si="20"/>
        <v>9.0720990000000015</v>
      </c>
      <c r="D71" s="10">
        <f t="shared" si="21"/>
        <v>9.0463075075420427</v>
      </c>
      <c r="E71">
        <f t="shared" si="22"/>
        <v>2.5791492457958753E-2</v>
      </c>
      <c r="F71">
        <f t="shared" si="23"/>
        <v>6.5247888337763363E-3</v>
      </c>
    </row>
    <row r="72" spans="1:6" x14ac:dyDescent="0.25">
      <c r="A72">
        <f t="shared" si="19"/>
        <v>15.625</v>
      </c>
      <c r="B72">
        <f t="shared" si="24"/>
        <v>195.3125</v>
      </c>
      <c r="C72">
        <f t="shared" si="20"/>
        <v>10.587842500000001</v>
      </c>
      <c r="D72" s="10">
        <f t="shared" si="21"/>
        <v>10.561496472071909</v>
      </c>
      <c r="E72">
        <f t="shared" si="22"/>
        <v>2.6346027928092042E-2</v>
      </c>
      <c r="F72">
        <f t="shared" si="23"/>
        <v>6.6650764440942143E-3</v>
      </c>
    </row>
    <row r="73" spans="1:6" x14ac:dyDescent="0.25">
      <c r="A73">
        <f t="shared" si="19"/>
        <v>15.625</v>
      </c>
      <c r="B73">
        <f t="shared" si="24"/>
        <v>210.9375</v>
      </c>
      <c r="C73">
        <f t="shared" si="20"/>
        <v>12.198295</v>
      </c>
      <c r="D73" s="10">
        <f t="shared" si="21"/>
        <v>12.171397395383661</v>
      </c>
      <c r="E73">
        <f t="shared" si="22"/>
        <v>2.6897604616339166E-2</v>
      </c>
      <c r="F73">
        <f t="shared" si="23"/>
        <v>6.8046155352232971E-3</v>
      </c>
    </row>
    <row r="74" spans="1:6" x14ac:dyDescent="0.25">
      <c r="A74">
        <f t="shared" si="19"/>
        <v>15.625</v>
      </c>
      <c r="B74">
        <f t="shared" si="24"/>
        <v>226.5625</v>
      </c>
      <c r="C74">
        <f t="shared" si="20"/>
        <v>13.898605</v>
      </c>
      <c r="D74" s="10">
        <f t="shared" si="21"/>
        <v>13.871153253950022</v>
      </c>
      <c r="E74">
        <f t="shared" si="22"/>
        <v>2.7451746049978354E-2</v>
      </c>
      <c r="F74">
        <f t="shared" si="23"/>
        <v>6.9448034613169675E-3</v>
      </c>
    </row>
    <row r="75" spans="1:6" x14ac:dyDescent="0.25">
      <c r="A75">
        <f t="shared" si="19"/>
        <v>15.625</v>
      </c>
      <c r="B75">
        <f t="shared" si="24"/>
        <v>242.1875</v>
      </c>
      <c r="C75">
        <f t="shared" si="20"/>
        <v>15.683914999999999</v>
      </c>
      <c r="D75" s="10">
        <f t="shared" si="21"/>
        <v>15.655907024243715</v>
      </c>
      <c r="E75">
        <f t="shared" si="22"/>
        <v>2.8007975756283443E-2</v>
      </c>
      <c r="F75">
        <f t="shared" si="23"/>
        <v>7.085519683250616E-3</v>
      </c>
    </row>
    <row r="76" spans="1:6" x14ac:dyDescent="0.25">
      <c r="A76">
        <f t="shared" si="19"/>
        <v>15.625</v>
      </c>
      <c r="B76">
        <f t="shared" si="24"/>
        <v>257.8125</v>
      </c>
      <c r="C76">
        <f t="shared" si="20"/>
        <v>17.54936</v>
      </c>
      <c r="D76" s="10">
        <f t="shared" si="21"/>
        <v>17.520801682737467</v>
      </c>
      <c r="E76">
        <f t="shared" si="22"/>
        <v>2.8558317262532995E-2</v>
      </c>
      <c r="F76">
        <f t="shared" si="23"/>
        <v>7.2247462953047266E-3</v>
      </c>
    </row>
    <row r="77" spans="1:6" x14ac:dyDescent="0.25">
      <c r="A77">
        <f t="shared" si="19"/>
        <v>15.625</v>
      </c>
      <c r="B77">
        <f t="shared" si="24"/>
        <v>273.4375</v>
      </c>
      <c r="C77">
        <f t="shared" si="20"/>
        <v>19.490090000000002</v>
      </c>
      <c r="D77" s="10">
        <f t="shared" si="21"/>
        <v>19.460980205903997</v>
      </c>
      <c r="E77">
        <f t="shared" si="22"/>
        <v>2.9109794096005004E-2</v>
      </c>
      <c r="F77">
        <f t="shared" si="23"/>
        <v>7.3642601249518406E-3</v>
      </c>
    </row>
    <row r="78" spans="1:6" x14ac:dyDescent="0.25">
      <c r="A78">
        <f t="shared" si="19"/>
        <v>15.625</v>
      </c>
      <c r="B78">
        <f t="shared" si="24"/>
        <v>289.0625</v>
      </c>
      <c r="C78">
        <f t="shared" si="20"/>
        <v>21.501249999999999</v>
      </c>
      <c r="D78" s="10">
        <f t="shared" si="21"/>
        <v>21.471585570216035</v>
      </c>
      <c r="E78">
        <f t="shared" si="22"/>
        <v>2.9664429783963442E-2</v>
      </c>
      <c r="F78">
        <f t="shared" si="23"/>
        <v>7.5045730885968881E-3</v>
      </c>
    </row>
    <row r="79" spans="1:6" x14ac:dyDescent="0.25">
      <c r="A79">
        <f t="shared" si="19"/>
        <v>15.625</v>
      </c>
      <c r="B79">
        <f t="shared" si="24"/>
        <v>304.6875</v>
      </c>
      <c r="C79">
        <f t="shared" si="20"/>
        <v>23.57798</v>
      </c>
      <c r="D79" s="10">
        <f t="shared" si="21"/>
        <v>23.547760752146299</v>
      </c>
      <c r="E79">
        <f t="shared" si="22"/>
        <v>3.0219247853700892E-2</v>
      </c>
      <c r="F79">
        <f t="shared" si="23"/>
        <v>7.6449321915879661E-3</v>
      </c>
    </row>
    <row r="80" spans="1:6" x14ac:dyDescent="0.25">
      <c r="A80">
        <f t="shared" si="19"/>
        <v>15.625</v>
      </c>
      <c r="B80">
        <f t="shared" si="24"/>
        <v>320.3125</v>
      </c>
      <c r="C80">
        <f t="shared" si="20"/>
        <v>25.715420000000002</v>
      </c>
      <c r="D80" s="10">
        <f t="shared" si="21"/>
        <v>25.684648728167517</v>
      </c>
      <c r="E80">
        <f t="shared" si="22"/>
        <v>3.077127183248507E-2</v>
      </c>
      <c r="F80">
        <f t="shared" si="23"/>
        <v>7.7845844392668839E-3</v>
      </c>
    </row>
    <row r="81" spans="1:6" x14ac:dyDescent="0.25">
      <c r="A81">
        <f t="shared" si="19"/>
        <v>15.625</v>
      </c>
      <c r="B81">
        <f t="shared" si="24"/>
        <v>335.9375</v>
      </c>
      <c r="C81">
        <f t="shared" si="20"/>
        <v>27.908715000000001</v>
      </c>
      <c r="D81" s="10">
        <f t="shared" si="21"/>
        <v>27.877392474752412</v>
      </c>
      <c r="E81">
        <f t="shared" si="22"/>
        <v>3.1322525247588828E-2</v>
      </c>
      <c r="F81">
        <f t="shared" si="23"/>
        <v>7.9240417480408148E-3</v>
      </c>
    </row>
    <row r="82" spans="1:6" x14ac:dyDescent="0.25">
      <c r="A82">
        <f t="shared" si="19"/>
        <v>15.625</v>
      </c>
      <c r="B82">
        <f t="shared" si="24"/>
        <v>351.5625</v>
      </c>
      <c r="C82">
        <f t="shared" si="20"/>
        <v>30.153015</v>
      </c>
      <c r="D82" s="10">
        <f t="shared" si="21"/>
        <v>30.121134968373703</v>
      </c>
      <c r="E82">
        <f t="shared" si="22"/>
        <v>3.1880031626297267E-2</v>
      </c>
      <c r="F82">
        <f t="shared" si="23"/>
        <v>8.0650809453840996E-3</v>
      </c>
    </row>
    <row r="83" spans="1:6" x14ac:dyDescent="0.25">
      <c r="A83">
        <f t="shared" si="19"/>
        <v>15.625</v>
      </c>
      <c r="B83">
        <f t="shared" si="24"/>
        <v>367.1875</v>
      </c>
      <c r="C83">
        <f t="shared" si="20"/>
        <v>32.443455</v>
      </c>
      <c r="D83" s="10">
        <f t="shared" si="21"/>
        <v>32.411019185504124</v>
      </c>
      <c r="E83">
        <f t="shared" si="22"/>
        <v>3.2435814495876514E-2</v>
      </c>
      <c r="F83">
        <f t="shared" si="23"/>
        <v>8.2056841255740785E-3</v>
      </c>
    </row>
    <row r="84" spans="1:6" x14ac:dyDescent="0.25">
      <c r="A84">
        <f t="shared" si="19"/>
        <v>15.625</v>
      </c>
      <c r="B84">
        <f t="shared" si="24"/>
        <v>382.8125</v>
      </c>
      <c r="C84">
        <f t="shared" si="20"/>
        <v>34.775175000000004</v>
      </c>
      <c r="D84" s="10">
        <f t="shared" si="21"/>
        <v>34.742188102616389</v>
      </c>
      <c r="E84">
        <f t="shared" si="22"/>
        <v>3.2986897383615599E-2</v>
      </c>
      <c r="F84">
        <f t="shared" si="23"/>
        <v>8.3450982939579504E-3</v>
      </c>
    </row>
    <row r="85" spans="1:6" x14ac:dyDescent="0.25">
      <c r="A85">
        <f t="shared" si="19"/>
        <v>15.625</v>
      </c>
      <c r="B85">
        <f t="shared" si="24"/>
        <v>398.4375</v>
      </c>
      <c r="C85">
        <f t="shared" si="20"/>
        <v>37.143325000000004</v>
      </c>
      <c r="D85" s="10">
        <f t="shared" si="21"/>
        <v>37.109784696183219</v>
      </c>
      <c r="E85">
        <f t="shared" si="22"/>
        <v>3.3540303816785411E-2</v>
      </c>
      <c r="F85">
        <f t="shared" si="23"/>
        <v>8.4851002780064588E-3</v>
      </c>
    </row>
    <row r="86" spans="1:6" x14ac:dyDescent="0.25">
      <c r="A86">
        <f t="shared" si="19"/>
        <v>15.625</v>
      </c>
      <c r="B86">
        <f t="shared" si="24"/>
        <v>414.0625</v>
      </c>
      <c r="C86">
        <f t="shared" si="20"/>
        <v>39.543045000000006</v>
      </c>
      <c r="D86" s="10">
        <f t="shared" si="21"/>
        <v>39.508951942677349</v>
      </c>
      <c r="E86">
        <f t="shared" si="22"/>
        <v>3.4093057322657216E-2</v>
      </c>
      <c r="F86">
        <f t="shared" si="23"/>
        <v>8.6249370830623114E-3</v>
      </c>
    </row>
    <row r="87" spans="1:6" x14ac:dyDescent="0.25">
      <c r="A87">
        <f t="shared" si="19"/>
        <v>15.625</v>
      </c>
      <c r="B87">
        <f t="shared" si="24"/>
        <v>429.6875</v>
      </c>
      <c r="C87">
        <f t="shared" si="20"/>
        <v>41.969480000000004</v>
      </c>
      <c r="D87" s="10">
        <f t="shared" si="21"/>
        <v>41.9348328185715</v>
      </c>
      <c r="E87">
        <f t="shared" si="22"/>
        <v>3.464718142850387E-2</v>
      </c>
      <c r="F87">
        <f t="shared" si="23"/>
        <v>8.7651206255326842E-3</v>
      </c>
    </row>
    <row r="88" spans="1:6" x14ac:dyDescent="0.25">
      <c r="A88">
        <f t="shared" si="19"/>
        <v>15.625</v>
      </c>
      <c r="B88">
        <f t="shared" si="24"/>
        <v>445.3125</v>
      </c>
      <c r="C88">
        <f t="shared" si="20"/>
        <v>44.417769999999997</v>
      </c>
      <c r="D88" s="10">
        <f t="shared" si="21"/>
        <v>44.382570300338394</v>
      </c>
      <c r="E88">
        <f t="shared" si="22"/>
        <v>3.5199699661603745E-2</v>
      </c>
      <c r="F88">
        <f t="shared" si="23"/>
        <v>8.9048979107620788E-3</v>
      </c>
    </row>
    <row r="89" spans="1:6" x14ac:dyDescent="0.25">
      <c r="A89">
        <f t="shared" si="19"/>
        <v>15.625</v>
      </c>
      <c r="B89">
        <f t="shared" si="24"/>
        <v>460.9375</v>
      </c>
      <c r="C89">
        <f t="shared" si="20"/>
        <v>46.88306</v>
      </c>
      <c r="D89" s="10">
        <f t="shared" si="21"/>
        <v>46.847307364450756</v>
      </c>
      <c r="E89">
        <f t="shared" si="22"/>
        <v>3.5752635549243905E-2</v>
      </c>
      <c r="F89">
        <f t="shared" si="23"/>
        <v>9.044780855161267E-3</v>
      </c>
    </row>
    <row r="90" spans="1:6" x14ac:dyDescent="0.25">
      <c r="A90">
        <f t="shared" si="19"/>
        <v>15.625</v>
      </c>
      <c r="B90">
        <f t="shared" si="24"/>
        <v>476.5625</v>
      </c>
      <c r="C90">
        <f t="shared" si="20"/>
        <v>49.360495</v>
      </c>
      <c r="D90" s="10">
        <f t="shared" si="21"/>
        <v>49.324186987381303</v>
      </c>
      <c r="E90">
        <f t="shared" si="22"/>
        <v>3.6308012618697205E-2</v>
      </c>
      <c r="F90">
        <f t="shared" si="23"/>
        <v>9.1852813751374229E-3</v>
      </c>
    </row>
    <row r="91" spans="1:6" x14ac:dyDescent="0.25">
      <c r="A91">
        <f t="shared" si="19"/>
        <v>15.625</v>
      </c>
      <c r="B91">
        <f t="shared" si="24"/>
        <v>492.1875</v>
      </c>
      <c r="C91">
        <f t="shared" si="20"/>
        <v>51.845215000000003</v>
      </c>
      <c r="D91" s="10">
        <f t="shared" si="21"/>
        <v>51.808352145602768</v>
      </c>
      <c r="E91">
        <f t="shared" si="22"/>
        <v>3.6862854397234912E-2</v>
      </c>
      <c r="F91">
        <f t="shared" si="23"/>
        <v>9.3256464760332544E-3</v>
      </c>
    </row>
    <row r="92" spans="1:6" x14ac:dyDescent="0.25">
      <c r="A92" s="5" t="s">
        <v>28</v>
      </c>
      <c r="B92" s="5"/>
      <c r="C92" s="5"/>
      <c r="D92" s="5"/>
      <c r="E92" s="5"/>
      <c r="F92">
        <f>SUM(F60:F91)/A58</f>
        <v>7.1548908099613754E-3</v>
      </c>
    </row>
  </sheetData>
  <mergeCells count="26">
    <mergeCell ref="A36:F36"/>
    <mergeCell ref="A37:F37"/>
    <mergeCell ref="A55:E55"/>
    <mergeCell ref="A58:F58"/>
    <mergeCell ref="A57:F57"/>
    <mergeCell ref="A92:E92"/>
    <mergeCell ref="Q20:U20"/>
    <mergeCell ref="A15:F15"/>
    <mergeCell ref="A14:F14"/>
    <mergeCell ref="A21:E21"/>
    <mergeCell ref="A34:E34"/>
    <mergeCell ref="A24:F24"/>
    <mergeCell ref="A23:F23"/>
    <mergeCell ref="Q1:R1"/>
    <mergeCell ref="T1:U1"/>
    <mergeCell ref="W1:X1"/>
    <mergeCell ref="Z1:AA1"/>
    <mergeCell ref="AC1:AD1"/>
    <mergeCell ref="AF1:AG1"/>
    <mergeCell ref="I1:J1"/>
    <mergeCell ref="A2:F2"/>
    <mergeCell ref="A7:F7"/>
    <mergeCell ref="A8:F8"/>
    <mergeCell ref="A12:E12"/>
    <mergeCell ref="A1:F1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4358-5250-4BE9-B91D-D57AC8E2921A}">
  <dimension ref="A1:AH92"/>
  <sheetViews>
    <sheetView zoomScale="85" zoomScaleNormal="85" workbookViewId="0">
      <selection activeCell="J16" sqref="J16"/>
    </sheetView>
  </sheetViews>
  <sheetFormatPr defaultRowHeight="15" x14ac:dyDescent="0.25"/>
  <cols>
    <col min="1" max="1" width="17.85546875" bestFit="1" customWidth="1"/>
  </cols>
  <sheetData>
    <row r="1" spans="1:34" x14ac:dyDescent="0.25">
      <c r="A1" s="5" t="s">
        <v>27</v>
      </c>
      <c r="B1" s="5"/>
      <c r="C1" s="5"/>
      <c r="D1" s="5"/>
      <c r="E1" s="5"/>
      <c r="F1" s="5"/>
      <c r="I1" s="6" t="s">
        <v>20</v>
      </c>
      <c r="J1" s="6"/>
      <c r="Q1" s="8" t="s">
        <v>5</v>
      </c>
      <c r="R1" s="8"/>
      <c r="S1" s="2"/>
      <c r="T1" s="8" t="s">
        <v>8</v>
      </c>
      <c r="U1" s="8"/>
      <c r="V1" s="2"/>
      <c r="W1" s="8" t="s">
        <v>7</v>
      </c>
      <c r="X1" s="8"/>
      <c r="Y1" s="2"/>
      <c r="Z1" s="8" t="s">
        <v>6</v>
      </c>
      <c r="AA1" s="8"/>
      <c r="AB1" s="2"/>
      <c r="AC1" s="8" t="s">
        <v>10</v>
      </c>
      <c r="AD1" s="8"/>
      <c r="AE1" s="2"/>
      <c r="AF1" s="8" t="s">
        <v>9</v>
      </c>
      <c r="AG1" s="8"/>
      <c r="AH1" s="2"/>
    </row>
    <row r="2" spans="1:34" x14ac:dyDescent="0.25">
      <c r="A2" s="5">
        <v>1</v>
      </c>
      <c r="B2" s="5"/>
      <c r="C2" s="5"/>
      <c r="D2" s="5"/>
      <c r="E2" s="5"/>
      <c r="F2" s="5"/>
      <c r="I2" t="s">
        <v>15</v>
      </c>
      <c r="J2">
        <v>1</v>
      </c>
      <c r="Q2" t="s">
        <v>3</v>
      </c>
      <c r="R2" t="s">
        <v>4</v>
      </c>
      <c r="T2" t="s">
        <v>3</v>
      </c>
      <c r="U2" t="s">
        <v>4</v>
      </c>
      <c r="W2" t="s">
        <v>3</v>
      </c>
      <c r="X2" t="s">
        <v>4</v>
      </c>
      <c r="Z2" t="s">
        <v>3</v>
      </c>
      <c r="AA2" t="s">
        <v>4</v>
      </c>
      <c r="AC2" t="s">
        <v>3</v>
      </c>
      <c r="AD2" t="s">
        <v>4</v>
      </c>
      <c r="AF2" t="s">
        <v>3</v>
      </c>
      <c r="AG2" t="s">
        <v>4</v>
      </c>
      <c r="AH2" t="s">
        <v>12</v>
      </c>
    </row>
    <row r="3" spans="1:34" x14ac:dyDescent="0.25">
      <c r="A3" t="s">
        <v>24</v>
      </c>
      <c r="B3" t="s">
        <v>3</v>
      </c>
      <c r="C3" t="s">
        <v>4</v>
      </c>
      <c r="D3" t="s">
        <v>13</v>
      </c>
      <c r="E3" t="s">
        <v>25</v>
      </c>
      <c r="F3" t="s">
        <v>26</v>
      </c>
      <c r="I3" t="s">
        <v>16</v>
      </c>
      <c r="J3">
        <v>500</v>
      </c>
      <c r="Q3">
        <v>0</v>
      </c>
      <c r="R3">
        <v>0</v>
      </c>
      <c r="T3">
        <v>0</v>
      </c>
      <c r="U3">
        <v>0</v>
      </c>
      <c r="W3">
        <v>0</v>
      </c>
      <c r="X3">
        <v>0</v>
      </c>
      <c r="Z3">
        <v>0</v>
      </c>
      <c r="AA3">
        <v>0</v>
      </c>
      <c r="AC3">
        <v>0</v>
      </c>
      <c r="AD3">
        <v>0</v>
      </c>
      <c r="AF3">
        <v>0</v>
      </c>
      <c r="AG3">
        <v>0</v>
      </c>
      <c r="AH3">
        <f t="shared" ref="AH3:AH35" si="0">AG3-AN3</f>
        <v>0</v>
      </c>
    </row>
    <row r="4" spans="1:34" x14ac:dyDescent="0.25">
      <c r="A4">
        <v>500</v>
      </c>
      <c r="B4" s="9">
        <f>A60/2</f>
        <v>7.8125</v>
      </c>
      <c r="C4">
        <f>_xlfn.FORECAST.LINEAR(B4,R3:R4,Q3:Q4)</f>
        <v>0.82951234375000005</v>
      </c>
      <c r="D4" s="1">
        <f>J2*(B4)^2*(3*J3-B4)/(6*J4*J5)</f>
        <v>1.9326906118953144E-2</v>
      </c>
      <c r="E4" s="1">
        <f>C4-D4</f>
        <v>0.81018543763104689</v>
      </c>
      <c r="F4">
        <f>SQRT(1/A4*(E4)^2)</f>
        <v>3.6232594258468739E-2</v>
      </c>
      <c r="I4" t="s">
        <v>17</v>
      </c>
      <c r="J4" s="1">
        <v>100</v>
      </c>
      <c r="Q4">
        <v>500</v>
      </c>
      <c r="R4">
        <v>53.088790000000003</v>
      </c>
      <c r="T4">
        <v>250</v>
      </c>
      <c r="U4">
        <v>16.59721</v>
      </c>
      <c r="W4">
        <v>125</v>
      </c>
      <c r="X4">
        <v>4.5684089999999999</v>
      </c>
      <c r="Z4">
        <v>62.5</v>
      </c>
      <c r="AA4">
        <v>1.196231</v>
      </c>
      <c r="AC4">
        <v>31.25</v>
      </c>
      <c r="AD4">
        <v>0.30669419999999997</v>
      </c>
      <c r="AF4">
        <v>15.625</v>
      </c>
      <c r="AG4">
        <v>7.8063220000000003E-2</v>
      </c>
      <c r="AH4">
        <f t="shared" si="0"/>
        <v>7.8063220000000003E-2</v>
      </c>
    </row>
    <row r="5" spans="1:34" x14ac:dyDescent="0.25">
      <c r="A5" s="5" t="s">
        <v>28</v>
      </c>
      <c r="B5" s="5"/>
      <c r="C5" s="5"/>
      <c r="D5" s="5"/>
      <c r="E5" s="5"/>
      <c r="F5">
        <f>SUM(F4)/A2</f>
        <v>3.6232594258468739E-2</v>
      </c>
      <c r="I5" t="s">
        <v>18</v>
      </c>
      <c r="J5">
        <v>7853.9814439900001</v>
      </c>
      <c r="T5">
        <v>500</v>
      </c>
      <c r="U5">
        <v>53.088790000000003</v>
      </c>
      <c r="W5">
        <v>250</v>
      </c>
      <c r="X5">
        <v>16.59721</v>
      </c>
      <c r="Z5">
        <v>125</v>
      </c>
      <c r="AA5">
        <v>4.5684089999999999</v>
      </c>
      <c r="AC5">
        <v>62.5</v>
      </c>
      <c r="AD5">
        <v>1.196231</v>
      </c>
      <c r="AF5">
        <v>31.25</v>
      </c>
      <c r="AG5">
        <v>0.30669419999999997</v>
      </c>
      <c r="AH5">
        <f t="shared" si="0"/>
        <v>0.30669419999999997</v>
      </c>
    </row>
    <row r="6" spans="1:34" x14ac:dyDescent="0.25">
      <c r="W6">
        <v>375</v>
      </c>
      <c r="X6">
        <v>33.599600000000002</v>
      </c>
      <c r="Z6">
        <v>187.5</v>
      </c>
      <c r="AA6">
        <v>9.8056850000000004</v>
      </c>
      <c r="AC6">
        <v>93.75</v>
      </c>
      <c r="AD6">
        <v>2.6297549999999998</v>
      </c>
      <c r="AF6">
        <v>46.875</v>
      </c>
      <c r="AG6">
        <v>0.68103590000000003</v>
      </c>
      <c r="AH6">
        <f t="shared" si="0"/>
        <v>0.68103590000000003</v>
      </c>
    </row>
    <row r="7" spans="1:34" x14ac:dyDescent="0.25">
      <c r="A7" s="5" t="s">
        <v>27</v>
      </c>
      <c r="B7" s="5"/>
      <c r="C7" s="5"/>
      <c r="D7" s="5"/>
      <c r="E7" s="5"/>
      <c r="F7" s="5"/>
      <c r="W7">
        <v>500</v>
      </c>
      <c r="X7">
        <v>53.088790000000003</v>
      </c>
      <c r="Z7">
        <v>250</v>
      </c>
      <c r="AA7">
        <v>16.59721</v>
      </c>
      <c r="AC7">
        <v>125</v>
      </c>
      <c r="AD7">
        <v>4.5684089999999999</v>
      </c>
      <c r="AF7">
        <v>62.5</v>
      </c>
      <c r="AG7">
        <v>1.196231</v>
      </c>
      <c r="AH7">
        <f t="shared" si="0"/>
        <v>1.196231</v>
      </c>
    </row>
    <row r="8" spans="1:34" x14ac:dyDescent="0.25">
      <c r="A8" s="5">
        <v>2</v>
      </c>
      <c r="B8" s="5"/>
      <c r="C8" s="5"/>
      <c r="D8" s="5"/>
      <c r="E8" s="5"/>
      <c r="F8" s="5"/>
      <c r="Z8">
        <v>312.5</v>
      </c>
      <c r="AA8">
        <v>24.63213</v>
      </c>
      <c r="AC8">
        <v>156.25</v>
      </c>
      <c r="AD8">
        <v>6.9733390000000002</v>
      </c>
      <c r="AF8">
        <v>78.125</v>
      </c>
      <c r="AG8">
        <v>1.847423</v>
      </c>
      <c r="AH8">
        <f t="shared" si="0"/>
        <v>1.847423</v>
      </c>
    </row>
    <row r="9" spans="1:34" x14ac:dyDescent="0.25">
      <c r="A9" t="s">
        <v>24</v>
      </c>
      <c r="B9" t="s">
        <v>3</v>
      </c>
      <c r="C9" t="s">
        <v>4</v>
      </c>
      <c r="D9" t="s">
        <v>13</v>
      </c>
      <c r="E9" t="s">
        <v>25</v>
      </c>
      <c r="F9" t="s">
        <v>26</v>
      </c>
      <c r="Z9">
        <v>375</v>
      </c>
      <c r="AA9">
        <v>33.599600000000002</v>
      </c>
      <c r="AC9">
        <v>187.5</v>
      </c>
      <c r="AD9">
        <v>9.8056850000000004</v>
      </c>
      <c r="AF9">
        <v>93.75</v>
      </c>
      <c r="AG9">
        <v>2.6297549999999998</v>
      </c>
      <c r="AH9">
        <f t="shared" si="0"/>
        <v>2.6297549999999998</v>
      </c>
    </row>
    <row r="10" spans="1:34" x14ac:dyDescent="0.25">
      <c r="A10" s="9">
        <f>$A$4/2</f>
        <v>250</v>
      </c>
      <c r="B10">
        <f>A60/2</f>
        <v>7.8125</v>
      </c>
      <c r="C10">
        <f>_xlfn.FORECAST.LINEAR(B10,U3:U4,T3:T4)</f>
        <v>0.51866281250000168</v>
      </c>
      <c r="D10" s="1">
        <f>$J$2*(B10)^2*(3*$J$3-B10)/(6*$J$4*$J$5)</f>
        <v>1.9326906118953144E-2</v>
      </c>
      <c r="E10">
        <f>C10-D10</f>
        <v>0.49933590638104852</v>
      </c>
      <c r="F10">
        <f>SQRT(1/A10*(E10)^2)</f>
        <v>3.1580775633374379E-2</v>
      </c>
      <c r="Z10">
        <v>437.5</v>
      </c>
      <c r="AA10">
        <v>43.188769999999998</v>
      </c>
      <c r="AC10">
        <v>218.75</v>
      </c>
      <c r="AD10">
        <v>13.026590000000001</v>
      </c>
      <c r="AF10">
        <v>109.375</v>
      </c>
      <c r="AG10">
        <v>3.53837</v>
      </c>
      <c r="AH10">
        <f t="shared" si="0"/>
        <v>3.53837</v>
      </c>
    </row>
    <row r="11" spans="1:34" x14ac:dyDescent="0.25">
      <c r="A11" s="9">
        <f>$A$4/2</f>
        <v>250</v>
      </c>
      <c r="B11">
        <f>B10+A10</f>
        <v>257.8125</v>
      </c>
      <c r="C11">
        <f>_xlfn.FORECAST.LINEAR(B11,U4:U5,T4:T5)</f>
        <v>17.737571875</v>
      </c>
      <c r="D11" s="10">
        <f>$J$2*(B11)^2*(3*$J$3-B11)/(6*$J$4*$J$5)</f>
        <v>17.520801682737467</v>
      </c>
      <c r="E11">
        <f>C11-D11</f>
        <v>0.21677019226253336</v>
      </c>
      <c r="F11">
        <f>SQRT(1/A11*(E11)^2)</f>
        <v>1.3709750727644274E-2</v>
      </c>
      <c r="Z11">
        <v>500</v>
      </c>
      <c r="AA11">
        <v>53.088790000000003</v>
      </c>
      <c r="AC11">
        <v>250</v>
      </c>
      <c r="AD11">
        <v>16.59721</v>
      </c>
      <c r="AF11">
        <v>125</v>
      </c>
      <c r="AG11">
        <v>4.5684089999999999</v>
      </c>
      <c r="AH11">
        <f t="shared" si="0"/>
        <v>4.5684089999999999</v>
      </c>
    </row>
    <row r="12" spans="1:34" x14ac:dyDescent="0.25">
      <c r="A12" s="5" t="s">
        <v>28</v>
      </c>
      <c r="B12" s="5"/>
      <c r="C12" s="5"/>
      <c r="D12" s="5"/>
      <c r="E12" s="5"/>
      <c r="F12">
        <f>SUM(F10:F11)/A8</f>
        <v>2.2645263180509329E-2</v>
      </c>
      <c r="AC12">
        <v>281.25</v>
      </c>
      <c r="AD12">
        <v>20.478670000000001</v>
      </c>
      <c r="AF12">
        <v>140.625</v>
      </c>
      <c r="AG12">
        <v>5.7150179999999997</v>
      </c>
      <c r="AH12">
        <f t="shared" si="0"/>
        <v>5.7150179999999997</v>
      </c>
    </row>
    <row r="13" spans="1:34" x14ac:dyDescent="0.25">
      <c r="AC13">
        <v>312.5</v>
      </c>
      <c r="AD13">
        <v>24.63213</v>
      </c>
      <c r="AF13">
        <v>156.25</v>
      </c>
      <c r="AG13">
        <v>6.9733390000000002</v>
      </c>
      <c r="AH13">
        <f t="shared" si="0"/>
        <v>6.9733390000000002</v>
      </c>
    </row>
    <row r="14" spans="1:34" x14ac:dyDescent="0.25">
      <c r="A14" s="5" t="s">
        <v>27</v>
      </c>
      <c r="B14" s="5"/>
      <c r="C14" s="5"/>
      <c r="D14" s="5"/>
      <c r="E14" s="5"/>
      <c r="F14" s="5"/>
      <c r="I14" t="s">
        <v>29</v>
      </c>
      <c r="J14" t="s">
        <v>30</v>
      </c>
      <c r="AC14">
        <v>343.75</v>
      </c>
      <c r="AD14">
        <v>29.018719999999998</v>
      </c>
      <c r="AF14">
        <v>171.875</v>
      </c>
      <c r="AG14">
        <v>8.3385130000000007</v>
      </c>
      <c r="AH14">
        <f t="shared" si="0"/>
        <v>8.3385130000000007</v>
      </c>
    </row>
    <row r="15" spans="1:34" x14ac:dyDescent="0.25">
      <c r="A15" s="5">
        <v>4</v>
      </c>
      <c r="B15" s="5"/>
      <c r="C15" s="5"/>
      <c r="D15" s="5"/>
      <c r="E15" s="5"/>
      <c r="F15" s="5"/>
      <c r="I15">
        <f>A4</f>
        <v>500</v>
      </c>
      <c r="J15">
        <f>F4</f>
        <v>3.6232594258468739E-2</v>
      </c>
      <c r="AC15">
        <v>375</v>
      </c>
      <c r="AD15">
        <v>33.599600000000002</v>
      </c>
      <c r="AF15">
        <v>187.5</v>
      </c>
      <c r="AG15">
        <v>9.8056850000000004</v>
      </c>
      <c r="AH15">
        <f t="shared" si="0"/>
        <v>9.8056850000000004</v>
      </c>
    </row>
    <row r="16" spans="1:34" x14ac:dyDescent="0.25">
      <c r="A16" t="s">
        <v>24</v>
      </c>
      <c r="B16" t="s">
        <v>3</v>
      </c>
      <c r="C16" t="s">
        <v>4</v>
      </c>
      <c r="D16" t="s">
        <v>13</v>
      </c>
      <c r="E16" t="s">
        <v>25</v>
      </c>
      <c r="F16" t="s">
        <v>26</v>
      </c>
      <c r="I16">
        <f>A10</f>
        <v>250</v>
      </c>
      <c r="J16">
        <f>F10</f>
        <v>3.1580775633374379E-2</v>
      </c>
      <c r="AC16">
        <v>406.25</v>
      </c>
      <c r="AD16">
        <v>38.335900000000002</v>
      </c>
      <c r="AF16">
        <v>203.125</v>
      </c>
      <c r="AG16">
        <v>11.37</v>
      </c>
      <c r="AH16">
        <f t="shared" si="0"/>
        <v>11.37</v>
      </c>
    </row>
    <row r="17" spans="1:34" x14ac:dyDescent="0.25">
      <c r="A17">
        <f>$A$10/2</f>
        <v>125</v>
      </c>
      <c r="B17">
        <f>A60/2</f>
        <v>7.8125</v>
      </c>
      <c r="C17">
        <f>_xlfn.FORECAST.LINEAR(B17,X3:X4,W3:W4)</f>
        <v>0.2855255625</v>
      </c>
      <c r="D17" s="10">
        <f>$J$2*(B17)^2*(3*$J$3-B17)/(6*$J$4*$J$5)</f>
        <v>1.9326906118953144E-2</v>
      </c>
      <c r="E17">
        <f>C17-D17</f>
        <v>0.26619865638104684</v>
      </c>
      <c r="F17">
        <f>SQRT(1/A17*(E17)^2)</f>
        <v>2.3809531647485154E-2</v>
      </c>
      <c r="I17">
        <f>A17</f>
        <v>125</v>
      </c>
      <c r="J17">
        <f>F17</f>
        <v>2.3809531647485154E-2</v>
      </c>
      <c r="AC17">
        <v>437.5</v>
      </c>
      <c r="AD17">
        <v>43.188769999999998</v>
      </c>
      <c r="AF17">
        <v>218.75</v>
      </c>
      <c r="AG17">
        <v>13.026590000000001</v>
      </c>
      <c r="AH17">
        <f t="shared" si="0"/>
        <v>13.026590000000001</v>
      </c>
    </row>
    <row r="18" spans="1:34" x14ac:dyDescent="0.25">
      <c r="A18">
        <f t="shared" ref="A18:A20" si="1">$A$10/2</f>
        <v>125</v>
      </c>
      <c r="B18">
        <f>B17+A17</f>
        <v>132.8125</v>
      </c>
      <c r="C18">
        <f>_xlfn.FORECAST.LINEAR(B18,X4:X5,W4:W5)</f>
        <v>5.3202090625</v>
      </c>
      <c r="D18" s="10">
        <f t="shared" ref="D18:D20" si="2">$J$2*(B18)^2*(3*$J$3-B18)/(6*$J$4*$J$5)</f>
        <v>5.1175826019165198</v>
      </c>
      <c r="E18">
        <f t="shared" ref="E18:E20" si="3">C18-D18</f>
        <v>0.20262646058348022</v>
      </c>
      <c r="F18">
        <f t="shared" ref="F18:F20" si="4">SQRT(1/A18*(E18)^2)</f>
        <v>1.8123461596193737E-2</v>
      </c>
      <c r="I18">
        <f>A26</f>
        <v>62.5</v>
      </c>
      <c r="J18">
        <f>F26</f>
        <v>1.6469391100098919E-2</v>
      </c>
      <c r="AC18">
        <v>468.75</v>
      </c>
      <c r="AD18">
        <v>48.119349999999997</v>
      </c>
      <c r="AF18">
        <v>234.375</v>
      </c>
      <c r="AG18">
        <v>14.770619999999999</v>
      </c>
      <c r="AH18">
        <f t="shared" si="0"/>
        <v>14.770619999999999</v>
      </c>
    </row>
    <row r="19" spans="1:34" x14ac:dyDescent="0.25">
      <c r="A19">
        <f t="shared" si="1"/>
        <v>125</v>
      </c>
      <c r="B19">
        <f t="shared" ref="B19:B21" si="5">B18+A18</f>
        <v>257.8125</v>
      </c>
      <c r="C19">
        <f t="shared" ref="C19:C20" si="6">_xlfn.FORECAST.LINEAR(B19,X5:X6,W5:W6)</f>
        <v>17.659859374999996</v>
      </c>
      <c r="D19" s="10">
        <f t="shared" si="2"/>
        <v>17.520801682737467</v>
      </c>
      <c r="E19">
        <f t="shared" si="3"/>
        <v>0.13905769226252929</v>
      </c>
      <c r="F19">
        <f t="shared" si="4"/>
        <v>1.2437698107730481E-2</v>
      </c>
      <c r="I19">
        <f>A39</f>
        <v>31.25</v>
      </c>
      <c r="J19">
        <f>F39</f>
        <v>1.025847951995945E-2</v>
      </c>
      <c r="AC19">
        <v>500</v>
      </c>
      <c r="AD19">
        <v>53.088790000000003</v>
      </c>
      <c r="AF19">
        <v>250</v>
      </c>
      <c r="AG19">
        <v>16.59721</v>
      </c>
      <c r="AH19">
        <f t="shared" si="0"/>
        <v>16.59721</v>
      </c>
    </row>
    <row r="20" spans="1:34" x14ac:dyDescent="0.25">
      <c r="A20">
        <f t="shared" si="1"/>
        <v>125</v>
      </c>
      <c r="B20">
        <f t="shared" si="5"/>
        <v>382.8125</v>
      </c>
      <c r="C20">
        <f t="shared" si="6"/>
        <v>34.817674374999996</v>
      </c>
      <c r="D20" s="10">
        <f t="shared" si="2"/>
        <v>34.742188102616389</v>
      </c>
      <c r="E20">
        <f t="shared" si="3"/>
        <v>7.5486272383606945E-2</v>
      </c>
      <c r="F20">
        <f t="shared" si="4"/>
        <v>6.7516974567124084E-3</v>
      </c>
      <c r="I20">
        <f>A60</f>
        <v>15.625</v>
      </c>
      <c r="J20">
        <f>F60</f>
        <v>4.9849395906614111E-3</v>
      </c>
      <c r="Q20" s="7"/>
      <c r="R20" s="7"/>
      <c r="S20" s="7"/>
      <c r="T20" s="7"/>
      <c r="U20" s="7"/>
      <c r="V20" s="3"/>
      <c r="W20" s="3"/>
      <c r="X20" s="3"/>
      <c r="AF20">
        <v>265.625</v>
      </c>
      <c r="AG20">
        <v>18.50151</v>
      </c>
      <c r="AH20">
        <f t="shared" si="0"/>
        <v>18.50151</v>
      </c>
    </row>
    <row r="21" spans="1:34" x14ac:dyDescent="0.25">
      <c r="A21" s="5" t="s">
        <v>28</v>
      </c>
      <c r="B21" s="5"/>
      <c r="C21" s="5"/>
      <c r="D21" s="5"/>
      <c r="E21" s="5"/>
      <c r="F21">
        <f>SUM(F17:F20)/A15</f>
        <v>1.5280597202030444E-2</v>
      </c>
      <c r="AF21">
        <v>281.25</v>
      </c>
      <c r="AG21">
        <v>20.478670000000001</v>
      </c>
      <c r="AH21">
        <f t="shared" si="0"/>
        <v>20.478670000000001</v>
      </c>
    </row>
    <row r="22" spans="1:34" x14ac:dyDescent="0.25">
      <c r="AF22">
        <v>296.875</v>
      </c>
      <c r="AG22">
        <v>22.52383</v>
      </c>
      <c r="AH22">
        <f t="shared" si="0"/>
        <v>22.52383</v>
      </c>
    </row>
    <row r="23" spans="1:34" x14ac:dyDescent="0.25">
      <c r="A23" s="5" t="s">
        <v>27</v>
      </c>
      <c r="B23" s="5"/>
      <c r="C23" s="5"/>
      <c r="D23" s="5"/>
      <c r="E23" s="5"/>
      <c r="F23" s="5"/>
      <c r="AF23">
        <v>312.5</v>
      </c>
      <c r="AG23">
        <v>24.63213</v>
      </c>
      <c r="AH23">
        <f t="shared" si="0"/>
        <v>24.63213</v>
      </c>
    </row>
    <row r="24" spans="1:34" x14ac:dyDescent="0.25">
      <c r="A24" s="5">
        <v>8</v>
      </c>
      <c r="B24" s="5"/>
      <c r="C24" s="5"/>
      <c r="D24" s="5"/>
      <c r="E24" s="5"/>
      <c r="F24" s="5"/>
      <c r="AF24">
        <v>328.125</v>
      </c>
      <c r="AG24">
        <v>26.79871</v>
      </c>
      <c r="AH24">
        <f t="shared" si="0"/>
        <v>26.79871</v>
      </c>
    </row>
    <row r="25" spans="1:34" x14ac:dyDescent="0.25">
      <c r="A25" t="s">
        <v>24</v>
      </c>
      <c r="B25" t="s">
        <v>3</v>
      </c>
      <c r="C25" t="s">
        <v>4</v>
      </c>
      <c r="D25" t="s">
        <v>13</v>
      </c>
      <c r="E25" t="s">
        <v>25</v>
      </c>
      <c r="F25" t="s">
        <v>26</v>
      </c>
      <c r="AF25">
        <v>343.75</v>
      </c>
      <c r="AG25">
        <v>29.018719999999998</v>
      </c>
      <c r="AH25">
        <f t="shared" si="0"/>
        <v>29.018719999999998</v>
      </c>
    </row>
    <row r="26" spans="1:34" x14ac:dyDescent="0.25">
      <c r="A26">
        <f>$A$17/2</f>
        <v>62.5</v>
      </c>
      <c r="B26">
        <f>A60/2</f>
        <v>7.8125</v>
      </c>
      <c r="C26">
        <f>_xlfn.FORECAST.LINEAR(B26,AA3:AA4,Z3:Z4)</f>
        <v>0.14952887500000001</v>
      </c>
      <c r="D26" s="10">
        <f>$J$2*(B26)^2*(3*$J$3-B26)/(6*$J$4*$J$5)</f>
        <v>1.9326906118953144E-2</v>
      </c>
      <c r="E26">
        <f>C26-D26</f>
        <v>0.13020196888104685</v>
      </c>
      <c r="F26">
        <f>SQRT(1/A26*(E26)^2)</f>
        <v>1.6469391100098919E-2</v>
      </c>
      <c r="AF26">
        <v>359.375</v>
      </c>
      <c r="AG26">
        <v>31.287310000000002</v>
      </c>
      <c r="AH26">
        <f t="shared" si="0"/>
        <v>31.287310000000002</v>
      </c>
    </row>
    <row r="27" spans="1:34" x14ac:dyDescent="0.25">
      <c r="A27">
        <f t="shared" ref="A27:A33" si="7">$A$17/2</f>
        <v>62.5</v>
      </c>
      <c r="B27">
        <f>B26+A26</f>
        <v>70.3125</v>
      </c>
      <c r="C27">
        <f t="shared" ref="C27:C33" si="8">_xlfn.FORECAST.LINEAR(B27,AA4:AA5,Z4:Z5)</f>
        <v>1.6177532500000003</v>
      </c>
      <c r="D27" s="10">
        <f t="shared" ref="D27:D33" si="9">$J$2*(B27)^2*(3*$J$3-B27)/(6*$J$4*$J$5)</f>
        <v>1.4999095780169762</v>
      </c>
      <c r="E27">
        <f t="shared" ref="E27:E33" si="10">C27-D27</f>
        <v>0.11784367198302403</v>
      </c>
      <c r="F27">
        <f t="shared" ref="F27:F33" si="11">SQRT(1/A27*(E27)^2)</f>
        <v>1.490617645216509E-2</v>
      </c>
      <c r="AF27">
        <v>375</v>
      </c>
      <c r="AG27">
        <v>33.599600000000002</v>
      </c>
      <c r="AH27">
        <f t="shared" si="0"/>
        <v>33.599600000000002</v>
      </c>
    </row>
    <row r="28" spans="1:34" x14ac:dyDescent="0.25">
      <c r="A28">
        <f t="shared" si="7"/>
        <v>62.5</v>
      </c>
      <c r="B28">
        <f t="shared" ref="B28:B33" si="12">B27+A27</f>
        <v>132.8125</v>
      </c>
      <c r="C28">
        <f t="shared" si="8"/>
        <v>5.2230685000000001</v>
      </c>
      <c r="D28" s="10">
        <f t="shared" si="9"/>
        <v>5.1175826019165198</v>
      </c>
      <c r="E28">
        <f t="shared" si="10"/>
        <v>0.1054858980834803</v>
      </c>
      <c r="F28">
        <f t="shared" si="11"/>
        <v>1.3343027958887529E-2</v>
      </c>
      <c r="AF28">
        <v>390.625</v>
      </c>
      <c r="AG28">
        <v>35.950749999999999</v>
      </c>
      <c r="AH28">
        <f t="shared" si="0"/>
        <v>35.950749999999999</v>
      </c>
    </row>
    <row r="29" spans="1:34" x14ac:dyDescent="0.25">
      <c r="A29">
        <f t="shared" si="7"/>
        <v>62.5</v>
      </c>
      <c r="B29">
        <f t="shared" si="12"/>
        <v>195.3125</v>
      </c>
      <c r="C29">
        <f t="shared" si="8"/>
        <v>10.654625624999998</v>
      </c>
      <c r="D29" s="10">
        <f t="shared" si="9"/>
        <v>10.561496472071909</v>
      </c>
      <c r="E29">
        <f t="shared" si="10"/>
        <v>9.3129152928089098E-2</v>
      </c>
      <c r="F29">
        <f t="shared" si="11"/>
        <v>1.1780009592596031E-2</v>
      </c>
      <c r="AF29">
        <v>406.25</v>
      </c>
      <c r="AG29">
        <v>38.335900000000002</v>
      </c>
      <c r="AH29">
        <f t="shared" si="0"/>
        <v>38.335900000000002</v>
      </c>
    </row>
    <row r="30" spans="1:34" x14ac:dyDescent="0.25">
      <c r="A30">
        <f t="shared" si="7"/>
        <v>62.5</v>
      </c>
      <c r="B30">
        <f t="shared" si="12"/>
        <v>257.8125</v>
      </c>
      <c r="C30">
        <f t="shared" si="8"/>
        <v>17.601575</v>
      </c>
      <c r="D30" s="10">
        <f t="shared" si="9"/>
        <v>17.520801682737467</v>
      </c>
      <c r="E30">
        <f t="shared" si="10"/>
        <v>8.077331726253334E-2</v>
      </c>
      <c r="F30">
        <f t="shared" si="11"/>
        <v>1.0217106268680083E-2</v>
      </c>
      <c r="AF30">
        <v>421.875</v>
      </c>
      <c r="AG30">
        <v>40.750190000000003</v>
      </c>
      <c r="AH30">
        <f t="shared" si="0"/>
        <v>40.750190000000003</v>
      </c>
    </row>
    <row r="31" spans="1:34" x14ac:dyDescent="0.25">
      <c r="A31">
        <f>$A$17/2</f>
        <v>62.5</v>
      </c>
      <c r="B31">
        <f t="shared" si="12"/>
        <v>320.3125</v>
      </c>
      <c r="C31">
        <f t="shared" si="8"/>
        <v>25.753063750000003</v>
      </c>
      <c r="D31" s="10">
        <f t="shared" si="9"/>
        <v>25.684648728167517</v>
      </c>
      <c r="E31">
        <f t="shared" si="10"/>
        <v>6.8415021832485934E-2</v>
      </c>
      <c r="F31">
        <f t="shared" si="11"/>
        <v>8.6538918064320881E-3</v>
      </c>
      <c r="AF31">
        <v>437.5</v>
      </c>
      <c r="AG31">
        <v>43.188769999999998</v>
      </c>
      <c r="AH31">
        <f t="shared" si="0"/>
        <v>43.188769999999998</v>
      </c>
    </row>
    <row r="32" spans="1:34" x14ac:dyDescent="0.25">
      <c r="A32">
        <f t="shared" si="7"/>
        <v>62.5</v>
      </c>
      <c r="B32">
        <f t="shared" si="12"/>
        <v>382.8125</v>
      </c>
      <c r="C32">
        <f t="shared" si="8"/>
        <v>34.798246250000005</v>
      </c>
      <c r="D32" s="10">
        <f t="shared" si="9"/>
        <v>34.742188102616389</v>
      </c>
      <c r="E32">
        <f t="shared" si="10"/>
        <v>5.6058147383616586E-2</v>
      </c>
      <c r="F32">
        <f t="shared" si="11"/>
        <v>7.0908570856654885E-3</v>
      </c>
      <c r="AF32">
        <v>453.125</v>
      </c>
      <c r="AG32">
        <v>45.646769999999997</v>
      </c>
      <c r="AH32">
        <f t="shared" si="0"/>
        <v>45.646769999999997</v>
      </c>
    </row>
    <row r="33" spans="1:34" x14ac:dyDescent="0.25">
      <c r="A33">
        <f t="shared" si="7"/>
        <v>62.5</v>
      </c>
      <c r="B33">
        <f t="shared" si="12"/>
        <v>445.3125</v>
      </c>
      <c r="C33">
        <f t="shared" si="8"/>
        <v>44.426272499999996</v>
      </c>
      <c r="D33" s="10">
        <f t="shared" si="9"/>
        <v>44.382570300338394</v>
      </c>
      <c r="E33">
        <f t="shared" si="10"/>
        <v>4.3702199661602492E-2</v>
      </c>
      <c r="F33">
        <f t="shared" si="11"/>
        <v>5.5279395876041467E-3</v>
      </c>
      <c r="AF33">
        <v>468.75</v>
      </c>
      <c r="AG33">
        <v>48.119349999999997</v>
      </c>
      <c r="AH33">
        <f t="shared" si="0"/>
        <v>48.119349999999997</v>
      </c>
    </row>
    <row r="34" spans="1:34" x14ac:dyDescent="0.25">
      <c r="A34" s="5" t="s">
        <v>28</v>
      </c>
      <c r="B34" s="5"/>
      <c r="C34" s="5"/>
      <c r="D34" s="5"/>
      <c r="E34" s="5"/>
      <c r="F34">
        <f>SUM(F26:F33)/A24</f>
        <v>1.0998549981516172E-2</v>
      </c>
      <c r="AF34">
        <v>484.375</v>
      </c>
      <c r="AG34">
        <v>50.601640000000003</v>
      </c>
      <c r="AH34">
        <f t="shared" si="0"/>
        <v>50.601640000000003</v>
      </c>
    </row>
    <row r="35" spans="1:34" x14ac:dyDescent="0.25">
      <c r="AF35">
        <v>500</v>
      </c>
      <c r="AG35">
        <v>53.088790000000003</v>
      </c>
      <c r="AH35">
        <f t="shared" si="0"/>
        <v>53.088790000000003</v>
      </c>
    </row>
    <row r="36" spans="1:34" x14ac:dyDescent="0.25">
      <c r="A36" s="5" t="s">
        <v>27</v>
      </c>
      <c r="B36" s="5"/>
      <c r="C36" s="5"/>
      <c r="D36" s="5"/>
      <c r="E36" s="5"/>
      <c r="F36" s="5"/>
    </row>
    <row r="37" spans="1:34" x14ac:dyDescent="0.25">
      <c r="A37" s="5">
        <v>16</v>
      </c>
      <c r="B37" s="5"/>
      <c r="C37" s="5"/>
      <c r="D37" s="5"/>
      <c r="E37" s="5"/>
      <c r="F37" s="5"/>
    </row>
    <row r="38" spans="1:34" x14ac:dyDescent="0.25">
      <c r="A38" t="s">
        <v>24</v>
      </c>
      <c r="B38" t="s">
        <v>3</v>
      </c>
      <c r="C38" t="s">
        <v>4</v>
      </c>
      <c r="D38" t="s">
        <v>13</v>
      </c>
      <c r="E38" t="s">
        <v>25</v>
      </c>
      <c r="F38" t="s">
        <v>26</v>
      </c>
    </row>
    <row r="39" spans="1:34" x14ac:dyDescent="0.25">
      <c r="A39">
        <f>$A$26/2</f>
        <v>31.25</v>
      </c>
      <c r="B39">
        <f>A60/2</f>
        <v>7.8125</v>
      </c>
      <c r="C39">
        <f>_xlfn.FORECAST.LINEAR(B39,AD3:AD4,AC3:AC4)</f>
        <v>7.6673549999999993E-2</v>
      </c>
      <c r="D39" s="10">
        <f>$J$2*(B39)^2*(3*$J$3-B39)/(6*$J$4*$J$5)</f>
        <v>1.9326906118953144E-2</v>
      </c>
      <c r="E39">
        <f>C39-D39</f>
        <v>5.7346643881046849E-2</v>
      </c>
      <c r="F39">
        <f>SQRT(1/A39*(E39)^2)</f>
        <v>1.025847951995945E-2</v>
      </c>
    </row>
    <row r="40" spans="1:34" x14ac:dyDescent="0.25">
      <c r="A40">
        <f t="shared" ref="A40:A54" si="13">$A$26/2</f>
        <v>31.25</v>
      </c>
      <c r="B40">
        <f>B39+A39</f>
        <v>39.0625</v>
      </c>
      <c r="C40">
        <f t="shared" ref="C40:C54" si="14">_xlfn.FORECAST.LINEAR(B40,AD4:AD5,AC4:AC5)</f>
        <v>0.52907839999999995</v>
      </c>
      <c r="D40" s="10">
        <f t="shared" ref="D40:D54" si="15">$J$2*(B40)^2*(3*$J$3-B40)/(6*$J$4*$J$5)</f>
        <v>0.47305385395866989</v>
      </c>
      <c r="E40">
        <f t="shared" ref="E40:E54" si="16">C40-D40</f>
        <v>5.6024546041330059E-2</v>
      </c>
      <c r="F40">
        <f t="shared" ref="F40:F54" si="17">SQRT(1/A40*(E40)^2)</f>
        <v>1.002197546855846E-2</v>
      </c>
    </row>
    <row r="41" spans="1:34" x14ac:dyDescent="0.25">
      <c r="A41">
        <f t="shared" si="13"/>
        <v>31.25</v>
      </c>
      <c r="B41">
        <f t="shared" ref="B41:B54" si="18">B40+A40</f>
        <v>70.3125</v>
      </c>
      <c r="C41">
        <f t="shared" si="14"/>
        <v>1.5546119999999999</v>
      </c>
      <c r="D41" s="10">
        <f t="shared" si="15"/>
        <v>1.4999095780169762</v>
      </c>
      <c r="E41">
        <f t="shared" si="16"/>
        <v>5.4702421983023664E-2</v>
      </c>
      <c r="F41">
        <f t="shared" si="17"/>
        <v>9.7854667270335805E-3</v>
      </c>
    </row>
    <row r="42" spans="1:34" x14ac:dyDescent="0.25">
      <c r="A42">
        <f t="shared" si="13"/>
        <v>31.25</v>
      </c>
      <c r="B42">
        <f t="shared" si="18"/>
        <v>101.5625</v>
      </c>
      <c r="C42">
        <f t="shared" si="14"/>
        <v>3.1144185000000002</v>
      </c>
      <c r="D42" s="10">
        <f t="shared" si="15"/>
        <v>3.0610378900756627</v>
      </c>
      <c r="E42">
        <f t="shared" si="16"/>
        <v>5.3380609924337463E-2</v>
      </c>
      <c r="F42">
        <f t="shared" si="17"/>
        <v>9.5490137976974778E-3</v>
      </c>
    </row>
    <row r="43" spans="1:34" x14ac:dyDescent="0.25">
      <c r="A43">
        <f t="shared" si="13"/>
        <v>31.25</v>
      </c>
      <c r="B43">
        <f t="shared" si="18"/>
        <v>132.8125</v>
      </c>
      <c r="C43">
        <f t="shared" si="14"/>
        <v>5.1696414999999982</v>
      </c>
      <c r="D43" s="10">
        <f t="shared" si="15"/>
        <v>5.1175826019165198</v>
      </c>
      <c r="E43">
        <f t="shared" si="16"/>
        <v>5.2058898083478411E-2</v>
      </c>
      <c r="F43">
        <f t="shared" si="17"/>
        <v>9.3125787958712996E-3</v>
      </c>
    </row>
    <row r="44" spans="1:34" x14ac:dyDescent="0.25">
      <c r="A44">
        <f t="shared" si="13"/>
        <v>31.25</v>
      </c>
      <c r="B44">
        <f t="shared" si="18"/>
        <v>164.0625</v>
      </c>
      <c r="C44">
        <f t="shared" si="14"/>
        <v>7.6814254999999996</v>
      </c>
      <c r="D44" s="10">
        <f t="shared" si="15"/>
        <v>7.6306875253213384</v>
      </c>
      <c r="E44">
        <f t="shared" si="16"/>
        <v>5.0737974678661146E-2</v>
      </c>
      <c r="F44">
        <f t="shared" si="17"/>
        <v>9.0762848337719495E-3</v>
      </c>
    </row>
    <row r="45" spans="1:34" x14ac:dyDescent="0.25">
      <c r="A45">
        <f t="shared" si="13"/>
        <v>31.25</v>
      </c>
      <c r="B45">
        <f t="shared" si="18"/>
        <v>195.3125</v>
      </c>
      <c r="C45">
        <f t="shared" si="14"/>
        <v>10.610911250000001</v>
      </c>
      <c r="D45" s="10">
        <f t="shared" si="15"/>
        <v>10.561496472071909</v>
      </c>
      <c r="E45">
        <f t="shared" si="16"/>
        <v>4.9414777928092235E-2</v>
      </c>
      <c r="F45">
        <f t="shared" si="17"/>
        <v>8.8395842032216367E-3</v>
      </c>
    </row>
    <row r="46" spans="1:34" x14ac:dyDescent="0.25">
      <c r="A46">
        <f t="shared" si="13"/>
        <v>31.25</v>
      </c>
      <c r="B46">
        <f t="shared" si="18"/>
        <v>226.5625</v>
      </c>
      <c r="C46">
        <f t="shared" si="14"/>
        <v>13.919245</v>
      </c>
      <c r="D46" s="10">
        <f t="shared" si="15"/>
        <v>13.871153253950022</v>
      </c>
      <c r="E46">
        <f t="shared" si="16"/>
        <v>4.8091746049978568E-2</v>
      </c>
      <c r="F46">
        <f t="shared" si="17"/>
        <v>8.6029130659527261E-3</v>
      </c>
    </row>
    <row r="47" spans="1:34" x14ac:dyDescent="0.25">
      <c r="A47">
        <f t="shared" si="13"/>
        <v>31.25</v>
      </c>
      <c r="B47">
        <f t="shared" si="18"/>
        <v>257.8125</v>
      </c>
      <c r="C47">
        <f t="shared" si="14"/>
        <v>17.567574999999998</v>
      </c>
      <c r="D47" s="10">
        <f t="shared" si="15"/>
        <v>17.520801682737467</v>
      </c>
      <c r="E47">
        <f t="shared" si="16"/>
        <v>4.6773317262530867E-2</v>
      </c>
      <c r="F47">
        <f t="shared" si="17"/>
        <v>8.3670653545746716E-3</v>
      </c>
    </row>
    <row r="48" spans="1:34" x14ac:dyDescent="0.25">
      <c r="A48">
        <f t="shared" si="13"/>
        <v>31.25</v>
      </c>
      <c r="B48">
        <f t="shared" si="18"/>
        <v>289.0625</v>
      </c>
      <c r="C48">
        <f t="shared" si="14"/>
        <v>21.517035</v>
      </c>
      <c r="D48" s="10">
        <f t="shared" si="15"/>
        <v>21.471585570216035</v>
      </c>
      <c r="E48">
        <f t="shared" si="16"/>
        <v>4.544942978396449E-2</v>
      </c>
      <c r="F48">
        <f t="shared" si="17"/>
        <v>8.1302411628438546E-3</v>
      </c>
    </row>
    <row r="49" spans="1:6" x14ac:dyDescent="0.25">
      <c r="A49">
        <f t="shared" si="13"/>
        <v>31.25</v>
      </c>
      <c r="B49">
        <f t="shared" si="18"/>
        <v>320.3125</v>
      </c>
      <c r="C49">
        <f t="shared" si="14"/>
        <v>25.728777500000003</v>
      </c>
      <c r="D49" s="10">
        <f t="shared" si="15"/>
        <v>25.684648728167517</v>
      </c>
      <c r="E49">
        <f t="shared" si="16"/>
        <v>4.4128771832486535E-2</v>
      </c>
      <c r="F49">
        <f t="shared" si="17"/>
        <v>7.8939946864814287E-3</v>
      </c>
    </row>
    <row r="50" spans="1:6" x14ac:dyDescent="0.25">
      <c r="A50">
        <f t="shared" si="13"/>
        <v>31.25</v>
      </c>
      <c r="B50">
        <f t="shared" si="18"/>
        <v>351.5625</v>
      </c>
      <c r="C50">
        <f t="shared" si="14"/>
        <v>30.163939999999997</v>
      </c>
      <c r="D50" s="10">
        <f t="shared" si="15"/>
        <v>30.121134968373703</v>
      </c>
      <c r="E50">
        <f t="shared" si="16"/>
        <v>4.280503162629401E-2</v>
      </c>
      <c r="F50">
        <f t="shared" si="17"/>
        <v>7.6571968396337425E-3</v>
      </c>
    </row>
    <row r="51" spans="1:6" x14ac:dyDescent="0.25">
      <c r="A51">
        <f t="shared" si="13"/>
        <v>31.25</v>
      </c>
      <c r="B51">
        <f t="shared" si="18"/>
        <v>382.8125</v>
      </c>
      <c r="C51">
        <f t="shared" si="14"/>
        <v>34.783675000000002</v>
      </c>
      <c r="D51" s="10">
        <f t="shared" si="15"/>
        <v>34.742188102616389</v>
      </c>
      <c r="E51">
        <f t="shared" si="16"/>
        <v>4.1486897383613552E-2</v>
      </c>
      <c r="F51">
        <f t="shared" si="17"/>
        <v>7.4214018180254462E-3</v>
      </c>
    </row>
    <row r="52" spans="1:6" x14ac:dyDescent="0.25">
      <c r="A52">
        <f t="shared" si="13"/>
        <v>31.25</v>
      </c>
      <c r="B52">
        <f t="shared" si="18"/>
        <v>414.0625</v>
      </c>
      <c r="C52">
        <f t="shared" si="14"/>
        <v>39.549117500000001</v>
      </c>
      <c r="D52" s="10">
        <f t="shared" si="15"/>
        <v>39.508951942677349</v>
      </c>
      <c r="E52">
        <f t="shared" si="16"/>
        <v>4.0165557322652035E-2</v>
      </c>
      <c r="F52">
        <f t="shared" si="17"/>
        <v>7.1850333222091521E-3</v>
      </c>
    </row>
    <row r="53" spans="1:6" x14ac:dyDescent="0.25">
      <c r="A53">
        <f t="shared" si="13"/>
        <v>31.25</v>
      </c>
      <c r="B53">
        <f t="shared" si="18"/>
        <v>445.3125</v>
      </c>
      <c r="C53">
        <f t="shared" si="14"/>
        <v>44.421414999999996</v>
      </c>
      <c r="D53" s="10">
        <f t="shared" si="15"/>
        <v>44.382570300338394</v>
      </c>
      <c r="E53">
        <f t="shared" si="16"/>
        <v>3.8844699661602533E-2</v>
      </c>
      <c r="F53">
        <f t="shared" si="17"/>
        <v>6.9487511207125072E-3</v>
      </c>
    </row>
    <row r="54" spans="1:6" x14ac:dyDescent="0.25">
      <c r="A54">
        <f t="shared" si="13"/>
        <v>31.25</v>
      </c>
      <c r="B54">
        <f t="shared" si="18"/>
        <v>476.5625</v>
      </c>
      <c r="C54">
        <f t="shared" si="14"/>
        <v>49.361709999999995</v>
      </c>
      <c r="D54" s="10">
        <f t="shared" si="15"/>
        <v>49.324186987381303</v>
      </c>
      <c r="E54">
        <f t="shared" si="16"/>
        <v>3.7523012618692064E-2</v>
      </c>
      <c r="F54">
        <f t="shared" si="17"/>
        <v>6.7123205548782284E-3</v>
      </c>
    </row>
    <row r="55" spans="1:6" x14ac:dyDescent="0.25">
      <c r="A55" s="5" t="s">
        <v>28</v>
      </c>
      <c r="B55" s="5"/>
      <c r="C55" s="5"/>
      <c r="D55" s="5"/>
      <c r="E55" s="5"/>
      <c r="F55">
        <f>SUM(F39:F54)/A37</f>
        <v>8.4851438294641004E-3</v>
      </c>
    </row>
    <row r="57" spans="1:6" x14ac:dyDescent="0.25">
      <c r="A57" s="5" t="s">
        <v>27</v>
      </c>
      <c r="B57" s="5"/>
      <c r="C57" s="5"/>
      <c r="D57" s="5"/>
      <c r="E57" s="5"/>
      <c r="F57" s="5"/>
    </row>
    <row r="58" spans="1:6" x14ac:dyDescent="0.25">
      <c r="A58" s="5">
        <v>32</v>
      </c>
      <c r="B58" s="5"/>
      <c r="C58" s="5"/>
      <c r="D58" s="5"/>
      <c r="E58" s="5"/>
      <c r="F58" s="5"/>
    </row>
    <row r="59" spans="1:6" x14ac:dyDescent="0.25">
      <c r="A59" t="s">
        <v>24</v>
      </c>
      <c r="B59" t="s">
        <v>3</v>
      </c>
      <c r="C59" t="s">
        <v>4</v>
      </c>
      <c r="D59" t="s">
        <v>13</v>
      </c>
      <c r="E59" t="s">
        <v>25</v>
      </c>
      <c r="F59" t="s">
        <v>26</v>
      </c>
    </row>
    <row r="60" spans="1:6" x14ac:dyDescent="0.25">
      <c r="A60">
        <f>$A$39/2</f>
        <v>15.625</v>
      </c>
      <c r="B60">
        <f>A60/2</f>
        <v>7.8125</v>
      </c>
      <c r="C60">
        <f>_xlfn.FORECAST.LINEAR(B60,AG3:AG4,AF3:AF4)</f>
        <v>3.9031610000000001E-2</v>
      </c>
      <c r="D60" s="10">
        <f>$J$2*(B60)^2*(3*$J$3-B60)/(6*$J$4*$J$5)</f>
        <v>1.9326906118953144E-2</v>
      </c>
      <c r="E60">
        <f>C60-D60</f>
        <v>1.9704703881046857E-2</v>
      </c>
      <c r="F60">
        <f>SQRT(1/A60*(E60)^2)</f>
        <v>4.9849395906614111E-3</v>
      </c>
    </row>
    <row r="61" spans="1:6" x14ac:dyDescent="0.25">
      <c r="A61">
        <f t="shared" ref="A61:A124" si="19">$A$39/2</f>
        <v>15.625</v>
      </c>
      <c r="B61">
        <f>B60+A60</f>
        <v>23.4375</v>
      </c>
      <c r="C61">
        <f t="shared" ref="C61:C91" si="20">_xlfn.FORECAST.LINEAR(B61,AG4:AG5,AF4:AF5)</f>
        <v>0.19237870999999998</v>
      </c>
      <c r="D61" s="10">
        <f t="shared" ref="D61:D91" si="21">$J$2*(B61)^2*(3*$J$3-B61)/(6*$J$4*$J$5)</f>
        <v>0.17212077124784975</v>
      </c>
      <c r="E61">
        <f t="shared" ref="E61:E91" si="22">C61-D61</f>
        <v>2.0257938752150234E-2</v>
      </c>
      <c r="F61">
        <f t="shared" ref="F61:F91" si="23">SQRT(1/A61*(E61)^2)</f>
        <v>5.1248981725587183E-3</v>
      </c>
    </row>
    <row r="62" spans="1:6" x14ac:dyDescent="0.25">
      <c r="A62">
        <f t="shared" si="19"/>
        <v>15.625</v>
      </c>
      <c r="B62">
        <f t="shared" ref="B62:B125" si="24">B61+A61</f>
        <v>39.0625</v>
      </c>
      <c r="C62">
        <f t="shared" si="20"/>
        <v>0.49386505000000003</v>
      </c>
      <c r="D62" s="10">
        <f t="shared" si="21"/>
        <v>0.47305385395866989</v>
      </c>
      <c r="E62">
        <f t="shared" si="22"/>
        <v>2.0811196041330138E-2</v>
      </c>
      <c r="F62">
        <f t="shared" si="23"/>
        <v>5.2648624258306324E-3</v>
      </c>
    </row>
    <row r="63" spans="1:6" x14ac:dyDescent="0.25">
      <c r="A63">
        <f t="shared" si="19"/>
        <v>15.625</v>
      </c>
      <c r="B63">
        <f t="shared" si="24"/>
        <v>54.6875</v>
      </c>
      <c r="C63">
        <f t="shared" si="20"/>
        <v>0.93863344999999998</v>
      </c>
      <c r="D63" s="10">
        <f t="shared" si="21"/>
        <v>0.91726913072413752</v>
      </c>
      <c r="E63">
        <f t="shared" si="22"/>
        <v>2.1364319275862464E-2</v>
      </c>
      <c r="F63">
        <f t="shared" si="23"/>
        <v>5.404792765661165E-3</v>
      </c>
    </row>
    <row r="64" spans="1:6" x14ac:dyDescent="0.25">
      <c r="A64">
        <f t="shared" si="19"/>
        <v>15.625</v>
      </c>
      <c r="B64">
        <f t="shared" si="24"/>
        <v>70.3125</v>
      </c>
      <c r="C64">
        <f t="shared" si="20"/>
        <v>1.521827</v>
      </c>
      <c r="D64" s="10">
        <f t="shared" si="21"/>
        <v>1.4999095780169762</v>
      </c>
      <c r="E64">
        <f t="shared" si="22"/>
        <v>2.1917421983023821E-2</v>
      </c>
      <c r="F64">
        <f t="shared" si="23"/>
        <v>5.5447179124319653E-3</v>
      </c>
    </row>
    <row r="65" spans="1:6" x14ac:dyDescent="0.25">
      <c r="A65">
        <f t="shared" si="19"/>
        <v>15.625</v>
      </c>
      <c r="B65">
        <f t="shared" si="24"/>
        <v>85.9375</v>
      </c>
      <c r="C65">
        <f t="shared" si="20"/>
        <v>2.2385890000000002</v>
      </c>
      <c r="D65" s="10">
        <f t="shared" si="21"/>
        <v>2.2161181723099102</v>
      </c>
      <c r="E65">
        <f t="shared" si="22"/>
        <v>2.2470827690090012E-2</v>
      </c>
      <c r="F65">
        <f t="shared" si="23"/>
        <v>5.6847197127891736E-3</v>
      </c>
    </row>
    <row r="66" spans="1:6" x14ac:dyDescent="0.25">
      <c r="A66">
        <f t="shared" si="19"/>
        <v>15.625</v>
      </c>
      <c r="B66">
        <f t="shared" si="24"/>
        <v>101.5625</v>
      </c>
      <c r="C66">
        <f t="shared" si="20"/>
        <v>3.0840624999999999</v>
      </c>
      <c r="D66" s="10">
        <f t="shared" si="21"/>
        <v>3.0610378900756627</v>
      </c>
      <c r="E66">
        <f t="shared" si="22"/>
        <v>2.3024609924337192E-2</v>
      </c>
      <c r="F66">
        <f t="shared" si="23"/>
        <v>5.8248167678258125E-3</v>
      </c>
    </row>
    <row r="67" spans="1:6" x14ac:dyDescent="0.25">
      <c r="A67">
        <f t="shared" si="19"/>
        <v>15.625</v>
      </c>
      <c r="B67">
        <f t="shared" si="24"/>
        <v>117.1875</v>
      </c>
      <c r="C67">
        <f t="shared" si="20"/>
        <v>4.0533894999999998</v>
      </c>
      <c r="D67" s="10">
        <f t="shared" si="21"/>
        <v>4.0298117077869584</v>
      </c>
      <c r="E67">
        <f t="shared" si="22"/>
        <v>2.3577792213041349E-2</v>
      </c>
      <c r="F67">
        <f t="shared" si="23"/>
        <v>5.9647620473114102E-3</v>
      </c>
    </row>
    <row r="68" spans="1:6" x14ac:dyDescent="0.25">
      <c r="A68">
        <f t="shared" si="19"/>
        <v>15.625</v>
      </c>
      <c r="B68">
        <f t="shared" si="24"/>
        <v>132.8125</v>
      </c>
      <c r="C68">
        <f t="shared" si="20"/>
        <v>5.1417134999999998</v>
      </c>
      <c r="D68" s="10">
        <f t="shared" si="21"/>
        <v>5.1175826019165198</v>
      </c>
      <c r="E68">
        <f t="shared" si="22"/>
        <v>2.4130898083480012E-2</v>
      </c>
      <c r="F68">
        <f t="shared" si="23"/>
        <v>6.1046879943351048E-3</v>
      </c>
    </row>
    <row r="69" spans="1:6" x14ac:dyDescent="0.25">
      <c r="A69">
        <f t="shared" si="19"/>
        <v>15.625</v>
      </c>
      <c r="B69">
        <f t="shared" si="24"/>
        <v>148.4375</v>
      </c>
      <c r="C69">
        <f t="shared" si="20"/>
        <v>6.3441784999999999</v>
      </c>
      <c r="D69" s="10">
        <f t="shared" si="21"/>
        <v>6.3194935489370723</v>
      </c>
      <c r="E69">
        <f t="shared" si="22"/>
        <v>2.4684951062927674E-2</v>
      </c>
      <c r="F69">
        <f t="shared" si="23"/>
        <v>6.2448535430916696E-3</v>
      </c>
    </row>
    <row r="70" spans="1:6" x14ac:dyDescent="0.25">
      <c r="A70">
        <f t="shared" si="19"/>
        <v>15.625</v>
      </c>
      <c r="B70">
        <f t="shared" si="24"/>
        <v>164.0625</v>
      </c>
      <c r="C70">
        <f t="shared" si="20"/>
        <v>7.6559260000000009</v>
      </c>
      <c r="D70" s="10">
        <f t="shared" si="21"/>
        <v>7.6306875253213384</v>
      </c>
      <c r="E70">
        <f t="shared" si="22"/>
        <v>2.523847467866247E-2</v>
      </c>
      <c r="F70">
        <f t="shared" si="23"/>
        <v>6.3848851722447713E-3</v>
      </c>
    </row>
    <row r="71" spans="1:6" x14ac:dyDescent="0.25">
      <c r="A71">
        <f t="shared" si="19"/>
        <v>15.625</v>
      </c>
      <c r="B71">
        <f t="shared" si="24"/>
        <v>179.6875</v>
      </c>
      <c r="C71">
        <f t="shared" si="20"/>
        <v>9.0720990000000015</v>
      </c>
      <c r="D71" s="10">
        <f t="shared" si="21"/>
        <v>9.0463075075420427</v>
      </c>
      <c r="E71">
        <f t="shared" si="22"/>
        <v>2.5791492457958753E-2</v>
      </c>
      <c r="F71">
        <f t="shared" si="23"/>
        <v>6.5247888337763363E-3</v>
      </c>
    </row>
    <row r="72" spans="1:6" x14ac:dyDescent="0.25">
      <c r="A72">
        <f t="shared" si="19"/>
        <v>15.625</v>
      </c>
      <c r="B72">
        <f t="shared" si="24"/>
        <v>195.3125</v>
      </c>
      <c r="C72">
        <f t="shared" si="20"/>
        <v>10.587842500000001</v>
      </c>
      <c r="D72" s="10">
        <f t="shared" si="21"/>
        <v>10.561496472071909</v>
      </c>
      <c r="E72">
        <f t="shared" si="22"/>
        <v>2.6346027928092042E-2</v>
      </c>
      <c r="F72">
        <f t="shared" si="23"/>
        <v>6.6650764440942143E-3</v>
      </c>
    </row>
    <row r="73" spans="1:6" x14ac:dyDescent="0.25">
      <c r="A73">
        <f t="shared" si="19"/>
        <v>15.625</v>
      </c>
      <c r="B73">
        <f t="shared" si="24"/>
        <v>210.9375</v>
      </c>
      <c r="C73">
        <f t="shared" si="20"/>
        <v>12.198295</v>
      </c>
      <c r="D73" s="10">
        <f t="shared" si="21"/>
        <v>12.171397395383661</v>
      </c>
      <c r="E73">
        <f t="shared" si="22"/>
        <v>2.6897604616339166E-2</v>
      </c>
      <c r="F73">
        <f t="shared" si="23"/>
        <v>6.8046155352232971E-3</v>
      </c>
    </row>
    <row r="74" spans="1:6" x14ac:dyDescent="0.25">
      <c r="A74">
        <f t="shared" si="19"/>
        <v>15.625</v>
      </c>
      <c r="B74">
        <f t="shared" si="24"/>
        <v>226.5625</v>
      </c>
      <c r="C74">
        <f t="shared" si="20"/>
        <v>13.898605</v>
      </c>
      <c r="D74" s="10">
        <f t="shared" si="21"/>
        <v>13.871153253950022</v>
      </c>
      <c r="E74">
        <f t="shared" si="22"/>
        <v>2.7451746049978354E-2</v>
      </c>
      <c r="F74">
        <f t="shared" si="23"/>
        <v>6.9448034613169675E-3</v>
      </c>
    </row>
    <row r="75" spans="1:6" x14ac:dyDescent="0.25">
      <c r="A75">
        <f t="shared" si="19"/>
        <v>15.625</v>
      </c>
      <c r="B75">
        <f t="shared" si="24"/>
        <v>242.1875</v>
      </c>
      <c r="C75">
        <f t="shared" si="20"/>
        <v>15.683914999999999</v>
      </c>
      <c r="D75" s="10">
        <f t="shared" si="21"/>
        <v>15.655907024243715</v>
      </c>
      <c r="E75">
        <f t="shared" si="22"/>
        <v>2.8007975756283443E-2</v>
      </c>
      <c r="F75">
        <f t="shared" si="23"/>
        <v>7.085519683250616E-3</v>
      </c>
    </row>
    <row r="76" spans="1:6" x14ac:dyDescent="0.25">
      <c r="A76">
        <f t="shared" si="19"/>
        <v>15.625</v>
      </c>
      <c r="B76">
        <f t="shared" si="24"/>
        <v>257.8125</v>
      </c>
      <c r="C76">
        <f t="shared" si="20"/>
        <v>17.54936</v>
      </c>
      <c r="D76" s="10">
        <f t="shared" si="21"/>
        <v>17.520801682737467</v>
      </c>
      <c r="E76">
        <f t="shared" si="22"/>
        <v>2.8558317262532995E-2</v>
      </c>
      <c r="F76">
        <f t="shared" si="23"/>
        <v>7.2247462953047266E-3</v>
      </c>
    </row>
    <row r="77" spans="1:6" x14ac:dyDescent="0.25">
      <c r="A77">
        <f t="shared" si="19"/>
        <v>15.625</v>
      </c>
      <c r="B77">
        <f t="shared" si="24"/>
        <v>273.4375</v>
      </c>
      <c r="C77">
        <f t="shared" si="20"/>
        <v>19.490090000000002</v>
      </c>
      <c r="D77" s="10">
        <f t="shared" si="21"/>
        <v>19.460980205903997</v>
      </c>
      <c r="E77">
        <f t="shared" si="22"/>
        <v>2.9109794096005004E-2</v>
      </c>
      <c r="F77">
        <f t="shared" si="23"/>
        <v>7.3642601249518406E-3</v>
      </c>
    </row>
    <row r="78" spans="1:6" x14ac:dyDescent="0.25">
      <c r="A78">
        <f t="shared" si="19"/>
        <v>15.625</v>
      </c>
      <c r="B78">
        <f t="shared" si="24"/>
        <v>289.0625</v>
      </c>
      <c r="C78">
        <f t="shared" si="20"/>
        <v>21.501249999999999</v>
      </c>
      <c r="D78" s="10">
        <f t="shared" si="21"/>
        <v>21.471585570216035</v>
      </c>
      <c r="E78">
        <f t="shared" si="22"/>
        <v>2.9664429783963442E-2</v>
      </c>
      <c r="F78">
        <f t="shared" si="23"/>
        <v>7.5045730885968881E-3</v>
      </c>
    </row>
    <row r="79" spans="1:6" x14ac:dyDescent="0.25">
      <c r="A79">
        <f t="shared" si="19"/>
        <v>15.625</v>
      </c>
      <c r="B79">
        <f t="shared" si="24"/>
        <v>304.6875</v>
      </c>
      <c r="C79">
        <f t="shared" si="20"/>
        <v>23.57798</v>
      </c>
      <c r="D79" s="10">
        <f t="shared" si="21"/>
        <v>23.547760752146299</v>
      </c>
      <c r="E79">
        <f t="shared" si="22"/>
        <v>3.0219247853700892E-2</v>
      </c>
      <c r="F79">
        <f t="shared" si="23"/>
        <v>7.6449321915879661E-3</v>
      </c>
    </row>
    <row r="80" spans="1:6" x14ac:dyDescent="0.25">
      <c r="A80">
        <f t="shared" si="19"/>
        <v>15.625</v>
      </c>
      <c r="B80">
        <f t="shared" si="24"/>
        <v>320.3125</v>
      </c>
      <c r="C80">
        <f t="shared" si="20"/>
        <v>25.715420000000002</v>
      </c>
      <c r="D80" s="10">
        <f t="shared" si="21"/>
        <v>25.684648728167517</v>
      </c>
      <c r="E80">
        <f t="shared" si="22"/>
        <v>3.077127183248507E-2</v>
      </c>
      <c r="F80">
        <f t="shared" si="23"/>
        <v>7.7845844392668839E-3</v>
      </c>
    </row>
    <row r="81" spans="1:6" x14ac:dyDescent="0.25">
      <c r="A81">
        <f t="shared" si="19"/>
        <v>15.625</v>
      </c>
      <c r="B81">
        <f t="shared" si="24"/>
        <v>335.9375</v>
      </c>
      <c r="C81">
        <f t="shared" si="20"/>
        <v>27.908715000000001</v>
      </c>
      <c r="D81" s="10">
        <f t="shared" si="21"/>
        <v>27.877392474752412</v>
      </c>
      <c r="E81">
        <f t="shared" si="22"/>
        <v>3.1322525247588828E-2</v>
      </c>
      <c r="F81">
        <f t="shared" si="23"/>
        <v>7.9240417480408148E-3</v>
      </c>
    </row>
    <row r="82" spans="1:6" x14ac:dyDescent="0.25">
      <c r="A82">
        <f t="shared" si="19"/>
        <v>15.625</v>
      </c>
      <c r="B82">
        <f t="shared" si="24"/>
        <v>351.5625</v>
      </c>
      <c r="C82">
        <f t="shared" si="20"/>
        <v>30.153015</v>
      </c>
      <c r="D82" s="10">
        <f t="shared" si="21"/>
        <v>30.121134968373703</v>
      </c>
      <c r="E82">
        <f t="shared" si="22"/>
        <v>3.1880031626297267E-2</v>
      </c>
      <c r="F82">
        <f t="shared" si="23"/>
        <v>8.0650809453840996E-3</v>
      </c>
    </row>
    <row r="83" spans="1:6" x14ac:dyDescent="0.25">
      <c r="A83">
        <f t="shared" si="19"/>
        <v>15.625</v>
      </c>
      <c r="B83">
        <f t="shared" si="24"/>
        <v>367.1875</v>
      </c>
      <c r="C83">
        <f t="shared" si="20"/>
        <v>32.443455</v>
      </c>
      <c r="D83" s="10">
        <f t="shared" si="21"/>
        <v>32.411019185504124</v>
      </c>
      <c r="E83">
        <f t="shared" si="22"/>
        <v>3.2435814495876514E-2</v>
      </c>
      <c r="F83">
        <f t="shared" si="23"/>
        <v>8.2056841255740785E-3</v>
      </c>
    </row>
    <row r="84" spans="1:6" x14ac:dyDescent="0.25">
      <c r="A84">
        <f t="shared" si="19"/>
        <v>15.625</v>
      </c>
      <c r="B84">
        <f t="shared" si="24"/>
        <v>382.8125</v>
      </c>
      <c r="C84">
        <f t="shared" si="20"/>
        <v>34.775175000000004</v>
      </c>
      <c r="D84" s="10">
        <f t="shared" si="21"/>
        <v>34.742188102616389</v>
      </c>
      <c r="E84">
        <f t="shared" si="22"/>
        <v>3.2986897383615599E-2</v>
      </c>
      <c r="F84">
        <f t="shared" si="23"/>
        <v>8.3450982939579504E-3</v>
      </c>
    </row>
    <row r="85" spans="1:6" x14ac:dyDescent="0.25">
      <c r="A85">
        <f t="shared" si="19"/>
        <v>15.625</v>
      </c>
      <c r="B85">
        <f t="shared" si="24"/>
        <v>398.4375</v>
      </c>
      <c r="C85">
        <f t="shared" si="20"/>
        <v>37.143325000000004</v>
      </c>
      <c r="D85" s="10">
        <f t="shared" si="21"/>
        <v>37.109784696183219</v>
      </c>
      <c r="E85">
        <f t="shared" si="22"/>
        <v>3.3540303816785411E-2</v>
      </c>
      <c r="F85">
        <f t="shared" si="23"/>
        <v>8.4851002780064588E-3</v>
      </c>
    </row>
    <row r="86" spans="1:6" x14ac:dyDescent="0.25">
      <c r="A86">
        <f t="shared" si="19"/>
        <v>15.625</v>
      </c>
      <c r="B86">
        <f t="shared" si="24"/>
        <v>414.0625</v>
      </c>
      <c r="C86">
        <f t="shared" si="20"/>
        <v>39.543045000000006</v>
      </c>
      <c r="D86" s="10">
        <f t="shared" si="21"/>
        <v>39.508951942677349</v>
      </c>
      <c r="E86">
        <f t="shared" si="22"/>
        <v>3.4093057322657216E-2</v>
      </c>
      <c r="F86">
        <f t="shared" si="23"/>
        <v>8.6249370830623114E-3</v>
      </c>
    </row>
    <row r="87" spans="1:6" x14ac:dyDescent="0.25">
      <c r="A87">
        <f t="shared" si="19"/>
        <v>15.625</v>
      </c>
      <c r="B87">
        <f t="shared" si="24"/>
        <v>429.6875</v>
      </c>
      <c r="C87">
        <f t="shared" si="20"/>
        <v>41.969480000000004</v>
      </c>
      <c r="D87" s="10">
        <f t="shared" si="21"/>
        <v>41.9348328185715</v>
      </c>
      <c r="E87">
        <f t="shared" si="22"/>
        <v>3.464718142850387E-2</v>
      </c>
      <c r="F87">
        <f t="shared" si="23"/>
        <v>8.7651206255326842E-3</v>
      </c>
    </row>
    <row r="88" spans="1:6" x14ac:dyDescent="0.25">
      <c r="A88">
        <f t="shared" si="19"/>
        <v>15.625</v>
      </c>
      <c r="B88">
        <f t="shared" si="24"/>
        <v>445.3125</v>
      </c>
      <c r="C88">
        <f t="shared" si="20"/>
        <v>44.417769999999997</v>
      </c>
      <c r="D88" s="10">
        <f t="shared" si="21"/>
        <v>44.382570300338394</v>
      </c>
      <c r="E88">
        <f t="shared" si="22"/>
        <v>3.5199699661603745E-2</v>
      </c>
      <c r="F88">
        <f t="shared" si="23"/>
        <v>8.9048979107620788E-3</v>
      </c>
    </row>
    <row r="89" spans="1:6" x14ac:dyDescent="0.25">
      <c r="A89">
        <f t="shared" si="19"/>
        <v>15.625</v>
      </c>
      <c r="B89">
        <f t="shared" si="24"/>
        <v>460.9375</v>
      </c>
      <c r="C89">
        <f t="shared" si="20"/>
        <v>46.88306</v>
      </c>
      <c r="D89" s="10">
        <f t="shared" si="21"/>
        <v>46.847307364450756</v>
      </c>
      <c r="E89">
        <f t="shared" si="22"/>
        <v>3.5752635549243905E-2</v>
      </c>
      <c r="F89">
        <f t="shared" si="23"/>
        <v>9.044780855161267E-3</v>
      </c>
    </row>
    <row r="90" spans="1:6" x14ac:dyDescent="0.25">
      <c r="A90">
        <f t="shared" si="19"/>
        <v>15.625</v>
      </c>
      <c r="B90">
        <f t="shared" si="24"/>
        <v>476.5625</v>
      </c>
      <c r="C90">
        <f t="shared" si="20"/>
        <v>49.360495</v>
      </c>
      <c r="D90" s="10">
        <f t="shared" si="21"/>
        <v>49.324186987381303</v>
      </c>
      <c r="E90">
        <f t="shared" si="22"/>
        <v>3.6308012618697205E-2</v>
      </c>
      <c r="F90">
        <f t="shared" si="23"/>
        <v>9.1852813751374229E-3</v>
      </c>
    </row>
    <row r="91" spans="1:6" x14ac:dyDescent="0.25">
      <c r="A91">
        <f t="shared" si="19"/>
        <v>15.625</v>
      </c>
      <c r="B91">
        <f t="shared" si="24"/>
        <v>492.1875</v>
      </c>
      <c r="C91">
        <f t="shared" si="20"/>
        <v>51.845215000000003</v>
      </c>
      <c r="D91" s="10">
        <f t="shared" si="21"/>
        <v>51.808352145602768</v>
      </c>
      <c r="E91">
        <f t="shared" si="22"/>
        <v>3.6862854397234912E-2</v>
      </c>
      <c r="F91">
        <f t="shared" si="23"/>
        <v>9.3256464760332544E-3</v>
      </c>
    </row>
    <row r="92" spans="1:6" x14ac:dyDescent="0.25">
      <c r="A92" s="5" t="s">
        <v>28</v>
      </c>
      <c r="B92" s="5"/>
      <c r="C92" s="5"/>
      <c r="D92" s="5"/>
      <c r="E92" s="5"/>
      <c r="F92">
        <f>SUM(F60:F91)/A58</f>
        <v>7.1548908099613754E-3</v>
      </c>
    </row>
  </sheetData>
  <mergeCells count="26">
    <mergeCell ref="A58:F58"/>
    <mergeCell ref="A92:E92"/>
    <mergeCell ref="A24:F24"/>
    <mergeCell ref="A34:E34"/>
    <mergeCell ref="A36:F36"/>
    <mergeCell ref="A37:F37"/>
    <mergeCell ref="A55:E55"/>
    <mergeCell ref="A57:F57"/>
    <mergeCell ref="A12:E12"/>
    <mergeCell ref="A14:F14"/>
    <mergeCell ref="A15:F15"/>
    <mergeCell ref="Q20:U20"/>
    <mergeCell ref="A21:E21"/>
    <mergeCell ref="A23:F23"/>
    <mergeCell ref="AC1:AD1"/>
    <mergeCell ref="AF1:AG1"/>
    <mergeCell ref="A2:F2"/>
    <mergeCell ref="A5:E5"/>
    <mergeCell ref="A7:F7"/>
    <mergeCell ref="A8:F8"/>
    <mergeCell ref="A1:F1"/>
    <mergeCell ref="I1:J1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5308-3586-4036-A1C3-DC81248071A4}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>
        <v>500</v>
      </c>
      <c r="B1">
        <v>52.77</v>
      </c>
    </row>
    <row r="2" spans="1:2" x14ac:dyDescent="0.25">
      <c r="A2">
        <v>250</v>
      </c>
      <c r="B2">
        <v>52.63</v>
      </c>
    </row>
    <row r="3" spans="1:2" x14ac:dyDescent="0.25">
      <c r="A3">
        <v>125</v>
      </c>
      <c r="B3">
        <v>52.6</v>
      </c>
    </row>
    <row r="4" spans="1:2" x14ac:dyDescent="0.25">
      <c r="A4">
        <v>5</v>
      </c>
      <c r="B4">
        <v>52.59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825916-6f01-4646-bf11-4e97fdd06dc8">
      <Terms xmlns="http://schemas.microsoft.com/office/infopath/2007/PartnerControls"/>
    </lcf76f155ced4ddcb4097134ff3c332f>
    <TaxCatchAll xmlns="10202d72-3646-4d36-9cf4-1feba2c78df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768CFAF743F4A83B0523C20156377" ma:contentTypeVersion="11" ma:contentTypeDescription="Create a new document." ma:contentTypeScope="" ma:versionID="aafa440e1ffbdaf1b0956f4ac1c916a8">
  <xsd:schema xmlns:xsd="http://www.w3.org/2001/XMLSchema" xmlns:xs="http://www.w3.org/2001/XMLSchema" xmlns:p="http://schemas.microsoft.com/office/2006/metadata/properties" xmlns:ns2="ec825916-6f01-4646-bf11-4e97fdd06dc8" xmlns:ns3="10202d72-3646-4d36-9cf4-1feba2c78df0" targetNamespace="http://schemas.microsoft.com/office/2006/metadata/properties" ma:root="true" ma:fieldsID="7a73fe93b8aa32af4ca50956a2221801" ns2:_="" ns3:_="">
    <xsd:import namespace="ec825916-6f01-4646-bf11-4e97fdd06dc8"/>
    <xsd:import namespace="10202d72-3646-4d36-9cf4-1feba2c78d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825916-6f01-4646-bf11-4e97fdd06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f476608-de7c-404e-abc8-afb03e5b2e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02d72-3646-4d36-9cf4-1feba2c78df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d90600f-5062-4a49-b68f-b339a4d20179}" ma:internalName="TaxCatchAll" ma:showField="CatchAllData" ma:web="10202d72-3646-4d36-9cf4-1feba2c78d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EDB21-6CB0-437A-8576-0759B92620D9}">
  <ds:schemaRefs>
    <ds:schemaRef ds:uri="ec825916-6f01-4646-bf11-4e97fdd06dc8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32CB245-0E6D-49DC-AFE1-91A0E15FC7DB}"/>
</file>

<file path=customXml/itemProps3.xml><?xml version="1.0" encoding="utf-8"?>
<ds:datastoreItem xmlns:ds="http://schemas.openxmlformats.org/officeDocument/2006/customXml" ds:itemID="{049B9CA3-12FC-4CEB-9993-2AFFCD484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Sheet4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deschenes</dc:creator>
  <cp:lastModifiedBy>Alexandre Deschênes</cp:lastModifiedBy>
  <dcterms:created xsi:type="dcterms:W3CDTF">2023-08-04T02:21:10Z</dcterms:created>
  <dcterms:modified xsi:type="dcterms:W3CDTF">2024-04-07T16:31:36Z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0x010100744768CFAF743F4A83B0523C20156377</vt:lpwstr>
  </property>
  <property fmtid="{D5CDD505-2E9C-101B-9397-08002B2CF9AE}" pid="3" name="MediaServiceImageTags">
    <vt:lpwstr/>
  </property>
</Properties>
</file>