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shir\Desktop\Shirazi - Personal Files\Theses-Reports-Formulaires\PFE-PI3\Acile Sfeir+Phillipe Myrand-H2023\"/>
    </mc:Choice>
  </mc:AlternateContent>
  <bookViews>
    <workbookView xWindow="120" yWindow="45" windowWidth="8565" windowHeight="4215" tabRatio="886"/>
  </bookViews>
  <sheets>
    <sheet name="Initial Geom" sheetId="1" r:id="rId1"/>
  </sheets>
  <calcPr calcId="162913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Q9" i="1"/>
  <c r="O9" i="1"/>
  <c r="N26" i="1"/>
  <c r="N24" i="1"/>
  <c r="N22" i="1"/>
  <c r="N20" i="1"/>
  <c r="N18" i="1"/>
  <c r="N16" i="1"/>
  <c r="N14" i="1"/>
  <c r="N12" i="1"/>
  <c r="N10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N9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9" i="1"/>
  <c r="F77" i="1"/>
  <c r="F76" i="1"/>
  <c r="F75" i="1"/>
  <c r="F73" i="1"/>
  <c r="F72" i="1"/>
  <c r="F71" i="1"/>
  <c r="F69" i="1"/>
  <c r="F68" i="1"/>
  <c r="F67" i="1"/>
  <c r="F65" i="1"/>
  <c r="F64" i="1"/>
  <c r="F63" i="1"/>
  <c r="F61" i="1"/>
  <c r="F60" i="1"/>
  <c r="F59" i="1"/>
  <c r="F57" i="1"/>
  <c r="F56" i="1"/>
  <c r="F55" i="1"/>
</calcChain>
</file>

<file path=xl/sharedStrings.xml><?xml version="1.0" encoding="utf-8"?>
<sst xmlns="http://schemas.openxmlformats.org/spreadsheetml/2006/main" count="114" uniqueCount="64">
  <si>
    <t>L1</t>
  </si>
  <si>
    <t>L2</t>
  </si>
  <si>
    <t>L3</t>
  </si>
  <si>
    <t>L4</t>
  </si>
  <si>
    <t>L5</t>
  </si>
  <si>
    <t>T12</t>
  </si>
  <si>
    <t>Z</t>
  </si>
  <si>
    <t>X</t>
  </si>
  <si>
    <t>Y</t>
  </si>
  <si>
    <t>(mm)</t>
  </si>
  <si>
    <t>Nodes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</si>
  <si>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</si>
  <si>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</si>
  <si>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</si>
  <si>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</si>
  <si>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</si>
  <si>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</si>
  <si>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</si>
  <si>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</si>
  <si>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</si>
  <si>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</si>
  <si>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</si>
  <si>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S1</t>
  </si>
  <si>
    <t>Vertebrae</t>
  </si>
  <si>
    <t>April 2005</t>
  </si>
  <si>
    <t>x=-18.3</t>
  </si>
  <si>
    <t>y=0</t>
  </si>
  <si>
    <t>z=13</t>
  </si>
  <si>
    <t>origin displaced+T1-T5DH=3.5mm</t>
  </si>
  <si>
    <t>2nd set T1-T5 DH=3.5mm</t>
  </si>
  <si>
    <t>x=0</t>
  </si>
  <si>
    <t>z=0</t>
  </si>
  <si>
    <t>T1-T2</t>
  </si>
  <si>
    <t>T2-T3</t>
  </si>
  <si>
    <t>T3-T4</t>
  </si>
  <si>
    <t>T4-T5</t>
  </si>
  <si>
    <t>T5-T6</t>
  </si>
  <si>
    <t>T6-T7</t>
  </si>
  <si>
    <t>T7-T8</t>
  </si>
  <si>
    <t>T8-T9</t>
  </si>
  <si>
    <t>T9-T10</t>
  </si>
  <si>
    <t>T10-T11</t>
  </si>
  <si>
    <t>T11-T12</t>
  </si>
  <si>
    <t>T12-L1</t>
  </si>
  <si>
    <t>L1-L2</t>
  </si>
  <si>
    <t>L2-L3</t>
  </si>
  <si>
    <t>L3-L4</t>
  </si>
  <si>
    <t>L4-L5</t>
  </si>
  <si>
    <t>L5-S1</t>
  </si>
  <si>
    <t>Area</t>
  </si>
  <si>
    <t>mm^2</t>
  </si>
  <si>
    <t>E</t>
  </si>
  <si>
    <t>G</t>
  </si>
  <si>
    <t>J</t>
  </si>
  <si>
    <t>I1</t>
  </si>
  <si>
    <t>I2</t>
  </si>
  <si>
    <t>mm^4</t>
  </si>
  <si>
    <t>Initial - 2nd set</t>
  </si>
  <si>
    <t>IVD</t>
  </si>
  <si>
    <t>Beams</t>
  </si>
  <si>
    <t>MPa</t>
  </si>
  <si>
    <t>RIGIDE</t>
  </si>
  <si>
    <t>T12-S1 discs not displaced</t>
  </si>
  <si>
    <t>also origin displaced: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</si>
</sst>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quotePrefix="1" applyFont="1" applyAlignment="1">
      <alignment horizontal="left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0" xfId="0" applyFill="1"/>
    <xf numFmtId="0" fontId="5" fillId="11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0" xfId="0" applyFill="1"/>
    <xf numFmtId="0" fontId="5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10" borderId="0" xfId="0" applyFont="1" applyFill="1"/>
    <xf numFmtId="0" fontId="4" fillId="0" borderId="0" xfId="0" applyFont="1"/>
    <xf numFmtId="0" fontId="4" fillId="11" borderId="0" xfId="0" applyFont="1" applyFill="1"/>
    <xf numFmtId="0" fontId="4" fillId="12" borderId="0" xfId="0" applyFont="1" applyFill="1"/>
    <xf numFmtId="0" fontId="7" fillId="13" borderId="0" xfId="0" applyFont="1" applyFill="1" applyAlignment="1">
      <alignment horizontal="center"/>
    </xf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800"/>
              <a:t>T1-S1 SPINE MODEL</a:t>
            </a:r>
          </a:p>
        </c:rich>
      </c:tx>
      <c:layout>
        <c:manualLayout>
          <c:xMode val="edge"/>
          <c:yMode val="edge"/>
          <c:x val="0.27887385871637838"/>
          <c:y val="2.4899462098753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795230724364"/>
          <c:y val="1.4781083582610094E-2"/>
          <c:w val="0.81155304304910603"/>
          <c:h val="0.93450643201116046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'Initial Geom'!$C$9:$C$77</c:f>
              <c:numCache>
                <c:formatCode>General</c:formatCode>
                <c:ptCount val="69"/>
                <c:pt idx="0">
                  <c:v>14.44</c:v>
                </c:pt>
                <c:pt idx="1">
                  <c:v>16.579999999999998</c:v>
                </c:pt>
                <c:pt idx="2">
                  <c:v>18.71</c:v>
                </c:pt>
                <c:pt idx="3">
                  <c:v>19.14</c:v>
                </c:pt>
                <c:pt idx="4">
                  <c:v>19.559999999999999</c:v>
                </c:pt>
                <c:pt idx="5">
                  <c:v>21.74</c:v>
                </c:pt>
                <c:pt idx="6">
                  <c:v>23.91</c:v>
                </c:pt>
                <c:pt idx="7">
                  <c:v>24.24</c:v>
                </c:pt>
                <c:pt idx="8">
                  <c:v>24.56</c:v>
                </c:pt>
                <c:pt idx="9">
                  <c:v>26.13</c:v>
                </c:pt>
                <c:pt idx="10">
                  <c:v>27.69</c:v>
                </c:pt>
                <c:pt idx="11">
                  <c:v>27.91</c:v>
                </c:pt>
                <c:pt idx="12">
                  <c:v>28.13</c:v>
                </c:pt>
                <c:pt idx="13">
                  <c:v>29.1</c:v>
                </c:pt>
                <c:pt idx="14">
                  <c:v>30.06</c:v>
                </c:pt>
                <c:pt idx="15">
                  <c:v>30.19</c:v>
                </c:pt>
                <c:pt idx="16">
                  <c:v>30.32</c:v>
                </c:pt>
                <c:pt idx="17">
                  <c:v>30.82</c:v>
                </c:pt>
                <c:pt idx="18">
                  <c:v>31.31</c:v>
                </c:pt>
                <c:pt idx="19">
                  <c:v>31.37</c:v>
                </c:pt>
                <c:pt idx="20">
                  <c:v>31.42</c:v>
                </c:pt>
                <c:pt idx="21">
                  <c:v>31.59</c:v>
                </c:pt>
                <c:pt idx="22">
                  <c:v>31.76</c:v>
                </c:pt>
                <c:pt idx="23">
                  <c:v>31.76</c:v>
                </c:pt>
                <c:pt idx="24">
                  <c:v>31.76</c:v>
                </c:pt>
                <c:pt idx="25">
                  <c:v>31.59</c:v>
                </c:pt>
                <c:pt idx="26">
                  <c:v>31.41</c:v>
                </c:pt>
                <c:pt idx="27">
                  <c:v>31.34</c:v>
                </c:pt>
                <c:pt idx="28">
                  <c:v>31.27</c:v>
                </c:pt>
                <c:pt idx="29">
                  <c:v>30.74</c:v>
                </c:pt>
                <c:pt idx="30">
                  <c:v>30.2</c:v>
                </c:pt>
                <c:pt idx="31">
                  <c:v>30.05</c:v>
                </c:pt>
                <c:pt idx="32">
                  <c:v>29.89</c:v>
                </c:pt>
                <c:pt idx="33">
                  <c:v>28.89</c:v>
                </c:pt>
                <c:pt idx="34">
                  <c:v>27.88</c:v>
                </c:pt>
                <c:pt idx="35">
                  <c:v>27.6</c:v>
                </c:pt>
                <c:pt idx="36">
                  <c:v>27.31</c:v>
                </c:pt>
                <c:pt idx="37">
                  <c:v>25.69</c:v>
                </c:pt>
                <c:pt idx="38">
                  <c:v>24.06</c:v>
                </c:pt>
                <c:pt idx="39">
                  <c:v>23.62</c:v>
                </c:pt>
                <c:pt idx="40">
                  <c:v>23.17</c:v>
                </c:pt>
                <c:pt idx="41">
                  <c:v>20.68</c:v>
                </c:pt>
                <c:pt idx="42">
                  <c:v>18.18</c:v>
                </c:pt>
                <c:pt idx="43">
                  <c:v>17.420000000000002</c:v>
                </c:pt>
                <c:pt idx="44">
                  <c:v>16.649999999999999</c:v>
                </c:pt>
                <c:pt idx="45">
                  <c:v>13.57</c:v>
                </c:pt>
                <c:pt idx="46">
                  <c:v>14.48</c:v>
                </c:pt>
                <c:pt idx="47">
                  <c:v>13.37</c:v>
                </c:pt>
                <c:pt idx="48">
                  <c:v>12.25</c:v>
                </c:pt>
                <c:pt idx="49">
                  <c:v>5.0599999999999996</c:v>
                </c:pt>
                <c:pt idx="50">
                  <c:v>5.86</c:v>
                </c:pt>
                <c:pt idx="51">
                  <c:v>4.76</c:v>
                </c:pt>
                <c:pt idx="52">
                  <c:v>3.66</c:v>
                </c:pt>
                <c:pt idx="53">
                  <c:v>-2.84</c:v>
                </c:pt>
                <c:pt idx="54">
                  <c:v>-1.34</c:v>
                </c:pt>
                <c:pt idx="55">
                  <c:v>-2.39</c:v>
                </c:pt>
                <c:pt idx="56">
                  <c:v>-3.44</c:v>
                </c:pt>
                <c:pt idx="57">
                  <c:v>-9</c:v>
                </c:pt>
                <c:pt idx="58">
                  <c:v>-6.56</c:v>
                </c:pt>
                <c:pt idx="59">
                  <c:v>-6.56</c:v>
                </c:pt>
                <c:pt idx="60">
                  <c:v>-6.56</c:v>
                </c:pt>
                <c:pt idx="61">
                  <c:v>-10.11</c:v>
                </c:pt>
                <c:pt idx="62">
                  <c:v>-5.66</c:v>
                </c:pt>
                <c:pt idx="63">
                  <c:v>-4.95</c:v>
                </c:pt>
                <c:pt idx="64">
                  <c:v>-4.24</c:v>
                </c:pt>
                <c:pt idx="65">
                  <c:v>-6.15</c:v>
                </c:pt>
                <c:pt idx="66">
                  <c:v>-0.06</c:v>
                </c:pt>
                <c:pt idx="67">
                  <c:v>1.97</c:v>
                </c:pt>
                <c:pt idx="68">
                  <c:v>4</c:v>
                </c:pt>
              </c:numCache>
            </c:numRef>
          </c:xVal>
          <c:yVal>
            <c:numRef>
              <c:f>'Initial Geom'!$E$9:$E$77</c:f>
              <c:numCache>
                <c:formatCode>General</c:formatCode>
                <c:ptCount val="69"/>
                <c:pt idx="0">
                  <c:v>476.2</c:v>
                </c:pt>
                <c:pt idx="1">
                  <c:v>467.6</c:v>
                </c:pt>
                <c:pt idx="2">
                  <c:v>458.99</c:v>
                </c:pt>
                <c:pt idx="3">
                  <c:v>457.55</c:v>
                </c:pt>
                <c:pt idx="4">
                  <c:v>456.11</c:v>
                </c:pt>
                <c:pt idx="5">
                  <c:v>447.38</c:v>
                </c:pt>
                <c:pt idx="6">
                  <c:v>438.64</c:v>
                </c:pt>
                <c:pt idx="7">
                  <c:v>437.18</c:v>
                </c:pt>
                <c:pt idx="8">
                  <c:v>435.71</c:v>
                </c:pt>
                <c:pt idx="9">
                  <c:v>426.85</c:v>
                </c:pt>
                <c:pt idx="10">
                  <c:v>417.98</c:v>
                </c:pt>
                <c:pt idx="11">
                  <c:v>416.5</c:v>
                </c:pt>
                <c:pt idx="12">
                  <c:v>415.01</c:v>
                </c:pt>
                <c:pt idx="13">
                  <c:v>405.81</c:v>
                </c:pt>
                <c:pt idx="14">
                  <c:v>396.61</c:v>
                </c:pt>
                <c:pt idx="15">
                  <c:v>395.12</c:v>
                </c:pt>
                <c:pt idx="16">
                  <c:v>393.62</c:v>
                </c:pt>
                <c:pt idx="17">
                  <c:v>384.14</c:v>
                </c:pt>
                <c:pt idx="18">
                  <c:v>374.65</c:v>
                </c:pt>
                <c:pt idx="19">
                  <c:v>373.05</c:v>
                </c:pt>
                <c:pt idx="20">
                  <c:v>371.45</c:v>
                </c:pt>
                <c:pt idx="21">
                  <c:v>361.7</c:v>
                </c:pt>
                <c:pt idx="22">
                  <c:v>351.95</c:v>
                </c:pt>
                <c:pt idx="23">
                  <c:v>350.2</c:v>
                </c:pt>
                <c:pt idx="24">
                  <c:v>348.45</c:v>
                </c:pt>
                <c:pt idx="25">
                  <c:v>338.4</c:v>
                </c:pt>
                <c:pt idx="26">
                  <c:v>328.35</c:v>
                </c:pt>
                <c:pt idx="27">
                  <c:v>326.35000000000002</c:v>
                </c:pt>
                <c:pt idx="28">
                  <c:v>324.35000000000002</c:v>
                </c:pt>
                <c:pt idx="29">
                  <c:v>314.12</c:v>
                </c:pt>
                <c:pt idx="30">
                  <c:v>303.88</c:v>
                </c:pt>
                <c:pt idx="31">
                  <c:v>301.64</c:v>
                </c:pt>
                <c:pt idx="32">
                  <c:v>299.39</c:v>
                </c:pt>
                <c:pt idx="33">
                  <c:v>288.94</c:v>
                </c:pt>
                <c:pt idx="34">
                  <c:v>278.49</c:v>
                </c:pt>
                <c:pt idx="35">
                  <c:v>276.16000000000003</c:v>
                </c:pt>
                <c:pt idx="36">
                  <c:v>273.82</c:v>
                </c:pt>
                <c:pt idx="37">
                  <c:v>262.94</c:v>
                </c:pt>
                <c:pt idx="38">
                  <c:v>252.06</c:v>
                </c:pt>
                <c:pt idx="39">
                  <c:v>249.55</c:v>
                </c:pt>
                <c:pt idx="40">
                  <c:v>247.04</c:v>
                </c:pt>
                <c:pt idx="41">
                  <c:v>235.3</c:v>
                </c:pt>
                <c:pt idx="42">
                  <c:v>223.56</c:v>
                </c:pt>
                <c:pt idx="43">
                  <c:v>220.25</c:v>
                </c:pt>
                <c:pt idx="44">
                  <c:v>216.93</c:v>
                </c:pt>
                <c:pt idx="45">
                  <c:v>204.56</c:v>
                </c:pt>
                <c:pt idx="46">
                  <c:v>192.19</c:v>
                </c:pt>
                <c:pt idx="47">
                  <c:v>188.04</c:v>
                </c:pt>
                <c:pt idx="48">
                  <c:v>183.88</c:v>
                </c:pt>
                <c:pt idx="49">
                  <c:v>171.07</c:v>
                </c:pt>
                <c:pt idx="50">
                  <c:v>158.26</c:v>
                </c:pt>
                <c:pt idx="51">
                  <c:v>153.08000000000001</c:v>
                </c:pt>
                <c:pt idx="52">
                  <c:v>147.88999999999999</c:v>
                </c:pt>
                <c:pt idx="53">
                  <c:v>135.03</c:v>
                </c:pt>
                <c:pt idx="54">
                  <c:v>122.17</c:v>
                </c:pt>
                <c:pt idx="55">
                  <c:v>116.21</c:v>
                </c:pt>
                <c:pt idx="56">
                  <c:v>110.25</c:v>
                </c:pt>
                <c:pt idx="57">
                  <c:v>97.55</c:v>
                </c:pt>
                <c:pt idx="58">
                  <c:v>84.84</c:v>
                </c:pt>
                <c:pt idx="59">
                  <c:v>78.34</c:v>
                </c:pt>
                <c:pt idx="60">
                  <c:v>71.84</c:v>
                </c:pt>
                <c:pt idx="61">
                  <c:v>58.9</c:v>
                </c:pt>
                <c:pt idx="62">
                  <c:v>45.96</c:v>
                </c:pt>
                <c:pt idx="63">
                  <c:v>39.200000000000003</c:v>
                </c:pt>
                <c:pt idx="64">
                  <c:v>32.43</c:v>
                </c:pt>
                <c:pt idx="65">
                  <c:v>20.57</c:v>
                </c:pt>
                <c:pt idx="66">
                  <c:v>8.6999999999999993</c:v>
                </c:pt>
                <c:pt idx="67">
                  <c:v>4.3499999999999996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272-AF53-815B1045F18E}"/>
            </c:ext>
          </c:extLst>
        </c:ser>
        <c:ser>
          <c:idx val="0"/>
          <c:order val="1"/>
          <c:tx>
            <c:v>no Shift</c:v>
          </c:tx>
          <c:xVal>
            <c:numRef>
              <c:f>'Initial Geom'!$F$9:$F$77</c:f>
              <c:numCache>
                <c:formatCode>General</c:formatCode>
                <c:ptCount val="69"/>
                <c:pt idx="0">
                  <c:v>14.44</c:v>
                </c:pt>
                <c:pt idx="1">
                  <c:v>16.579999999999998</c:v>
                </c:pt>
                <c:pt idx="2">
                  <c:v>18.71</c:v>
                </c:pt>
                <c:pt idx="3">
                  <c:v>19.14</c:v>
                </c:pt>
                <c:pt idx="4">
                  <c:v>19.559999999999999</c:v>
                </c:pt>
                <c:pt idx="5">
                  <c:v>21.74</c:v>
                </c:pt>
                <c:pt idx="6">
                  <c:v>23.91</c:v>
                </c:pt>
                <c:pt idx="7">
                  <c:v>24.24</c:v>
                </c:pt>
                <c:pt idx="8">
                  <c:v>24.56</c:v>
                </c:pt>
                <c:pt idx="9">
                  <c:v>26.13</c:v>
                </c:pt>
                <c:pt idx="10">
                  <c:v>27.69</c:v>
                </c:pt>
                <c:pt idx="11">
                  <c:v>27.91</c:v>
                </c:pt>
                <c:pt idx="12">
                  <c:v>28.13</c:v>
                </c:pt>
                <c:pt idx="13">
                  <c:v>29.1</c:v>
                </c:pt>
                <c:pt idx="14">
                  <c:v>30.06</c:v>
                </c:pt>
                <c:pt idx="15">
                  <c:v>30.19</c:v>
                </c:pt>
                <c:pt idx="16">
                  <c:v>30.32</c:v>
                </c:pt>
                <c:pt idx="17">
                  <c:v>30.82</c:v>
                </c:pt>
                <c:pt idx="18">
                  <c:v>31.31</c:v>
                </c:pt>
                <c:pt idx="19">
                  <c:v>31.37</c:v>
                </c:pt>
                <c:pt idx="20">
                  <c:v>31.42</c:v>
                </c:pt>
                <c:pt idx="21">
                  <c:v>31.59</c:v>
                </c:pt>
                <c:pt idx="22">
                  <c:v>31.76</c:v>
                </c:pt>
                <c:pt idx="23">
                  <c:v>31.76</c:v>
                </c:pt>
                <c:pt idx="24">
                  <c:v>31.76</c:v>
                </c:pt>
                <c:pt idx="25">
                  <c:v>31.59</c:v>
                </c:pt>
                <c:pt idx="26">
                  <c:v>31.41</c:v>
                </c:pt>
                <c:pt idx="27">
                  <c:v>31.34</c:v>
                </c:pt>
                <c:pt idx="28">
                  <c:v>31.27</c:v>
                </c:pt>
                <c:pt idx="29">
                  <c:v>30.74</c:v>
                </c:pt>
                <c:pt idx="30">
                  <c:v>30.2</c:v>
                </c:pt>
                <c:pt idx="31">
                  <c:v>30.05</c:v>
                </c:pt>
                <c:pt idx="32">
                  <c:v>29.89</c:v>
                </c:pt>
                <c:pt idx="33">
                  <c:v>28.89</c:v>
                </c:pt>
                <c:pt idx="34">
                  <c:v>27.88</c:v>
                </c:pt>
                <c:pt idx="35">
                  <c:v>27.6</c:v>
                </c:pt>
                <c:pt idx="36">
                  <c:v>27.31</c:v>
                </c:pt>
                <c:pt idx="37">
                  <c:v>25.69</c:v>
                </c:pt>
                <c:pt idx="38">
                  <c:v>24.06</c:v>
                </c:pt>
                <c:pt idx="39">
                  <c:v>23.62</c:v>
                </c:pt>
                <c:pt idx="40">
                  <c:v>23.17</c:v>
                </c:pt>
                <c:pt idx="41">
                  <c:v>20.68</c:v>
                </c:pt>
                <c:pt idx="42">
                  <c:v>18.18</c:v>
                </c:pt>
                <c:pt idx="43">
                  <c:v>17.420000000000002</c:v>
                </c:pt>
                <c:pt idx="44">
                  <c:v>16.649999999999999</c:v>
                </c:pt>
                <c:pt idx="45">
                  <c:v>13.57</c:v>
                </c:pt>
                <c:pt idx="46">
                  <c:v>10.48</c:v>
                </c:pt>
                <c:pt idx="47">
                  <c:v>9.3699999999999992</c:v>
                </c:pt>
                <c:pt idx="48">
                  <c:v>8.25</c:v>
                </c:pt>
                <c:pt idx="49">
                  <c:v>5.0599999999999996</c:v>
                </c:pt>
                <c:pt idx="50">
                  <c:v>1.8600000000000003</c:v>
                </c:pt>
                <c:pt idx="51">
                  <c:v>0.75999999999999979</c:v>
                </c:pt>
                <c:pt idx="52">
                  <c:v>-0.33999999999999986</c:v>
                </c:pt>
                <c:pt idx="53">
                  <c:v>-2.84</c:v>
                </c:pt>
                <c:pt idx="54">
                  <c:v>-5.34</c:v>
                </c:pt>
                <c:pt idx="55">
                  <c:v>-6.3900000000000006</c:v>
                </c:pt>
                <c:pt idx="56">
                  <c:v>-7.4399999999999995</c:v>
                </c:pt>
                <c:pt idx="57">
                  <c:v>-9</c:v>
                </c:pt>
                <c:pt idx="58">
                  <c:v>-10.559999999999999</c:v>
                </c:pt>
                <c:pt idx="59">
                  <c:v>-10.559999999999999</c:v>
                </c:pt>
                <c:pt idx="60">
                  <c:v>-10.559999999999999</c:v>
                </c:pt>
                <c:pt idx="61">
                  <c:v>-10.11</c:v>
                </c:pt>
                <c:pt idx="62">
                  <c:v>-9.66</c:v>
                </c:pt>
                <c:pt idx="63">
                  <c:v>-8.9499999999999993</c:v>
                </c:pt>
                <c:pt idx="64">
                  <c:v>-8.24</c:v>
                </c:pt>
                <c:pt idx="65">
                  <c:v>-6.15</c:v>
                </c:pt>
                <c:pt idx="66">
                  <c:v>-4.0599999999999996</c:v>
                </c:pt>
                <c:pt idx="67">
                  <c:v>-2.0300000000000002</c:v>
                </c:pt>
                <c:pt idx="68">
                  <c:v>0</c:v>
                </c:pt>
              </c:numCache>
            </c:numRef>
          </c:xVal>
          <c:yVal>
            <c:numRef>
              <c:f>'Initial Geom'!$H$9:$H$77</c:f>
              <c:numCache>
                <c:formatCode>General</c:formatCode>
                <c:ptCount val="69"/>
                <c:pt idx="0">
                  <c:v>476.2</c:v>
                </c:pt>
                <c:pt idx="1">
                  <c:v>467.6</c:v>
                </c:pt>
                <c:pt idx="2">
                  <c:v>458.99</c:v>
                </c:pt>
                <c:pt idx="3">
                  <c:v>457.55</c:v>
                </c:pt>
                <c:pt idx="4">
                  <c:v>456.11</c:v>
                </c:pt>
                <c:pt idx="5">
                  <c:v>447.38</c:v>
                </c:pt>
                <c:pt idx="6">
                  <c:v>438.64</c:v>
                </c:pt>
                <c:pt idx="7">
                  <c:v>437.18</c:v>
                </c:pt>
                <c:pt idx="8">
                  <c:v>435.71</c:v>
                </c:pt>
                <c:pt idx="9">
                  <c:v>426.85</c:v>
                </c:pt>
                <c:pt idx="10">
                  <c:v>417.98</c:v>
                </c:pt>
                <c:pt idx="11">
                  <c:v>416.5</c:v>
                </c:pt>
                <c:pt idx="12">
                  <c:v>415.01</c:v>
                </c:pt>
                <c:pt idx="13">
                  <c:v>405.81</c:v>
                </c:pt>
                <c:pt idx="14">
                  <c:v>396.61</c:v>
                </c:pt>
                <c:pt idx="15">
                  <c:v>395.12</c:v>
                </c:pt>
                <c:pt idx="16">
                  <c:v>393.62</c:v>
                </c:pt>
                <c:pt idx="17">
                  <c:v>384.14</c:v>
                </c:pt>
                <c:pt idx="18">
                  <c:v>374.65</c:v>
                </c:pt>
                <c:pt idx="19">
                  <c:v>373.05</c:v>
                </c:pt>
                <c:pt idx="20">
                  <c:v>371.45</c:v>
                </c:pt>
                <c:pt idx="21">
                  <c:v>361.7</c:v>
                </c:pt>
                <c:pt idx="22">
                  <c:v>351.95</c:v>
                </c:pt>
                <c:pt idx="23">
                  <c:v>350.2</c:v>
                </c:pt>
                <c:pt idx="24">
                  <c:v>348.45</c:v>
                </c:pt>
                <c:pt idx="25">
                  <c:v>338.4</c:v>
                </c:pt>
                <c:pt idx="26">
                  <c:v>328.35</c:v>
                </c:pt>
                <c:pt idx="27">
                  <c:v>326.35000000000002</c:v>
                </c:pt>
                <c:pt idx="28">
                  <c:v>324.35000000000002</c:v>
                </c:pt>
                <c:pt idx="29">
                  <c:v>314.12</c:v>
                </c:pt>
                <c:pt idx="30">
                  <c:v>303.88</c:v>
                </c:pt>
                <c:pt idx="31">
                  <c:v>301.64</c:v>
                </c:pt>
                <c:pt idx="32">
                  <c:v>299.39</c:v>
                </c:pt>
                <c:pt idx="33">
                  <c:v>288.94</c:v>
                </c:pt>
                <c:pt idx="34">
                  <c:v>278.49</c:v>
                </c:pt>
                <c:pt idx="35">
                  <c:v>276.16000000000003</c:v>
                </c:pt>
                <c:pt idx="36">
                  <c:v>273.82</c:v>
                </c:pt>
                <c:pt idx="37">
                  <c:v>262.94</c:v>
                </c:pt>
                <c:pt idx="38">
                  <c:v>252.06</c:v>
                </c:pt>
                <c:pt idx="39">
                  <c:v>249.55</c:v>
                </c:pt>
                <c:pt idx="40">
                  <c:v>247.04</c:v>
                </c:pt>
                <c:pt idx="41">
                  <c:v>235.3</c:v>
                </c:pt>
                <c:pt idx="42">
                  <c:v>223.56</c:v>
                </c:pt>
                <c:pt idx="43">
                  <c:v>220.25</c:v>
                </c:pt>
                <c:pt idx="44">
                  <c:v>216.93</c:v>
                </c:pt>
                <c:pt idx="45">
                  <c:v>204.56</c:v>
                </c:pt>
                <c:pt idx="46">
                  <c:v>192.19</c:v>
                </c:pt>
                <c:pt idx="47">
                  <c:v>188.04</c:v>
                </c:pt>
                <c:pt idx="48">
                  <c:v>183.88</c:v>
                </c:pt>
                <c:pt idx="49">
                  <c:v>171.07</c:v>
                </c:pt>
                <c:pt idx="50">
                  <c:v>158.26</c:v>
                </c:pt>
                <c:pt idx="51">
                  <c:v>153.08000000000001</c:v>
                </c:pt>
                <c:pt idx="52">
                  <c:v>147.88999999999999</c:v>
                </c:pt>
                <c:pt idx="53">
                  <c:v>135.03</c:v>
                </c:pt>
                <c:pt idx="54">
                  <c:v>122.17</c:v>
                </c:pt>
                <c:pt idx="55">
                  <c:v>116.21</c:v>
                </c:pt>
                <c:pt idx="56">
                  <c:v>110.25</c:v>
                </c:pt>
                <c:pt idx="57">
                  <c:v>97.55</c:v>
                </c:pt>
                <c:pt idx="58">
                  <c:v>84.84</c:v>
                </c:pt>
                <c:pt idx="59">
                  <c:v>78.34</c:v>
                </c:pt>
                <c:pt idx="60">
                  <c:v>71.84</c:v>
                </c:pt>
                <c:pt idx="61">
                  <c:v>58.9</c:v>
                </c:pt>
                <c:pt idx="62">
                  <c:v>45.96</c:v>
                </c:pt>
                <c:pt idx="63">
                  <c:v>39.200000000000003</c:v>
                </c:pt>
                <c:pt idx="64">
                  <c:v>32.43</c:v>
                </c:pt>
                <c:pt idx="65">
                  <c:v>20.57</c:v>
                </c:pt>
                <c:pt idx="66">
                  <c:v>8.6999999999999993</c:v>
                </c:pt>
                <c:pt idx="67">
                  <c:v>4.3499999999999996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E-4272-AF53-815B1045F18E}"/>
            </c:ext>
          </c:extLst>
        </c:ser>
        <c:ser>
          <c:idx val="2"/>
          <c:order val="2"/>
          <c:tx>
            <c:v>No Shift-T1-T5=3.5mm"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2"/>
            <c:spPr>
              <a:solidFill>
                <a:srgbClr val="FFFFFF"/>
              </a:solidFill>
              <a:ln w="12700"/>
            </c:spPr>
          </c:marker>
          <c:xVal>
            <c:numRef>
              <c:f>'Initial Geom'!$O$9:$O$77</c:f>
              <c:numCache>
                <c:formatCode>General</c:formatCode>
                <c:ptCount val="69"/>
                <c:pt idx="0">
                  <c:v>14.44</c:v>
                </c:pt>
                <c:pt idx="1">
                  <c:v>16.579999999999998</c:v>
                </c:pt>
                <c:pt idx="2">
                  <c:v>18.71</c:v>
                </c:pt>
                <c:pt idx="3">
                  <c:v>19.14</c:v>
                </c:pt>
                <c:pt idx="4">
                  <c:v>19.559999999999999</c:v>
                </c:pt>
                <c:pt idx="5">
                  <c:v>21.74</c:v>
                </c:pt>
                <c:pt idx="6">
                  <c:v>23.91</c:v>
                </c:pt>
                <c:pt idx="7">
                  <c:v>24.24</c:v>
                </c:pt>
                <c:pt idx="8">
                  <c:v>24.56</c:v>
                </c:pt>
                <c:pt idx="9">
                  <c:v>26.13</c:v>
                </c:pt>
                <c:pt idx="10">
                  <c:v>27.69</c:v>
                </c:pt>
                <c:pt idx="11">
                  <c:v>27.91</c:v>
                </c:pt>
                <c:pt idx="12">
                  <c:v>28.13</c:v>
                </c:pt>
                <c:pt idx="13">
                  <c:v>29.1</c:v>
                </c:pt>
                <c:pt idx="14">
                  <c:v>30.06</c:v>
                </c:pt>
                <c:pt idx="15">
                  <c:v>30.19</c:v>
                </c:pt>
                <c:pt idx="16">
                  <c:v>30.32</c:v>
                </c:pt>
                <c:pt idx="17">
                  <c:v>30.82</c:v>
                </c:pt>
                <c:pt idx="18">
                  <c:v>31.31</c:v>
                </c:pt>
                <c:pt idx="19">
                  <c:v>31.37</c:v>
                </c:pt>
                <c:pt idx="20">
                  <c:v>31.42</c:v>
                </c:pt>
                <c:pt idx="21">
                  <c:v>31.59</c:v>
                </c:pt>
                <c:pt idx="22">
                  <c:v>31.76</c:v>
                </c:pt>
                <c:pt idx="23">
                  <c:v>31.76</c:v>
                </c:pt>
                <c:pt idx="24">
                  <c:v>31.76</c:v>
                </c:pt>
                <c:pt idx="25">
                  <c:v>31.59</c:v>
                </c:pt>
                <c:pt idx="26">
                  <c:v>31.41</c:v>
                </c:pt>
                <c:pt idx="27">
                  <c:v>31.34</c:v>
                </c:pt>
                <c:pt idx="28">
                  <c:v>31.27</c:v>
                </c:pt>
                <c:pt idx="29">
                  <c:v>30.74</c:v>
                </c:pt>
                <c:pt idx="30">
                  <c:v>30.2</c:v>
                </c:pt>
                <c:pt idx="31">
                  <c:v>30.05</c:v>
                </c:pt>
                <c:pt idx="32">
                  <c:v>29.89</c:v>
                </c:pt>
                <c:pt idx="33">
                  <c:v>28.89</c:v>
                </c:pt>
                <c:pt idx="34">
                  <c:v>27.88</c:v>
                </c:pt>
                <c:pt idx="35">
                  <c:v>27.6</c:v>
                </c:pt>
                <c:pt idx="36">
                  <c:v>27.31</c:v>
                </c:pt>
                <c:pt idx="37">
                  <c:v>25.69</c:v>
                </c:pt>
                <c:pt idx="38">
                  <c:v>24.06</c:v>
                </c:pt>
                <c:pt idx="39">
                  <c:v>23.62</c:v>
                </c:pt>
                <c:pt idx="40">
                  <c:v>23.17</c:v>
                </c:pt>
                <c:pt idx="41">
                  <c:v>20.68</c:v>
                </c:pt>
                <c:pt idx="42">
                  <c:v>18.18</c:v>
                </c:pt>
                <c:pt idx="43">
                  <c:v>17.420000000000002</c:v>
                </c:pt>
                <c:pt idx="44">
                  <c:v>16.649999999999999</c:v>
                </c:pt>
                <c:pt idx="45">
                  <c:v>13.57</c:v>
                </c:pt>
                <c:pt idx="46">
                  <c:v>10.48</c:v>
                </c:pt>
                <c:pt idx="47">
                  <c:v>9.3699999999999992</c:v>
                </c:pt>
                <c:pt idx="48">
                  <c:v>8.25</c:v>
                </c:pt>
                <c:pt idx="49">
                  <c:v>5.0599999999999987</c:v>
                </c:pt>
                <c:pt idx="50">
                  <c:v>1.8599999999999994</c:v>
                </c:pt>
                <c:pt idx="51">
                  <c:v>0.76000000000000156</c:v>
                </c:pt>
                <c:pt idx="52">
                  <c:v>-0.33999999999999986</c:v>
                </c:pt>
                <c:pt idx="53">
                  <c:v>-2.84</c:v>
                </c:pt>
                <c:pt idx="54">
                  <c:v>-5.34</c:v>
                </c:pt>
                <c:pt idx="55">
                  <c:v>-6.3900000000000006</c:v>
                </c:pt>
                <c:pt idx="56">
                  <c:v>-7.4400000000000013</c:v>
                </c:pt>
                <c:pt idx="57">
                  <c:v>-9</c:v>
                </c:pt>
                <c:pt idx="58">
                  <c:v>-10.559999999999999</c:v>
                </c:pt>
                <c:pt idx="59">
                  <c:v>-10.559999999999999</c:v>
                </c:pt>
                <c:pt idx="60">
                  <c:v>-10.559999999999999</c:v>
                </c:pt>
                <c:pt idx="61">
                  <c:v>-10.11</c:v>
                </c:pt>
                <c:pt idx="62">
                  <c:v>-9.66</c:v>
                </c:pt>
                <c:pt idx="63">
                  <c:v>-8.9499999999999993</c:v>
                </c:pt>
                <c:pt idx="64">
                  <c:v>-8.2399999999999984</c:v>
                </c:pt>
                <c:pt idx="65">
                  <c:v>-6.1500000000000021</c:v>
                </c:pt>
                <c:pt idx="66">
                  <c:v>-4.0599999999999987</c:v>
                </c:pt>
                <c:pt idx="67">
                  <c:v>-2.0300000000000011</c:v>
                </c:pt>
                <c:pt idx="68">
                  <c:v>0</c:v>
                </c:pt>
              </c:numCache>
            </c:numRef>
          </c:xVal>
          <c:yVal>
            <c:numRef>
              <c:f>'Initial Geom'!$Q$9:$Q$77</c:f>
              <c:numCache>
                <c:formatCode>General</c:formatCode>
                <c:ptCount val="69"/>
                <c:pt idx="0">
                  <c:v>476.2</c:v>
                </c:pt>
                <c:pt idx="1">
                  <c:v>467.6</c:v>
                </c:pt>
                <c:pt idx="2">
                  <c:v>458.99</c:v>
                </c:pt>
                <c:pt idx="3">
                  <c:v>457.55</c:v>
                </c:pt>
                <c:pt idx="4">
                  <c:v>456.11</c:v>
                </c:pt>
                <c:pt idx="5">
                  <c:v>447.38</c:v>
                </c:pt>
                <c:pt idx="6">
                  <c:v>438.64</c:v>
                </c:pt>
                <c:pt idx="7">
                  <c:v>437.18</c:v>
                </c:pt>
                <c:pt idx="8">
                  <c:v>435.71</c:v>
                </c:pt>
                <c:pt idx="9">
                  <c:v>426.85</c:v>
                </c:pt>
                <c:pt idx="10">
                  <c:v>417.98</c:v>
                </c:pt>
                <c:pt idx="11">
                  <c:v>416.5</c:v>
                </c:pt>
                <c:pt idx="12">
                  <c:v>415.01</c:v>
                </c:pt>
                <c:pt idx="13">
                  <c:v>405.81</c:v>
                </c:pt>
                <c:pt idx="14">
                  <c:v>396.61</c:v>
                </c:pt>
                <c:pt idx="15">
                  <c:v>395.12</c:v>
                </c:pt>
                <c:pt idx="16">
                  <c:v>393.62</c:v>
                </c:pt>
                <c:pt idx="17">
                  <c:v>384.14</c:v>
                </c:pt>
                <c:pt idx="18">
                  <c:v>374.65</c:v>
                </c:pt>
                <c:pt idx="19">
                  <c:v>373.05</c:v>
                </c:pt>
                <c:pt idx="20">
                  <c:v>371.45</c:v>
                </c:pt>
                <c:pt idx="21">
                  <c:v>361.7</c:v>
                </c:pt>
                <c:pt idx="22">
                  <c:v>351.95</c:v>
                </c:pt>
                <c:pt idx="23">
                  <c:v>350.2</c:v>
                </c:pt>
                <c:pt idx="24">
                  <c:v>348.45</c:v>
                </c:pt>
                <c:pt idx="25">
                  <c:v>338.4</c:v>
                </c:pt>
                <c:pt idx="26">
                  <c:v>328.35</c:v>
                </c:pt>
                <c:pt idx="27">
                  <c:v>326.35000000000002</c:v>
                </c:pt>
                <c:pt idx="28">
                  <c:v>324.35000000000002</c:v>
                </c:pt>
                <c:pt idx="29">
                  <c:v>314.12</c:v>
                </c:pt>
                <c:pt idx="30">
                  <c:v>303.88</c:v>
                </c:pt>
                <c:pt idx="31">
                  <c:v>301.64</c:v>
                </c:pt>
                <c:pt idx="32">
                  <c:v>299.39</c:v>
                </c:pt>
                <c:pt idx="33">
                  <c:v>288.94</c:v>
                </c:pt>
                <c:pt idx="34">
                  <c:v>278.49</c:v>
                </c:pt>
                <c:pt idx="35">
                  <c:v>276.16000000000003</c:v>
                </c:pt>
                <c:pt idx="36">
                  <c:v>273.82</c:v>
                </c:pt>
                <c:pt idx="37">
                  <c:v>262.94</c:v>
                </c:pt>
                <c:pt idx="38">
                  <c:v>252.06</c:v>
                </c:pt>
                <c:pt idx="39">
                  <c:v>249.55</c:v>
                </c:pt>
                <c:pt idx="40">
                  <c:v>247.03999999999996</c:v>
                </c:pt>
                <c:pt idx="41">
                  <c:v>235.3</c:v>
                </c:pt>
                <c:pt idx="42">
                  <c:v>223.56</c:v>
                </c:pt>
                <c:pt idx="43">
                  <c:v>220.25</c:v>
                </c:pt>
                <c:pt idx="44">
                  <c:v>216.93</c:v>
                </c:pt>
                <c:pt idx="45">
                  <c:v>204.56</c:v>
                </c:pt>
                <c:pt idx="46">
                  <c:v>192.19</c:v>
                </c:pt>
                <c:pt idx="47">
                  <c:v>188.04</c:v>
                </c:pt>
                <c:pt idx="48">
                  <c:v>183.88</c:v>
                </c:pt>
                <c:pt idx="49">
                  <c:v>171.07</c:v>
                </c:pt>
                <c:pt idx="50">
                  <c:v>158.26</c:v>
                </c:pt>
                <c:pt idx="51">
                  <c:v>153.08000000000001</c:v>
                </c:pt>
                <c:pt idx="52">
                  <c:v>147.88999999999999</c:v>
                </c:pt>
                <c:pt idx="53">
                  <c:v>135.03</c:v>
                </c:pt>
                <c:pt idx="54">
                  <c:v>122.17000000000002</c:v>
                </c:pt>
                <c:pt idx="55">
                  <c:v>116.20999999999998</c:v>
                </c:pt>
                <c:pt idx="56">
                  <c:v>110.25</c:v>
                </c:pt>
                <c:pt idx="57">
                  <c:v>97.55</c:v>
                </c:pt>
                <c:pt idx="58">
                  <c:v>84.84</c:v>
                </c:pt>
                <c:pt idx="59">
                  <c:v>78.34</c:v>
                </c:pt>
                <c:pt idx="60">
                  <c:v>71.84</c:v>
                </c:pt>
                <c:pt idx="61">
                  <c:v>58.900000000000006</c:v>
                </c:pt>
                <c:pt idx="62">
                  <c:v>45.96</c:v>
                </c:pt>
                <c:pt idx="63">
                  <c:v>39.200000000000003</c:v>
                </c:pt>
                <c:pt idx="64">
                  <c:v>32.43</c:v>
                </c:pt>
                <c:pt idx="65">
                  <c:v>20.57</c:v>
                </c:pt>
                <c:pt idx="66">
                  <c:v>8.6999999999999993</c:v>
                </c:pt>
                <c:pt idx="67">
                  <c:v>4.3500000000000014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E-4272-AF53-815B1045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7200"/>
        <c:axId val="1"/>
      </c:scatterChart>
      <c:valAx>
        <c:axId val="7818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/>
                  <a:t>A-P Direction, X (mm)</a:t>
                </a:r>
              </a:p>
            </c:rich>
          </c:tx>
          <c:layout>
            <c:manualLayout>
              <c:xMode val="edge"/>
              <c:yMode val="edge"/>
              <c:x val="0.42041088854648173"/>
              <c:y val="0.96802219722534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At val="0"/>
        <c:crossBetween val="midCat"/>
        <c:minorUnit val="1"/>
      </c:valAx>
      <c:valAx>
        <c:axId val="1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/>
                  <a:t>P-D Direction, Z (mm)</a:t>
                </a:r>
              </a:p>
            </c:rich>
          </c:tx>
          <c:layout>
            <c:manualLayout>
              <c:xMode val="edge"/>
              <c:yMode val="edge"/>
              <c:x val="2.2388734536072052E-2"/>
              <c:y val="0.4102940132483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81857200"/>
        <c:crossesAt val="-15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96165714262604"/>
          <c:y val="0.26188976377952755"/>
          <c:w val="0.29712901271956388"/>
          <c:h val="0.12012012233564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0" name="AutoShape 1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1" name="AutoShape 2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2" name="AutoShape 3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3" name="AutoShape 4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4" name="AutoShape 5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5" name="AutoShape 6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6" name="AutoShape 7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7" name="AutoShape 8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8" name="AutoShape 9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19" name="AutoShape 10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20" name="AutoShape 11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21" name="AutoShape 12"/>
        <xdr:cNvSpPr>
          <a:spLocks noChangeArrowheads="1"/>
        </xdr:cNvSpPr>
      </xdr:nvSpPr>
      <xdr:spPr bwMode="auto">
        <a:xfrm>
          <a:off x="0" y="0"/>
          <a:ext cx="0" cy="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25</xdr:col>
      <xdr:colOff>355600</xdr:colOff>
      <xdr:row>1</xdr:row>
      <xdr:rowOff>88900</xdr:rowOff>
    </xdr:from>
    <xdr:to>
      <xdr:col>32</xdr:col>
      <xdr:colOff>546100</xdr:colOff>
      <xdr:row>75</xdr:row>
      <xdr:rowOff>38100</xdr:rowOff>
    </xdr:to>
    <xdr:graphicFrame macro="">
      <xdr:nvGraphicFramePr>
        <xdr:cNvPr id="12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77"/>
  <sheetViews>
    <sheetView tabSelected="1" zoomScale="75" workbookViewId="0">
      <selection activeCell="K1" sqref="K1"/>
    </sheetView>
  </sheetViews>
  <sheetFormatPr defaultRowHeight="12.75" x14ac:dyDescent="0.2"/>
  <cols>
    <col min="1" max="1" width="10.28515625" style="2" customWidth="1"/>
    <col min="2" max="2" width="8.5703125" style="2" bestFit="1" customWidth="1"/>
    <col min="3" max="4" width="7.140625" style="2" bestFit="1" customWidth="1"/>
    <col min="5" max="5" width="7.42578125" style="2" bestFit="1" customWidth="1"/>
    <col min="18" max="18" width="1.85546875" customWidth="1"/>
    <col min="19" max="19" width="7.5703125" customWidth="1"/>
    <col min="20" max="20" width="9.28515625" customWidth="1"/>
    <col min="21" max="21" width="7" customWidth="1"/>
    <col min="22" max="22" width="5.5703125" customWidth="1"/>
    <col min="23" max="23" width="9.85546875" customWidth="1"/>
    <col min="24" max="24" width="9.5703125" customWidth="1"/>
    <col min="25" max="25" width="8.85546875" customWidth="1"/>
  </cols>
  <sheetData>
    <row r="4" spans="1:26" ht="15.75" x14ac:dyDescent="0.25">
      <c r="A4" s="2" t="s">
        <v>24</v>
      </c>
      <c r="F4" s="44">
        <v>2023</v>
      </c>
      <c r="G4" s="44"/>
      <c r="H4" s="8"/>
      <c r="I4" s="45">
        <v>2023</v>
      </c>
      <c r="J4" s="45"/>
      <c r="K4" s="45"/>
      <c r="L4" s="9">
        <v>2023</v>
      </c>
      <c r="M4" s="9"/>
      <c r="N4" s="9"/>
      <c r="O4" s="39">
        <v>2023</v>
      </c>
      <c r="P4" s="39"/>
      <c r="Q4" s="39"/>
    </row>
    <row r="5" spans="1:26" ht="15.75" x14ac:dyDescent="0.25">
      <c r="F5" s="44" t="s">
        <v>62</v>
      </c>
      <c r="G5" s="44"/>
      <c r="H5" s="8"/>
      <c r="I5" s="45" t="s">
        <v>63</v>
      </c>
      <c r="J5" s="45"/>
      <c r="K5" s="45"/>
      <c r="L5" s="10" t="s">
        <v>28</v>
      </c>
      <c r="M5" s="9"/>
      <c r="N5" s="9"/>
      <c r="O5" s="39" t="s">
        <v>29</v>
      </c>
      <c r="P5" s="39"/>
      <c r="Q5" s="39"/>
    </row>
    <row r="6" spans="1:26" ht="15.75" x14ac:dyDescent="0.25">
      <c r="A6" s="1"/>
      <c r="F6" s="44" t="s">
        <v>57</v>
      </c>
      <c r="G6" s="44"/>
      <c r="H6" s="8"/>
      <c r="I6" s="45" t="s">
        <v>25</v>
      </c>
      <c r="J6" s="45" t="s">
        <v>26</v>
      </c>
      <c r="K6" s="45" t="s">
        <v>27</v>
      </c>
      <c r="L6" s="10" t="s">
        <v>25</v>
      </c>
      <c r="M6" s="10" t="s">
        <v>26</v>
      </c>
      <c r="N6" s="10" t="s">
        <v>27</v>
      </c>
      <c r="O6" s="39" t="s">
        <v>30</v>
      </c>
      <c r="P6" s="39" t="s">
        <v>26</v>
      </c>
      <c r="Q6" s="39" t="s">
        <v>31</v>
      </c>
    </row>
    <row r="7" spans="1:26" ht="15.75" x14ac:dyDescent="0.25">
      <c r="A7" s="25" t="s">
        <v>23</v>
      </c>
      <c r="B7" s="25" t="s">
        <v>10</v>
      </c>
      <c r="C7" s="6" t="s">
        <v>7</v>
      </c>
      <c r="D7" s="6" t="s">
        <v>8</v>
      </c>
      <c r="E7" s="6" t="s">
        <v>6</v>
      </c>
      <c r="F7" s="6" t="s">
        <v>7</v>
      </c>
      <c r="G7" s="6" t="s">
        <v>8</v>
      </c>
      <c r="H7" s="6" t="s">
        <v>6</v>
      </c>
      <c r="I7" s="6" t="s">
        <v>7</v>
      </c>
      <c r="J7" s="6" t="s">
        <v>8</v>
      </c>
      <c r="K7" s="6" t="s">
        <v>6</v>
      </c>
      <c r="L7" s="6" t="s">
        <v>7</v>
      </c>
      <c r="M7" s="6" t="s">
        <v>8</v>
      </c>
      <c r="N7" s="6" t="s">
        <v>6</v>
      </c>
      <c r="O7" s="25" t="s">
        <v>7</v>
      </c>
      <c r="P7" s="25" t="s">
        <v>8</v>
      </c>
      <c r="Q7" s="25" t="s">
        <v>6</v>
      </c>
      <c r="S7" s="12" t="s">
        <v>59</v>
      </c>
      <c r="T7" s="21" t="s">
        <v>50</v>
      </c>
      <c r="U7" s="21" t="s">
        <v>60</v>
      </c>
      <c r="V7" s="21" t="s">
        <v>60</v>
      </c>
      <c r="W7" s="21" t="s">
        <v>56</v>
      </c>
      <c r="X7" s="21" t="s">
        <v>56</v>
      </c>
      <c r="Y7" s="12" t="s">
        <v>56</v>
      </c>
    </row>
    <row r="8" spans="1:26" ht="15.75" x14ac:dyDescent="0.25">
      <c r="A8" s="26"/>
      <c r="B8" s="26"/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7" t="s">
        <v>9</v>
      </c>
      <c r="O8" s="26" t="s">
        <v>9</v>
      </c>
      <c r="P8" s="26" t="s">
        <v>9</v>
      </c>
      <c r="Q8" s="26" t="s">
        <v>9</v>
      </c>
      <c r="S8" s="12" t="s">
        <v>58</v>
      </c>
      <c r="T8" s="21" t="s">
        <v>49</v>
      </c>
      <c r="U8" s="21" t="s">
        <v>51</v>
      </c>
      <c r="V8" s="21" t="s">
        <v>52</v>
      </c>
      <c r="W8" s="21" t="s">
        <v>53</v>
      </c>
      <c r="X8" s="21" t="s">
        <v>54</v>
      </c>
      <c r="Y8" s="12" t="s">
        <v>55</v>
      </c>
    </row>
    <row r="9" spans="1:26" ht="15.75" x14ac:dyDescent="0.25">
      <c r="A9" s="27"/>
      <c r="B9" s="28">
        <v>1</v>
      </c>
      <c r="C9" s="3">
        <v>14.44</v>
      </c>
      <c r="D9" s="3">
        <v>0</v>
      </c>
      <c r="E9" s="3">
        <v>476.2</v>
      </c>
      <c r="F9" s="3">
        <v>14.44</v>
      </c>
      <c r="G9" s="3">
        <v>0</v>
      </c>
      <c r="H9" s="3">
        <v>476.2</v>
      </c>
      <c r="I9" s="3">
        <f>F9-18.3</f>
        <v>-3.8600000000000012</v>
      </c>
      <c r="J9" s="3">
        <v>0</v>
      </c>
      <c r="K9" s="3">
        <f>H9+13</f>
        <v>489.2</v>
      </c>
      <c r="L9" s="3">
        <f>F9-18.3</f>
        <v>-3.8600000000000012</v>
      </c>
      <c r="M9" s="3">
        <v>0</v>
      </c>
      <c r="N9" s="3">
        <f>H9+13</f>
        <v>489.2</v>
      </c>
      <c r="O9" s="40">
        <f>L9+18.3</f>
        <v>14.44</v>
      </c>
      <c r="P9" s="40">
        <v>0</v>
      </c>
      <c r="Q9" s="40">
        <f>K9-13</f>
        <v>476.2</v>
      </c>
      <c r="S9" s="13"/>
      <c r="T9" s="21"/>
      <c r="U9" s="21"/>
      <c r="V9" s="21"/>
      <c r="W9" s="21"/>
      <c r="X9" s="21"/>
      <c r="Y9" s="13"/>
      <c r="Z9" s="13"/>
    </row>
    <row r="10" spans="1:26" ht="15.75" x14ac:dyDescent="0.25">
      <c r="A10" s="29" t="s">
        <v>11</v>
      </c>
      <c r="B10" s="30">
        <v>2</v>
      </c>
      <c r="C10" s="5">
        <v>16.579999999999998</v>
      </c>
      <c r="D10" s="5">
        <v>0</v>
      </c>
      <c r="E10" s="5">
        <v>467.6</v>
      </c>
      <c r="F10" s="5">
        <v>16.579999999999998</v>
      </c>
      <c r="G10" s="5">
        <v>0</v>
      </c>
      <c r="H10" s="5">
        <v>467.6</v>
      </c>
      <c r="I10" s="5">
        <f t="shared" ref="I10:I73" si="0">F10-18.3</f>
        <v>-1.7200000000000024</v>
      </c>
      <c r="J10" s="5">
        <v>0</v>
      </c>
      <c r="K10" s="5">
        <f t="shared" ref="K10:K73" si="1">H10+13</f>
        <v>480.6</v>
      </c>
      <c r="L10" s="3">
        <f t="shared" ref="L10:L73" si="2">F10-18.3</f>
        <v>-1.7200000000000024</v>
      </c>
      <c r="M10" s="5">
        <v>0</v>
      </c>
      <c r="N10" s="3">
        <f t="shared" ref="N10:N73" si="3">H10+13</f>
        <v>480.6</v>
      </c>
      <c r="O10" s="40">
        <f t="shared" ref="O10:O73" si="4">L10+18.3</f>
        <v>16.579999999999998</v>
      </c>
      <c r="P10" s="40">
        <v>0</v>
      </c>
      <c r="Q10" s="40">
        <f t="shared" ref="Q10:Q73" si="5">K10-13</f>
        <v>467.6</v>
      </c>
      <c r="S10" s="13"/>
      <c r="T10" s="21"/>
      <c r="U10" s="43" t="s">
        <v>61</v>
      </c>
      <c r="V10" s="21"/>
      <c r="W10" s="21"/>
      <c r="X10" s="21"/>
      <c r="Y10" s="13"/>
      <c r="Z10" s="13"/>
    </row>
    <row r="11" spans="1:26" ht="15.75" x14ac:dyDescent="0.25">
      <c r="A11" s="31"/>
      <c r="B11" s="28">
        <v>3</v>
      </c>
      <c r="C11" s="3">
        <v>18.71</v>
      </c>
      <c r="D11" s="3">
        <v>0</v>
      </c>
      <c r="E11" s="3">
        <v>458.99</v>
      </c>
      <c r="F11" s="3">
        <v>18.71</v>
      </c>
      <c r="G11" s="3">
        <v>0</v>
      </c>
      <c r="H11" s="3">
        <v>458.99</v>
      </c>
      <c r="I11" s="3">
        <f t="shared" si="0"/>
        <v>0.41000000000000014</v>
      </c>
      <c r="J11" s="3">
        <v>0</v>
      </c>
      <c r="K11" s="3">
        <f t="shared" si="1"/>
        <v>471.99</v>
      </c>
      <c r="L11" s="3">
        <f t="shared" si="2"/>
        <v>0.41000000000000014</v>
      </c>
      <c r="M11" s="3">
        <v>0</v>
      </c>
      <c r="N11" s="11">
        <v>472.24</v>
      </c>
      <c r="O11" s="40">
        <f t="shared" si="4"/>
        <v>18.71</v>
      </c>
      <c r="P11" s="40">
        <v>0</v>
      </c>
      <c r="Q11" s="40">
        <f t="shared" si="5"/>
        <v>458.99</v>
      </c>
      <c r="S11" s="13"/>
      <c r="T11" s="21"/>
      <c r="U11" s="21"/>
      <c r="V11" s="21"/>
      <c r="W11" s="21"/>
      <c r="X11" s="21"/>
      <c r="Y11" s="13"/>
      <c r="Z11" s="13"/>
    </row>
    <row r="12" spans="1:26" ht="15.75" x14ac:dyDescent="0.25">
      <c r="A12" s="32" t="s">
        <v>32</v>
      </c>
      <c r="B12" s="32">
        <v>4</v>
      </c>
      <c r="C12" s="14">
        <v>19.14</v>
      </c>
      <c r="D12" s="14">
        <v>0</v>
      </c>
      <c r="E12" s="14">
        <v>457.55</v>
      </c>
      <c r="F12" s="14">
        <v>19.14</v>
      </c>
      <c r="G12" s="14">
        <v>0</v>
      </c>
      <c r="H12" s="14">
        <v>457.55</v>
      </c>
      <c r="I12" s="14">
        <f t="shared" si="0"/>
        <v>0.83999999999999986</v>
      </c>
      <c r="J12" s="14">
        <v>0</v>
      </c>
      <c r="K12" s="14">
        <f t="shared" si="1"/>
        <v>470.55</v>
      </c>
      <c r="L12" s="14">
        <f t="shared" si="2"/>
        <v>0.83999999999999986</v>
      </c>
      <c r="M12" s="14">
        <v>0</v>
      </c>
      <c r="N12" s="15">
        <f>(N11+N13)/2</f>
        <v>470.55</v>
      </c>
      <c r="O12" s="41">
        <f t="shared" si="4"/>
        <v>19.14</v>
      </c>
      <c r="P12" s="41">
        <v>0</v>
      </c>
      <c r="Q12" s="41">
        <f t="shared" si="5"/>
        <v>457.55</v>
      </c>
      <c r="R12" s="16"/>
      <c r="S12" s="17"/>
      <c r="T12" s="22">
        <v>570</v>
      </c>
      <c r="U12" s="22">
        <v>35</v>
      </c>
      <c r="V12" s="22">
        <v>15</v>
      </c>
      <c r="W12" s="21">
        <v>103418</v>
      </c>
      <c r="X12" s="21">
        <v>25855</v>
      </c>
      <c r="Y12" s="21">
        <v>25855</v>
      </c>
      <c r="Z12" s="13"/>
    </row>
    <row r="13" spans="1:26" ht="15.75" x14ac:dyDescent="0.25">
      <c r="A13" s="27"/>
      <c r="B13" s="28">
        <v>5</v>
      </c>
      <c r="C13" s="3">
        <v>19.559999999999999</v>
      </c>
      <c r="D13" s="3">
        <v>0</v>
      </c>
      <c r="E13" s="3">
        <v>456.11</v>
      </c>
      <c r="F13" s="3">
        <v>19.559999999999999</v>
      </c>
      <c r="G13" s="3">
        <v>0</v>
      </c>
      <c r="H13" s="3">
        <v>456.11</v>
      </c>
      <c r="I13" s="3">
        <f t="shared" si="0"/>
        <v>1.259999999999998</v>
      </c>
      <c r="J13" s="3">
        <v>0</v>
      </c>
      <c r="K13" s="3">
        <f t="shared" si="1"/>
        <v>469.11</v>
      </c>
      <c r="L13" s="3">
        <f t="shared" si="2"/>
        <v>1.259999999999998</v>
      </c>
      <c r="M13" s="3">
        <v>0</v>
      </c>
      <c r="N13" s="11">
        <v>468.86</v>
      </c>
      <c r="O13" s="40">
        <f t="shared" si="4"/>
        <v>19.559999999999999</v>
      </c>
      <c r="P13" s="40">
        <v>0</v>
      </c>
      <c r="Q13" s="40">
        <f t="shared" si="5"/>
        <v>456.11</v>
      </c>
      <c r="S13" s="13"/>
      <c r="T13" s="21"/>
      <c r="U13" s="21"/>
      <c r="V13" s="21"/>
      <c r="W13" s="21"/>
      <c r="X13" s="21"/>
      <c r="Y13" s="13"/>
      <c r="Z13" s="13"/>
    </row>
    <row r="14" spans="1:26" ht="15.75" x14ac:dyDescent="0.25">
      <c r="A14" s="29" t="s">
        <v>12</v>
      </c>
      <c r="B14" s="30">
        <v>6</v>
      </c>
      <c r="C14" s="5">
        <v>21.74</v>
      </c>
      <c r="D14" s="5">
        <v>0</v>
      </c>
      <c r="E14" s="5">
        <v>447.38</v>
      </c>
      <c r="F14" s="5">
        <v>21.74</v>
      </c>
      <c r="G14" s="5">
        <v>0</v>
      </c>
      <c r="H14" s="5">
        <v>447.38</v>
      </c>
      <c r="I14" s="5">
        <f t="shared" si="0"/>
        <v>3.4399999999999977</v>
      </c>
      <c r="J14" s="5">
        <v>0</v>
      </c>
      <c r="K14" s="5">
        <f t="shared" si="1"/>
        <v>460.38</v>
      </c>
      <c r="L14" s="3">
        <f t="shared" si="2"/>
        <v>3.4399999999999977</v>
      </c>
      <c r="M14" s="5">
        <v>0</v>
      </c>
      <c r="N14" s="11">
        <f>(N13+N15)/2</f>
        <v>460.375</v>
      </c>
      <c r="O14" s="40">
        <f t="shared" si="4"/>
        <v>21.74</v>
      </c>
      <c r="P14" s="40">
        <v>0</v>
      </c>
      <c r="Q14" s="40">
        <f t="shared" si="5"/>
        <v>447.38</v>
      </c>
      <c r="S14" s="13"/>
      <c r="T14" s="21"/>
      <c r="U14" s="43" t="s">
        <v>61</v>
      </c>
      <c r="V14" s="21"/>
      <c r="W14" s="21"/>
      <c r="X14" s="21"/>
      <c r="Y14" s="13"/>
      <c r="Z14" s="13"/>
    </row>
    <row r="15" spans="1:26" ht="15.75" x14ac:dyDescent="0.25">
      <c r="A15" s="31"/>
      <c r="B15" s="28">
        <v>7</v>
      </c>
      <c r="C15" s="3">
        <v>23.91</v>
      </c>
      <c r="D15" s="3">
        <v>0</v>
      </c>
      <c r="E15" s="3">
        <v>438.64</v>
      </c>
      <c r="F15" s="3">
        <v>23.91</v>
      </c>
      <c r="G15" s="3">
        <v>0</v>
      </c>
      <c r="H15" s="3">
        <v>438.64</v>
      </c>
      <c r="I15" s="3">
        <f t="shared" si="0"/>
        <v>5.6099999999999994</v>
      </c>
      <c r="J15" s="3">
        <v>0</v>
      </c>
      <c r="K15" s="3">
        <f t="shared" si="1"/>
        <v>451.64</v>
      </c>
      <c r="L15" s="3">
        <f t="shared" si="2"/>
        <v>5.6099999999999994</v>
      </c>
      <c r="M15" s="3">
        <v>0</v>
      </c>
      <c r="N15" s="11">
        <v>451.89</v>
      </c>
      <c r="O15" s="40">
        <f t="shared" si="4"/>
        <v>23.91</v>
      </c>
      <c r="P15" s="40">
        <v>0</v>
      </c>
      <c r="Q15" s="40">
        <f t="shared" si="5"/>
        <v>438.64</v>
      </c>
      <c r="S15" s="13"/>
      <c r="T15" s="21"/>
      <c r="U15" s="21"/>
      <c r="V15" s="21"/>
      <c r="W15" s="21"/>
      <c r="X15" s="21"/>
      <c r="Y15" s="13"/>
      <c r="Z15" s="13"/>
    </row>
    <row r="16" spans="1:26" ht="15.75" x14ac:dyDescent="0.25">
      <c r="A16" s="32" t="s">
        <v>33</v>
      </c>
      <c r="B16" s="32">
        <v>8</v>
      </c>
      <c r="C16" s="14">
        <v>24.24</v>
      </c>
      <c r="D16" s="14">
        <v>0</v>
      </c>
      <c r="E16" s="14">
        <v>437.18</v>
      </c>
      <c r="F16" s="14">
        <v>24.24</v>
      </c>
      <c r="G16" s="14">
        <v>0</v>
      </c>
      <c r="H16" s="14">
        <v>437.18</v>
      </c>
      <c r="I16" s="14">
        <f t="shared" si="0"/>
        <v>5.9399999999999977</v>
      </c>
      <c r="J16" s="14">
        <v>0</v>
      </c>
      <c r="K16" s="14">
        <f t="shared" si="1"/>
        <v>450.18</v>
      </c>
      <c r="L16" s="14">
        <f t="shared" si="2"/>
        <v>5.9399999999999977</v>
      </c>
      <c r="M16" s="14">
        <v>0</v>
      </c>
      <c r="N16" s="15">
        <f>(N15+N17)/2</f>
        <v>450.17499999999995</v>
      </c>
      <c r="O16" s="41">
        <f t="shared" si="4"/>
        <v>24.24</v>
      </c>
      <c r="P16" s="41">
        <v>0</v>
      </c>
      <c r="Q16" s="41">
        <f t="shared" si="5"/>
        <v>437.18</v>
      </c>
      <c r="R16" s="16"/>
      <c r="S16" s="17"/>
      <c r="T16" s="22">
        <v>610</v>
      </c>
      <c r="U16" s="22">
        <v>35</v>
      </c>
      <c r="V16" s="22">
        <v>15</v>
      </c>
      <c r="W16" s="21">
        <v>118444</v>
      </c>
      <c r="X16" s="22">
        <v>29611</v>
      </c>
      <c r="Y16" s="22">
        <v>29611</v>
      </c>
      <c r="Z16" s="13"/>
    </row>
    <row r="17" spans="1:26" ht="15.75" x14ac:dyDescent="0.25">
      <c r="A17" s="27"/>
      <c r="B17" s="28">
        <v>9</v>
      </c>
      <c r="C17" s="3">
        <v>24.56</v>
      </c>
      <c r="D17" s="3">
        <v>0</v>
      </c>
      <c r="E17" s="3">
        <v>435.71</v>
      </c>
      <c r="F17" s="3">
        <v>24.56</v>
      </c>
      <c r="G17" s="3">
        <v>0</v>
      </c>
      <c r="H17" s="3">
        <v>435.71</v>
      </c>
      <c r="I17" s="3">
        <f t="shared" si="0"/>
        <v>6.259999999999998</v>
      </c>
      <c r="J17" s="3">
        <v>0</v>
      </c>
      <c r="K17" s="3">
        <f t="shared" si="1"/>
        <v>448.71</v>
      </c>
      <c r="L17" s="3">
        <f t="shared" si="2"/>
        <v>6.259999999999998</v>
      </c>
      <c r="M17" s="3">
        <v>0</v>
      </c>
      <c r="N17" s="11">
        <v>448.46</v>
      </c>
      <c r="O17" s="40">
        <f t="shared" si="4"/>
        <v>24.56</v>
      </c>
      <c r="P17" s="40">
        <v>0</v>
      </c>
      <c r="Q17" s="40">
        <f t="shared" si="5"/>
        <v>435.71</v>
      </c>
      <c r="S17" s="13"/>
      <c r="T17" s="21"/>
      <c r="U17" s="21"/>
      <c r="V17" s="21"/>
      <c r="W17" s="21"/>
      <c r="X17" s="21"/>
      <c r="Y17" s="13"/>
      <c r="Z17" s="13"/>
    </row>
    <row r="18" spans="1:26" ht="15.75" x14ac:dyDescent="0.25">
      <c r="A18" s="29" t="s">
        <v>13</v>
      </c>
      <c r="B18" s="30">
        <v>10</v>
      </c>
      <c r="C18" s="5">
        <v>26.13</v>
      </c>
      <c r="D18" s="5">
        <v>0</v>
      </c>
      <c r="E18" s="5">
        <v>426.85</v>
      </c>
      <c r="F18" s="5">
        <v>26.13</v>
      </c>
      <c r="G18" s="5">
        <v>0</v>
      </c>
      <c r="H18" s="5">
        <v>426.85</v>
      </c>
      <c r="I18" s="5">
        <f t="shared" si="0"/>
        <v>7.8299999999999983</v>
      </c>
      <c r="J18" s="5">
        <v>0</v>
      </c>
      <c r="K18" s="5">
        <f t="shared" si="1"/>
        <v>439.85</v>
      </c>
      <c r="L18" s="3">
        <f t="shared" si="2"/>
        <v>7.8299999999999983</v>
      </c>
      <c r="M18" s="5">
        <v>0</v>
      </c>
      <c r="N18" s="11">
        <f>(N17+N19)/2</f>
        <v>439.84500000000003</v>
      </c>
      <c r="O18" s="40">
        <f t="shared" si="4"/>
        <v>26.13</v>
      </c>
      <c r="P18" s="40">
        <v>0</v>
      </c>
      <c r="Q18" s="40">
        <f t="shared" si="5"/>
        <v>426.85</v>
      </c>
      <c r="S18" s="13"/>
      <c r="T18" s="21"/>
      <c r="U18" s="43" t="s">
        <v>61</v>
      </c>
      <c r="V18" s="21"/>
      <c r="W18" s="21"/>
      <c r="X18" s="21"/>
      <c r="Y18" s="13"/>
      <c r="Z18" s="13"/>
    </row>
    <row r="19" spans="1:26" ht="15.75" x14ac:dyDescent="0.25">
      <c r="A19" s="31"/>
      <c r="B19" s="28">
        <v>11</v>
      </c>
      <c r="C19" s="3">
        <v>27.69</v>
      </c>
      <c r="D19" s="3">
        <v>0</v>
      </c>
      <c r="E19" s="3">
        <v>417.98</v>
      </c>
      <c r="F19" s="3">
        <v>27.69</v>
      </c>
      <c r="G19" s="3">
        <v>0</v>
      </c>
      <c r="H19" s="3">
        <v>417.98</v>
      </c>
      <c r="I19" s="3">
        <f t="shared" si="0"/>
        <v>9.39</v>
      </c>
      <c r="J19" s="3">
        <v>0</v>
      </c>
      <c r="K19" s="3">
        <f t="shared" si="1"/>
        <v>430.98</v>
      </c>
      <c r="L19" s="3">
        <f t="shared" si="2"/>
        <v>9.39</v>
      </c>
      <c r="M19" s="3">
        <v>0</v>
      </c>
      <c r="N19" s="11">
        <v>431.23</v>
      </c>
      <c r="O19" s="40">
        <f t="shared" si="4"/>
        <v>27.69</v>
      </c>
      <c r="P19" s="40">
        <v>0</v>
      </c>
      <c r="Q19" s="40">
        <f t="shared" si="5"/>
        <v>417.98</v>
      </c>
      <c r="S19" s="13"/>
      <c r="T19" s="21"/>
      <c r="U19" s="21"/>
      <c r="V19" s="21"/>
      <c r="W19" s="21"/>
      <c r="X19" s="21"/>
      <c r="Y19" s="13"/>
      <c r="Z19" s="13"/>
    </row>
    <row r="20" spans="1:26" ht="15.75" x14ac:dyDescent="0.25">
      <c r="A20" s="32" t="s">
        <v>34</v>
      </c>
      <c r="B20" s="32">
        <v>12</v>
      </c>
      <c r="C20" s="14">
        <v>27.91</v>
      </c>
      <c r="D20" s="14">
        <v>0</v>
      </c>
      <c r="E20" s="14">
        <v>416.5</v>
      </c>
      <c r="F20" s="14">
        <v>27.91</v>
      </c>
      <c r="G20" s="14">
        <v>0</v>
      </c>
      <c r="H20" s="14">
        <v>416.5</v>
      </c>
      <c r="I20" s="14">
        <f t="shared" si="0"/>
        <v>9.61</v>
      </c>
      <c r="J20" s="14">
        <v>0</v>
      </c>
      <c r="K20" s="14">
        <f t="shared" si="1"/>
        <v>429.5</v>
      </c>
      <c r="L20" s="14">
        <f t="shared" si="2"/>
        <v>9.61</v>
      </c>
      <c r="M20" s="14">
        <v>0</v>
      </c>
      <c r="N20" s="15">
        <f>(N19+N21)/2</f>
        <v>429.495</v>
      </c>
      <c r="O20" s="41">
        <f t="shared" si="4"/>
        <v>27.91</v>
      </c>
      <c r="P20" s="41">
        <v>0</v>
      </c>
      <c r="Q20" s="41">
        <f t="shared" si="5"/>
        <v>416.5</v>
      </c>
      <c r="R20" s="16"/>
      <c r="S20" s="17"/>
      <c r="T20" s="22">
        <v>660</v>
      </c>
      <c r="U20" s="22">
        <v>35</v>
      </c>
      <c r="V20" s="22">
        <v>15</v>
      </c>
      <c r="W20" s="24">
        <v>138656</v>
      </c>
      <c r="X20" s="22">
        <v>34664</v>
      </c>
      <c r="Y20" s="22">
        <v>34664</v>
      </c>
      <c r="Z20" s="13"/>
    </row>
    <row r="21" spans="1:26" ht="15.75" x14ac:dyDescent="0.25">
      <c r="A21" s="27"/>
      <c r="B21" s="28">
        <v>13</v>
      </c>
      <c r="C21" s="3">
        <v>28.13</v>
      </c>
      <c r="D21" s="3">
        <v>0</v>
      </c>
      <c r="E21" s="3">
        <v>415.01</v>
      </c>
      <c r="F21" s="3">
        <v>28.13</v>
      </c>
      <c r="G21" s="3">
        <v>0</v>
      </c>
      <c r="H21" s="3">
        <v>415.01</v>
      </c>
      <c r="I21" s="3">
        <f t="shared" si="0"/>
        <v>9.8299999999999983</v>
      </c>
      <c r="J21" s="3">
        <v>0</v>
      </c>
      <c r="K21" s="3">
        <f t="shared" si="1"/>
        <v>428.01</v>
      </c>
      <c r="L21" s="3">
        <f t="shared" si="2"/>
        <v>9.8299999999999983</v>
      </c>
      <c r="M21" s="3">
        <v>0</v>
      </c>
      <c r="N21" s="11">
        <v>427.76</v>
      </c>
      <c r="O21" s="40">
        <f t="shared" si="4"/>
        <v>28.13</v>
      </c>
      <c r="P21" s="40">
        <v>0</v>
      </c>
      <c r="Q21" s="40">
        <f t="shared" si="5"/>
        <v>415.01</v>
      </c>
      <c r="S21" s="13"/>
      <c r="T21" s="21"/>
      <c r="U21" s="21"/>
      <c r="V21" s="21"/>
      <c r="W21" s="21"/>
      <c r="X21" s="21"/>
      <c r="Y21" s="13"/>
      <c r="Z21" s="13"/>
    </row>
    <row r="22" spans="1:26" ht="15.75" x14ac:dyDescent="0.25">
      <c r="A22" s="29" t="s">
        <v>14</v>
      </c>
      <c r="B22" s="30">
        <v>14</v>
      </c>
      <c r="C22" s="5">
        <v>29.1</v>
      </c>
      <c r="D22" s="5">
        <v>0</v>
      </c>
      <c r="E22" s="5">
        <v>405.81</v>
      </c>
      <c r="F22" s="5">
        <v>29.1</v>
      </c>
      <c r="G22" s="5">
        <v>0</v>
      </c>
      <c r="H22" s="5">
        <v>405.81</v>
      </c>
      <c r="I22" s="5">
        <f t="shared" si="0"/>
        <v>10.8</v>
      </c>
      <c r="J22" s="5">
        <v>0</v>
      </c>
      <c r="K22" s="5">
        <f t="shared" si="1"/>
        <v>418.81</v>
      </c>
      <c r="L22" s="3">
        <f t="shared" si="2"/>
        <v>10.8</v>
      </c>
      <c r="M22" s="5">
        <v>0</v>
      </c>
      <c r="N22" s="11">
        <f>(N21+N23)/2</f>
        <v>418.81</v>
      </c>
      <c r="O22" s="40">
        <f t="shared" si="4"/>
        <v>29.1</v>
      </c>
      <c r="P22" s="40">
        <v>0</v>
      </c>
      <c r="Q22" s="40">
        <f t="shared" si="5"/>
        <v>405.81</v>
      </c>
      <c r="S22" s="13"/>
      <c r="T22" s="21"/>
      <c r="U22" s="43" t="s">
        <v>61</v>
      </c>
      <c r="V22" s="21"/>
      <c r="W22" s="21"/>
      <c r="X22" s="21"/>
      <c r="Y22" s="13"/>
      <c r="Z22" s="13"/>
    </row>
    <row r="23" spans="1:26" ht="15.75" x14ac:dyDescent="0.25">
      <c r="A23" s="31"/>
      <c r="B23" s="28">
        <v>15</v>
      </c>
      <c r="C23" s="3">
        <v>30.06</v>
      </c>
      <c r="D23" s="3">
        <v>0</v>
      </c>
      <c r="E23" s="3">
        <v>396.61</v>
      </c>
      <c r="F23" s="3">
        <v>30.06</v>
      </c>
      <c r="G23" s="3">
        <v>0</v>
      </c>
      <c r="H23" s="3">
        <v>396.61</v>
      </c>
      <c r="I23" s="3">
        <f t="shared" si="0"/>
        <v>11.759999999999998</v>
      </c>
      <c r="J23" s="3">
        <v>0</v>
      </c>
      <c r="K23" s="3">
        <f t="shared" si="1"/>
        <v>409.61</v>
      </c>
      <c r="L23" s="3">
        <f t="shared" si="2"/>
        <v>11.759999999999998</v>
      </c>
      <c r="M23" s="3">
        <v>0</v>
      </c>
      <c r="N23" s="11">
        <v>409.86</v>
      </c>
      <c r="O23" s="40">
        <f t="shared" si="4"/>
        <v>30.06</v>
      </c>
      <c r="P23" s="40">
        <v>0</v>
      </c>
      <c r="Q23" s="40">
        <f t="shared" si="5"/>
        <v>396.61</v>
      </c>
      <c r="S23" s="13"/>
      <c r="T23" s="21"/>
      <c r="U23" s="21"/>
      <c r="V23" s="21"/>
      <c r="W23" s="21"/>
      <c r="X23" s="21"/>
      <c r="Y23" s="13"/>
      <c r="Z23" s="13"/>
    </row>
    <row r="24" spans="1:26" ht="15.75" x14ac:dyDescent="0.25">
      <c r="A24" s="32" t="s">
        <v>35</v>
      </c>
      <c r="B24" s="32">
        <v>16</v>
      </c>
      <c r="C24" s="14">
        <v>30.19</v>
      </c>
      <c r="D24" s="14">
        <v>0</v>
      </c>
      <c r="E24" s="14">
        <v>395.12</v>
      </c>
      <c r="F24" s="14">
        <v>30.19</v>
      </c>
      <c r="G24" s="14">
        <v>0</v>
      </c>
      <c r="H24" s="14">
        <v>395.12</v>
      </c>
      <c r="I24" s="14">
        <f t="shared" si="0"/>
        <v>11.89</v>
      </c>
      <c r="J24" s="14">
        <v>0</v>
      </c>
      <c r="K24" s="14">
        <f t="shared" si="1"/>
        <v>408.12</v>
      </c>
      <c r="L24" s="14">
        <f t="shared" si="2"/>
        <v>11.89</v>
      </c>
      <c r="M24" s="14">
        <v>0</v>
      </c>
      <c r="N24" s="15">
        <f>(N23+N25)/2</f>
        <v>408.11500000000001</v>
      </c>
      <c r="O24" s="41">
        <f t="shared" si="4"/>
        <v>30.19</v>
      </c>
      <c r="P24" s="41">
        <v>0</v>
      </c>
      <c r="Q24" s="41">
        <f t="shared" si="5"/>
        <v>395.12</v>
      </c>
      <c r="R24" s="16"/>
      <c r="S24" s="17"/>
      <c r="T24" s="22">
        <v>725</v>
      </c>
      <c r="U24" s="22">
        <v>35</v>
      </c>
      <c r="V24" s="22">
        <v>15</v>
      </c>
      <c r="W24" s="22">
        <v>167312</v>
      </c>
      <c r="X24" s="22">
        <v>41828</v>
      </c>
      <c r="Y24" s="22">
        <v>41828</v>
      </c>
      <c r="Z24" s="13"/>
    </row>
    <row r="25" spans="1:26" ht="15.75" x14ac:dyDescent="0.25">
      <c r="A25" s="27"/>
      <c r="B25" s="28">
        <v>17</v>
      </c>
      <c r="C25" s="3">
        <v>30.32</v>
      </c>
      <c r="D25" s="3">
        <v>0</v>
      </c>
      <c r="E25" s="3">
        <v>393.62</v>
      </c>
      <c r="F25" s="3">
        <v>30.32</v>
      </c>
      <c r="G25" s="3">
        <v>0</v>
      </c>
      <c r="H25" s="3">
        <v>393.62</v>
      </c>
      <c r="I25" s="3">
        <f t="shared" si="0"/>
        <v>12.02</v>
      </c>
      <c r="J25" s="3">
        <v>0</v>
      </c>
      <c r="K25" s="3">
        <f t="shared" si="1"/>
        <v>406.62</v>
      </c>
      <c r="L25" s="3">
        <f t="shared" si="2"/>
        <v>12.02</v>
      </c>
      <c r="M25" s="3">
        <v>0</v>
      </c>
      <c r="N25" s="11">
        <v>406.37</v>
      </c>
      <c r="O25" s="40">
        <f t="shared" si="4"/>
        <v>30.32</v>
      </c>
      <c r="P25" s="40">
        <v>0</v>
      </c>
      <c r="Q25" s="40">
        <f t="shared" si="5"/>
        <v>393.62</v>
      </c>
      <c r="S25" s="13"/>
      <c r="T25" s="21"/>
      <c r="U25" s="21"/>
      <c r="V25" s="21"/>
      <c r="W25" s="21"/>
      <c r="X25" s="21"/>
      <c r="Y25" s="21"/>
      <c r="Z25" s="13"/>
    </row>
    <row r="26" spans="1:26" ht="15.75" x14ac:dyDescent="0.25">
      <c r="A26" s="29" t="s">
        <v>15</v>
      </c>
      <c r="B26" s="30">
        <v>18</v>
      </c>
      <c r="C26" s="5">
        <v>30.82</v>
      </c>
      <c r="D26" s="5">
        <v>0</v>
      </c>
      <c r="E26" s="5">
        <v>384.14</v>
      </c>
      <c r="F26" s="5">
        <v>30.82</v>
      </c>
      <c r="G26" s="5">
        <v>0</v>
      </c>
      <c r="H26" s="5">
        <v>384.14</v>
      </c>
      <c r="I26" s="5">
        <f t="shared" si="0"/>
        <v>12.52</v>
      </c>
      <c r="J26" s="5">
        <v>0</v>
      </c>
      <c r="K26" s="5">
        <f t="shared" si="1"/>
        <v>397.14</v>
      </c>
      <c r="L26" s="3">
        <f t="shared" si="2"/>
        <v>12.52</v>
      </c>
      <c r="M26" s="5">
        <v>0</v>
      </c>
      <c r="N26" s="11">
        <f>(N25+N27)/2</f>
        <v>397.13499999999999</v>
      </c>
      <c r="O26" s="40">
        <f t="shared" si="4"/>
        <v>30.82</v>
      </c>
      <c r="P26" s="40">
        <v>0</v>
      </c>
      <c r="Q26" s="40">
        <f t="shared" si="5"/>
        <v>384.14</v>
      </c>
      <c r="S26" s="13"/>
      <c r="T26" s="21"/>
      <c r="U26" s="43" t="s">
        <v>61</v>
      </c>
      <c r="V26" s="21"/>
      <c r="W26" s="21"/>
      <c r="X26" s="21"/>
      <c r="Y26" s="21"/>
      <c r="Z26" s="13"/>
    </row>
    <row r="27" spans="1:26" ht="15.75" x14ac:dyDescent="0.25">
      <c r="A27" s="31"/>
      <c r="B27" s="28">
        <v>19</v>
      </c>
      <c r="C27" s="3">
        <v>31.31</v>
      </c>
      <c r="D27" s="3">
        <v>0</v>
      </c>
      <c r="E27" s="3">
        <v>374.65</v>
      </c>
      <c r="F27" s="3">
        <v>31.31</v>
      </c>
      <c r="G27" s="3">
        <v>0</v>
      </c>
      <c r="H27" s="3">
        <v>374.65</v>
      </c>
      <c r="I27" s="3">
        <f t="shared" si="0"/>
        <v>13.009999999999998</v>
      </c>
      <c r="J27" s="3">
        <v>0</v>
      </c>
      <c r="K27" s="3">
        <f t="shared" si="1"/>
        <v>387.65</v>
      </c>
      <c r="L27" s="3">
        <f t="shared" si="2"/>
        <v>13.009999999999998</v>
      </c>
      <c r="M27" s="3">
        <v>0</v>
      </c>
      <c r="N27" s="11">
        <v>387.9</v>
      </c>
      <c r="O27" s="40">
        <f t="shared" si="4"/>
        <v>31.31</v>
      </c>
      <c r="P27" s="40">
        <v>0</v>
      </c>
      <c r="Q27" s="40">
        <f t="shared" si="5"/>
        <v>374.65</v>
      </c>
      <c r="S27" s="13"/>
      <c r="T27" s="21"/>
      <c r="U27" s="21"/>
      <c r="V27" s="21"/>
      <c r="W27" s="21"/>
      <c r="X27" s="21"/>
      <c r="Y27" s="21"/>
      <c r="Z27" s="13"/>
    </row>
    <row r="28" spans="1:26" ht="15.75" x14ac:dyDescent="0.25">
      <c r="A28" s="32" t="s">
        <v>36</v>
      </c>
      <c r="B28" s="32">
        <v>20</v>
      </c>
      <c r="C28" s="14">
        <v>31.37</v>
      </c>
      <c r="D28" s="14">
        <v>0</v>
      </c>
      <c r="E28" s="14">
        <v>373.05</v>
      </c>
      <c r="F28" s="14">
        <v>31.37</v>
      </c>
      <c r="G28" s="14">
        <v>0</v>
      </c>
      <c r="H28" s="14">
        <v>373.05</v>
      </c>
      <c r="I28" s="14">
        <f t="shared" si="0"/>
        <v>13.07</v>
      </c>
      <c r="J28" s="14">
        <v>0</v>
      </c>
      <c r="K28" s="14">
        <f t="shared" si="1"/>
        <v>386.05</v>
      </c>
      <c r="L28" s="14">
        <f t="shared" si="2"/>
        <v>13.07</v>
      </c>
      <c r="M28" s="14">
        <v>0</v>
      </c>
      <c r="N28" s="14">
        <f t="shared" si="3"/>
        <v>386.05</v>
      </c>
      <c r="O28" s="41">
        <f t="shared" si="4"/>
        <v>31.37</v>
      </c>
      <c r="P28" s="41">
        <v>0</v>
      </c>
      <c r="Q28" s="41">
        <f t="shared" si="5"/>
        <v>373.05</v>
      </c>
      <c r="R28" s="16"/>
      <c r="S28" s="17"/>
      <c r="T28" s="22">
        <v>775</v>
      </c>
      <c r="U28" s="22">
        <v>35</v>
      </c>
      <c r="V28" s="22">
        <v>15</v>
      </c>
      <c r="W28" s="22">
        <v>191184</v>
      </c>
      <c r="X28" s="22">
        <v>47796</v>
      </c>
      <c r="Y28" s="22">
        <v>47796</v>
      </c>
      <c r="Z28" s="13"/>
    </row>
    <row r="29" spans="1:26" ht="15.75" x14ac:dyDescent="0.25">
      <c r="A29" s="27"/>
      <c r="B29" s="28">
        <v>21</v>
      </c>
      <c r="C29" s="3">
        <v>31.42</v>
      </c>
      <c r="D29" s="3">
        <v>0</v>
      </c>
      <c r="E29" s="3">
        <v>371.45</v>
      </c>
      <c r="F29" s="3">
        <v>31.42</v>
      </c>
      <c r="G29" s="3">
        <v>0</v>
      </c>
      <c r="H29" s="3">
        <v>371.45</v>
      </c>
      <c r="I29" s="3">
        <f t="shared" si="0"/>
        <v>13.120000000000001</v>
      </c>
      <c r="J29" s="3">
        <v>0</v>
      </c>
      <c r="K29" s="3">
        <f t="shared" si="1"/>
        <v>384.45</v>
      </c>
      <c r="L29" s="3">
        <f t="shared" si="2"/>
        <v>13.120000000000001</v>
      </c>
      <c r="M29" s="3">
        <v>0</v>
      </c>
      <c r="N29" s="3">
        <f t="shared" si="3"/>
        <v>384.45</v>
      </c>
      <c r="O29" s="40">
        <f t="shared" si="4"/>
        <v>31.42</v>
      </c>
      <c r="P29" s="40">
        <v>0</v>
      </c>
      <c r="Q29" s="40">
        <f t="shared" si="5"/>
        <v>371.45</v>
      </c>
      <c r="S29" s="13"/>
      <c r="T29" s="21"/>
      <c r="U29" s="21"/>
      <c r="V29" s="21"/>
      <c r="W29" s="21"/>
      <c r="X29" s="21"/>
      <c r="Y29" s="13"/>
      <c r="Z29" s="13"/>
    </row>
    <row r="30" spans="1:26" ht="15.75" x14ac:dyDescent="0.25">
      <c r="A30" s="29" t="s">
        <v>16</v>
      </c>
      <c r="B30" s="30">
        <v>22</v>
      </c>
      <c r="C30" s="5">
        <v>31.59</v>
      </c>
      <c r="D30" s="5">
        <v>0</v>
      </c>
      <c r="E30" s="5">
        <v>361.7</v>
      </c>
      <c r="F30" s="5">
        <v>31.59</v>
      </c>
      <c r="G30" s="5">
        <v>0</v>
      </c>
      <c r="H30" s="5">
        <v>361.7</v>
      </c>
      <c r="I30" s="5">
        <f t="shared" si="0"/>
        <v>13.29</v>
      </c>
      <c r="J30" s="5">
        <v>0</v>
      </c>
      <c r="K30" s="5">
        <f t="shared" si="1"/>
        <v>374.7</v>
      </c>
      <c r="L30" s="3">
        <f t="shared" si="2"/>
        <v>13.29</v>
      </c>
      <c r="M30" s="5">
        <v>0</v>
      </c>
      <c r="N30" s="3">
        <f t="shared" si="3"/>
        <v>374.7</v>
      </c>
      <c r="O30" s="40">
        <f t="shared" si="4"/>
        <v>31.59</v>
      </c>
      <c r="P30" s="40">
        <v>0</v>
      </c>
      <c r="Q30" s="40">
        <f t="shared" si="5"/>
        <v>361.7</v>
      </c>
      <c r="S30" s="13"/>
      <c r="T30" s="21"/>
      <c r="U30" s="43" t="s">
        <v>61</v>
      </c>
      <c r="V30" s="21"/>
      <c r="W30" s="21"/>
      <c r="X30" s="21"/>
      <c r="Y30" s="13"/>
      <c r="Z30" s="13"/>
    </row>
    <row r="31" spans="1:26" ht="15.75" x14ac:dyDescent="0.25">
      <c r="A31" s="31"/>
      <c r="B31" s="28">
        <v>23</v>
      </c>
      <c r="C31" s="3">
        <v>31.76</v>
      </c>
      <c r="D31" s="3">
        <v>0</v>
      </c>
      <c r="E31" s="3">
        <v>351.95</v>
      </c>
      <c r="F31" s="3">
        <v>31.76</v>
      </c>
      <c r="G31" s="3">
        <v>0</v>
      </c>
      <c r="H31" s="3">
        <v>351.95</v>
      </c>
      <c r="I31" s="3">
        <f t="shared" si="0"/>
        <v>13.46</v>
      </c>
      <c r="J31" s="3">
        <v>0</v>
      </c>
      <c r="K31" s="3">
        <f t="shared" si="1"/>
        <v>364.95</v>
      </c>
      <c r="L31" s="3">
        <f t="shared" si="2"/>
        <v>13.46</v>
      </c>
      <c r="M31" s="3">
        <v>0</v>
      </c>
      <c r="N31" s="3">
        <f t="shared" si="3"/>
        <v>364.95</v>
      </c>
      <c r="O31" s="40">
        <f t="shared" si="4"/>
        <v>31.76</v>
      </c>
      <c r="P31" s="40">
        <v>0</v>
      </c>
      <c r="Q31" s="40">
        <f t="shared" si="5"/>
        <v>351.95</v>
      </c>
      <c r="S31" s="13"/>
      <c r="T31" s="21"/>
      <c r="U31" s="21"/>
      <c r="V31" s="21"/>
      <c r="W31" s="21"/>
      <c r="X31" s="21"/>
      <c r="Y31" s="13"/>
      <c r="Z31" s="13"/>
    </row>
    <row r="32" spans="1:26" ht="15.75" x14ac:dyDescent="0.25">
      <c r="A32" s="33" t="s">
        <v>37</v>
      </c>
      <c r="B32" s="32">
        <v>24</v>
      </c>
      <c r="C32" s="14">
        <v>31.76</v>
      </c>
      <c r="D32" s="14">
        <v>0</v>
      </c>
      <c r="E32" s="14">
        <v>350.2</v>
      </c>
      <c r="F32" s="14">
        <v>31.76</v>
      </c>
      <c r="G32" s="14">
        <v>0</v>
      </c>
      <c r="H32" s="14">
        <v>350.2</v>
      </c>
      <c r="I32" s="14">
        <f t="shared" si="0"/>
        <v>13.46</v>
      </c>
      <c r="J32" s="14">
        <v>0</v>
      </c>
      <c r="K32" s="14">
        <f t="shared" si="1"/>
        <v>363.2</v>
      </c>
      <c r="L32" s="14">
        <f t="shared" si="2"/>
        <v>13.46</v>
      </c>
      <c r="M32" s="14">
        <v>0</v>
      </c>
      <c r="N32" s="14">
        <f t="shared" si="3"/>
        <v>363.2</v>
      </c>
      <c r="O32" s="41">
        <f t="shared" si="4"/>
        <v>31.76</v>
      </c>
      <c r="P32" s="41">
        <v>0</v>
      </c>
      <c r="Q32" s="41">
        <f t="shared" si="5"/>
        <v>350.2</v>
      </c>
      <c r="R32" s="16"/>
      <c r="S32" s="17"/>
      <c r="T32" s="22">
        <v>840</v>
      </c>
      <c r="U32" s="22">
        <v>35</v>
      </c>
      <c r="V32" s="22">
        <v>15</v>
      </c>
      <c r="W32" s="22">
        <v>224600</v>
      </c>
      <c r="X32" s="22">
        <v>56150</v>
      </c>
      <c r="Y32" s="22">
        <v>56150</v>
      </c>
      <c r="Z32" s="13"/>
    </row>
    <row r="33" spans="1:26" ht="15.75" x14ac:dyDescent="0.25">
      <c r="A33" s="27"/>
      <c r="B33" s="28">
        <v>25</v>
      </c>
      <c r="C33" s="3">
        <v>31.76</v>
      </c>
      <c r="D33" s="3">
        <v>0</v>
      </c>
      <c r="E33" s="3">
        <v>348.45</v>
      </c>
      <c r="F33" s="3">
        <v>31.76</v>
      </c>
      <c r="G33" s="3">
        <v>0</v>
      </c>
      <c r="H33" s="3">
        <v>348.45</v>
      </c>
      <c r="I33" s="3">
        <f t="shared" si="0"/>
        <v>13.46</v>
      </c>
      <c r="J33" s="3">
        <v>0</v>
      </c>
      <c r="K33" s="3">
        <f t="shared" si="1"/>
        <v>361.45</v>
      </c>
      <c r="L33" s="3">
        <f t="shared" si="2"/>
        <v>13.46</v>
      </c>
      <c r="M33" s="3">
        <v>0</v>
      </c>
      <c r="N33" s="3">
        <f t="shared" si="3"/>
        <v>361.45</v>
      </c>
      <c r="O33" s="40">
        <f t="shared" si="4"/>
        <v>31.76</v>
      </c>
      <c r="P33" s="40">
        <v>0</v>
      </c>
      <c r="Q33" s="40">
        <f t="shared" si="5"/>
        <v>348.45</v>
      </c>
      <c r="S33" s="13"/>
      <c r="T33" s="21"/>
      <c r="U33" s="21"/>
      <c r="V33" s="21"/>
      <c r="W33" s="21"/>
      <c r="X33" s="21"/>
      <c r="Y33" s="21"/>
      <c r="Z33" s="13"/>
    </row>
    <row r="34" spans="1:26" ht="15.75" x14ac:dyDescent="0.25">
      <c r="A34" s="29" t="s">
        <v>17</v>
      </c>
      <c r="B34" s="30">
        <v>26</v>
      </c>
      <c r="C34" s="5">
        <v>31.59</v>
      </c>
      <c r="D34" s="5">
        <v>0</v>
      </c>
      <c r="E34" s="5">
        <v>338.4</v>
      </c>
      <c r="F34" s="5">
        <v>31.59</v>
      </c>
      <c r="G34" s="5">
        <v>0</v>
      </c>
      <c r="H34" s="5">
        <v>338.4</v>
      </c>
      <c r="I34" s="5">
        <f t="shared" si="0"/>
        <v>13.29</v>
      </c>
      <c r="J34" s="5">
        <v>0</v>
      </c>
      <c r="K34" s="5">
        <f t="shared" si="1"/>
        <v>351.4</v>
      </c>
      <c r="L34" s="3">
        <f t="shared" si="2"/>
        <v>13.29</v>
      </c>
      <c r="M34" s="5">
        <v>0</v>
      </c>
      <c r="N34" s="3">
        <f t="shared" si="3"/>
        <v>351.4</v>
      </c>
      <c r="O34" s="40">
        <f t="shared" si="4"/>
        <v>31.59</v>
      </c>
      <c r="P34" s="40">
        <v>0</v>
      </c>
      <c r="Q34" s="40">
        <f t="shared" si="5"/>
        <v>338.4</v>
      </c>
      <c r="S34" s="13"/>
      <c r="T34" s="21"/>
      <c r="U34" s="43" t="s">
        <v>61</v>
      </c>
      <c r="V34" s="21"/>
      <c r="W34" s="21"/>
      <c r="X34" s="21"/>
      <c r="Y34" s="21"/>
      <c r="Z34" s="13"/>
    </row>
    <row r="35" spans="1:26" ht="15.75" x14ac:dyDescent="0.25">
      <c r="A35" s="31"/>
      <c r="B35" s="28">
        <v>27</v>
      </c>
      <c r="C35" s="3">
        <v>31.41</v>
      </c>
      <c r="D35" s="3">
        <v>0</v>
      </c>
      <c r="E35" s="3">
        <v>328.35</v>
      </c>
      <c r="F35" s="3">
        <v>31.41</v>
      </c>
      <c r="G35" s="3">
        <v>0</v>
      </c>
      <c r="H35" s="3">
        <v>328.35</v>
      </c>
      <c r="I35" s="3">
        <f t="shared" si="0"/>
        <v>13.11</v>
      </c>
      <c r="J35" s="3">
        <v>0</v>
      </c>
      <c r="K35" s="3">
        <f t="shared" si="1"/>
        <v>341.35</v>
      </c>
      <c r="L35" s="3">
        <f t="shared" si="2"/>
        <v>13.11</v>
      </c>
      <c r="M35" s="3">
        <v>0</v>
      </c>
      <c r="N35" s="3">
        <f t="shared" si="3"/>
        <v>341.35</v>
      </c>
      <c r="O35" s="40">
        <f t="shared" si="4"/>
        <v>31.41</v>
      </c>
      <c r="P35" s="40">
        <v>0</v>
      </c>
      <c r="Q35" s="40">
        <f t="shared" si="5"/>
        <v>328.35</v>
      </c>
      <c r="S35" s="13"/>
      <c r="T35" s="21"/>
      <c r="U35" s="21"/>
      <c r="V35" s="21"/>
      <c r="W35" s="21"/>
      <c r="X35" s="21"/>
      <c r="Y35" s="21"/>
      <c r="Z35" s="13"/>
    </row>
    <row r="36" spans="1:26" ht="15.75" x14ac:dyDescent="0.25">
      <c r="A36" s="33" t="s">
        <v>38</v>
      </c>
      <c r="B36" s="32">
        <v>28</v>
      </c>
      <c r="C36" s="14">
        <v>31.34</v>
      </c>
      <c r="D36" s="14">
        <v>0</v>
      </c>
      <c r="E36" s="14">
        <v>326.35000000000002</v>
      </c>
      <c r="F36" s="14">
        <v>31.34</v>
      </c>
      <c r="G36" s="14">
        <v>0</v>
      </c>
      <c r="H36" s="14">
        <v>326.35000000000002</v>
      </c>
      <c r="I36" s="14">
        <f t="shared" si="0"/>
        <v>13.04</v>
      </c>
      <c r="J36" s="14">
        <v>0</v>
      </c>
      <c r="K36" s="14">
        <f t="shared" si="1"/>
        <v>339.35</v>
      </c>
      <c r="L36" s="14">
        <f t="shared" si="2"/>
        <v>13.04</v>
      </c>
      <c r="M36" s="14">
        <v>0</v>
      </c>
      <c r="N36" s="14">
        <f t="shared" si="3"/>
        <v>339.35</v>
      </c>
      <c r="O36" s="41">
        <f t="shared" si="4"/>
        <v>31.34</v>
      </c>
      <c r="P36" s="41">
        <v>0</v>
      </c>
      <c r="Q36" s="41">
        <f t="shared" si="5"/>
        <v>326.35000000000002</v>
      </c>
      <c r="R36" s="16"/>
      <c r="S36" s="17"/>
      <c r="T36" s="22">
        <v>850</v>
      </c>
      <c r="U36" s="22">
        <v>35</v>
      </c>
      <c r="V36" s="22">
        <v>15</v>
      </c>
      <c r="W36" s="22">
        <v>229978</v>
      </c>
      <c r="X36" s="22">
        <v>57495</v>
      </c>
      <c r="Y36" s="22">
        <v>57495</v>
      </c>
      <c r="Z36" s="13"/>
    </row>
    <row r="37" spans="1:26" ht="15.75" x14ac:dyDescent="0.25">
      <c r="A37" s="27"/>
      <c r="B37" s="28">
        <v>29</v>
      </c>
      <c r="C37" s="3">
        <v>31.27</v>
      </c>
      <c r="D37" s="3">
        <v>0</v>
      </c>
      <c r="E37" s="3">
        <v>324.35000000000002</v>
      </c>
      <c r="F37" s="3">
        <v>31.27</v>
      </c>
      <c r="G37" s="3">
        <v>0</v>
      </c>
      <c r="H37" s="3">
        <v>324.35000000000002</v>
      </c>
      <c r="I37" s="3">
        <f t="shared" si="0"/>
        <v>12.969999999999999</v>
      </c>
      <c r="J37" s="3">
        <v>0</v>
      </c>
      <c r="K37" s="3">
        <f t="shared" si="1"/>
        <v>337.35</v>
      </c>
      <c r="L37" s="3">
        <f t="shared" si="2"/>
        <v>12.969999999999999</v>
      </c>
      <c r="M37" s="3">
        <v>0</v>
      </c>
      <c r="N37" s="3">
        <f t="shared" si="3"/>
        <v>337.35</v>
      </c>
      <c r="O37" s="40">
        <f t="shared" si="4"/>
        <v>31.27</v>
      </c>
      <c r="P37" s="40">
        <v>0</v>
      </c>
      <c r="Q37" s="40">
        <f t="shared" si="5"/>
        <v>324.35000000000002</v>
      </c>
      <c r="S37" s="13"/>
      <c r="T37" s="21"/>
      <c r="U37" s="21"/>
      <c r="V37" s="21"/>
      <c r="W37" s="21"/>
      <c r="X37" s="21"/>
      <c r="Y37" s="21"/>
      <c r="Z37" s="13"/>
    </row>
    <row r="38" spans="1:26" ht="15.75" x14ac:dyDescent="0.25">
      <c r="A38" s="29" t="s">
        <v>18</v>
      </c>
      <c r="B38" s="30">
        <v>30</v>
      </c>
      <c r="C38" s="5">
        <v>30.74</v>
      </c>
      <c r="D38" s="5">
        <v>0</v>
      </c>
      <c r="E38" s="5">
        <v>314.12</v>
      </c>
      <c r="F38" s="5">
        <v>30.74</v>
      </c>
      <c r="G38" s="5">
        <v>0</v>
      </c>
      <c r="H38" s="5">
        <v>314.12</v>
      </c>
      <c r="I38" s="5">
        <f t="shared" si="0"/>
        <v>12.439999999999998</v>
      </c>
      <c r="J38" s="5">
        <v>0</v>
      </c>
      <c r="K38" s="5">
        <f t="shared" si="1"/>
        <v>327.12</v>
      </c>
      <c r="L38" s="3">
        <f t="shared" si="2"/>
        <v>12.439999999999998</v>
      </c>
      <c r="M38" s="5">
        <v>0</v>
      </c>
      <c r="N38" s="3">
        <f t="shared" si="3"/>
        <v>327.12</v>
      </c>
      <c r="O38" s="40">
        <f t="shared" si="4"/>
        <v>30.74</v>
      </c>
      <c r="P38" s="40">
        <v>0</v>
      </c>
      <c r="Q38" s="40">
        <f t="shared" si="5"/>
        <v>314.12</v>
      </c>
      <c r="S38" s="13"/>
      <c r="T38" s="21"/>
      <c r="U38" s="43" t="s">
        <v>61</v>
      </c>
      <c r="V38" s="21"/>
      <c r="W38" s="21"/>
      <c r="X38" s="21"/>
      <c r="Y38" s="21"/>
      <c r="Z38" s="13"/>
    </row>
    <row r="39" spans="1:26" ht="15.75" x14ac:dyDescent="0.25">
      <c r="A39" s="31"/>
      <c r="B39" s="28">
        <v>31</v>
      </c>
      <c r="C39" s="3">
        <v>30.2</v>
      </c>
      <c r="D39" s="3">
        <v>0</v>
      </c>
      <c r="E39" s="3">
        <v>303.88</v>
      </c>
      <c r="F39" s="3">
        <v>30.2</v>
      </c>
      <c r="G39" s="3">
        <v>0</v>
      </c>
      <c r="H39" s="3">
        <v>303.88</v>
      </c>
      <c r="I39" s="3">
        <f t="shared" si="0"/>
        <v>11.899999999999999</v>
      </c>
      <c r="J39" s="3">
        <v>0</v>
      </c>
      <c r="K39" s="3">
        <f t="shared" si="1"/>
        <v>316.88</v>
      </c>
      <c r="L39" s="3">
        <f t="shared" si="2"/>
        <v>11.899999999999999</v>
      </c>
      <c r="M39" s="3">
        <v>0</v>
      </c>
      <c r="N39" s="3">
        <f t="shared" si="3"/>
        <v>316.88</v>
      </c>
      <c r="O39" s="40">
        <f t="shared" si="4"/>
        <v>30.2</v>
      </c>
      <c r="P39" s="40">
        <v>0</v>
      </c>
      <c r="Q39" s="40">
        <f t="shared" si="5"/>
        <v>303.88</v>
      </c>
      <c r="S39" s="13"/>
      <c r="T39" s="21"/>
      <c r="U39" s="21"/>
      <c r="V39" s="21"/>
      <c r="W39" s="21"/>
      <c r="X39" s="21"/>
      <c r="Y39" s="21"/>
      <c r="Z39" s="13"/>
    </row>
    <row r="40" spans="1:26" ht="15.75" x14ac:dyDescent="0.25">
      <c r="A40" s="33" t="s">
        <v>39</v>
      </c>
      <c r="B40" s="32">
        <v>32</v>
      </c>
      <c r="C40" s="14">
        <v>30.05</v>
      </c>
      <c r="D40" s="14">
        <v>0</v>
      </c>
      <c r="E40" s="14">
        <v>301.64</v>
      </c>
      <c r="F40" s="14">
        <v>30.05</v>
      </c>
      <c r="G40" s="14">
        <v>0</v>
      </c>
      <c r="H40" s="14">
        <v>301.64</v>
      </c>
      <c r="I40" s="14">
        <f t="shared" si="0"/>
        <v>11.75</v>
      </c>
      <c r="J40" s="14">
        <v>0</v>
      </c>
      <c r="K40" s="14">
        <f t="shared" si="1"/>
        <v>314.64</v>
      </c>
      <c r="L40" s="14">
        <f t="shared" si="2"/>
        <v>11.75</v>
      </c>
      <c r="M40" s="14">
        <v>0</v>
      </c>
      <c r="N40" s="14">
        <f t="shared" si="3"/>
        <v>314.64</v>
      </c>
      <c r="O40" s="41">
        <f t="shared" si="4"/>
        <v>30.05</v>
      </c>
      <c r="P40" s="41">
        <v>0</v>
      </c>
      <c r="Q40" s="41">
        <f t="shared" si="5"/>
        <v>301.64</v>
      </c>
      <c r="R40" s="16"/>
      <c r="S40" s="17"/>
      <c r="T40" s="22">
        <v>875</v>
      </c>
      <c r="U40" s="22">
        <v>35</v>
      </c>
      <c r="V40" s="22">
        <v>15</v>
      </c>
      <c r="W40" s="22">
        <v>243706</v>
      </c>
      <c r="X40" s="22">
        <v>60927</v>
      </c>
      <c r="Y40" s="22">
        <v>60927</v>
      </c>
      <c r="Z40" s="13"/>
    </row>
    <row r="41" spans="1:26" ht="15.75" x14ac:dyDescent="0.25">
      <c r="A41" s="27"/>
      <c r="B41" s="28">
        <v>33</v>
      </c>
      <c r="C41" s="3">
        <v>29.89</v>
      </c>
      <c r="D41" s="3">
        <v>0</v>
      </c>
      <c r="E41" s="3">
        <v>299.39</v>
      </c>
      <c r="F41" s="3">
        <v>29.89</v>
      </c>
      <c r="G41" s="3">
        <v>0</v>
      </c>
      <c r="H41" s="3">
        <v>299.39</v>
      </c>
      <c r="I41" s="3">
        <f t="shared" si="0"/>
        <v>11.59</v>
      </c>
      <c r="J41" s="3">
        <v>0</v>
      </c>
      <c r="K41" s="3">
        <f t="shared" si="1"/>
        <v>312.39</v>
      </c>
      <c r="L41" s="3">
        <f t="shared" si="2"/>
        <v>11.59</v>
      </c>
      <c r="M41" s="3">
        <v>0</v>
      </c>
      <c r="N41" s="3">
        <f t="shared" si="3"/>
        <v>312.39</v>
      </c>
      <c r="O41" s="40">
        <f t="shared" si="4"/>
        <v>29.89</v>
      </c>
      <c r="P41" s="40">
        <v>0</v>
      </c>
      <c r="Q41" s="40">
        <f t="shared" si="5"/>
        <v>299.39</v>
      </c>
      <c r="S41" s="13"/>
      <c r="T41" s="21"/>
      <c r="U41" s="21"/>
      <c r="V41" s="21"/>
      <c r="W41" s="21"/>
      <c r="X41" s="21"/>
      <c r="Y41" s="21"/>
      <c r="Z41" s="13"/>
    </row>
    <row r="42" spans="1:26" ht="15.75" x14ac:dyDescent="0.25">
      <c r="A42" s="29" t="s">
        <v>19</v>
      </c>
      <c r="B42" s="30">
        <v>34</v>
      </c>
      <c r="C42" s="5">
        <v>28.89</v>
      </c>
      <c r="D42" s="5">
        <v>0</v>
      </c>
      <c r="E42" s="5">
        <v>288.94</v>
      </c>
      <c r="F42" s="5">
        <v>28.89</v>
      </c>
      <c r="G42" s="5">
        <v>0</v>
      </c>
      <c r="H42" s="5">
        <v>288.94</v>
      </c>
      <c r="I42" s="5">
        <f t="shared" si="0"/>
        <v>10.59</v>
      </c>
      <c r="J42" s="5">
        <v>0</v>
      </c>
      <c r="K42" s="5">
        <f t="shared" si="1"/>
        <v>301.94</v>
      </c>
      <c r="L42" s="3">
        <f t="shared" si="2"/>
        <v>10.59</v>
      </c>
      <c r="M42" s="5">
        <v>0</v>
      </c>
      <c r="N42" s="3">
        <f t="shared" si="3"/>
        <v>301.94</v>
      </c>
      <c r="O42" s="40">
        <f t="shared" si="4"/>
        <v>28.89</v>
      </c>
      <c r="P42" s="40">
        <v>0</v>
      </c>
      <c r="Q42" s="40">
        <f t="shared" si="5"/>
        <v>288.94</v>
      </c>
      <c r="S42" s="13"/>
      <c r="T42" s="21"/>
      <c r="U42" s="43" t="s">
        <v>61</v>
      </c>
      <c r="V42" s="21"/>
      <c r="W42" s="21"/>
      <c r="X42" s="21"/>
      <c r="Y42" s="21"/>
      <c r="Z42" s="13"/>
    </row>
    <row r="43" spans="1:26" ht="15.75" x14ac:dyDescent="0.25">
      <c r="A43" s="31"/>
      <c r="B43" s="28">
        <v>35</v>
      </c>
      <c r="C43" s="3">
        <v>27.88</v>
      </c>
      <c r="D43" s="3">
        <v>0</v>
      </c>
      <c r="E43" s="3">
        <v>278.49</v>
      </c>
      <c r="F43" s="3">
        <v>27.88</v>
      </c>
      <c r="G43" s="3">
        <v>0</v>
      </c>
      <c r="H43" s="3">
        <v>278.49</v>
      </c>
      <c r="I43" s="3">
        <f t="shared" si="0"/>
        <v>9.5799999999999983</v>
      </c>
      <c r="J43" s="3">
        <v>0</v>
      </c>
      <c r="K43" s="3">
        <f t="shared" si="1"/>
        <v>291.49</v>
      </c>
      <c r="L43" s="3">
        <f t="shared" si="2"/>
        <v>9.5799999999999983</v>
      </c>
      <c r="M43" s="3">
        <v>0</v>
      </c>
      <c r="N43" s="3">
        <f t="shared" si="3"/>
        <v>291.49</v>
      </c>
      <c r="O43" s="40">
        <f t="shared" si="4"/>
        <v>27.88</v>
      </c>
      <c r="P43" s="40">
        <v>0</v>
      </c>
      <c r="Q43" s="40">
        <f t="shared" si="5"/>
        <v>278.49</v>
      </c>
      <c r="S43" s="13"/>
      <c r="T43" s="21"/>
      <c r="U43" s="21"/>
      <c r="V43" s="21"/>
      <c r="W43" s="21"/>
      <c r="X43" s="21"/>
      <c r="Y43" s="21"/>
      <c r="Z43" s="13"/>
    </row>
    <row r="44" spans="1:26" ht="15.75" x14ac:dyDescent="0.25">
      <c r="A44" s="33" t="s">
        <v>40</v>
      </c>
      <c r="B44" s="32">
        <v>36</v>
      </c>
      <c r="C44" s="14">
        <v>27.6</v>
      </c>
      <c r="D44" s="14">
        <v>0</v>
      </c>
      <c r="E44" s="14">
        <v>276.16000000000003</v>
      </c>
      <c r="F44" s="14">
        <v>27.6</v>
      </c>
      <c r="G44" s="14">
        <v>0</v>
      </c>
      <c r="H44" s="14">
        <v>276.16000000000003</v>
      </c>
      <c r="I44" s="14">
        <f t="shared" si="0"/>
        <v>9.3000000000000007</v>
      </c>
      <c r="J44" s="14">
        <v>0</v>
      </c>
      <c r="K44" s="14">
        <f t="shared" si="1"/>
        <v>289.16000000000003</v>
      </c>
      <c r="L44" s="14">
        <f t="shared" si="2"/>
        <v>9.3000000000000007</v>
      </c>
      <c r="M44" s="14">
        <v>0</v>
      </c>
      <c r="N44" s="14">
        <f t="shared" si="3"/>
        <v>289.16000000000003</v>
      </c>
      <c r="O44" s="41">
        <f t="shared" si="4"/>
        <v>27.6</v>
      </c>
      <c r="P44" s="41">
        <v>0</v>
      </c>
      <c r="Q44" s="41">
        <f t="shared" si="5"/>
        <v>276.16000000000003</v>
      </c>
      <c r="R44" s="16"/>
      <c r="S44" s="17"/>
      <c r="T44" s="22">
        <v>950</v>
      </c>
      <c r="U44" s="22">
        <v>35</v>
      </c>
      <c r="V44" s="22">
        <v>15</v>
      </c>
      <c r="W44" s="22">
        <v>287274</v>
      </c>
      <c r="X44" s="22">
        <v>71819</v>
      </c>
      <c r="Y44" s="22">
        <v>71819</v>
      </c>
      <c r="Z44" s="13"/>
    </row>
    <row r="45" spans="1:26" ht="15.75" x14ac:dyDescent="0.25">
      <c r="A45" s="27"/>
      <c r="B45" s="28">
        <v>37</v>
      </c>
      <c r="C45" s="3">
        <v>27.31</v>
      </c>
      <c r="D45" s="3">
        <v>0</v>
      </c>
      <c r="E45" s="3">
        <v>273.82</v>
      </c>
      <c r="F45" s="3">
        <v>27.31</v>
      </c>
      <c r="G45" s="3">
        <v>0</v>
      </c>
      <c r="H45" s="3">
        <v>273.82</v>
      </c>
      <c r="I45" s="3">
        <f t="shared" si="0"/>
        <v>9.009999999999998</v>
      </c>
      <c r="J45" s="3">
        <v>0</v>
      </c>
      <c r="K45" s="3">
        <f t="shared" si="1"/>
        <v>286.82</v>
      </c>
      <c r="L45" s="3">
        <f t="shared" si="2"/>
        <v>9.009999999999998</v>
      </c>
      <c r="M45" s="3">
        <v>0</v>
      </c>
      <c r="N45" s="3">
        <f t="shared" si="3"/>
        <v>286.82</v>
      </c>
      <c r="O45" s="40">
        <f t="shared" si="4"/>
        <v>27.31</v>
      </c>
      <c r="P45" s="40">
        <v>0</v>
      </c>
      <c r="Q45" s="40">
        <f t="shared" si="5"/>
        <v>273.82</v>
      </c>
      <c r="S45" s="13"/>
      <c r="T45" s="21"/>
      <c r="U45" s="21"/>
      <c r="V45" s="21"/>
      <c r="W45" s="21"/>
      <c r="X45" s="21"/>
      <c r="Y45" s="13"/>
      <c r="Z45" s="13"/>
    </row>
    <row r="46" spans="1:26" ht="15.75" x14ac:dyDescent="0.25">
      <c r="A46" s="29" t="s">
        <v>20</v>
      </c>
      <c r="B46" s="30">
        <v>38</v>
      </c>
      <c r="C46" s="5">
        <v>25.69</v>
      </c>
      <c r="D46" s="5">
        <v>0</v>
      </c>
      <c r="E46" s="5">
        <v>262.94</v>
      </c>
      <c r="F46" s="5">
        <v>25.69</v>
      </c>
      <c r="G46" s="5">
        <v>0</v>
      </c>
      <c r="H46" s="5">
        <v>262.94</v>
      </c>
      <c r="I46" s="5">
        <f t="shared" si="0"/>
        <v>7.3900000000000006</v>
      </c>
      <c r="J46" s="5">
        <v>0</v>
      </c>
      <c r="K46" s="5">
        <f t="shared" si="1"/>
        <v>275.94</v>
      </c>
      <c r="L46" s="3">
        <f t="shared" si="2"/>
        <v>7.3900000000000006</v>
      </c>
      <c r="M46" s="5">
        <v>0</v>
      </c>
      <c r="N46" s="3">
        <f t="shared" si="3"/>
        <v>275.94</v>
      </c>
      <c r="O46" s="40">
        <f t="shared" si="4"/>
        <v>25.69</v>
      </c>
      <c r="P46" s="40">
        <v>0</v>
      </c>
      <c r="Q46" s="40">
        <f t="shared" si="5"/>
        <v>262.94</v>
      </c>
      <c r="S46" s="13"/>
      <c r="T46" s="21"/>
      <c r="U46" s="43" t="s">
        <v>61</v>
      </c>
      <c r="V46" s="21"/>
      <c r="W46" s="21"/>
      <c r="X46" s="21"/>
      <c r="Y46" s="13"/>
      <c r="Z46" s="13"/>
    </row>
    <row r="47" spans="1:26" ht="15.75" x14ac:dyDescent="0.25">
      <c r="A47" s="31"/>
      <c r="B47" s="28">
        <v>39</v>
      </c>
      <c r="C47" s="3">
        <v>24.06</v>
      </c>
      <c r="D47" s="3">
        <v>0</v>
      </c>
      <c r="E47" s="3">
        <v>252.06</v>
      </c>
      <c r="F47" s="3">
        <v>24.06</v>
      </c>
      <c r="G47" s="3">
        <v>0</v>
      </c>
      <c r="H47" s="3">
        <v>252.06</v>
      </c>
      <c r="I47" s="3">
        <f t="shared" si="0"/>
        <v>5.759999999999998</v>
      </c>
      <c r="J47" s="3">
        <v>0</v>
      </c>
      <c r="K47" s="3">
        <f t="shared" si="1"/>
        <v>265.06</v>
      </c>
      <c r="L47" s="3">
        <f t="shared" si="2"/>
        <v>5.759999999999998</v>
      </c>
      <c r="M47" s="3">
        <v>0</v>
      </c>
      <c r="N47" s="3">
        <f t="shared" si="3"/>
        <v>265.06</v>
      </c>
      <c r="O47" s="40">
        <f t="shared" si="4"/>
        <v>24.06</v>
      </c>
      <c r="P47" s="40">
        <v>0</v>
      </c>
      <c r="Q47" s="40">
        <f t="shared" si="5"/>
        <v>252.06</v>
      </c>
      <c r="S47" s="13"/>
      <c r="T47" s="21"/>
      <c r="U47" s="21"/>
      <c r="V47" s="21"/>
      <c r="W47" s="21"/>
      <c r="X47" s="21"/>
      <c r="Y47" s="13"/>
      <c r="Z47" s="13"/>
    </row>
    <row r="48" spans="1:26" ht="15.75" x14ac:dyDescent="0.25">
      <c r="A48" s="33" t="s">
        <v>41</v>
      </c>
      <c r="B48" s="32">
        <v>40</v>
      </c>
      <c r="C48" s="14">
        <v>23.62</v>
      </c>
      <c r="D48" s="14">
        <v>0</v>
      </c>
      <c r="E48" s="14">
        <v>249.55</v>
      </c>
      <c r="F48" s="14">
        <v>23.62</v>
      </c>
      <c r="G48" s="14">
        <v>0</v>
      </c>
      <c r="H48" s="14">
        <v>249.55</v>
      </c>
      <c r="I48" s="14">
        <f t="shared" si="0"/>
        <v>5.32</v>
      </c>
      <c r="J48" s="14">
        <v>0</v>
      </c>
      <c r="K48" s="14">
        <f t="shared" si="1"/>
        <v>262.55</v>
      </c>
      <c r="L48" s="14">
        <f t="shared" si="2"/>
        <v>5.32</v>
      </c>
      <c r="M48" s="14">
        <v>0</v>
      </c>
      <c r="N48" s="14">
        <f t="shared" si="3"/>
        <v>262.55</v>
      </c>
      <c r="O48" s="41">
        <f t="shared" si="4"/>
        <v>23.62</v>
      </c>
      <c r="P48" s="41">
        <v>0</v>
      </c>
      <c r="Q48" s="41">
        <f t="shared" si="5"/>
        <v>249.55</v>
      </c>
      <c r="R48" s="16"/>
      <c r="S48" s="17"/>
      <c r="T48" s="22">
        <v>980</v>
      </c>
      <c r="U48" s="22">
        <v>35</v>
      </c>
      <c r="V48" s="22">
        <v>15</v>
      </c>
      <c r="W48" s="22">
        <v>305704</v>
      </c>
      <c r="X48" s="22">
        <v>76426</v>
      </c>
      <c r="Y48" s="22">
        <v>76426</v>
      </c>
      <c r="Z48" s="13"/>
    </row>
    <row r="49" spans="1:26" ht="15.75" x14ac:dyDescent="0.25">
      <c r="A49" s="27"/>
      <c r="B49" s="28">
        <v>41</v>
      </c>
      <c r="C49" s="3">
        <v>23.17</v>
      </c>
      <c r="D49" s="3">
        <v>0</v>
      </c>
      <c r="E49" s="3">
        <v>247.04</v>
      </c>
      <c r="F49" s="3">
        <v>23.17</v>
      </c>
      <c r="G49" s="3">
        <v>0</v>
      </c>
      <c r="H49" s="3">
        <v>247.04</v>
      </c>
      <c r="I49" s="3">
        <f t="shared" si="0"/>
        <v>4.870000000000001</v>
      </c>
      <c r="J49" s="3">
        <v>0</v>
      </c>
      <c r="K49" s="3">
        <f t="shared" si="1"/>
        <v>260.03999999999996</v>
      </c>
      <c r="L49" s="3">
        <f t="shared" si="2"/>
        <v>4.870000000000001</v>
      </c>
      <c r="M49" s="3">
        <v>0</v>
      </c>
      <c r="N49" s="3">
        <f t="shared" si="3"/>
        <v>260.03999999999996</v>
      </c>
      <c r="O49" s="40">
        <f t="shared" si="4"/>
        <v>23.17</v>
      </c>
      <c r="P49" s="40">
        <v>0</v>
      </c>
      <c r="Q49" s="40">
        <f t="shared" si="5"/>
        <v>247.03999999999996</v>
      </c>
      <c r="S49" s="13"/>
      <c r="T49" s="21"/>
      <c r="U49" s="21"/>
      <c r="V49" s="21"/>
      <c r="W49" s="21"/>
      <c r="X49" s="21"/>
      <c r="Y49" s="21"/>
      <c r="Z49" s="13"/>
    </row>
    <row r="50" spans="1:26" ht="15.75" x14ac:dyDescent="0.25">
      <c r="A50" s="29" t="s">
        <v>21</v>
      </c>
      <c r="B50" s="30">
        <v>42</v>
      </c>
      <c r="C50" s="5">
        <v>20.68</v>
      </c>
      <c r="D50" s="5">
        <v>0</v>
      </c>
      <c r="E50" s="5">
        <v>235.3</v>
      </c>
      <c r="F50" s="5">
        <v>20.68</v>
      </c>
      <c r="G50" s="5">
        <v>0</v>
      </c>
      <c r="H50" s="5">
        <v>235.3</v>
      </c>
      <c r="I50" s="5">
        <f t="shared" si="0"/>
        <v>2.379999999999999</v>
      </c>
      <c r="J50" s="5">
        <v>0</v>
      </c>
      <c r="K50" s="5">
        <f t="shared" si="1"/>
        <v>248.3</v>
      </c>
      <c r="L50" s="3">
        <f t="shared" si="2"/>
        <v>2.379999999999999</v>
      </c>
      <c r="M50" s="5">
        <v>0</v>
      </c>
      <c r="N50" s="3">
        <f t="shared" si="3"/>
        <v>248.3</v>
      </c>
      <c r="O50" s="40">
        <f t="shared" si="4"/>
        <v>20.68</v>
      </c>
      <c r="P50" s="40">
        <v>0</v>
      </c>
      <c r="Q50" s="40">
        <f t="shared" si="5"/>
        <v>235.3</v>
      </c>
      <c r="S50" s="13"/>
      <c r="T50" s="21"/>
      <c r="U50" s="43" t="s">
        <v>61</v>
      </c>
      <c r="V50" s="21"/>
      <c r="W50" s="21"/>
      <c r="X50" s="21"/>
      <c r="Y50" s="21"/>
      <c r="Z50" s="13"/>
    </row>
    <row r="51" spans="1:26" ht="15.75" x14ac:dyDescent="0.25">
      <c r="A51" s="31"/>
      <c r="B51" s="28">
        <v>43</v>
      </c>
      <c r="C51" s="3">
        <v>18.18</v>
      </c>
      <c r="D51" s="3">
        <v>0</v>
      </c>
      <c r="E51" s="3">
        <v>223.56</v>
      </c>
      <c r="F51" s="3">
        <v>18.18</v>
      </c>
      <c r="G51" s="3">
        <v>0</v>
      </c>
      <c r="H51" s="3">
        <v>223.56</v>
      </c>
      <c r="I51" s="3">
        <f t="shared" si="0"/>
        <v>-0.12000000000000099</v>
      </c>
      <c r="J51" s="3">
        <v>0</v>
      </c>
      <c r="K51" s="3">
        <f t="shared" si="1"/>
        <v>236.56</v>
      </c>
      <c r="L51" s="3">
        <f t="shared" si="2"/>
        <v>-0.12000000000000099</v>
      </c>
      <c r="M51" s="3">
        <v>0</v>
      </c>
      <c r="N51" s="3">
        <f t="shared" si="3"/>
        <v>236.56</v>
      </c>
      <c r="O51" s="40">
        <f t="shared" si="4"/>
        <v>18.18</v>
      </c>
      <c r="P51" s="40">
        <v>0</v>
      </c>
      <c r="Q51" s="40">
        <f t="shared" si="5"/>
        <v>223.56</v>
      </c>
      <c r="S51" s="13"/>
      <c r="T51" s="21"/>
      <c r="U51" s="21"/>
      <c r="V51" s="21"/>
      <c r="W51" s="21"/>
      <c r="X51" s="21"/>
      <c r="Y51" s="21"/>
      <c r="Z51" s="13"/>
    </row>
    <row r="52" spans="1:26" ht="15.75" x14ac:dyDescent="0.25">
      <c r="A52" s="33" t="s">
        <v>42</v>
      </c>
      <c r="B52" s="32">
        <v>44</v>
      </c>
      <c r="C52" s="14">
        <v>17.420000000000002</v>
      </c>
      <c r="D52" s="14">
        <v>0</v>
      </c>
      <c r="E52" s="14">
        <v>220.25</v>
      </c>
      <c r="F52" s="14">
        <v>17.420000000000002</v>
      </c>
      <c r="G52" s="14">
        <v>0</v>
      </c>
      <c r="H52" s="14">
        <v>220.25</v>
      </c>
      <c r="I52" s="14">
        <f t="shared" si="0"/>
        <v>-0.87999999999999901</v>
      </c>
      <c r="J52" s="14">
        <v>0</v>
      </c>
      <c r="K52" s="14">
        <f t="shared" si="1"/>
        <v>233.25</v>
      </c>
      <c r="L52" s="14">
        <f t="shared" si="2"/>
        <v>-0.87999999999999901</v>
      </c>
      <c r="M52" s="14">
        <v>0</v>
      </c>
      <c r="N52" s="14">
        <f t="shared" si="3"/>
        <v>233.25</v>
      </c>
      <c r="O52" s="41">
        <f t="shared" si="4"/>
        <v>17.420000000000002</v>
      </c>
      <c r="P52" s="41">
        <v>0</v>
      </c>
      <c r="Q52" s="41">
        <f t="shared" si="5"/>
        <v>220.25</v>
      </c>
      <c r="R52" s="16"/>
      <c r="S52" s="17"/>
      <c r="T52" s="22">
        <v>1190</v>
      </c>
      <c r="U52" s="22">
        <v>7</v>
      </c>
      <c r="V52" s="22">
        <v>3</v>
      </c>
      <c r="W52" s="22">
        <v>450758</v>
      </c>
      <c r="X52" s="22">
        <v>112690</v>
      </c>
      <c r="Y52" s="22">
        <v>112690</v>
      </c>
      <c r="Z52" s="13"/>
    </row>
    <row r="53" spans="1:26" ht="15.75" x14ac:dyDescent="0.25">
      <c r="A53" s="27"/>
      <c r="B53" s="28">
        <v>45</v>
      </c>
      <c r="C53" s="3">
        <v>16.649999999999999</v>
      </c>
      <c r="D53" s="3">
        <v>0</v>
      </c>
      <c r="E53" s="3">
        <v>216.93</v>
      </c>
      <c r="F53" s="3">
        <v>16.649999999999999</v>
      </c>
      <c r="G53" s="3">
        <v>0</v>
      </c>
      <c r="H53" s="3">
        <v>216.93</v>
      </c>
      <c r="I53" s="3">
        <f t="shared" si="0"/>
        <v>-1.6500000000000021</v>
      </c>
      <c r="J53" s="3">
        <v>0</v>
      </c>
      <c r="K53" s="3">
        <f t="shared" si="1"/>
        <v>229.93</v>
      </c>
      <c r="L53" s="3">
        <f t="shared" si="2"/>
        <v>-1.6500000000000021</v>
      </c>
      <c r="M53" s="3">
        <v>0</v>
      </c>
      <c r="N53" s="3">
        <f t="shared" si="3"/>
        <v>229.93</v>
      </c>
      <c r="O53" s="40">
        <f t="shared" si="4"/>
        <v>16.649999999999999</v>
      </c>
      <c r="P53" s="40">
        <v>0</v>
      </c>
      <c r="Q53" s="40">
        <f t="shared" si="5"/>
        <v>216.93</v>
      </c>
      <c r="S53" s="13"/>
      <c r="T53" s="21"/>
      <c r="U53" s="21"/>
      <c r="V53" s="21"/>
      <c r="W53" s="21"/>
      <c r="X53" s="21"/>
      <c r="Y53" s="21"/>
      <c r="Z53" s="13"/>
    </row>
    <row r="54" spans="1:26" ht="15.75" x14ac:dyDescent="0.25">
      <c r="A54" s="29" t="s">
        <v>5</v>
      </c>
      <c r="B54" s="30">
        <v>46</v>
      </c>
      <c r="C54" s="5">
        <v>13.57</v>
      </c>
      <c r="D54" s="5">
        <v>0</v>
      </c>
      <c r="E54" s="5">
        <v>204.56</v>
      </c>
      <c r="F54" s="5">
        <v>13.57</v>
      </c>
      <c r="G54" s="5">
        <v>0</v>
      </c>
      <c r="H54" s="5">
        <v>204.56</v>
      </c>
      <c r="I54" s="5">
        <f t="shared" si="0"/>
        <v>-4.7300000000000004</v>
      </c>
      <c r="J54" s="5">
        <v>0</v>
      </c>
      <c r="K54" s="5">
        <f t="shared" si="1"/>
        <v>217.56</v>
      </c>
      <c r="L54" s="3">
        <f t="shared" si="2"/>
        <v>-4.7300000000000004</v>
      </c>
      <c r="M54" s="5">
        <v>0</v>
      </c>
      <c r="N54" s="3">
        <f t="shared" si="3"/>
        <v>217.56</v>
      </c>
      <c r="O54" s="40">
        <f t="shared" si="4"/>
        <v>13.57</v>
      </c>
      <c r="P54" s="40">
        <v>0</v>
      </c>
      <c r="Q54" s="40">
        <f t="shared" si="5"/>
        <v>204.56</v>
      </c>
      <c r="S54" s="13"/>
      <c r="T54" s="21"/>
      <c r="U54" s="43" t="s">
        <v>61</v>
      </c>
      <c r="V54" s="21"/>
      <c r="W54" s="21"/>
      <c r="X54" s="21"/>
      <c r="Y54" s="21"/>
      <c r="Z54" s="13"/>
    </row>
    <row r="55" spans="1:26" ht="15.75" x14ac:dyDescent="0.25">
      <c r="A55" s="31"/>
      <c r="B55" s="34">
        <v>47</v>
      </c>
      <c r="C55" s="3">
        <v>14.48</v>
      </c>
      <c r="D55" s="3">
        <v>0</v>
      </c>
      <c r="E55" s="3">
        <v>192.19</v>
      </c>
      <c r="F55" s="3">
        <f>14.48-4</f>
        <v>10.48</v>
      </c>
      <c r="G55" s="3">
        <v>0</v>
      </c>
      <c r="H55" s="3">
        <v>192.19</v>
      </c>
      <c r="I55" s="3">
        <f t="shared" si="0"/>
        <v>-7.82</v>
      </c>
      <c r="J55" s="3">
        <v>0</v>
      </c>
      <c r="K55" s="3">
        <f t="shared" si="1"/>
        <v>205.19</v>
      </c>
      <c r="L55" s="3">
        <f t="shared" si="2"/>
        <v>-7.82</v>
      </c>
      <c r="M55" s="3">
        <v>0</v>
      </c>
      <c r="N55" s="3">
        <f t="shared" si="3"/>
        <v>205.19</v>
      </c>
      <c r="O55" s="40">
        <f t="shared" si="4"/>
        <v>10.48</v>
      </c>
      <c r="P55" s="40">
        <v>0</v>
      </c>
      <c r="Q55" s="40">
        <f t="shared" si="5"/>
        <v>192.19</v>
      </c>
      <c r="S55" s="13"/>
      <c r="T55" s="21"/>
      <c r="U55" s="21"/>
      <c r="V55" s="21"/>
      <c r="W55" s="21"/>
      <c r="X55" s="21"/>
      <c r="Y55" s="21"/>
      <c r="Z55" s="13"/>
    </row>
    <row r="56" spans="1:26" ht="15.75" x14ac:dyDescent="0.25">
      <c r="A56" s="35" t="s">
        <v>43</v>
      </c>
      <c r="B56" s="35">
        <v>48</v>
      </c>
      <c r="C56" s="18">
        <v>13.37</v>
      </c>
      <c r="D56" s="18">
        <v>0</v>
      </c>
      <c r="E56" s="18">
        <v>188.04</v>
      </c>
      <c r="F56" s="18">
        <f>13.37-4</f>
        <v>9.3699999999999992</v>
      </c>
      <c r="G56" s="18">
        <v>0</v>
      </c>
      <c r="H56" s="18">
        <v>188.04</v>
      </c>
      <c r="I56" s="18">
        <f t="shared" si="0"/>
        <v>-8.9300000000000015</v>
      </c>
      <c r="J56" s="18">
        <v>0</v>
      </c>
      <c r="K56" s="18">
        <f t="shared" si="1"/>
        <v>201.04</v>
      </c>
      <c r="L56" s="18">
        <f t="shared" si="2"/>
        <v>-8.9300000000000015</v>
      </c>
      <c r="M56" s="18">
        <v>0</v>
      </c>
      <c r="N56" s="18">
        <f t="shared" si="3"/>
        <v>201.04</v>
      </c>
      <c r="O56" s="42">
        <f t="shared" si="4"/>
        <v>9.3699999999999992</v>
      </c>
      <c r="P56" s="42">
        <v>0</v>
      </c>
      <c r="Q56" s="42">
        <f t="shared" si="5"/>
        <v>188.04</v>
      </c>
      <c r="R56" s="19"/>
      <c r="S56" s="20"/>
      <c r="T56" s="23">
        <v>1270</v>
      </c>
      <c r="U56" s="23">
        <v>7</v>
      </c>
      <c r="V56" s="23">
        <v>3</v>
      </c>
      <c r="W56" s="23">
        <v>513402</v>
      </c>
      <c r="X56" s="23">
        <v>128351</v>
      </c>
      <c r="Y56" s="23">
        <v>128351</v>
      </c>
      <c r="Z56" s="13"/>
    </row>
    <row r="57" spans="1:26" ht="15.75" x14ac:dyDescent="0.25">
      <c r="A57" s="27"/>
      <c r="B57" s="34">
        <v>49</v>
      </c>
      <c r="C57" s="3">
        <v>12.25</v>
      </c>
      <c r="D57" s="3">
        <v>0</v>
      </c>
      <c r="E57" s="3">
        <v>183.88</v>
      </c>
      <c r="F57" s="3">
        <f>12.25-4</f>
        <v>8.25</v>
      </c>
      <c r="G57" s="3">
        <v>0</v>
      </c>
      <c r="H57" s="3">
        <v>183.88</v>
      </c>
      <c r="I57" s="3">
        <f t="shared" si="0"/>
        <v>-10.050000000000001</v>
      </c>
      <c r="J57" s="3">
        <v>0</v>
      </c>
      <c r="K57" s="3">
        <f t="shared" si="1"/>
        <v>196.88</v>
      </c>
      <c r="L57" s="3">
        <f t="shared" si="2"/>
        <v>-10.050000000000001</v>
      </c>
      <c r="M57" s="3">
        <v>0</v>
      </c>
      <c r="N57" s="3">
        <f t="shared" si="3"/>
        <v>196.88</v>
      </c>
      <c r="O57" s="40">
        <f t="shared" si="4"/>
        <v>8.25</v>
      </c>
      <c r="P57" s="40">
        <v>0</v>
      </c>
      <c r="Q57" s="40">
        <f t="shared" si="5"/>
        <v>183.88</v>
      </c>
      <c r="S57" s="13"/>
      <c r="T57" s="21"/>
      <c r="U57" s="21"/>
      <c r="V57" s="21"/>
      <c r="W57" s="21"/>
      <c r="X57" s="21"/>
      <c r="Y57" s="21"/>
      <c r="Z57" s="13"/>
    </row>
    <row r="58" spans="1:26" ht="15.75" x14ac:dyDescent="0.25">
      <c r="A58" s="29" t="s">
        <v>0</v>
      </c>
      <c r="B58" s="30">
        <v>50</v>
      </c>
      <c r="C58" s="5">
        <v>5.0599999999999996</v>
      </c>
      <c r="D58" s="5">
        <v>0</v>
      </c>
      <c r="E58" s="5">
        <v>171.07</v>
      </c>
      <c r="F58" s="5">
        <v>5.0599999999999996</v>
      </c>
      <c r="G58" s="5">
        <v>0</v>
      </c>
      <c r="H58" s="5">
        <v>171.07</v>
      </c>
      <c r="I58" s="5">
        <f t="shared" si="0"/>
        <v>-13.240000000000002</v>
      </c>
      <c r="J58" s="5">
        <v>0</v>
      </c>
      <c r="K58" s="5">
        <f t="shared" si="1"/>
        <v>184.07</v>
      </c>
      <c r="L58" s="3">
        <f t="shared" si="2"/>
        <v>-13.240000000000002</v>
      </c>
      <c r="M58" s="5">
        <v>0</v>
      </c>
      <c r="N58" s="3">
        <f t="shared" si="3"/>
        <v>184.07</v>
      </c>
      <c r="O58" s="40">
        <f t="shared" si="4"/>
        <v>5.0599999999999987</v>
      </c>
      <c r="P58" s="40">
        <v>0</v>
      </c>
      <c r="Q58" s="40">
        <f t="shared" si="5"/>
        <v>171.07</v>
      </c>
      <c r="S58" s="13"/>
      <c r="T58" s="21"/>
      <c r="U58" s="43" t="s">
        <v>61</v>
      </c>
      <c r="V58" s="21"/>
      <c r="W58" s="21"/>
      <c r="X58" s="21"/>
      <c r="Y58" s="21"/>
      <c r="Z58" s="13"/>
    </row>
    <row r="59" spans="1:26" ht="15.75" x14ac:dyDescent="0.25">
      <c r="A59" s="31"/>
      <c r="B59" s="34">
        <v>51</v>
      </c>
      <c r="C59" s="3">
        <v>5.86</v>
      </c>
      <c r="D59" s="3">
        <v>0</v>
      </c>
      <c r="E59" s="3">
        <v>158.26</v>
      </c>
      <c r="F59" s="3">
        <f>5.86-4</f>
        <v>1.8600000000000003</v>
      </c>
      <c r="G59" s="3">
        <v>0</v>
      </c>
      <c r="H59" s="3">
        <v>158.26</v>
      </c>
      <c r="I59" s="3">
        <f t="shared" si="0"/>
        <v>-16.440000000000001</v>
      </c>
      <c r="J59" s="3">
        <v>0</v>
      </c>
      <c r="K59" s="3">
        <f t="shared" si="1"/>
        <v>171.26</v>
      </c>
      <c r="L59" s="3">
        <f t="shared" si="2"/>
        <v>-16.440000000000001</v>
      </c>
      <c r="M59" s="3">
        <v>0</v>
      </c>
      <c r="N59" s="3">
        <f t="shared" si="3"/>
        <v>171.26</v>
      </c>
      <c r="O59" s="40">
        <f t="shared" si="4"/>
        <v>1.8599999999999994</v>
      </c>
      <c r="P59" s="40">
        <v>0</v>
      </c>
      <c r="Q59" s="40">
        <f t="shared" si="5"/>
        <v>158.26</v>
      </c>
      <c r="S59" s="13"/>
      <c r="T59" s="21"/>
      <c r="U59" s="21"/>
      <c r="V59" s="21"/>
      <c r="W59" s="21"/>
      <c r="X59" s="21"/>
      <c r="Y59" s="21"/>
      <c r="Z59" s="13"/>
    </row>
    <row r="60" spans="1:26" ht="15.75" x14ac:dyDescent="0.25">
      <c r="A60" s="36" t="s">
        <v>44</v>
      </c>
      <c r="B60" s="35">
        <v>52</v>
      </c>
      <c r="C60" s="18">
        <v>4.76</v>
      </c>
      <c r="D60" s="18">
        <v>0</v>
      </c>
      <c r="E60" s="18">
        <v>153.08000000000001</v>
      </c>
      <c r="F60" s="18">
        <f>4.76-4</f>
        <v>0.75999999999999979</v>
      </c>
      <c r="G60" s="18">
        <v>0</v>
      </c>
      <c r="H60" s="18">
        <v>153.08000000000001</v>
      </c>
      <c r="I60" s="18">
        <f t="shared" si="0"/>
        <v>-17.54</v>
      </c>
      <c r="J60" s="18">
        <v>0</v>
      </c>
      <c r="K60" s="18">
        <f t="shared" si="1"/>
        <v>166.08</v>
      </c>
      <c r="L60" s="18">
        <f t="shared" si="2"/>
        <v>-17.54</v>
      </c>
      <c r="M60" s="18">
        <v>0</v>
      </c>
      <c r="N60" s="18">
        <f t="shared" si="3"/>
        <v>166.08</v>
      </c>
      <c r="O60" s="42">
        <f t="shared" si="4"/>
        <v>0.76000000000000156</v>
      </c>
      <c r="P60" s="42">
        <v>0</v>
      </c>
      <c r="Q60" s="42">
        <f t="shared" si="5"/>
        <v>153.08000000000001</v>
      </c>
      <c r="R60" s="19"/>
      <c r="S60" s="20"/>
      <c r="T60" s="23">
        <v>1310</v>
      </c>
      <c r="U60" s="23">
        <v>7</v>
      </c>
      <c r="V60" s="23">
        <v>3</v>
      </c>
      <c r="W60" s="23">
        <v>546252</v>
      </c>
      <c r="X60" s="23">
        <v>136563</v>
      </c>
      <c r="Y60" s="23">
        <v>136563</v>
      </c>
      <c r="Z60" s="13"/>
    </row>
    <row r="61" spans="1:26" ht="15.75" x14ac:dyDescent="0.25">
      <c r="A61" s="27"/>
      <c r="B61" s="34">
        <v>53</v>
      </c>
      <c r="C61" s="3">
        <v>3.66</v>
      </c>
      <c r="D61" s="3">
        <v>0</v>
      </c>
      <c r="E61" s="3">
        <v>147.88999999999999</v>
      </c>
      <c r="F61" s="3">
        <f>3.66-4</f>
        <v>-0.33999999999999986</v>
      </c>
      <c r="G61" s="3">
        <v>0</v>
      </c>
      <c r="H61" s="3">
        <v>147.88999999999999</v>
      </c>
      <c r="I61" s="3">
        <f t="shared" si="0"/>
        <v>-18.64</v>
      </c>
      <c r="J61" s="3">
        <v>0</v>
      </c>
      <c r="K61" s="3">
        <f t="shared" si="1"/>
        <v>160.88999999999999</v>
      </c>
      <c r="L61" s="3">
        <f t="shared" si="2"/>
        <v>-18.64</v>
      </c>
      <c r="M61" s="3">
        <v>0</v>
      </c>
      <c r="N61" s="3">
        <f t="shared" si="3"/>
        <v>160.88999999999999</v>
      </c>
      <c r="O61" s="40">
        <f t="shared" si="4"/>
        <v>-0.33999999999999986</v>
      </c>
      <c r="P61" s="40">
        <v>0</v>
      </c>
      <c r="Q61" s="40">
        <f t="shared" si="5"/>
        <v>147.88999999999999</v>
      </c>
      <c r="S61" s="13"/>
      <c r="T61" s="21"/>
      <c r="U61" s="21"/>
      <c r="V61" s="21"/>
      <c r="W61" s="21"/>
      <c r="X61" s="21"/>
      <c r="Y61" s="21"/>
      <c r="Z61" s="13"/>
    </row>
    <row r="62" spans="1:26" ht="15.75" x14ac:dyDescent="0.25">
      <c r="A62" s="29" t="s">
        <v>1</v>
      </c>
      <c r="B62" s="30">
        <v>54</v>
      </c>
      <c r="C62" s="5">
        <v>-2.84</v>
      </c>
      <c r="D62" s="5">
        <v>0</v>
      </c>
      <c r="E62" s="5">
        <v>135.03</v>
      </c>
      <c r="F62" s="5">
        <v>-2.84</v>
      </c>
      <c r="G62" s="5">
        <v>0</v>
      </c>
      <c r="H62" s="5">
        <v>135.03</v>
      </c>
      <c r="I62" s="5">
        <f t="shared" si="0"/>
        <v>-21.14</v>
      </c>
      <c r="J62" s="5">
        <v>0</v>
      </c>
      <c r="K62" s="5">
        <f t="shared" si="1"/>
        <v>148.03</v>
      </c>
      <c r="L62" s="3">
        <f t="shared" si="2"/>
        <v>-21.14</v>
      </c>
      <c r="M62" s="5">
        <v>0</v>
      </c>
      <c r="N62" s="3">
        <f t="shared" si="3"/>
        <v>148.03</v>
      </c>
      <c r="O62" s="40">
        <f t="shared" si="4"/>
        <v>-2.84</v>
      </c>
      <c r="P62" s="40">
        <v>0</v>
      </c>
      <c r="Q62" s="40">
        <f t="shared" si="5"/>
        <v>135.03</v>
      </c>
      <c r="S62" s="13"/>
      <c r="T62" s="21"/>
      <c r="U62" s="43" t="s">
        <v>61</v>
      </c>
      <c r="V62" s="21"/>
      <c r="W62" s="21"/>
      <c r="X62" s="21"/>
      <c r="Y62" s="21"/>
      <c r="Z62" s="13"/>
    </row>
    <row r="63" spans="1:26" ht="15.75" x14ac:dyDescent="0.25">
      <c r="A63" s="31"/>
      <c r="B63" s="34">
        <v>55</v>
      </c>
      <c r="C63" s="3">
        <v>-1.34</v>
      </c>
      <c r="D63" s="3">
        <v>0</v>
      </c>
      <c r="E63" s="3">
        <v>122.17</v>
      </c>
      <c r="F63" s="3">
        <f>-1.34-4</f>
        <v>-5.34</v>
      </c>
      <c r="G63" s="3">
        <v>0</v>
      </c>
      <c r="H63" s="3">
        <v>122.17</v>
      </c>
      <c r="I63" s="3">
        <f t="shared" si="0"/>
        <v>-23.64</v>
      </c>
      <c r="J63" s="3">
        <v>0</v>
      </c>
      <c r="K63" s="3">
        <f t="shared" si="1"/>
        <v>135.17000000000002</v>
      </c>
      <c r="L63" s="3">
        <f t="shared" si="2"/>
        <v>-23.64</v>
      </c>
      <c r="M63" s="3">
        <v>0</v>
      </c>
      <c r="N63" s="3">
        <f t="shared" si="3"/>
        <v>135.17000000000002</v>
      </c>
      <c r="O63" s="40">
        <f t="shared" si="4"/>
        <v>-5.34</v>
      </c>
      <c r="P63" s="40">
        <v>0</v>
      </c>
      <c r="Q63" s="40">
        <f t="shared" si="5"/>
        <v>122.17000000000002</v>
      </c>
      <c r="S63" s="13"/>
      <c r="T63" s="21"/>
      <c r="U63" s="21"/>
      <c r="V63" s="21"/>
      <c r="W63" s="21"/>
      <c r="X63" s="21"/>
      <c r="Y63" s="21"/>
      <c r="Z63" s="13"/>
    </row>
    <row r="64" spans="1:26" ht="15.75" x14ac:dyDescent="0.25">
      <c r="A64" s="36" t="s">
        <v>45</v>
      </c>
      <c r="B64" s="35">
        <v>56</v>
      </c>
      <c r="C64" s="18">
        <v>-2.39</v>
      </c>
      <c r="D64" s="18">
        <v>0</v>
      </c>
      <c r="E64" s="18">
        <v>116.21</v>
      </c>
      <c r="F64" s="18">
        <f>-2.39-4</f>
        <v>-6.3900000000000006</v>
      </c>
      <c r="G64" s="18">
        <v>0</v>
      </c>
      <c r="H64" s="18">
        <v>116.21</v>
      </c>
      <c r="I64" s="18">
        <f t="shared" si="0"/>
        <v>-24.69</v>
      </c>
      <c r="J64" s="18">
        <v>0</v>
      </c>
      <c r="K64" s="18">
        <f t="shared" si="1"/>
        <v>129.20999999999998</v>
      </c>
      <c r="L64" s="18">
        <f t="shared" si="2"/>
        <v>-24.69</v>
      </c>
      <c r="M64" s="18">
        <v>0</v>
      </c>
      <c r="N64" s="18">
        <f t="shared" si="3"/>
        <v>129.20999999999998</v>
      </c>
      <c r="O64" s="42">
        <f t="shared" si="4"/>
        <v>-6.3900000000000006</v>
      </c>
      <c r="P64" s="42">
        <v>0</v>
      </c>
      <c r="Q64" s="42">
        <f t="shared" si="5"/>
        <v>116.20999999999998</v>
      </c>
      <c r="R64" s="19"/>
      <c r="S64" s="20"/>
      <c r="T64" s="23">
        <v>1385</v>
      </c>
      <c r="U64" s="23">
        <v>7</v>
      </c>
      <c r="V64" s="23">
        <v>3</v>
      </c>
      <c r="W64" s="23">
        <v>610590</v>
      </c>
      <c r="X64" s="23">
        <v>152647</v>
      </c>
      <c r="Y64" s="23">
        <v>152647</v>
      </c>
      <c r="Z64" s="13"/>
    </row>
    <row r="65" spans="1:26" ht="15.75" x14ac:dyDescent="0.25">
      <c r="A65" s="27"/>
      <c r="B65" s="34">
        <v>57</v>
      </c>
      <c r="C65" s="3">
        <v>-3.44</v>
      </c>
      <c r="D65" s="3">
        <v>0</v>
      </c>
      <c r="E65" s="3">
        <v>110.25</v>
      </c>
      <c r="F65" s="3">
        <f>-3.44-4</f>
        <v>-7.4399999999999995</v>
      </c>
      <c r="G65" s="3">
        <v>0</v>
      </c>
      <c r="H65" s="3">
        <v>110.25</v>
      </c>
      <c r="I65" s="3">
        <f t="shared" si="0"/>
        <v>-25.740000000000002</v>
      </c>
      <c r="J65" s="3">
        <v>0</v>
      </c>
      <c r="K65" s="3">
        <f t="shared" si="1"/>
        <v>123.25</v>
      </c>
      <c r="L65" s="3">
        <f t="shared" si="2"/>
        <v>-25.740000000000002</v>
      </c>
      <c r="M65" s="3">
        <v>0</v>
      </c>
      <c r="N65" s="3">
        <f t="shared" si="3"/>
        <v>123.25</v>
      </c>
      <c r="O65" s="40">
        <f t="shared" si="4"/>
        <v>-7.4400000000000013</v>
      </c>
      <c r="P65" s="40">
        <v>0</v>
      </c>
      <c r="Q65" s="40">
        <f t="shared" si="5"/>
        <v>110.25</v>
      </c>
      <c r="S65" s="13"/>
      <c r="T65" s="21"/>
      <c r="U65" s="21"/>
      <c r="V65" s="21"/>
      <c r="W65" s="21"/>
      <c r="X65" s="21"/>
      <c r="Y65" s="21"/>
      <c r="Z65" s="13"/>
    </row>
    <row r="66" spans="1:26" ht="15.75" x14ac:dyDescent="0.25">
      <c r="A66" s="29" t="s">
        <v>2</v>
      </c>
      <c r="B66" s="37">
        <v>58</v>
      </c>
      <c r="C66" s="5">
        <v>-9</v>
      </c>
      <c r="D66" s="5">
        <v>0</v>
      </c>
      <c r="E66" s="5">
        <v>97.55</v>
      </c>
      <c r="F66" s="5">
        <v>-9</v>
      </c>
      <c r="G66" s="5">
        <v>0</v>
      </c>
      <c r="H66" s="5">
        <v>97.55</v>
      </c>
      <c r="I66" s="5">
        <f t="shared" si="0"/>
        <v>-27.3</v>
      </c>
      <c r="J66" s="5">
        <v>0</v>
      </c>
      <c r="K66" s="5">
        <f t="shared" si="1"/>
        <v>110.55</v>
      </c>
      <c r="L66" s="3">
        <f t="shared" si="2"/>
        <v>-27.3</v>
      </c>
      <c r="M66" s="5">
        <v>0</v>
      </c>
      <c r="N66" s="3">
        <f t="shared" si="3"/>
        <v>110.55</v>
      </c>
      <c r="O66" s="40">
        <f t="shared" si="4"/>
        <v>-9</v>
      </c>
      <c r="P66" s="40">
        <v>0</v>
      </c>
      <c r="Q66" s="40">
        <f t="shared" si="5"/>
        <v>97.55</v>
      </c>
      <c r="S66" s="13"/>
      <c r="T66" s="21"/>
      <c r="U66" s="43" t="s">
        <v>61</v>
      </c>
      <c r="V66" s="21"/>
      <c r="W66" s="21"/>
      <c r="X66" s="21"/>
      <c r="Y66" s="21"/>
      <c r="Z66" s="13"/>
    </row>
    <row r="67" spans="1:26" ht="15.75" x14ac:dyDescent="0.25">
      <c r="A67" s="31"/>
      <c r="B67" s="34">
        <v>59</v>
      </c>
      <c r="C67" s="3">
        <v>-6.56</v>
      </c>
      <c r="D67" s="3">
        <v>0</v>
      </c>
      <c r="E67" s="3">
        <v>84.84</v>
      </c>
      <c r="F67" s="3">
        <f>-6.56-4</f>
        <v>-10.559999999999999</v>
      </c>
      <c r="G67" s="3">
        <v>0</v>
      </c>
      <c r="H67" s="3">
        <v>84.84</v>
      </c>
      <c r="I67" s="3">
        <f t="shared" si="0"/>
        <v>-28.86</v>
      </c>
      <c r="J67" s="3">
        <v>0</v>
      </c>
      <c r="K67" s="3">
        <f t="shared" si="1"/>
        <v>97.84</v>
      </c>
      <c r="L67" s="3">
        <f t="shared" si="2"/>
        <v>-28.86</v>
      </c>
      <c r="M67" s="3">
        <v>0</v>
      </c>
      <c r="N67" s="3">
        <f t="shared" si="3"/>
        <v>97.84</v>
      </c>
      <c r="O67" s="40">
        <f t="shared" si="4"/>
        <v>-10.559999999999999</v>
      </c>
      <c r="P67" s="40">
        <v>0</v>
      </c>
      <c r="Q67" s="40">
        <f t="shared" si="5"/>
        <v>84.84</v>
      </c>
      <c r="S67" s="13"/>
      <c r="T67" s="21"/>
      <c r="U67" s="21"/>
      <c r="V67" s="21"/>
      <c r="W67" s="21"/>
      <c r="X67" s="21"/>
      <c r="Y67" s="21"/>
      <c r="Z67" s="13"/>
    </row>
    <row r="68" spans="1:26" ht="15.75" x14ac:dyDescent="0.25">
      <c r="A68" s="36" t="s">
        <v>46</v>
      </c>
      <c r="B68" s="35">
        <v>60</v>
      </c>
      <c r="C68" s="18">
        <v>-6.56</v>
      </c>
      <c r="D68" s="18">
        <v>0</v>
      </c>
      <c r="E68" s="18">
        <v>78.34</v>
      </c>
      <c r="F68" s="18">
        <f>-6.56-4</f>
        <v>-10.559999999999999</v>
      </c>
      <c r="G68" s="18">
        <v>0</v>
      </c>
      <c r="H68" s="18">
        <v>78.34</v>
      </c>
      <c r="I68" s="18">
        <f t="shared" si="0"/>
        <v>-28.86</v>
      </c>
      <c r="J68" s="18">
        <v>0</v>
      </c>
      <c r="K68" s="18">
        <f t="shared" si="1"/>
        <v>91.34</v>
      </c>
      <c r="L68" s="18">
        <f t="shared" si="2"/>
        <v>-28.86</v>
      </c>
      <c r="M68" s="18">
        <v>0</v>
      </c>
      <c r="N68" s="18">
        <f t="shared" si="3"/>
        <v>91.34</v>
      </c>
      <c r="O68" s="42">
        <f t="shared" si="4"/>
        <v>-10.559999999999999</v>
      </c>
      <c r="P68" s="42">
        <v>0</v>
      </c>
      <c r="Q68" s="42">
        <f t="shared" si="5"/>
        <v>78.34</v>
      </c>
      <c r="R68" s="19"/>
      <c r="S68" s="20"/>
      <c r="T68" s="23">
        <v>1425</v>
      </c>
      <c r="U68" s="23">
        <v>7</v>
      </c>
      <c r="V68" s="23">
        <v>3</v>
      </c>
      <c r="W68" s="23">
        <v>646368</v>
      </c>
      <c r="X68" s="23">
        <v>161592</v>
      </c>
      <c r="Y68" s="23">
        <v>161592</v>
      </c>
      <c r="Z68" s="13"/>
    </row>
    <row r="69" spans="1:26" ht="15.75" x14ac:dyDescent="0.25">
      <c r="A69" s="27"/>
      <c r="B69" s="34">
        <v>61</v>
      </c>
      <c r="C69" s="3">
        <v>-6.56</v>
      </c>
      <c r="D69" s="3">
        <v>0</v>
      </c>
      <c r="E69" s="3">
        <v>71.84</v>
      </c>
      <c r="F69" s="3">
        <f>-6.56-4</f>
        <v>-10.559999999999999</v>
      </c>
      <c r="G69" s="3">
        <v>0</v>
      </c>
      <c r="H69" s="3">
        <v>71.84</v>
      </c>
      <c r="I69" s="3">
        <f t="shared" si="0"/>
        <v>-28.86</v>
      </c>
      <c r="J69" s="3">
        <v>0</v>
      </c>
      <c r="K69" s="3">
        <f t="shared" si="1"/>
        <v>84.84</v>
      </c>
      <c r="L69" s="3">
        <f t="shared" si="2"/>
        <v>-28.86</v>
      </c>
      <c r="M69" s="3">
        <v>0</v>
      </c>
      <c r="N69" s="3">
        <f t="shared" si="3"/>
        <v>84.84</v>
      </c>
      <c r="O69" s="40">
        <f t="shared" si="4"/>
        <v>-10.559999999999999</v>
      </c>
      <c r="P69" s="40">
        <v>0</v>
      </c>
      <c r="Q69" s="40">
        <f t="shared" si="5"/>
        <v>71.84</v>
      </c>
      <c r="S69" s="13"/>
      <c r="T69" s="21"/>
      <c r="U69" s="21"/>
      <c r="V69" s="21"/>
      <c r="W69" s="21"/>
      <c r="X69" s="21"/>
      <c r="Y69" s="21"/>
      <c r="Z69" s="13"/>
    </row>
    <row r="70" spans="1:26" ht="15.75" x14ac:dyDescent="0.25">
      <c r="A70" s="29" t="s">
        <v>3</v>
      </c>
      <c r="B70" s="37">
        <v>62</v>
      </c>
      <c r="C70" s="5">
        <v>-10.11</v>
      </c>
      <c r="D70" s="5">
        <v>0</v>
      </c>
      <c r="E70" s="5">
        <v>58.9</v>
      </c>
      <c r="F70" s="5">
        <v>-10.11</v>
      </c>
      <c r="G70" s="5">
        <v>0</v>
      </c>
      <c r="H70" s="5">
        <v>58.9</v>
      </c>
      <c r="I70" s="5">
        <f t="shared" si="0"/>
        <v>-28.41</v>
      </c>
      <c r="J70" s="5">
        <v>0</v>
      </c>
      <c r="K70" s="5">
        <f t="shared" si="1"/>
        <v>71.900000000000006</v>
      </c>
      <c r="L70" s="3">
        <f t="shared" si="2"/>
        <v>-28.41</v>
      </c>
      <c r="M70" s="5">
        <v>0</v>
      </c>
      <c r="N70" s="3">
        <f t="shared" si="3"/>
        <v>71.900000000000006</v>
      </c>
      <c r="O70" s="40">
        <f t="shared" si="4"/>
        <v>-10.11</v>
      </c>
      <c r="P70" s="40">
        <v>0</v>
      </c>
      <c r="Q70" s="40">
        <f t="shared" si="5"/>
        <v>58.900000000000006</v>
      </c>
      <c r="S70" s="13"/>
      <c r="T70" s="21"/>
      <c r="U70" s="43" t="s">
        <v>61</v>
      </c>
      <c r="V70" s="21"/>
      <c r="W70" s="21"/>
      <c r="X70" s="21"/>
      <c r="Y70" s="21"/>
      <c r="Z70" s="13"/>
    </row>
    <row r="71" spans="1:26" ht="15.75" x14ac:dyDescent="0.25">
      <c r="A71" s="31"/>
      <c r="B71" s="34">
        <v>63</v>
      </c>
      <c r="C71" s="3">
        <v>-5.66</v>
      </c>
      <c r="D71" s="3">
        <v>0</v>
      </c>
      <c r="E71" s="3">
        <v>45.96</v>
      </c>
      <c r="F71" s="3">
        <f>-5.66-4</f>
        <v>-9.66</v>
      </c>
      <c r="G71" s="3">
        <v>0</v>
      </c>
      <c r="H71" s="3">
        <v>45.96</v>
      </c>
      <c r="I71" s="3">
        <f t="shared" si="0"/>
        <v>-27.96</v>
      </c>
      <c r="J71" s="3">
        <v>0</v>
      </c>
      <c r="K71" s="3">
        <f t="shared" si="1"/>
        <v>58.96</v>
      </c>
      <c r="L71" s="3">
        <f t="shared" si="2"/>
        <v>-27.96</v>
      </c>
      <c r="M71" s="3">
        <v>0</v>
      </c>
      <c r="N71" s="3">
        <f t="shared" si="3"/>
        <v>58.96</v>
      </c>
      <c r="O71" s="40">
        <f t="shared" si="4"/>
        <v>-9.66</v>
      </c>
      <c r="P71" s="40">
        <v>0</v>
      </c>
      <c r="Q71" s="40">
        <f t="shared" si="5"/>
        <v>45.96</v>
      </c>
      <c r="S71" s="13"/>
      <c r="T71" s="21"/>
      <c r="U71" s="21"/>
      <c r="V71" s="21"/>
      <c r="W71" s="21"/>
      <c r="X71" s="21"/>
      <c r="Y71" s="21"/>
      <c r="Z71" s="13"/>
    </row>
    <row r="72" spans="1:26" ht="15.75" x14ac:dyDescent="0.25">
      <c r="A72" s="36" t="s">
        <v>47</v>
      </c>
      <c r="B72" s="35">
        <v>64</v>
      </c>
      <c r="C72" s="18">
        <v>-4.95</v>
      </c>
      <c r="D72" s="18">
        <v>0</v>
      </c>
      <c r="E72" s="18">
        <v>39.200000000000003</v>
      </c>
      <c r="F72" s="18">
        <f>-4.95-4</f>
        <v>-8.9499999999999993</v>
      </c>
      <c r="G72" s="18">
        <v>0</v>
      </c>
      <c r="H72" s="18">
        <v>39.200000000000003</v>
      </c>
      <c r="I72" s="18">
        <f t="shared" si="0"/>
        <v>-27.25</v>
      </c>
      <c r="J72" s="18">
        <v>0</v>
      </c>
      <c r="K72" s="18">
        <f t="shared" si="1"/>
        <v>52.2</v>
      </c>
      <c r="L72" s="18">
        <f t="shared" si="2"/>
        <v>-27.25</v>
      </c>
      <c r="M72" s="18">
        <v>0</v>
      </c>
      <c r="N72" s="18">
        <f t="shared" si="3"/>
        <v>52.2</v>
      </c>
      <c r="O72" s="42">
        <f t="shared" si="4"/>
        <v>-8.9499999999999993</v>
      </c>
      <c r="P72" s="42">
        <v>0</v>
      </c>
      <c r="Q72" s="42">
        <f t="shared" si="5"/>
        <v>39.200000000000003</v>
      </c>
      <c r="R72" s="19"/>
      <c r="S72" s="20"/>
      <c r="T72" s="23">
        <v>1455</v>
      </c>
      <c r="U72" s="23">
        <v>7</v>
      </c>
      <c r="V72" s="23">
        <v>3</v>
      </c>
      <c r="W72" s="23">
        <v>673870</v>
      </c>
      <c r="X72" s="23">
        <v>168467</v>
      </c>
      <c r="Y72" s="23">
        <v>168467</v>
      </c>
      <c r="Z72" s="13"/>
    </row>
    <row r="73" spans="1:26" ht="15.75" x14ac:dyDescent="0.25">
      <c r="A73" s="27"/>
      <c r="B73" s="34">
        <v>65</v>
      </c>
      <c r="C73" s="3">
        <v>-4.24</v>
      </c>
      <c r="D73" s="3">
        <v>0</v>
      </c>
      <c r="E73" s="3">
        <v>32.43</v>
      </c>
      <c r="F73" s="3">
        <f>-4.24-4</f>
        <v>-8.24</v>
      </c>
      <c r="G73" s="3">
        <v>0</v>
      </c>
      <c r="H73" s="3">
        <v>32.43</v>
      </c>
      <c r="I73" s="3">
        <f t="shared" si="0"/>
        <v>-26.54</v>
      </c>
      <c r="J73" s="3">
        <v>0</v>
      </c>
      <c r="K73" s="3">
        <f t="shared" si="1"/>
        <v>45.43</v>
      </c>
      <c r="L73" s="3">
        <f t="shared" si="2"/>
        <v>-26.54</v>
      </c>
      <c r="M73" s="3">
        <v>0</v>
      </c>
      <c r="N73" s="3">
        <f t="shared" si="3"/>
        <v>45.43</v>
      </c>
      <c r="O73" s="40">
        <f t="shared" si="4"/>
        <v>-8.2399999999999984</v>
      </c>
      <c r="P73" s="40">
        <v>0</v>
      </c>
      <c r="Q73" s="40">
        <f t="shared" si="5"/>
        <v>32.43</v>
      </c>
      <c r="S73" s="13"/>
      <c r="T73" s="21"/>
      <c r="U73" s="21"/>
      <c r="V73" s="21"/>
      <c r="W73" s="21"/>
      <c r="X73" s="21"/>
      <c r="Y73" s="21"/>
      <c r="Z73" s="13"/>
    </row>
    <row r="74" spans="1:26" ht="15.75" x14ac:dyDescent="0.25">
      <c r="A74" s="29" t="s">
        <v>4</v>
      </c>
      <c r="B74" s="37">
        <v>66</v>
      </c>
      <c r="C74" s="5">
        <v>-6.15</v>
      </c>
      <c r="D74" s="5">
        <v>0</v>
      </c>
      <c r="E74" s="5">
        <v>20.57</v>
      </c>
      <c r="F74" s="5">
        <v>-6.15</v>
      </c>
      <c r="G74" s="5">
        <v>0</v>
      </c>
      <c r="H74" s="5">
        <v>20.57</v>
      </c>
      <c r="I74" s="5">
        <f>F74-18.3</f>
        <v>-24.450000000000003</v>
      </c>
      <c r="J74" s="5">
        <v>0</v>
      </c>
      <c r="K74" s="5">
        <f>H74+13</f>
        <v>33.57</v>
      </c>
      <c r="L74" s="3">
        <f>F74-18.3</f>
        <v>-24.450000000000003</v>
      </c>
      <c r="M74" s="5">
        <v>0</v>
      </c>
      <c r="N74" s="3">
        <f>H74+13</f>
        <v>33.57</v>
      </c>
      <c r="O74" s="40">
        <f>L74+18.3</f>
        <v>-6.1500000000000021</v>
      </c>
      <c r="P74" s="40">
        <v>0</v>
      </c>
      <c r="Q74" s="40">
        <f>K74-13</f>
        <v>20.57</v>
      </c>
      <c r="S74" s="13"/>
      <c r="T74" s="21"/>
      <c r="U74" s="43" t="s">
        <v>61</v>
      </c>
      <c r="V74" s="21"/>
      <c r="W74" s="21"/>
      <c r="X74" s="21"/>
      <c r="Y74" s="21"/>
      <c r="Z74" s="13"/>
    </row>
    <row r="75" spans="1:26" ht="15.75" x14ac:dyDescent="0.25">
      <c r="A75" s="31"/>
      <c r="B75" s="34">
        <v>67</v>
      </c>
      <c r="C75" s="3">
        <v>-0.06</v>
      </c>
      <c r="D75" s="3">
        <v>0</v>
      </c>
      <c r="E75" s="3">
        <v>8.6999999999999993</v>
      </c>
      <c r="F75" s="3">
        <f>-0.06-4</f>
        <v>-4.0599999999999996</v>
      </c>
      <c r="G75" s="3">
        <v>0</v>
      </c>
      <c r="H75" s="3">
        <v>8.6999999999999993</v>
      </c>
      <c r="I75" s="3">
        <f>F75-18.3</f>
        <v>-22.36</v>
      </c>
      <c r="J75" s="3">
        <v>0</v>
      </c>
      <c r="K75" s="3">
        <f>H75+13</f>
        <v>21.7</v>
      </c>
      <c r="L75" s="3">
        <f>F75-18.3</f>
        <v>-22.36</v>
      </c>
      <c r="M75" s="3">
        <v>0</v>
      </c>
      <c r="N75" s="3">
        <f>H75+13</f>
        <v>21.7</v>
      </c>
      <c r="O75" s="40">
        <f>L75+18.3</f>
        <v>-4.0599999999999987</v>
      </c>
      <c r="P75" s="40">
        <v>0</v>
      </c>
      <c r="Q75" s="40">
        <f>K75-13</f>
        <v>8.6999999999999993</v>
      </c>
      <c r="S75" s="13"/>
      <c r="T75" s="21"/>
      <c r="U75" s="21"/>
      <c r="V75" s="21"/>
      <c r="W75" s="21"/>
      <c r="X75" s="21"/>
      <c r="Y75" s="21"/>
      <c r="Z75" s="13"/>
    </row>
    <row r="76" spans="1:26" ht="15.75" x14ac:dyDescent="0.25">
      <c r="A76" s="36" t="s">
        <v>48</v>
      </c>
      <c r="B76" s="35">
        <v>68</v>
      </c>
      <c r="C76" s="18">
        <v>1.97</v>
      </c>
      <c r="D76" s="18">
        <v>0</v>
      </c>
      <c r="E76" s="18">
        <v>4.3499999999999996</v>
      </c>
      <c r="F76" s="18">
        <f>1.97-4</f>
        <v>-2.0300000000000002</v>
      </c>
      <c r="G76" s="18">
        <v>0</v>
      </c>
      <c r="H76" s="18">
        <v>4.3499999999999996</v>
      </c>
      <c r="I76" s="18">
        <f>F76-18.3</f>
        <v>-20.330000000000002</v>
      </c>
      <c r="J76" s="18">
        <v>0</v>
      </c>
      <c r="K76" s="18">
        <f>H76+13</f>
        <v>17.350000000000001</v>
      </c>
      <c r="L76" s="18">
        <f>F76-18.3</f>
        <v>-20.330000000000002</v>
      </c>
      <c r="M76" s="18">
        <v>0</v>
      </c>
      <c r="N76" s="18">
        <f>H76+13</f>
        <v>17.350000000000001</v>
      </c>
      <c r="O76" s="42">
        <f>L76+18.3</f>
        <v>-2.0300000000000011</v>
      </c>
      <c r="P76" s="42">
        <v>0</v>
      </c>
      <c r="Q76" s="42">
        <f>K76-13</f>
        <v>4.3500000000000014</v>
      </c>
      <c r="R76" s="19"/>
      <c r="S76" s="20"/>
      <c r="T76" s="23">
        <v>1555</v>
      </c>
      <c r="U76" s="23">
        <v>7</v>
      </c>
      <c r="V76" s="23">
        <v>3</v>
      </c>
      <c r="W76" s="23">
        <v>769682</v>
      </c>
      <c r="X76" s="23">
        <v>192420</v>
      </c>
      <c r="Y76" s="23">
        <v>192420</v>
      </c>
      <c r="Z76" s="13"/>
    </row>
    <row r="77" spans="1:26" ht="15.75" x14ac:dyDescent="0.25">
      <c r="A77" s="38" t="s">
        <v>22</v>
      </c>
      <c r="B77" s="34">
        <v>69</v>
      </c>
      <c r="C77" s="4">
        <v>4</v>
      </c>
      <c r="D77" s="3">
        <v>0</v>
      </c>
      <c r="E77" s="3">
        <v>0</v>
      </c>
      <c r="F77" s="4">
        <f>4-4</f>
        <v>0</v>
      </c>
      <c r="G77" s="3">
        <v>0</v>
      </c>
      <c r="H77" s="3">
        <v>0</v>
      </c>
      <c r="I77" s="3">
        <f>F77-18.3</f>
        <v>-18.3</v>
      </c>
      <c r="J77" s="3">
        <v>0</v>
      </c>
      <c r="K77" s="3">
        <f>H77+13</f>
        <v>13</v>
      </c>
      <c r="L77" s="3">
        <f>F77-18.3</f>
        <v>-18.3</v>
      </c>
      <c r="M77" s="3">
        <v>0</v>
      </c>
      <c r="N77" s="3">
        <f>H77+13</f>
        <v>13</v>
      </c>
      <c r="O77" s="40">
        <f>L77+18.3</f>
        <v>0</v>
      </c>
      <c r="P77" s="40">
        <v>0</v>
      </c>
      <c r="Q77" s="40">
        <f>K77-13</f>
        <v>0</v>
      </c>
      <c r="S77" s="13"/>
      <c r="T77" s="13"/>
      <c r="U77" s="43" t="s">
        <v>61</v>
      </c>
      <c r="V77" s="13"/>
      <c r="W77" s="13"/>
      <c r="X77" s="13"/>
      <c r="Y77" s="13"/>
      <c r="Z77" s="1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Geom</vt:lpstr>
    </vt:vector>
  </TitlesOfParts>
  <Company>poly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</dc:creator>
  <cp:lastModifiedBy>Saeed</cp:lastModifiedBy>
  <cp:lastPrinted>2005-01-05T18:45:44Z</cp:lastPrinted>
  <dcterms:created xsi:type="dcterms:W3CDTF">2003-03-10T19:52:34Z</dcterms:created>
  <dcterms:modified xsi:type="dcterms:W3CDTF">2023-05-11T10:31:30Z</dcterms:modified>
</cp:coreProperties>
</file>