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7755" firstSheet="10" activeTab="17"/>
  </bookViews>
  <sheets>
    <sheet name="MASTER" sheetId="1" r:id="rId1"/>
    <sheet name="Balige" sheetId="3" r:id="rId2"/>
    <sheet name="PPM" sheetId="4" r:id="rId3"/>
    <sheet name="Parmaksian" sheetId="5" r:id="rId4"/>
    <sheet name="Sinar" sheetId="6" r:id="rId5"/>
    <sheet name="Bontul" sheetId="7" r:id="rId6"/>
    <sheet name="Lbnjulu" sheetId="8" r:id="rId7"/>
    <sheet name="Porsea" sheetId="9" r:id="rId8"/>
    <sheet name="Sigumpar" sheetId="10" r:id="rId9"/>
    <sheet name="Ajibata" sheetId="11" r:id="rId10"/>
    <sheet name="Uluan" sheetId="12" r:id="rId11"/>
    <sheet name="Tampahan" sheetId="14" r:id="rId12"/>
    <sheet name="Laguboti" sheetId="15" r:id="rId13"/>
    <sheet name="Silaen" sheetId="16" r:id="rId14"/>
    <sheet name="Borbor" sheetId="17" r:id="rId15"/>
    <sheet name="Habinsaran" sheetId="18" r:id="rId16"/>
    <sheet name="Nassau" sheetId="19" r:id="rId17"/>
    <sheet name="Dewan Agst" sheetId="20" r:id="rId18"/>
    <sheet name="Rincian Dewan 22-08-21" sheetId="21" r:id="rId19"/>
  </sheets>
  <externalReferences>
    <externalReference r:id="rId20"/>
    <externalReference r:id="rId21"/>
  </externalReferences>
  <definedNames>
    <definedName name="_xlnm._FilterDatabase" localSheetId="9" hidden="1">Ajibata!$A$6:$Z$147</definedName>
    <definedName name="_xlnm._FilterDatabase" localSheetId="1" hidden="1">Balige!$A$6:$Z$149</definedName>
    <definedName name="_xlnm._FilterDatabase" localSheetId="5" hidden="1">Bontul!$A$6:$Z$147</definedName>
    <definedName name="_xlnm._FilterDatabase" localSheetId="14" hidden="1">Borbor!$A$6:$Z$147</definedName>
    <definedName name="_xlnm._FilterDatabase" localSheetId="17" hidden="1">'Dewan Agst'!$A$4:$AA$206</definedName>
    <definedName name="_xlnm._FilterDatabase" localSheetId="15" hidden="1">Habinsaran!$A$6:$Z$147</definedName>
    <definedName name="_xlnm._FilterDatabase" localSheetId="12" hidden="1">Laguboti!$A$6:$Z$147</definedName>
    <definedName name="_xlnm._FilterDatabase" localSheetId="6" hidden="1">Lbnjulu!$A$6:$Z$147</definedName>
    <definedName name="_xlnm._FilterDatabase" localSheetId="0" hidden="1">MASTER!$A$4:$Z$145</definedName>
    <definedName name="_xlnm._FilterDatabase" localSheetId="16" hidden="1">Nassau!$A$6:$Z$147</definedName>
    <definedName name="_xlnm._FilterDatabase" localSheetId="3" hidden="1">Parmaksian!$A$6:$Z$147</definedName>
    <definedName name="_xlnm._FilterDatabase" localSheetId="7" hidden="1">Porsea!$A$6:$Z$147</definedName>
    <definedName name="_xlnm._FilterDatabase" localSheetId="2" hidden="1">PPM!$A$6:$Z$147</definedName>
    <definedName name="_xlnm._FilterDatabase" localSheetId="18" hidden="1">'Rincian Dewan 22-08-21'!$A$4:$AA$227</definedName>
    <definedName name="_xlnm._FilterDatabase" localSheetId="8" hidden="1">Sigumpar!$A$6:$Z$147</definedName>
    <definedName name="_xlnm._FilterDatabase" localSheetId="13" hidden="1">Silaen!$A$6:$Z$147</definedName>
    <definedName name="_xlnm._FilterDatabase" localSheetId="4" hidden="1">Sinar!$A$6:$Z$147</definedName>
    <definedName name="_xlnm._FilterDatabase" localSheetId="11" hidden="1">Tampahan!$A$6:$Z$147</definedName>
    <definedName name="_xlnm._FilterDatabase" localSheetId="10" hidden="1">Uluan!$A$6:$Z$147</definedName>
    <definedName name="_xlnm.Print_Area" localSheetId="9">Ajibata!$B$1:$S$156</definedName>
    <definedName name="_xlnm.Print_Area" localSheetId="1">Balige!$B$1:$S$159</definedName>
    <definedName name="_xlnm.Print_Area" localSheetId="5">Bontul!$B$1:$S$156</definedName>
    <definedName name="_xlnm.Print_Area" localSheetId="14">Borbor!$B$1:$S$156</definedName>
    <definedName name="_xlnm.Print_Area" localSheetId="17">'Dewan Agst'!$B$1:$T$214</definedName>
    <definedName name="_xlnm.Print_Area" localSheetId="15">Habinsaran!$B$1:$S$156</definedName>
    <definedName name="_xlnm.Print_Area" localSheetId="12">Laguboti!$B$1:$S$156</definedName>
    <definedName name="_xlnm.Print_Area" localSheetId="6">Lbnjulu!$B$1:$S$156</definedName>
    <definedName name="_xlnm.Print_Area" localSheetId="0">MASTER!$B$1:$S$154</definedName>
    <definedName name="_xlnm.Print_Area" localSheetId="16">Nassau!$B$1:$S$156</definedName>
    <definedName name="_xlnm.Print_Area" localSheetId="3">Parmaksian!$B$1:$S$157</definedName>
    <definedName name="_xlnm.Print_Area" localSheetId="7">Porsea!$B$1:$S$156</definedName>
    <definedName name="_xlnm.Print_Area" localSheetId="2">PPM!$B$1:$S$157</definedName>
    <definedName name="_xlnm.Print_Area" localSheetId="18">'Rincian Dewan 22-08-21'!$B$1:$T$235</definedName>
    <definedName name="_xlnm.Print_Area" localSheetId="8">Sigumpar!$B$1:$S$156</definedName>
    <definedName name="_xlnm.Print_Area" localSheetId="13">Silaen!$B$1:$S$156</definedName>
    <definedName name="_xlnm.Print_Area" localSheetId="4">Sinar!$B$1:$S$156</definedName>
    <definedName name="_xlnm.Print_Area" localSheetId="11">Tampahan!$B$1:$S$156</definedName>
    <definedName name="_xlnm.Print_Area" localSheetId="10">Uluan!$B$1:$S$156</definedName>
    <definedName name="_xlnm.Print_Titles" localSheetId="9">Ajibata!$6:$8</definedName>
    <definedName name="_xlnm.Print_Titles" localSheetId="1">Balige!$6:$10</definedName>
    <definedName name="_xlnm.Print_Titles" localSheetId="5">Bontul!$6:$8</definedName>
    <definedName name="_xlnm.Print_Titles" localSheetId="14">Borbor!$6:$8</definedName>
    <definedName name="_xlnm.Print_Titles" localSheetId="17">'Dewan Agst'!$4:$6</definedName>
    <definedName name="_xlnm.Print_Titles" localSheetId="15">Habinsaran!$6:$8</definedName>
    <definedName name="_xlnm.Print_Titles" localSheetId="12">Laguboti!$6:$8</definedName>
    <definedName name="_xlnm.Print_Titles" localSheetId="6">Lbnjulu!$6:$8</definedName>
    <definedName name="_xlnm.Print_Titles" localSheetId="0">MASTER!$4:$6</definedName>
    <definedName name="_xlnm.Print_Titles" localSheetId="16">Nassau!$6:$8</definedName>
    <definedName name="_xlnm.Print_Titles" localSheetId="3">Parmaksian!$6:$8</definedName>
    <definedName name="_xlnm.Print_Titles" localSheetId="7">Porsea!$6:$8</definedName>
    <definedName name="_xlnm.Print_Titles" localSheetId="2">PPM!$6:$8</definedName>
    <definedName name="_xlnm.Print_Titles" localSheetId="18">'Rincian Dewan 22-08-21'!$4:$6</definedName>
    <definedName name="_xlnm.Print_Titles" localSheetId="8">Sigumpar!$6:$8</definedName>
    <definedName name="_xlnm.Print_Titles" localSheetId="13">Silaen!$6:$8</definedName>
    <definedName name="_xlnm.Print_Titles" localSheetId="4">Sinar!$6:$8</definedName>
    <definedName name="_xlnm.Print_Titles" localSheetId="11">Tampahan!$6:$8</definedName>
    <definedName name="_xlnm.Print_Titles" localSheetId="10">Uluan!$6:$8</definedName>
  </definedName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226" i="21" l="1"/>
  <c r="AA225" i="21"/>
  <c r="M225" i="21"/>
  <c r="F225" i="21"/>
  <c r="H225" i="21" s="1"/>
  <c r="M224" i="21"/>
  <c r="L224" i="21"/>
  <c r="K224" i="21"/>
  <c r="J224" i="21"/>
  <c r="D224" i="21"/>
  <c r="AA224" i="21" s="1"/>
  <c r="J222" i="21"/>
  <c r="F222" i="21"/>
  <c r="H222" i="21" s="1"/>
  <c r="J221" i="21"/>
  <c r="L221" i="21" s="1"/>
  <c r="AA221" i="21" s="1"/>
  <c r="F221" i="21"/>
  <c r="H221" i="21" s="1"/>
  <c r="AA220" i="21"/>
  <c r="J220" i="21"/>
  <c r="F220" i="21"/>
  <c r="H220" i="21" s="1"/>
  <c r="J219" i="21"/>
  <c r="L219" i="21" s="1"/>
  <c r="AA219" i="21" s="1"/>
  <c r="F219" i="21"/>
  <c r="H219" i="21" s="1"/>
  <c r="J218" i="21"/>
  <c r="L218" i="21" s="1"/>
  <c r="AA218" i="21" s="1"/>
  <c r="F218" i="21"/>
  <c r="H218" i="21" s="1"/>
  <c r="J217" i="21"/>
  <c r="L217" i="21" s="1"/>
  <c r="AA217" i="21" s="1"/>
  <c r="F217" i="21"/>
  <c r="H217" i="21" s="1"/>
  <c r="K216" i="21"/>
  <c r="D216" i="21"/>
  <c r="AA216" i="21" s="1"/>
  <c r="L215" i="21"/>
  <c r="K215" i="21"/>
  <c r="AA213" i="21"/>
  <c r="M213" i="21"/>
  <c r="J213" i="21"/>
  <c r="J211" i="21" s="1"/>
  <c r="F213" i="21"/>
  <c r="H213" i="21" s="1"/>
  <c r="K212" i="21"/>
  <c r="D212" i="21"/>
  <c r="AA212" i="21" s="1"/>
  <c r="L211" i="21"/>
  <c r="K211" i="21"/>
  <c r="D211" i="21"/>
  <c r="AA211" i="21" s="1"/>
  <c r="AA209" i="21"/>
  <c r="M209" i="21"/>
  <c r="F209" i="21"/>
  <c r="H209" i="21" s="1"/>
  <c r="AA208" i="21"/>
  <c r="M208" i="21"/>
  <c r="J208" i="21"/>
  <c r="J206" i="21" s="1"/>
  <c r="J205" i="21" s="1"/>
  <c r="H208" i="21"/>
  <c r="F208" i="21"/>
  <c r="AA207" i="21"/>
  <c r="M207" i="21"/>
  <c r="H207" i="21"/>
  <c r="F207" i="21"/>
  <c r="K206" i="21"/>
  <c r="K205" i="21" s="1"/>
  <c r="D206" i="21"/>
  <c r="AA206" i="21" s="1"/>
  <c r="L205" i="21"/>
  <c r="AA203" i="21"/>
  <c r="M203" i="21"/>
  <c r="J203" i="21"/>
  <c r="H203" i="21"/>
  <c r="AA202" i="21"/>
  <c r="M202" i="21"/>
  <c r="J202" i="21"/>
  <c r="H202" i="21"/>
  <c r="AA201" i="21"/>
  <c r="M201" i="21"/>
  <c r="J201" i="21"/>
  <c r="H201" i="21"/>
  <c r="AA200" i="21"/>
  <c r="M200" i="21"/>
  <c r="J200" i="21"/>
  <c r="F200" i="21"/>
  <c r="H200" i="21" s="1"/>
  <c r="AA199" i="21"/>
  <c r="M199" i="21"/>
  <c r="J199" i="21"/>
  <c r="H199" i="21"/>
  <c r="AA198" i="21"/>
  <c r="M198" i="21"/>
  <c r="J198" i="21"/>
  <c r="H198" i="21"/>
  <c r="AA197" i="21"/>
  <c r="M197" i="21"/>
  <c r="J197" i="21"/>
  <c r="H197" i="21"/>
  <c r="AA196" i="21"/>
  <c r="M196" i="21"/>
  <c r="J196" i="21"/>
  <c r="H196" i="21"/>
  <c r="AA195" i="21"/>
  <c r="M195" i="21"/>
  <c r="J195" i="21"/>
  <c r="H195" i="21"/>
  <c r="AA194" i="21"/>
  <c r="M194" i="21"/>
  <c r="J194" i="21"/>
  <c r="H194" i="21"/>
  <c r="AA193" i="21"/>
  <c r="M193" i="21"/>
  <c r="J193" i="21"/>
  <c r="H193" i="21"/>
  <c r="AA192" i="21"/>
  <c r="M192" i="21"/>
  <c r="M191" i="21" s="1"/>
  <c r="J192" i="21"/>
  <c r="H192" i="21"/>
  <c r="K191" i="21"/>
  <c r="D191" i="21"/>
  <c r="K190" i="21"/>
  <c r="D190" i="21"/>
  <c r="AA190" i="21" s="1"/>
  <c r="AA189" i="21"/>
  <c r="M189" i="21"/>
  <c r="J189" i="21"/>
  <c r="H189" i="21"/>
  <c r="M187" i="21"/>
  <c r="J187" i="21"/>
  <c r="L187" i="21" s="1"/>
  <c r="AA187" i="21" s="1"/>
  <c r="F187" i="21"/>
  <c r="H187" i="21" s="1"/>
  <c r="AA186" i="21"/>
  <c r="M186" i="21"/>
  <c r="J186" i="21"/>
  <c r="H186" i="21"/>
  <c r="AA185" i="21"/>
  <c r="M185" i="21"/>
  <c r="J185" i="21"/>
  <c r="H185" i="21"/>
  <c r="M183" i="21"/>
  <c r="J183" i="21"/>
  <c r="L183" i="21" s="1"/>
  <c r="AA183" i="21" s="1"/>
  <c r="F183" i="21"/>
  <c r="H183" i="21" s="1"/>
  <c r="AA182" i="21"/>
  <c r="M182" i="21"/>
  <c r="J182" i="21"/>
  <c r="H182" i="21"/>
  <c r="AA181" i="21"/>
  <c r="M181" i="21"/>
  <c r="J181" i="21"/>
  <c r="F181" i="21"/>
  <c r="H181" i="21" s="1"/>
  <c r="AA180" i="21"/>
  <c r="M180" i="21"/>
  <c r="J180" i="21"/>
  <c r="F180" i="21"/>
  <c r="H180" i="21" s="1"/>
  <c r="AA179" i="21"/>
  <c r="M179" i="21"/>
  <c r="J179" i="21"/>
  <c r="H179" i="21"/>
  <c r="AA178" i="21"/>
  <c r="M178" i="21"/>
  <c r="J178" i="21"/>
  <c r="H178" i="21"/>
  <c r="AA177" i="21"/>
  <c r="M177" i="21"/>
  <c r="J177" i="21"/>
  <c r="H177" i="21"/>
  <c r="M174" i="21"/>
  <c r="K173" i="21"/>
  <c r="K168" i="21" s="1"/>
  <c r="K160" i="21" s="1"/>
  <c r="K155" i="21" s="1"/>
  <c r="D173" i="21"/>
  <c r="D168" i="21" s="1"/>
  <c r="D160" i="21" s="1"/>
  <c r="M172" i="21"/>
  <c r="M171" i="21"/>
  <c r="M170" i="21"/>
  <c r="M169" i="21"/>
  <c r="M166" i="21"/>
  <c r="M165" i="21"/>
  <c r="M164" i="21"/>
  <c r="M163" i="21"/>
  <c r="J163" i="21"/>
  <c r="L163" i="21" s="1"/>
  <c r="AA163" i="21" s="1"/>
  <c r="F163" i="21"/>
  <c r="H163" i="21" s="1"/>
  <c r="M162" i="21"/>
  <c r="J162" i="21"/>
  <c r="L162" i="21" s="1"/>
  <c r="AA162" i="21" s="1"/>
  <c r="F162" i="21"/>
  <c r="H162" i="21" s="1"/>
  <c r="M161" i="21"/>
  <c r="J161" i="21"/>
  <c r="L161" i="21" s="1"/>
  <c r="AA161" i="21" s="1"/>
  <c r="F161" i="21"/>
  <c r="H161" i="21" s="1"/>
  <c r="M159" i="21"/>
  <c r="L159" i="21"/>
  <c r="AA159" i="21" s="1"/>
  <c r="H159" i="21"/>
  <c r="F159" i="21"/>
  <c r="K158" i="21"/>
  <c r="J158" i="21"/>
  <c r="D158" i="21"/>
  <c r="M157" i="21"/>
  <c r="J157" i="21"/>
  <c r="L157" i="21" s="1"/>
  <c r="AA157" i="21" s="1"/>
  <c r="F157" i="21"/>
  <c r="H157" i="21" s="1"/>
  <c r="K156" i="21"/>
  <c r="D156" i="21"/>
  <c r="K154" i="21"/>
  <c r="M154" i="21" s="1"/>
  <c r="J154" i="21"/>
  <c r="F154" i="21"/>
  <c r="H154" i="21" s="1"/>
  <c r="J153" i="21"/>
  <c r="D153" i="21"/>
  <c r="AA152" i="21"/>
  <c r="M152" i="21"/>
  <c r="J152" i="21"/>
  <c r="F152" i="21"/>
  <c r="H152" i="21" s="1"/>
  <c r="AA151" i="21"/>
  <c r="M151" i="21"/>
  <c r="J151" i="21"/>
  <c r="F151" i="21"/>
  <c r="H151" i="21" s="1"/>
  <c r="AA150" i="21"/>
  <c r="M150" i="21"/>
  <c r="J150" i="21"/>
  <c r="F150" i="21"/>
  <c r="H150" i="21" s="1"/>
  <c r="AA148" i="21"/>
  <c r="M148" i="21"/>
  <c r="J148" i="21"/>
  <c r="F148" i="21"/>
  <c r="H148" i="21" s="1"/>
  <c r="AA147" i="21"/>
  <c r="M147" i="21"/>
  <c r="J147" i="21"/>
  <c r="F147" i="21"/>
  <c r="H147" i="21" s="1"/>
  <c r="AA146" i="21"/>
  <c r="M146" i="21"/>
  <c r="J146" i="21"/>
  <c r="F146" i="21"/>
  <c r="H146" i="21" s="1"/>
  <c r="AA144" i="21"/>
  <c r="M144" i="21"/>
  <c r="J144" i="21"/>
  <c r="H144" i="21"/>
  <c r="F144" i="21"/>
  <c r="AA143" i="21"/>
  <c r="M143" i="21"/>
  <c r="J143" i="21"/>
  <c r="F143" i="21"/>
  <c r="H143" i="21" s="1"/>
  <c r="AA141" i="21"/>
  <c r="M141" i="21"/>
  <c r="J141" i="21"/>
  <c r="F141" i="21"/>
  <c r="H141" i="21" s="1"/>
  <c r="AA140" i="21"/>
  <c r="M140" i="21"/>
  <c r="J140" i="21"/>
  <c r="F140" i="21"/>
  <c r="H140" i="21" s="1"/>
  <c r="AA139" i="21"/>
  <c r="M139" i="21"/>
  <c r="J139" i="21"/>
  <c r="F139" i="21"/>
  <c r="H139" i="21" s="1"/>
  <c r="AA138" i="21"/>
  <c r="M138" i="21"/>
  <c r="J138" i="21"/>
  <c r="F138" i="21"/>
  <c r="H138" i="21" s="1"/>
  <c r="AA136" i="21"/>
  <c r="M136" i="21"/>
  <c r="J136" i="21"/>
  <c r="F136" i="21"/>
  <c r="H136" i="21" s="1"/>
  <c r="AA135" i="21"/>
  <c r="M135" i="21"/>
  <c r="J135" i="21"/>
  <c r="F135" i="21"/>
  <c r="H135" i="21" s="1"/>
  <c r="M129" i="21"/>
  <c r="K128" i="21"/>
  <c r="K127" i="21" s="1"/>
  <c r="K124" i="21" s="1"/>
  <c r="D128" i="21"/>
  <c r="D127" i="21" s="1"/>
  <c r="D124" i="21" s="1"/>
  <c r="J125" i="21"/>
  <c r="L125" i="21" s="1"/>
  <c r="F125" i="21"/>
  <c r="H125" i="21" s="1"/>
  <c r="D123" i="21"/>
  <c r="AA122" i="21"/>
  <c r="K122" i="21"/>
  <c r="M122" i="21" s="1"/>
  <c r="J122" i="21"/>
  <c r="H122" i="21"/>
  <c r="AA121" i="21"/>
  <c r="K121" i="21"/>
  <c r="M121" i="21" s="1"/>
  <c r="J121" i="21"/>
  <c r="H121" i="21"/>
  <c r="AA120" i="21"/>
  <c r="K120" i="21"/>
  <c r="M120" i="21" s="1"/>
  <c r="J120" i="21"/>
  <c r="H120" i="21"/>
  <c r="AA119" i="21"/>
  <c r="K119" i="21"/>
  <c r="M119" i="21" s="1"/>
  <c r="J119" i="21"/>
  <c r="H119" i="21"/>
  <c r="AA118" i="21"/>
  <c r="K118" i="21"/>
  <c r="M118" i="21" s="1"/>
  <c r="J118" i="21"/>
  <c r="H118" i="21"/>
  <c r="AA117" i="21"/>
  <c r="M117" i="21"/>
  <c r="K117" i="21"/>
  <c r="J117" i="21"/>
  <c r="H117" i="21"/>
  <c r="AA116" i="21"/>
  <c r="K116" i="21"/>
  <c r="M116" i="21" s="1"/>
  <c r="J116" i="21"/>
  <c r="H116" i="21"/>
  <c r="AA115" i="21"/>
  <c r="K115" i="21"/>
  <c r="M115" i="21" s="1"/>
  <c r="J115" i="21"/>
  <c r="H115" i="21"/>
  <c r="AA114" i="21"/>
  <c r="K114" i="21"/>
  <c r="M114" i="21" s="1"/>
  <c r="J114" i="21"/>
  <c r="H114" i="21"/>
  <c r="M113" i="21"/>
  <c r="D112" i="21"/>
  <c r="D103" i="21" s="1"/>
  <c r="M111" i="21"/>
  <c r="M110" i="21"/>
  <c r="M109" i="21"/>
  <c r="K104" i="21"/>
  <c r="J104" i="21"/>
  <c r="H104" i="21"/>
  <c r="L102" i="21"/>
  <c r="AA102" i="21" s="1"/>
  <c r="H102" i="21"/>
  <c r="K101" i="21"/>
  <c r="D101" i="21"/>
  <c r="L100" i="21"/>
  <c r="F100" i="21"/>
  <c r="H100" i="21" s="1"/>
  <c r="D100" i="21"/>
  <c r="K99" i="21"/>
  <c r="J99" i="21"/>
  <c r="AA98" i="21"/>
  <c r="M98" i="21"/>
  <c r="J98" i="21"/>
  <c r="H98" i="21"/>
  <c r="AA97" i="21"/>
  <c r="K97" i="21"/>
  <c r="M97" i="21" s="1"/>
  <c r="J97" i="21"/>
  <c r="H97" i="21"/>
  <c r="AA96" i="21"/>
  <c r="M96" i="21"/>
  <c r="J96" i="21"/>
  <c r="H96" i="21"/>
  <c r="AA95" i="21"/>
  <c r="M95" i="21"/>
  <c r="J95" i="21"/>
  <c r="H95" i="21"/>
  <c r="M94" i="21"/>
  <c r="J94" i="21"/>
  <c r="L94" i="21" s="1"/>
  <c r="AA94" i="21" s="1"/>
  <c r="F94" i="21"/>
  <c r="H94" i="21" s="1"/>
  <c r="AA93" i="21"/>
  <c r="M93" i="21"/>
  <c r="J93" i="21"/>
  <c r="F93" i="21"/>
  <c r="H93" i="21" s="1"/>
  <c r="M92" i="21"/>
  <c r="M91" i="21"/>
  <c r="M90" i="21"/>
  <c r="M89" i="21"/>
  <c r="D88" i="21"/>
  <c r="M87" i="21"/>
  <c r="D86" i="21"/>
  <c r="M84" i="21"/>
  <c r="M83" i="21" s="1"/>
  <c r="K83" i="21"/>
  <c r="D83" i="21"/>
  <c r="M81" i="21"/>
  <c r="M80" i="21"/>
  <c r="J80" i="21"/>
  <c r="L80" i="21" s="1"/>
  <c r="AA80" i="21" s="1"/>
  <c r="F80" i="21"/>
  <c r="H80" i="21" s="1"/>
  <c r="M79" i="21"/>
  <c r="J79" i="21"/>
  <c r="L79" i="21" s="1"/>
  <c r="AA79" i="21" s="1"/>
  <c r="F79" i="21"/>
  <c r="H79" i="21" s="1"/>
  <c r="M78" i="21"/>
  <c r="J78" i="21"/>
  <c r="L78" i="21" s="1"/>
  <c r="AA78" i="21" s="1"/>
  <c r="F78" i="21"/>
  <c r="H78" i="21" s="1"/>
  <c r="M77" i="21"/>
  <c r="J77" i="21"/>
  <c r="L77" i="21" s="1"/>
  <c r="AA77" i="21" s="1"/>
  <c r="F77" i="21"/>
  <c r="H77" i="21" s="1"/>
  <c r="M76" i="21"/>
  <c r="J76" i="21"/>
  <c r="L76" i="21" s="1"/>
  <c r="H76" i="21"/>
  <c r="AA74" i="21"/>
  <c r="K74" i="21"/>
  <c r="M74" i="21" s="1"/>
  <c r="J74" i="21"/>
  <c r="H74" i="21"/>
  <c r="AA72" i="21"/>
  <c r="K72" i="21"/>
  <c r="M72" i="21" s="1"/>
  <c r="J72" i="21"/>
  <c r="J71" i="21" s="1"/>
  <c r="H72" i="21"/>
  <c r="L71" i="21"/>
  <c r="D71" i="21"/>
  <c r="AA70" i="21"/>
  <c r="M70" i="21"/>
  <c r="J70" i="21"/>
  <c r="J69" i="21" s="1"/>
  <c r="H70" i="21"/>
  <c r="L69" i="21"/>
  <c r="K69" i="21"/>
  <c r="D69" i="21"/>
  <c r="AA68" i="21"/>
  <c r="M68" i="21"/>
  <c r="J68" i="21"/>
  <c r="H68" i="21"/>
  <c r="AA67" i="21"/>
  <c r="M67" i="21"/>
  <c r="J67" i="21"/>
  <c r="H67" i="21"/>
  <c r="AA66" i="21"/>
  <c r="M66" i="21"/>
  <c r="H66" i="21"/>
  <c r="AA65" i="21"/>
  <c r="M65" i="21"/>
  <c r="J65" i="21"/>
  <c r="H65" i="21"/>
  <c r="AA64" i="21"/>
  <c r="M64" i="21"/>
  <c r="J64" i="21"/>
  <c r="H64" i="21"/>
  <c r="AA63" i="21"/>
  <c r="M63" i="21"/>
  <c r="J63" i="21"/>
  <c r="H63" i="21"/>
  <c r="AA62" i="21"/>
  <c r="M62" i="21"/>
  <c r="J62" i="21"/>
  <c r="F62" i="21"/>
  <c r="H62" i="21" s="1"/>
  <c r="AA61" i="21"/>
  <c r="M61" i="21"/>
  <c r="J61" i="21"/>
  <c r="F61" i="21"/>
  <c r="H61" i="21" s="1"/>
  <c r="AA60" i="21"/>
  <c r="M60" i="21"/>
  <c r="J60" i="21"/>
  <c r="H60" i="21"/>
  <c r="K59" i="21"/>
  <c r="K56" i="21" s="1"/>
  <c r="F59" i="21"/>
  <c r="D59" i="21"/>
  <c r="AA59" i="21" s="1"/>
  <c r="M58" i="21"/>
  <c r="M57" i="21"/>
  <c r="M54" i="21"/>
  <c r="M53" i="21" s="1"/>
  <c r="S53" i="21"/>
  <c r="K53" i="21"/>
  <c r="D53" i="21"/>
  <c r="M51" i="21"/>
  <c r="M50" i="21"/>
  <c r="M49" i="21" s="1"/>
  <c r="K49" i="21"/>
  <c r="D49" i="21"/>
  <c r="M47" i="21"/>
  <c r="M46" i="21"/>
  <c r="S45" i="21"/>
  <c r="K45" i="21"/>
  <c r="D45" i="21"/>
  <c r="M43" i="21"/>
  <c r="M42" i="21"/>
  <c r="M41" i="21"/>
  <c r="M40" i="21"/>
  <c r="M39" i="21"/>
  <c r="M38" i="21"/>
  <c r="M37" i="21"/>
  <c r="M36" i="21"/>
  <c r="M35" i="21"/>
  <c r="M34" i="21"/>
  <c r="M33" i="21"/>
  <c r="M32" i="21"/>
  <c r="K31" i="21"/>
  <c r="D31" i="21"/>
  <c r="K30" i="21"/>
  <c r="J30" i="21"/>
  <c r="H30" i="21"/>
  <c r="K29" i="21"/>
  <c r="J29" i="21"/>
  <c r="H29" i="21"/>
  <c r="J27" i="21"/>
  <c r="J26" i="21" s="1"/>
  <c r="H27" i="21"/>
  <c r="K26" i="21"/>
  <c r="D26" i="21"/>
  <c r="J25" i="21"/>
  <c r="H25" i="21"/>
  <c r="K24" i="21"/>
  <c r="K23" i="21" s="1"/>
  <c r="J24" i="21"/>
  <c r="H24" i="21"/>
  <c r="D23" i="21"/>
  <c r="K22" i="21"/>
  <c r="J22" i="21"/>
  <c r="H22" i="21"/>
  <c r="K21" i="21"/>
  <c r="J21" i="21"/>
  <c r="H21" i="21"/>
  <c r="D20" i="21"/>
  <c r="K19" i="21"/>
  <c r="J19" i="21"/>
  <c r="G19" i="21"/>
  <c r="F19" i="21"/>
  <c r="K18" i="21"/>
  <c r="J18" i="21"/>
  <c r="H18" i="21"/>
  <c r="K17" i="21"/>
  <c r="J17" i="21"/>
  <c r="L17" i="21" s="1"/>
  <c r="AA17" i="21" s="1"/>
  <c r="G17" i="21"/>
  <c r="F17" i="21"/>
  <c r="J16" i="21"/>
  <c r="L16" i="21" s="1"/>
  <c r="AA16" i="21" s="1"/>
  <c r="H16" i="21"/>
  <c r="J15" i="21"/>
  <c r="L15" i="21" s="1"/>
  <c r="AA15" i="21" s="1"/>
  <c r="F15" i="21"/>
  <c r="H15" i="21" s="1"/>
  <c r="J14" i="21"/>
  <c r="L14" i="21" s="1"/>
  <c r="AA14" i="21" s="1"/>
  <c r="H14" i="21"/>
  <c r="J13" i="21"/>
  <c r="L13" i="21" s="1"/>
  <c r="AA13" i="21" s="1"/>
  <c r="H13" i="21"/>
  <c r="J12" i="21"/>
  <c r="L12" i="21" s="1"/>
  <c r="AA12" i="21" s="1"/>
  <c r="F12" i="21"/>
  <c r="H12" i="21" s="1"/>
  <c r="J11" i="21"/>
  <c r="L11" i="21" s="1"/>
  <c r="AA11" i="21" s="1"/>
  <c r="H11" i="21"/>
  <c r="J10" i="21"/>
  <c r="L10" i="21" s="1"/>
  <c r="AA10" i="21" s="1"/>
  <c r="H10" i="21"/>
  <c r="J9" i="21"/>
  <c r="L9" i="21" s="1"/>
  <c r="AA9" i="21" s="1"/>
  <c r="H9" i="21"/>
  <c r="K8" i="21"/>
  <c r="K7" i="21" s="1"/>
  <c r="J8" i="21"/>
  <c r="G8" i="21"/>
  <c r="F8" i="21"/>
  <c r="X7" i="21"/>
  <c r="D7" i="21"/>
  <c r="L27" i="21" l="1"/>
  <c r="AA27" i="21" s="1"/>
  <c r="J156" i="21"/>
  <c r="L156" i="21" s="1"/>
  <c r="J7" i="21"/>
  <c r="L8" i="21"/>
  <c r="AA8" i="21" s="1"/>
  <c r="L19" i="21"/>
  <c r="AA19" i="21" s="1"/>
  <c r="L21" i="21"/>
  <c r="AA21" i="21" s="1"/>
  <c r="L22" i="21"/>
  <c r="AA22" i="21" s="1"/>
  <c r="D75" i="21"/>
  <c r="K28" i="21"/>
  <c r="M69" i="21"/>
  <c r="K88" i="21"/>
  <c r="K153" i="21"/>
  <c r="M153" i="21" s="1"/>
  <c r="D155" i="21"/>
  <c r="L158" i="21"/>
  <c r="AA158" i="21" s="1"/>
  <c r="M173" i="21"/>
  <c r="D205" i="21"/>
  <c r="AA205" i="21" s="1"/>
  <c r="AA71" i="21"/>
  <c r="AA125" i="21"/>
  <c r="L124" i="21"/>
  <c r="AA124" i="21" s="1"/>
  <c r="H8" i="21"/>
  <c r="H19" i="21"/>
  <c r="J23" i="21"/>
  <c r="L23" i="21" s="1"/>
  <c r="AA23" i="21" s="1"/>
  <c r="L26" i="21"/>
  <c r="AA26" i="21" s="1"/>
  <c r="L30" i="21"/>
  <c r="AA30" i="21" s="1"/>
  <c r="M31" i="21"/>
  <c r="J59" i="21"/>
  <c r="J28" i="21" s="1"/>
  <c r="L99" i="21"/>
  <c r="L101" i="21"/>
  <c r="AA101" i="21" s="1"/>
  <c r="K112" i="21"/>
  <c r="K86" i="21" s="1"/>
  <c r="K75" i="21" s="1"/>
  <c r="M75" i="21" s="1"/>
  <c r="L154" i="21"/>
  <c r="AA154" i="21" s="1"/>
  <c r="M206" i="21"/>
  <c r="M205" i="21" s="1"/>
  <c r="D215" i="21"/>
  <c r="AA215" i="21" s="1"/>
  <c r="H17" i="21"/>
  <c r="L153" i="21"/>
  <c r="M158" i="21"/>
  <c r="M168" i="21"/>
  <c r="J190" i="21"/>
  <c r="J216" i="21"/>
  <c r="J215" i="21" s="1"/>
  <c r="L18" i="21"/>
  <c r="AA18" i="21" s="1"/>
  <c r="K20" i="21"/>
  <c r="M45" i="21"/>
  <c r="AA69" i="21"/>
  <c r="M88" i="21"/>
  <c r="J124" i="21"/>
  <c r="J123" i="21" s="1"/>
  <c r="M128" i="21"/>
  <c r="M127" i="21" s="1"/>
  <c r="AA156" i="21"/>
  <c r="J160" i="21"/>
  <c r="L160" i="21" s="1"/>
  <c r="AA76" i="21"/>
  <c r="L75" i="21"/>
  <c r="AA75" i="21" s="1"/>
  <c r="L7" i="21"/>
  <c r="AA7" i="21" s="1"/>
  <c r="L29" i="21"/>
  <c r="L25" i="21"/>
  <c r="AA25" i="21" s="1"/>
  <c r="D56" i="21"/>
  <c r="D227" i="21" s="1"/>
  <c r="K71" i="21"/>
  <c r="M71" i="21" s="1"/>
  <c r="J75" i="21"/>
  <c r="D99" i="21"/>
  <c r="AA100" i="21"/>
  <c r="M59" i="21"/>
  <c r="M56" i="21" s="1"/>
  <c r="L24" i="21"/>
  <c r="AA24" i="21" s="1"/>
  <c r="D28" i="21"/>
  <c r="K227" i="21"/>
  <c r="L104" i="21"/>
  <c r="AA104" i="21" s="1"/>
  <c r="M112" i="21"/>
  <c r="M155" i="21"/>
  <c r="M160" i="21"/>
  <c r="AA160" i="21"/>
  <c r="J20" i="21"/>
  <c r="J103" i="21"/>
  <c r="AA153" i="21"/>
  <c r="M156" i="21"/>
  <c r="J212" i="21"/>
  <c r="M216" i="21"/>
  <c r="M215" i="21" s="1"/>
  <c r="L222" i="21"/>
  <c r="AA222" i="21" s="1"/>
  <c r="M212" i="21"/>
  <c r="M211" i="21" s="1"/>
  <c r="L20" i="21" l="1"/>
  <c r="AA20" i="21" s="1"/>
  <c r="L123" i="21"/>
  <c r="AA123" i="21" s="1"/>
  <c r="M86" i="21"/>
  <c r="K123" i="21"/>
  <c r="J73" i="21"/>
  <c r="K103" i="21"/>
  <c r="K73" i="21" s="1"/>
  <c r="J155" i="21"/>
  <c r="L155" i="21" s="1"/>
  <c r="AA155" i="21" s="1"/>
  <c r="M227" i="21"/>
  <c r="D228" i="21"/>
  <c r="Z220" i="21"/>
  <c r="I220" i="21" s="1"/>
  <c r="Z217" i="21"/>
  <c r="I217" i="21" s="1"/>
  <c r="Z209" i="21"/>
  <c r="I209" i="21" s="1"/>
  <c r="Z202" i="21"/>
  <c r="I202" i="21" s="1"/>
  <c r="Z200" i="21"/>
  <c r="I200" i="21" s="1"/>
  <c r="Z187" i="21"/>
  <c r="I187" i="21" s="1"/>
  <c r="Z186" i="21"/>
  <c r="I186" i="21" s="1"/>
  <c r="Z183" i="21"/>
  <c r="I183" i="21" s="1"/>
  <c r="Z182" i="21"/>
  <c r="I182" i="21" s="1"/>
  <c r="Z179" i="21"/>
  <c r="I179" i="21" s="1"/>
  <c r="Z177" i="21"/>
  <c r="I177" i="21" s="1"/>
  <c r="Z163" i="21"/>
  <c r="I163" i="21" s="1"/>
  <c r="Z162" i="21"/>
  <c r="I162" i="21" s="1"/>
  <c r="Z161" i="21"/>
  <c r="I161" i="21" s="1"/>
  <c r="Z150" i="21"/>
  <c r="I150" i="21" s="1"/>
  <c r="Z144" i="21"/>
  <c r="I144" i="21" s="1"/>
  <c r="Z139" i="21"/>
  <c r="I139" i="21" s="1"/>
  <c r="Z122" i="21"/>
  <c r="I122" i="21" s="1"/>
  <c r="Z118" i="21"/>
  <c r="I118" i="21" s="1"/>
  <c r="Z221" i="21"/>
  <c r="I221" i="21" s="1"/>
  <c r="Z218" i="21"/>
  <c r="I218" i="21" s="1"/>
  <c r="Z207" i="21"/>
  <c r="I207" i="21" s="1"/>
  <c r="Z198" i="21"/>
  <c r="I198" i="21" s="1"/>
  <c r="Z196" i="21"/>
  <c r="I196" i="21" s="1"/>
  <c r="Z194" i="21"/>
  <c r="I194" i="21" s="1"/>
  <c r="Z192" i="21"/>
  <c r="I192" i="21" s="1"/>
  <c r="Z180" i="21"/>
  <c r="I180" i="21" s="1"/>
  <c r="Z151" i="21"/>
  <c r="I151" i="21" s="1"/>
  <c r="Z146" i="21"/>
  <c r="I146" i="21" s="1"/>
  <c r="Z140" i="21"/>
  <c r="I140" i="21" s="1"/>
  <c r="Z135" i="21"/>
  <c r="I135" i="21" s="1"/>
  <c r="Z119" i="21"/>
  <c r="I119" i="21" s="1"/>
  <c r="Z115" i="21"/>
  <c r="I115" i="21" s="1"/>
  <c r="Z97" i="21"/>
  <c r="I97" i="21" s="1"/>
  <c r="Z225" i="21"/>
  <c r="I225" i="21" s="1"/>
  <c r="Z222" i="21"/>
  <c r="I222" i="21" s="1"/>
  <c r="Z219" i="21"/>
  <c r="I219" i="21" s="1"/>
  <c r="Z213" i="21"/>
  <c r="I213" i="21" s="1"/>
  <c r="Z208" i="21"/>
  <c r="I208" i="21" s="1"/>
  <c r="Z203" i="21"/>
  <c r="I203" i="21" s="1"/>
  <c r="Z201" i="21"/>
  <c r="I201" i="21" s="1"/>
  <c r="Z189" i="21"/>
  <c r="I189" i="21" s="1"/>
  <c r="Z185" i="21"/>
  <c r="I185" i="21" s="1"/>
  <c r="Z181" i="21"/>
  <c r="I181" i="21" s="1"/>
  <c r="Z178" i="21"/>
  <c r="I178" i="21" s="1"/>
  <c r="Z159" i="21"/>
  <c r="I159" i="21" s="1"/>
  <c r="Z152" i="21"/>
  <c r="I152" i="21" s="1"/>
  <c r="Z147" i="21"/>
  <c r="I147" i="21" s="1"/>
  <c r="Z141" i="21"/>
  <c r="I141" i="21" s="1"/>
  <c r="Z136" i="21"/>
  <c r="I136" i="21" s="1"/>
  <c r="Z199" i="21"/>
  <c r="I199" i="21" s="1"/>
  <c r="Z197" i="21"/>
  <c r="I197" i="21" s="1"/>
  <c r="Z195" i="21"/>
  <c r="I195" i="21" s="1"/>
  <c r="Z193" i="21"/>
  <c r="I193" i="21" s="1"/>
  <c r="Z157" i="21"/>
  <c r="I157" i="21" s="1"/>
  <c r="Z154" i="21"/>
  <c r="I154" i="21" s="1"/>
  <c r="Z148" i="21"/>
  <c r="I148" i="21" s="1"/>
  <c r="Z143" i="21"/>
  <c r="I143" i="21" s="1"/>
  <c r="Z138" i="21"/>
  <c r="I138" i="21" s="1"/>
  <c r="Z125" i="21"/>
  <c r="I125" i="21" s="1"/>
  <c r="Z121" i="21"/>
  <c r="I121" i="21" s="1"/>
  <c r="Z117" i="21"/>
  <c r="I117" i="21" s="1"/>
  <c r="Z98" i="21"/>
  <c r="I98" i="21" s="1"/>
  <c r="Z80" i="21"/>
  <c r="I80" i="21" s="1"/>
  <c r="Z79" i="21"/>
  <c r="I79" i="21" s="1"/>
  <c r="Z114" i="21"/>
  <c r="I114" i="21" s="1"/>
  <c r="Z65" i="21"/>
  <c r="I65" i="21" s="1"/>
  <c r="Z63" i="21"/>
  <c r="I63" i="21" s="1"/>
  <c r="Z60" i="21"/>
  <c r="I60" i="21" s="1"/>
  <c r="Z24" i="21"/>
  <c r="I24" i="21" s="1"/>
  <c r="Z16" i="21"/>
  <c r="I16" i="21" s="1"/>
  <c r="Z9" i="21"/>
  <c r="I9" i="21" s="1"/>
  <c r="Z120" i="21"/>
  <c r="I120" i="21" s="1"/>
  <c r="Z116" i="21"/>
  <c r="I116" i="21" s="1"/>
  <c r="Z77" i="21"/>
  <c r="I77" i="21" s="1"/>
  <c r="Z76" i="21"/>
  <c r="I76" i="21" s="1"/>
  <c r="Z67" i="21"/>
  <c r="I67" i="21" s="1"/>
  <c r="Z61" i="21"/>
  <c r="I61" i="21" s="1"/>
  <c r="Z14" i="21"/>
  <c r="I14" i="21" s="1"/>
  <c r="Z12" i="21"/>
  <c r="I12" i="21" s="1"/>
  <c r="Z8" i="21"/>
  <c r="Z96" i="21"/>
  <c r="I96" i="21" s="1"/>
  <c r="Z93" i="21"/>
  <c r="I93" i="21" s="1"/>
  <c r="Z78" i="21"/>
  <c r="I78" i="21" s="1"/>
  <c r="Z74" i="21"/>
  <c r="I74" i="21" s="1"/>
  <c r="Z72" i="21"/>
  <c r="I72" i="21" s="1"/>
  <c r="Z64" i="21"/>
  <c r="I64" i="21" s="1"/>
  <c r="Z62" i="21"/>
  <c r="I62" i="21" s="1"/>
  <c r="Z25" i="21"/>
  <c r="I25" i="21" s="1"/>
  <c r="Z15" i="21"/>
  <c r="I15" i="21" s="1"/>
  <c r="Z10" i="21"/>
  <c r="I10" i="21" s="1"/>
  <c r="Z104" i="21"/>
  <c r="I104" i="21" s="1"/>
  <c r="Z102" i="21"/>
  <c r="I102" i="21" s="1"/>
  <c r="Z95" i="21"/>
  <c r="I95" i="21" s="1"/>
  <c r="Z94" i="21"/>
  <c r="I94" i="21" s="1"/>
  <c r="Z70" i="21"/>
  <c r="I70" i="21" s="1"/>
  <c r="Z68" i="21"/>
  <c r="I68" i="21" s="1"/>
  <c r="Z66" i="21"/>
  <c r="I66" i="21" s="1"/>
  <c r="Z29" i="21"/>
  <c r="I29" i="21" s="1"/>
  <c r="Z27" i="21"/>
  <c r="I27" i="21" s="1"/>
  <c r="Z21" i="21"/>
  <c r="I21" i="21" s="1"/>
  <c r="Z19" i="21"/>
  <c r="I19" i="21" s="1"/>
  <c r="Z17" i="21"/>
  <c r="I17" i="21" s="1"/>
  <c r="Z13" i="21"/>
  <c r="I13" i="21" s="1"/>
  <c r="Z30" i="21"/>
  <c r="I30" i="21" s="1"/>
  <c r="Z22" i="21"/>
  <c r="I22" i="21" s="1"/>
  <c r="Z18" i="21"/>
  <c r="I18" i="21" s="1"/>
  <c r="Z11" i="21"/>
  <c r="I11" i="21" s="1"/>
  <c r="Z100" i="21"/>
  <c r="I100" i="21" s="1"/>
  <c r="AA99" i="21"/>
  <c r="D73" i="21"/>
  <c r="J227" i="21"/>
  <c r="AA29" i="21"/>
  <c r="L28" i="21"/>
  <c r="AA28" i="21" s="1"/>
  <c r="L103" i="21" l="1"/>
  <c r="AA103" i="21" s="1"/>
  <c r="Z227" i="21"/>
  <c r="I8" i="21"/>
  <c r="I227" i="21" s="1"/>
  <c r="AA73" i="21"/>
  <c r="AA227" i="21" s="1"/>
  <c r="M73" i="21"/>
  <c r="AA205" i="20" l="1"/>
  <c r="AA204" i="20"/>
  <c r="M204" i="20"/>
  <c r="F204" i="20"/>
  <c r="H204" i="20" s="1"/>
  <c r="M203" i="20"/>
  <c r="L203" i="20"/>
  <c r="K203" i="20"/>
  <c r="J203" i="20"/>
  <c r="D203" i="20"/>
  <c r="AA203" i="20" s="1"/>
  <c r="J201" i="20"/>
  <c r="F201" i="20"/>
  <c r="H201" i="20" s="1"/>
  <c r="J200" i="20"/>
  <c r="L200" i="20" s="1"/>
  <c r="AA200" i="20" s="1"/>
  <c r="F200" i="20"/>
  <c r="H200" i="20" s="1"/>
  <c r="J199" i="20"/>
  <c r="L199" i="20" s="1"/>
  <c r="AA199" i="20" s="1"/>
  <c r="F199" i="20"/>
  <c r="H199" i="20" s="1"/>
  <c r="J198" i="20"/>
  <c r="L198" i="20" s="1"/>
  <c r="AA198" i="20" s="1"/>
  <c r="F198" i="20"/>
  <c r="H198" i="20" s="1"/>
  <c r="J197" i="20"/>
  <c r="L197" i="20" s="1"/>
  <c r="AA197" i="20" s="1"/>
  <c r="F197" i="20"/>
  <c r="H197" i="20" s="1"/>
  <c r="J196" i="20"/>
  <c r="L196" i="20" s="1"/>
  <c r="AA196" i="20" s="1"/>
  <c r="F196" i="20"/>
  <c r="H196" i="20" s="1"/>
  <c r="M195" i="20"/>
  <c r="M194" i="20" s="1"/>
  <c r="K195" i="20"/>
  <c r="K194" i="20" s="1"/>
  <c r="D195" i="20"/>
  <c r="AA195" i="20" s="1"/>
  <c r="AA194" i="20"/>
  <c r="L194" i="20"/>
  <c r="D194" i="20"/>
  <c r="K192" i="20"/>
  <c r="J192" i="20"/>
  <c r="L192" i="20" s="1"/>
  <c r="AA192" i="20" s="1"/>
  <c r="F192" i="20"/>
  <c r="H192" i="20" s="1"/>
  <c r="D191" i="20"/>
  <c r="AA191" i="20" s="1"/>
  <c r="L190" i="20"/>
  <c r="AA190" i="20" s="1"/>
  <c r="K190" i="20"/>
  <c r="D190" i="20"/>
  <c r="AA188" i="20"/>
  <c r="L188" i="20"/>
  <c r="F188" i="20"/>
  <c r="H188" i="20" s="1"/>
  <c r="J187" i="20"/>
  <c r="L187" i="20" s="1"/>
  <c r="AA187" i="20" s="1"/>
  <c r="F187" i="20"/>
  <c r="H187" i="20" s="1"/>
  <c r="AA186" i="20"/>
  <c r="L186" i="20"/>
  <c r="F186" i="20"/>
  <c r="H186" i="20" s="1"/>
  <c r="M185" i="20"/>
  <c r="J185" i="20"/>
  <c r="J184" i="20" s="1"/>
  <c r="D185" i="20"/>
  <c r="AA185" i="20" s="1"/>
  <c r="M184" i="20"/>
  <c r="L184" i="20"/>
  <c r="K184" i="20"/>
  <c r="D184" i="20"/>
  <c r="AA184" i="20" s="1"/>
  <c r="AA182" i="20"/>
  <c r="M182" i="20"/>
  <c r="J182" i="20"/>
  <c r="H182" i="20"/>
  <c r="AA181" i="20"/>
  <c r="M181" i="20"/>
  <c r="J181" i="20"/>
  <c r="H181" i="20"/>
  <c r="AA180" i="20"/>
  <c r="M180" i="20"/>
  <c r="J180" i="20"/>
  <c r="H180" i="20"/>
  <c r="AA179" i="20"/>
  <c r="M179" i="20"/>
  <c r="J179" i="20"/>
  <c r="F179" i="20"/>
  <c r="H179" i="20" s="1"/>
  <c r="AA178" i="20"/>
  <c r="M178" i="20"/>
  <c r="J178" i="20"/>
  <c r="H178" i="20"/>
  <c r="AA177" i="20"/>
  <c r="M177" i="20"/>
  <c r="J177" i="20"/>
  <c r="H177" i="20"/>
  <c r="AA176" i="20"/>
  <c r="M176" i="20"/>
  <c r="J176" i="20"/>
  <c r="H176" i="20"/>
  <c r="AA175" i="20"/>
  <c r="M175" i="20"/>
  <c r="J175" i="20"/>
  <c r="H175" i="20"/>
  <c r="AA174" i="20"/>
  <c r="M174" i="20"/>
  <c r="J174" i="20"/>
  <c r="H174" i="20"/>
  <c r="AA173" i="20"/>
  <c r="M173" i="20"/>
  <c r="J173" i="20"/>
  <c r="H173" i="20"/>
  <c r="AA172" i="20"/>
  <c r="M172" i="20"/>
  <c r="M170" i="20" s="1"/>
  <c r="J172" i="20"/>
  <c r="H172" i="20"/>
  <c r="AA171" i="20"/>
  <c r="M171" i="20"/>
  <c r="J171" i="20"/>
  <c r="H171" i="20"/>
  <c r="K170" i="20"/>
  <c r="D170" i="20"/>
  <c r="K169" i="20"/>
  <c r="D169" i="20"/>
  <c r="AA169" i="20" s="1"/>
  <c r="AA168" i="20"/>
  <c r="M168" i="20"/>
  <c r="J168" i="20"/>
  <c r="H168" i="20"/>
  <c r="M167" i="20"/>
  <c r="J167" i="20"/>
  <c r="L167" i="20" s="1"/>
  <c r="AA167" i="20" s="1"/>
  <c r="F167" i="20"/>
  <c r="H167" i="20" s="1"/>
  <c r="AA166" i="20"/>
  <c r="M166" i="20"/>
  <c r="J166" i="20"/>
  <c r="H166" i="20"/>
  <c r="AA165" i="20"/>
  <c r="M165" i="20"/>
  <c r="J165" i="20"/>
  <c r="H165" i="20"/>
  <c r="M164" i="20"/>
  <c r="J164" i="20"/>
  <c r="L164" i="20" s="1"/>
  <c r="AA164" i="20" s="1"/>
  <c r="F164" i="20"/>
  <c r="H164" i="20" s="1"/>
  <c r="AA163" i="20"/>
  <c r="M163" i="20"/>
  <c r="J163" i="20"/>
  <c r="H163" i="20"/>
  <c r="AA162" i="20"/>
  <c r="M162" i="20"/>
  <c r="J162" i="20"/>
  <c r="F162" i="20"/>
  <c r="H162" i="20" s="1"/>
  <c r="AA161" i="20"/>
  <c r="M161" i="20"/>
  <c r="J161" i="20"/>
  <c r="F161" i="20"/>
  <c r="H161" i="20" s="1"/>
  <c r="AA160" i="20"/>
  <c r="M160" i="20"/>
  <c r="J160" i="20"/>
  <c r="H160" i="20"/>
  <c r="AA159" i="20"/>
  <c r="M159" i="20"/>
  <c r="J159" i="20"/>
  <c r="H159" i="20"/>
  <c r="AA158" i="20"/>
  <c r="M158" i="20"/>
  <c r="J158" i="20"/>
  <c r="H158" i="20"/>
  <c r="M157" i="20"/>
  <c r="M156" i="20"/>
  <c r="K156" i="20"/>
  <c r="D156" i="20"/>
  <c r="D153" i="20" s="1"/>
  <c r="D146" i="20" s="1"/>
  <c r="M155" i="20"/>
  <c r="M154" i="20"/>
  <c r="K153" i="20"/>
  <c r="M151" i="20"/>
  <c r="M150" i="20"/>
  <c r="M149" i="20"/>
  <c r="J149" i="20"/>
  <c r="L149" i="20" s="1"/>
  <c r="AA149" i="20" s="1"/>
  <c r="F149" i="20"/>
  <c r="H149" i="20" s="1"/>
  <c r="M148" i="20"/>
  <c r="J148" i="20"/>
  <c r="L148" i="20" s="1"/>
  <c r="AA148" i="20" s="1"/>
  <c r="F148" i="20"/>
  <c r="H148" i="20" s="1"/>
  <c r="M147" i="20"/>
  <c r="J147" i="20"/>
  <c r="L147" i="20" s="1"/>
  <c r="AA147" i="20" s="1"/>
  <c r="F147" i="20"/>
  <c r="H147" i="20" s="1"/>
  <c r="K146" i="20"/>
  <c r="AA145" i="20"/>
  <c r="M145" i="20"/>
  <c r="L145" i="20"/>
  <c r="F145" i="20"/>
  <c r="H145" i="20" s="1"/>
  <c r="K144" i="20"/>
  <c r="J144" i="20"/>
  <c r="L144" i="20" s="1"/>
  <c r="D144" i="20"/>
  <c r="M143" i="20"/>
  <c r="J143" i="20"/>
  <c r="L143" i="20" s="1"/>
  <c r="AA143" i="20" s="1"/>
  <c r="F143" i="20"/>
  <c r="H143" i="20" s="1"/>
  <c r="K142" i="20"/>
  <c r="D142" i="20"/>
  <c r="M142" i="20" s="1"/>
  <c r="K141" i="20"/>
  <c r="K140" i="20"/>
  <c r="M140" i="20" s="1"/>
  <c r="J140" i="20"/>
  <c r="L140" i="20" s="1"/>
  <c r="AA140" i="20" s="1"/>
  <c r="F140" i="20"/>
  <c r="H140" i="20" s="1"/>
  <c r="K139" i="20"/>
  <c r="D139" i="20"/>
  <c r="M139" i="20" s="1"/>
  <c r="AA138" i="20"/>
  <c r="M138" i="20"/>
  <c r="J138" i="20"/>
  <c r="F138" i="20"/>
  <c r="H138" i="20" s="1"/>
  <c r="AA137" i="20"/>
  <c r="M137" i="20"/>
  <c r="J137" i="20"/>
  <c r="H137" i="20"/>
  <c r="F137" i="20"/>
  <c r="AA136" i="20"/>
  <c r="M136" i="20"/>
  <c r="J136" i="20"/>
  <c r="F136" i="20"/>
  <c r="H136" i="20" s="1"/>
  <c r="AA135" i="20"/>
  <c r="M135" i="20"/>
  <c r="J135" i="20"/>
  <c r="F135" i="20"/>
  <c r="H135" i="20" s="1"/>
  <c r="AA134" i="20"/>
  <c r="M134" i="20"/>
  <c r="J134" i="20"/>
  <c r="F134" i="20"/>
  <c r="H134" i="20" s="1"/>
  <c r="AA133" i="20"/>
  <c r="M133" i="20"/>
  <c r="J133" i="20"/>
  <c r="F133" i="20"/>
  <c r="H133" i="20" s="1"/>
  <c r="AA132" i="20"/>
  <c r="M132" i="20"/>
  <c r="J132" i="20"/>
  <c r="F132" i="20"/>
  <c r="H132" i="20" s="1"/>
  <c r="AA131" i="20"/>
  <c r="M131" i="20"/>
  <c r="J131" i="20"/>
  <c r="F131" i="20"/>
  <c r="H131" i="20" s="1"/>
  <c r="AA130" i="20"/>
  <c r="M130" i="20"/>
  <c r="J130" i="20"/>
  <c r="F130" i="20"/>
  <c r="H130" i="20" s="1"/>
  <c r="AA129" i="20"/>
  <c r="M129" i="20"/>
  <c r="J129" i="20"/>
  <c r="H129" i="20"/>
  <c r="F129" i="20"/>
  <c r="AA128" i="20"/>
  <c r="M128" i="20"/>
  <c r="J128" i="20"/>
  <c r="F128" i="20"/>
  <c r="H128" i="20" s="1"/>
  <c r="AA127" i="20"/>
  <c r="M127" i="20"/>
  <c r="J127" i="20"/>
  <c r="F127" i="20"/>
  <c r="H127" i="20" s="1"/>
  <c r="AA126" i="20"/>
  <c r="M126" i="20"/>
  <c r="J126" i="20"/>
  <c r="F126" i="20"/>
  <c r="H126" i="20" s="1"/>
  <c r="AA125" i="20"/>
  <c r="M125" i="20"/>
  <c r="J125" i="20"/>
  <c r="F125" i="20"/>
  <c r="H125" i="20" s="1"/>
  <c r="M124" i="20"/>
  <c r="M123" i="20" s="1"/>
  <c r="M122" i="20" s="1"/>
  <c r="K123" i="20"/>
  <c r="K122" i="20" s="1"/>
  <c r="K119" i="20" s="1"/>
  <c r="K118" i="20" s="1"/>
  <c r="D123" i="20"/>
  <c r="D122" i="20"/>
  <c r="J120" i="20"/>
  <c r="L120" i="20" s="1"/>
  <c r="F120" i="20"/>
  <c r="H120" i="20" s="1"/>
  <c r="D119" i="20"/>
  <c r="AA117" i="20"/>
  <c r="M117" i="20"/>
  <c r="K117" i="20"/>
  <c r="J117" i="20"/>
  <c r="H117" i="20"/>
  <c r="AA116" i="20"/>
  <c r="K116" i="20"/>
  <c r="M116" i="20" s="1"/>
  <c r="J116" i="20"/>
  <c r="H116" i="20"/>
  <c r="AA115" i="20"/>
  <c r="M115" i="20"/>
  <c r="K115" i="20"/>
  <c r="J115" i="20"/>
  <c r="H115" i="20"/>
  <c r="AA114" i="20"/>
  <c r="K114" i="20"/>
  <c r="M114" i="20" s="1"/>
  <c r="J114" i="20"/>
  <c r="H114" i="20"/>
  <c r="AA113" i="20"/>
  <c r="M113" i="20"/>
  <c r="K113" i="20"/>
  <c r="J113" i="20"/>
  <c r="H113" i="20"/>
  <c r="AA112" i="20"/>
  <c r="K112" i="20"/>
  <c r="M112" i="20" s="1"/>
  <c r="J112" i="20"/>
  <c r="H112" i="20"/>
  <c r="AA111" i="20"/>
  <c r="M111" i="20"/>
  <c r="K111" i="20"/>
  <c r="J111" i="20"/>
  <c r="H111" i="20"/>
  <c r="AA110" i="20"/>
  <c r="K110" i="20"/>
  <c r="K107" i="20" s="1"/>
  <c r="J110" i="20"/>
  <c r="H110" i="20"/>
  <c r="AA109" i="20"/>
  <c r="M109" i="20"/>
  <c r="K109" i="20"/>
  <c r="J109" i="20"/>
  <c r="H109" i="20"/>
  <c r="M108" i="20"/>
  <c r="D107" i="20"/>
  <c r="D103" i="20" s="1"/>
  <c r="M106" i="20"/>
  <c r="M105" i="20"/>
  <c r="K104" i="20"/>
  <c r="J104" i="20"/>
  <c r="L104" i="20" s="1"/>
  <c r="AA104" i="20" s="1"/>
  <c r="H104" i="20"/>
  <c r="L102" i="20"/>
  <c r="AA102" i="20" s="1"/>
  <c r="H102" i="20"/>
  <c r="AA101" i="20"/>
  <c r="L101" i="20"/>
  <c r="K101" i="20"/>
  <c r="D101" i="20"/>
  <c r="AA100" i="20"/>
  <c r="L100" i="20"/>
  <c r="H100" i="20"/>
  <c r="F100" i="20"/>
  <c r="D100" i="20"/>
  <c r="D99" i="20" s="1"/>
  <c r="AA99" i="20" s="1"/>
  <c r="L99" i="20"/>
  <c r="K99" i="20"/>
  <c r="J99" i="20"/>
  <c r="AA98" i="20"/>
  <c r="M98" i="20"/>
  <c r="J98" i="20"/>
  <c r="H98" i="20"/>
  <c r="AA97" i="20"/>
  <c r="M97" i="20"/>
  <c r="K97" i="20"/>
  <c r="J97" i="20"/>
  <c r="H97" i="20"/>
  <c r="AA96" i="20"/>
  <c r="M96" i="20"/>
  <c r="J96" i="20"/>
  <c r="H96" i="20"/>
  <c r="AA95" i="20"/>
  <c r="M95" i="20"/>
  <c r="J95" i="20"/>
  <c r="H95" i="20"/>
  <c r="M94" i="20"/>
  <c r="L94" i="20"/>
  <c r="AA94" i="20" s="1"/>
  <c r="J94" i="20"/>
  <c r="F94" i="20"/>
  <c r="H94" i="20" s="1"/>
  <c r="AA93" i="20"/>
  <c r="M93" i="20"/>
  <c r="J93" i="20"/>
  <c r="H93" i="20"/>
  <c r="F93" i="20"/>
  <c r="M92" i="20"/>
  <c r="M91" i="20"/>
  <c r="M90" i="20"/>
  <c r="M89" i="20"/>
  <c r="M88" i="20"/>
  <c r="K88" i="20"/>
  <c r="D88" i="20"/>
  <c r="M87" i="20"/>
  <c r="D86" i="20"/>
  <c r="M84" i="20"/>
  <c r="M83" i="20"/>
  <c r="K83" i="20"/>
  <c r="D83" i="20"/>
  <c r="M81" i="20"/>
  <c r="M80" i="20"/>
  <c r="J80" i="20"/>
  <c r="L80" i="20" s="1"/>
  <c r="AA80" i="20" s="1"/>
  <c r="H80" i="20"/>
  <c r="F80" i="20"/>
  <c r="M79" i="20"/>
  <c r="J79" i="20"/>
  <c r="L79" i="20" s="1"/>
  <c r="AA79" i="20" s="1"/>
  <c r="F79" i="20"/>
  <c r="H79" i="20" s="1"/>
  <c r="M78" i="20"/>
  <c r="J78" i="20"/>
  <c r="L78" i="20" s="1"/>
  <c r="AA78" i="20" s="1"/>
  <c r="H78" i="20"/>
  <c r="F78" i="20"/>
  <c r="M77" i="20"/>
  <c r="J77" i="20"/>
  <c r="L77" i="20" s="1"/>
  <c r="AA77" i="20" s="1"/>
  <c r="H77" i="20"/>
  <c r="F77" i="20"/>
  <c r="M76" i="20"/>
  <c r="J76" i="20"/>
  <c r="H76" i="20"/>
  <c r="D75" i="20"/>
  <c r="M74" i="20"/>
  <c r="K74" i="20"/>
  <c r="J74" i="20"/>
  <c r="L74" i="20" s="1"/>
  <c r="H74" i="20"/>
  <c r="D73" i="20"/>
  <c r="L72" i="20"/>
  <c r="AA72" i="20" s="1"/>
  <c r="K72" i="20"/>
  <c r="M72" i="20" s="1"/>
  <c r="J72" i="20"/>
  <c r="H72" i="20"/>
  <c r="K71" i="20"/>
  <c r="J71" i="20"/>
  <c r="L71" i="20" s="1"/>
  <c r="AA71" i="20" s="1"/>
  <c r="D71" i="20"/>
  <c r="M71" i="20" s="1"/>
  <c r="M70" i="20"/>
  <c r="J70" i="20"/>
  <c r="L70" i="20" s="1"/>
  <c r="AA70" i="20" s="1"/>
  <c r="H70" i="20"/>
  <c r="K69" i="20"/>
  <c r="J69" i="20"/>
  <c r="L69" i="20" s="1"/>
  <c r="AA69" i="20" s="1"/>
  <c r="D69" i="20"/>
  <c r="M69" i="20" s="1"/>
  <c r="M68" i="20"/>
  <c r="J68" i="20"/>
  <c r="L68" i="20" s="1"/>
  <c r="AA68" i="20" s="1"/>
  <c r="H68" i="20"/>
  <c r="M67" i="20"/>
  <c r="K67" i="20"/>
  <c r="J67" i="20"/>
  <c r="L67" i="20" s="1"/>
  <c r="AA67" i="20" s="1"/>
  <c r="H67" i="20"/>
  <c r="M66" i="20"/>
  <c r="L66" i="20"/>
  <c r="AA66" i="20" s="1"/>
  <c r="H66" i="20"/>
  <c r="K65" i="20"/>
  <c r="L65" i="20" s="1"/>
  <c r="AA65" i="20" s="1"/>
  <c r="J65" i="20"/>
  <c r="H65" i="20"/>
  <c r="M64" i="20"/>
  <c r="J64" i="20"/>
  <c r="L64" i="20" s="1"/>
  <c r="AA64" i="20" s="1"/>
  <c r="H64" i="20"/>
  <c r="M63" i="20"/>
  <c r="J63" i="20"/>
  <c r="L63" i="20" s="1"/>
  <c r="AA63" i="20" s="1"/>
  <c r="H63" i="20"/>
  <c r="M62" i="20"/>
  <c r="L62" i="20"/>
  <c r="AA62" i="20" s="1"/>
  <c r="J62" i="20"/>
  <c r="H62" i="20"/>
  <c r="F62" i="20"/>
  <c r="M61" i="20"/>
  <c r="J61" i="20"/>
  <c r="L61" i="20" s="1"/>
  <c r="AA61" i="20" s="1"/>
  <c r="F61" i="20"/>
  <c r="H61" i="20" s="1"/>
  <c r="M60" i="20"/>
  <c r="K60" i="20"/>
  <c r="J60" i="20"/>
  <c r="L60" i="20" s="1"/>
  <c r="AA60" i="20" s="1"/>
  <c r="H60" i="20"/>
  <c r="M59" i="20"/>
  <c r="J59" i="20"/>
  <c r="F59" i="20"/>
  <c r="D59" i="20"/>
  <c r="AA59" i="20" s="1"/>
  <c r="M58" i="20"/>
  <c r="M57" i="20"/>
  <c r="M56" i="20" s="1"/>
  <c r="K56" i="20"/>
  <c r="D56" i="20"/>
  <c r="M54" i="20"/>
  <c r="M53" i="20" s="1"/>
  <c r="S53" i="20"/>
  <c r="K53" i="20"/>
  <c r="D53" i="20"/>
  <c r="M51" i="20"/>
  <c r="M49" i="20" s="1"/>
  <c r="M50" i="20"/>
  <c r="K49" i="20"/>
  <c r="D49" i="20"/>
  <c r="M47" i="20"/>
  <c r="M46" i="20"/>
  <c r="S45" i="20"/>
  <c r="M45" i="20"/>
  <c r="K45" i="20"/>
  <c r="D45" i="20"/>
  <c r="M43" i="20"/>
  <c r="M42" i="20"/>
  <c r="M41" i="20"/>
  <c r="M40" i="20"/>
  <c r="M39" i="20"/>
  <c r="M38" i="20"/>
  <c r="M37" i="20"/>
  <c r="M36" i="20"/>
  <c r="M35" i="20"/>
  <c r="M34" i="20"/>
  <c r="M31" i="20" s="1"/>
  <c r="M33" i="20"/>
  <c r="M32" i="20"/>
  <c r="K31" i="20"/>
  <c r="D31" i="20"/>
  <c r="K30" i="20"/>
  <c r="J30" i="20"/>
  <c r="L30" i="20" s="1"/>
  <c r="AA30" i="20" s="1"/>
  <c r="H30" i="20"/>
  <c r="K29" i="20"/>
  <c r="K28" i="20" s="1"/>
  <c r="J29" i="20"/>
  <c r="J28" i="20" s="1"/>
  <c r="H29" i="20"/>
  <c r="D28" i="20"/>
  <c r="J27" i="20"/>
  <c r="J26" i="20" s="1"/>
  <c r="L26" i="20" s="1"/>
  <c r="H27" i="20"/>
  <c r="K26" i="20"/>
  <c r="D26" i="20"/>
  <c r="J25" i="20"/>
  <c r="L25" i="20" s="1"/>
  <c r="AA25" i="20" s="1"/>
  <c r="H25" i="20"/>
  <c r="K24" i="20"/>
  <c r="J24" i="20"/>
  <c r="J23" i="20" s="1"/>
  <c r="L23" i="20" s="1"/>
  <c r="H24" i="20"/>
  <c r="K23" i="20"/>
  <c r="D23" i="20"/>
  <c r="K22" i="20"/>
  <c r="J22" i="20"/>
  <c r="L22" i="20" s="1"/>
  <c r="AA22" i="20" s="1"/>
  <c r="H22" i="20"/>
  <c r="K21" i="20"/>
  <c r="K20" i="20" s="1"/>
  <c r="J21" i="20"/>
  <c r="H21" i="20"/>
  <c r="J20" i="20"/>
  <c r="D20" i="20"/>
  <c r="K19" i="20"/>
  <c r="L19" i="20" s="1"/>
  <c r="AA19" i="20" s="1"/>
  <c r="J19" i="20"/>
  <c r="G19" i="20"/>
  <c r="H19" i="20" s="1"/>
  <c r="F19" i="20"/>
  <c r="K18" i="20"/>
  <c r="J18" i="20"/>
  <c r="L18" i="20" s="1"/>
  <c r="AA18" i="20" s="1"/>
  <c r="H18" i="20"/>
  <c r="K17" i="20"/>
  <c r="J17" i="20"/>
  <c r="G17" i="20"/>
  <c r="H17" i="20" s="1"/>
  <c r="F17" i="20"/>
  <c r="J16" i="20"/>
  <c r="L16" i="20" s="1"/>
  <c r="AA16" i="20" s="1"/>
  <c r="H16" i="20"/>
  <c r="J15" i="20"/>
  <c r="L15" i="20" s="1"/>
  <c r="AA15" i="20" s="1"/>
  <c r="F15" i="20"/>
  <c r="H15" i="20" s="1"/>
  <c r="J14" i="20"/>
  <c r="L14" i="20" s="1"/>
  <c r="AA14" i="20" s="1"/>
  <c r="H14" i="20"/>
  <c r="J13" i="20"/>
  <c r="L13" i="20" s="1"/>
  <c r="AA13" i="20" s="1"/>
  <c r="H13" i="20"/>
  <c r="J12" i="20"/>
  <c r="L12" i="20" s="1"/>
  <c r="AA12" i="20" s="1"/>
  <c r="F12" i="20"/>
  <c r="H12" i="20" s="1"/>
  <c r="J11" i="20"/>
  <c r="L11" i="20" s="1"/>
  <c r="AA11" i="20" s="1"/>
  <c r="H11" i="20"/>
  <c r="J10" i="20"/>
  <c r="L10" i="20" s="1"/>
  <c r="AA10" i="20" s="1"/>
  <c r="H10" i="20"/>
  <c r="J9" i="20"/>
  <c r="L9" i="20" s="1"/>
  <c r="AA9" i="20" s="1"/>
  <c r="H9" i="20"/>
  <c r="K8" i="20"/>
  <c r="J8" i="20"/>
  <c r="L8" i="20" s="1"/>
  <c r="AA8" i="20" s="1"/>
  <c r="G8" i="20"/>
  <c r="F8" i="20"/>
  <c r="H8" i="20" s="1"/>
  <c r="X7" i="20"/>
  <c r="K7" i="20"/>
  <c r="D7" i="20"/>
  <c r="L17" i="20" l="1"/>
  <c r="AA17" i="20" s="1"/>
  <c r="J190" i="20"/>
  <c r="J191" i="20"/>
  <c r="J195" i="20"/>
  <c r="J194" i="20" s="1"/>
  <c r="J146" i="20"/>
  <c r="L146" i="20" s="1"/>
  <c r="AA146" i="20" s="1"/>
  <c r="L24" i="20"/>
  <c r="AA24" i="20" s="1"/>
  <c r="J103" i="20"/>
  <c r="J139" i="20"/>
  <c r="L139" i="20" s="1"/>
  <c r="AA139" i="20" s="1"/>
  <c r="J169" i="20"/>
  <c r="J141" i="20" s="1"/>
  <c r="L141" i="20" s="1"/>
  <c r="AA26" i="20"/>
  <c r="J142" i="20"/>
  <c r="L142" i="20" s="1"/>
  <c r="AA142" i="20" s="1"/>
  <c r="L20" i="20"/>
  <c r="AA20" i="20" s="1"/>
  <c r="AA23" i="20"/>
  <c r="AA74" i="20"/>
  <c r="L21" i="20"/>
  <c r="AA21" i="20" s="1"/>
  <c r="L29" i="20"/>
  <c r="J7" i="20"/>
  <c r="L7" i="20" s="1"/>
  <c r="AA7" i="20" s="1"/>
  <c r="D206" i="20"/>
  <c r="M65" i="20"/>
  <c r="AA144" i="20"/>
  <c r="M153" i="20"/>
  <c r="L76" i="20"/>
  <c r="J75" i="20"/>
  <c r="J73" i="20" s="1"/>
  <c r="K103" i="20"/>
  <c r="K86" i="20"/>
  <c r="K75" i="20" s="1"/>
  <c r="M146" i="20"/>
  <c r="D141" i="20"/>
  <c r="K206" i="20"/>
  <c r="L27" i="20"/>
  <c r="AA27" i="20" s="1"/>
  <c r="AA120" i="20"/>
  <c r="L119" i="20"/>
  <c r="AA119" i="20" s="1"/>
  <c r="Z100" i="20"/>
  <c r="I100" i="20" s="1"/>
  <c r="M110" i="20"/>
  <c r="M107" i="20" s="1"/>
  <c r="M86" i="20" s="1"/>
  <c r="M206" i="20" s="1"/>
  <c r="D118" i="20"/>
  <c r="M191" i="20"/>
  <c r="M190" i="20" s="1"/>
  <c r="L201" i="20"/>
  <c r="AA201" i="20" s="1"/>
  <c r="M144" i="20"/>
  <c r="J119" i="20"/>
  <c r="J118" i="20" s="1"/>
  <c r="L118" i="20" s="1"/>
  <c r="K146" i="1"/>
  <c r="D146" i="1"/>
  <c r="L103" i="20" l="1"/>
  <c r="AA103" i="20" s="1"/>
  <c r="K73" i="20"/>
  <c r="M73" i="20" s="1"/>
  <c r="L75" i="20"/>
  <c r="AA76" i="20"/>
  <c r="AA29" i="20"/>
  <c r="L28" i="20"/>
  <c r="AA28" i="20" s="1"/>
  <c r="AA118" i="20"/>
  <c r="AA141" i="20"/>
  <c r="M141" i="20"/>
  <c r="J206" i="20"/>
  <c r="D207" i="20"/>
  <c r="Z199" i="20"/>
  <c r="I199" i="20" s="1"/>
  <c r="Z181" i="20"/>
  <c r="I181" i="20" s="1"/>
  <c r="Z179" i="20"/>
  <c r="I179" i="20" s="1"/>
  <c r="Z167" i="20"/>
  <c r="I167" i="20" s="1"/>
  <c r="Z166" i="20"/>
  <c r="I166" i="20" s="1"/>
  <c r="Z164" i="20"/>
  <c r="I164" i="20" s="1"/>
  <c r="Z163" i="20"/>
  <c r="I163" i="20" s="1"/>
  <c r="Z160" i="20"/>
  <c r="I160" i="20" s="1"/>
  <c r="Z158" i="20"/>
  <c r="I158" i="20" s="1"/>
  <c r="Z143" i="20"/>
  <c r="I143" i="20" s="1"/>
  <c r="Z140" i="20"/>
  <c r="I140" i="20" s="1"/>
  <c r="Z135" i="20"/>
  <c r="I135" i="20" s="1"/>
  <c r="Z131" i="20"/>
  <c r="I131" i="20" s="1"/>
  <c r="Z127" i="20"/>
  <c r="I127" i="20" s="1"/>
  <c r="Z120" i="20"/>
  <c r="I120" i="20" s="1"/>
  <c r="Z116" i="20"/>
  <c r="I116" i="20" s="1"/>
  <c r="Z112" i="20"/>
  <c r="I112" i="20" s="1"/>
  <c r="Z96" i="20"/>
  <c r="I96" i="20" s="1"/>
  <c r="Z94" i="20"/>
  <c r="I94" i="20" s="1"/>
  <c r="Z93" i="20"/>
  <c r="I93" i="20" s="1"/>
  <c r="Z200" i="20"/>
  <c r="I200" i="20" s="1"/>
  <c r="Z196" i="20"/>
  <c r="I196" i="20" s="1"/>
  <c r="Z188" i="20"/>
  <c r="I188" i="20" s="1"/>
  <c r="Z177" i="20"/>
  <c r="I177" i="20" s="1"/>
  <c r="Z175" i="20"/>
  <c r="I175" i="20" s="1"/>
  <c r="Z173" i="20"/>
  <c r="I173" i="20" s="1"/>
  <c r="Z171" i="20"/>
  <c r="I171" i="20" s="1"/>
  <c r="Z161" i="20"/>
  <c r="I161" i="20" s="1"/>
  <c r="Z149" i="20"/>
  <c r="I149" i="20" s="1"/>
  <c r="Z148" i="20"/>
  <c r="I148" i="20" s="1"/>
  <c r="Z147" i="20"/>
  <c r="I147" i="20" s="1"/>
  <c r="Z136" i="20"/>
  <c r="I136" i="20" s="1"/>
  <c r="Z132" i="20"/>
  <c r="I132" i="20" s="1"/>
  <c r="Z128" i="20"/>
  <c r="I128" i="20" s="1"/>
  <c r="Z117" i="20"/>
  <c r="I117" i="20" s="1"/>
  <c r="Z113" i="20"/>
  <c r="I113" i="20" s="1"/>
  <c r="Z109" i="20"/>
  <c r="I109" i="20" s="1"/>
  <c r="Z97" i="20"/>
  <c r="I97" i="20" s="1"/>
  <c r="Z204" i="20"/>
  <c r="I204" i="20" s="1"/>
  <c r="Z201" i="20"/>
  <c r="I201" i="20" s="1"/>
  <c r="Z197" i="20"/>
  <c r="I197" i="20" s="1"/>
  <c r="Z186" i="20"/>
  <c r="I186" i="20" s="1"/>
  <c r="Z182" i="20"/>
  <c r="I182" i="20" s="1"/>
  <c r="Z180" i="20"/>
  <c r="I180" i="20" s="1"/>
  <c r="Z168" i="20"/>
  <c r="I168" i="20" s="1"/>
  <c r="Z165" i="20"/>
  <c r="I165" i="20" s="1"/>
  <c r="Z162" i="20"/>
  <c r="I162" i="20" s="1"/>
  <c r="Z159" i="20"/>
  <c r="I159" i="20" s="1"/>
  <c r="Z137" i="20"/>
  <c r="I137" i="20" s="1"/>
  <c r="Z133" i="20"/>
  <c r="I133" i="20" s="1"/>
  <c r="Z129" i="20"/>
  <c r="I129" i="20" s="1"/>
  <c r="Z125" i="20"/>
  <c r="I125" i="20" s="1"/>
  <c r="Z114" i="20"/>
  <c r="I114" i="20" s="1"/>
  <c r="Z110" i="20"/>
  <c r="I110" i="20" s="1"/>
  <c r="Z104" i="20"/>
  <c r="I104" i="20" s="1"/>
  <c r="Z102" i="20"/>
  <c r="I102" i="20" s="1"/>
  <c r="Z95" i="20"/>
  <c r="I95" i="20" s="1"/>
  <c r="Z198" i="20"/>
  <c r="I198" i="20" s="1"/>
  <c r="Z192" i="20"/>
  <c r="I192" i="20" s="1"/>
  <c r="Z187" i="20"/>
  <c r="I187" i="20" s="1"/>
  <c r="Z178" i="20"/>
  <c r="I178" i="20" s="1"/>
  <c r="Z176" i="20"/>
  <c r="I176" i="20" s="1"/>
  <c r="Z174" i="20"/>
  <c r="I174" i="20" s="1"/>
  <c r="Z172" i="20"/>
  <c r="I172" i="20" s="1"/>
  <c r="Z145" i="20"/>
  <c r="I145" i="20" s="1"/>
  <c r="Z138" i="20"/>
  <c r="I138" i="20" s="1"/>
  <c r="Z134" i="20"/>
  <c r="I134" i="20" s="1"/>
  <c r="Z130" i="20"/>
  <c r="I130" i="20" s="1"/>
  <c r="Z126" i="20"/>
  <c r="I126" i="20" s="1"/>
  <c r="Z115" i="20"/>
  <c r="I115" i="20" s="1"/>
  <c r="Z111" i="20"/>
  <c r="I111" i="20" s="1"/>
  <c r="Z98" i="20"/>
  <c r="I98" i="20" s="1"/>
  <c r="Z80" i="20"/>
  <c r="I80" i="20" s="1"/>
  <c r="Z79" i="20"/>
  <c r="I79" i="20" s="1"/>
  <c r="Z78" i="20"/>
  <c r="I78" i="20" s="1"/>
  <c r="Z77" i="20"/>
  <c r="I77" i="20" s="1"/>
  <c r="Z76" i="20"/>
  <c r="I76" i="20" s="1"/>
  <c r="Z74" i="20"/>
  <c r="I74" i="20" s="1"/>
  <c r="Z70" i="20"/>
  <c r="I70" i="20" s="1"/>
  <c r="Z67" i="20"/>
  <c r="I67" i="20" s="1"/>
  <c r="Z66" i="20"/>
  <c r="I66" i="20" s="1"/>
  <c r="Z62" i="20"/>
  <c r="I62" i="20" s="1"/>
  <c r="Z61" i="20"/>
  <c r="I61" i="20" s="1"/>
  <c r="Z60" i="20"/>
  <c r="I60" i="20" s="1"/>
  <c r="Z29" i="20"/>
  <c r="I29" i="20" s="1"/>
  <c r="Z27" i="20"/>
  <c r="I27" i="20" s="1"/>
  <c r="Z21" i="20"/>
  <c r="I21" i="20" s="1"/>
  <c r="Z19" i="20"/>
  <c r="I19" i="20" s="1"/>
  <c r="Z17" i="20"/>
  <c r="I17" i="20" s="1"/>
  <c r="Z13" i="20"/>
  <c r="I13" i="20" s="1"/>
  <c r="Z18" i="20"/>
  <c r="I18" i="20" s="1"/>
  <c r="Z16" i="20"/>
  <c r="I16" i="20" s="1"/>
  <c r="Z11" i="20"/>
  <c r="I11" i="20" s="1"/>
  <c r="Z14" i="20"/>
  <c r="I14" i="20" s="1"/>
  <c r="Z68" i="20"/>
  <c r="I68" i="20" s="1"/>
  <c r="Z63" i="20"/>
  <c r="I63" i="20" s="1"/>
  <c r="Z72" i="20"/>
  <c r="I72" i="20" s="1"/>
  <c r="Z65" i="20"/>
  <c r="I65" i="20" s="1"/>
  <c r="Z64" i="20"/>
  <c r="I64" i="20" s="1"/>
  <c r="Z25" i="20"/>
  <c r="I25" i="20" s="1"/>
  <c r="Z15" i="20"/>
  <c r="I15" i="20" s="1"/>
  <c r="Z10" i="20"/>
  <c r="I10" i="20" s="1"/>
  <c r="Z8" i="20"/>
  <c r="Z30" i="20"/>
  <c r="I30" i="20" s="1"/>
  <c r="Z24" i="20"/>
  <c r="I24" i="20" s="1"/>
  <c r="Z22" i="20"/>
  <c r="I22" i="20" s="1"/>
  <c r="Z9" i="20"/>
  <c r="I9" i="20" s="1"/>
  <c r="Z12" i="20"/>
  <c r="I12" i="20" s="1"/>
  <c r="M75" i="20"/>
  <c r="K148" i="19"/>
  <c r="D148" i="19"/>
  <c r="K148" i="18"/>
  <c r="D148" i="18"/>
  <c r="K148" i="17"/>
  <c r="D148" i="17"/>
  <c r="K148" i="16"/>
  <c r="D148" i="16"/>
  <c r="K148" i="15"/>
  <c r="D148" i="15"/>
  <c r="K148" i="14"/>
  <c r="D148" i="14"/>
  <c r="K148" i="12"/>
  <c r="D148" i="12"/>
  <c r="K148" i="11"/>
  <c r="D148" i="11"/>
  <c r="K148" i="10"/>
  <c r="D148" i="10"/>
  <c r="K148" i="9"/>
  <c r="D148" i="9"/>
  <c r="K148" i="8"/>
  <c r="D148" i="8"/>
  <c r="K148" i="7"/>
  <c r="D148" i="7"/>
  <c r="K148" i="6"/>
  <c r="D148" i="6"/>
  <c r="K148" i="5"/>
  <c r="D148" i="5"/>
  <c r="K148" i="4"/>
  <c r="D148" i="4"/>
  <c r="K150" i="3"/>
  <c r="D150" i="3"/>
  <c r="Z206" i="20" l="1"/>
  <c r="I8" i="20"/>
  <c r="I206" i="20" s="1"/>
  <c r="AA75" i="20"/>
  <c r="L73" i="20"/>
  <c r="AA73" i="20" s="1"/>
  <c r="AA206" i="20" s="1"/>
  <c r="Z146" i="19"/>
  <c r="K145" i="19"/>
  <c r="F145" i="19"/>
  <c r="H145" i="19" s="1"/>
  <c r="J144" i="19"/>
  <c r="D144" i="19"/>
  <c r="J143" i="19"/>
  <c r="F143" i="19"/>
  <c r="H143" i="19" s="1"/>
  <c r="J142" i="19"/>
  <c r="L142" i="19" s="1"/>
  <c r="Z142" i="19" s="1"/>
  <c r="F142" i="19"/>
  <c r="H142" i="19" s="1"/>
  <c r="J141" i="19"/>
  <c r="L141" i="19" s="1"/>
  <c r="Z141" i="19" s="1"/>
  <c r="F141" i="19"/>
  <c r="H141" i="19" s="1"/>
  <c r="J140" i="19"/>
  <c r="L140" i="19" s="1"/>
  <c r="Z140" i="19" s="1"/>
  <c r="F140" i="19"/>
  <c r="H140" i="19" s="1"/>
  <c r="J139" i="19"/>
  <c r="L139" i="19" s="1"/>
  <c r="Z139" i="19" s="1"/>
  <c r="F139" i="19"/>
  <c r="H139" i="19" s="1"/>
  <c r="J138" i="19"/>
  <c r="L138" i="19" s="1"/>
  <c r="Z138" i="19" s="1"/>
  <c r="F138" i="19"/>
  <c r="H138" i="19" s="1"/>
  <c r="K137" i="19"/>
  <c r="K136" i="19" s="1"/>
  <c r="D137" i="19"/>
  <c r="D136" i="19"/>
  <c r="K135" i="19"/>
  <c r="J135" i="19"/>
  <c r="F135" i="19"/>
  <c r="H135" i="19" s="1"/>
  <c r="J134" i="19"/>
  <c r="D134" i="19"/>
  <c r="K133" i="19"/>
  <c r="J133" i="19"/>
  <c r="D133" i="19"/>
  <c r="L132" i="19"/>
  <c r="Z132" i="19" s="1"/>
  <c r="F132" i="19"/>
  <c r="H132" i="19" s="1"/>
  <c r="J131" i="19"/>
  <c r="F131" i="19"/>
  <c r="H131" i="19" s="1"/>
  <c r="Z130" i="19"/>
  <c r="L130" i="19"/>
  <c r="F130" i="19"/>
  <c r="H130" i="19" s="1"/>
  <c r="K129" i="19"/>
  <c r="K128" i="19" s="1"/>
  <c r="D129" i="19"/>
  <c r="Z127" i="19"/>
  <c r="J127" i="19"/>
  <c r="H127" i="19"/>
  <c r="Z126" i="19"/>
  <c r="J126" i="19"/>
  <c r="H126" i="19"/>
  <c r="Z125" i="19"/>
  <c r="J125" i="19"/>
  <c r="H125" i="19"/>
  <c r="Z124" i="19"/>
  <c r="J124" i="19"/>
  <c r="F124" i="19"/>
  <c r="H124" i="19" s="1"/>
  <c r="Z123" i="19"/>
  <c r="J123" i="19"/>
  <c r="H123" i="19"/>
  <c r="Z122" i="19"/>
  <c r="J122" i="19"/>
  <c r="H122" i="19"/>
  <c r="Z121" i="19"/>
  <c r="J121" i="19"/>
  <c r="H121" i="19"/>
  <c r="Z120" i="19"/>
  <c r="J120" i="19"/>
  <c r="H120" i="19"/>
  <c r="Z119" i="19"/>
  <c r="J119" i="19"/>
  <c r="H119" i="19"/>
  <c r="Z118" i="19"/>
  <c r="J118" i="19"/>
  <c r="H118" i="19"/>
  <c r="Z117" i="19"/>
  <c r="J117" i="19"/>
  <c r="H117" i="19"/>
  <c r="Z116" i="19"/>
  <c r="J116" i="19"/>
  <c r="H116" i="19"/>
  <c r="K115" i="19"/>
  <c r="D115" i="19"/>
  <c r="Z115" i="19" s="1"/>
  <c r="Z114" i="19"/>
  <c r="J114" i="19"/>
  <c r="H114" i="19"/>
  <c r="J113" i="19"/>
  <c r="L113" i="19" s="1"/>
  <c r="Z113" i="19" s="1"/>
  <c r="F113" i="19"/>
  <c r="H113" i="19" s="1"/>
  <c r="Z112" i="19"/>
  <c r="J112" i="19"/>
  <c r="H112" i="19"/>
  <c r="Z111" i="19"/>
  <c r="J111" i="19"/>
  <c r="H111" i="19"/>
  <c r="J110" i="19"/>
  <c r="L110" i="19" s="1"/>
  <c r="Z110" i="19" s="1"/>
  <c r="F110" i="19"/>
  <c r="H110" i="19" s="1"/>
  <c r="Z109" i="19"/>
  <c r="J109" i="19"/>
  <c r="H109" i="19"/>
  <c r="Z108" i="19"/>
  <c r="J108" i="19"/>
  <c r="F108" i="19"/>
  <c r="H108" i="19" s="1"/>
  <c r="Z107" i="19"/>
  <c r="J107" i="19"/>
  <c r="F107" i="19"/>
  <c r="H107" i="19" s="1"/>
  <c r="Z106" i="19"/>
  <c r="J106" i="19"/>
  <c r="H106" i="19"/>
  <c r="Z105" i="19"/>
  <c r="J105" i="19"/>
  <c r="H105" i="19"/>
  <c r="Z104" i="19"/>
  <c r="J104" i="19"/>
  <c r="H104" i="19"/>
  <c r="J103" i="19"/>
  <c r="L103" i="19" s="1"/>
  <c r="Z103" i="19" s="1"/>
  <c r="F103" i="19"/>
  <c r="H103" i="19" s="1"/>
  <c r="J102" i="19"/>
  <c r="F102" i="19"/>
  <c r="H102" i="19" s="1"/>
  <c r="L101" i="19"/>
  <c r="Z101" i="19" s="1"/>
  <c r="J101" i="19"/>
  <c r="F101" i="19"/>
  <c r="H101" i="19" s="1"/>
  <c r="K100" i="19"/>
  <c r="D100" i="19"/>
  <c r="L99" i="19"/>
  <c r="Z99" i="19" s="1"/>
  <c r="F99" i="19"/>
  <c r="H99" i="19" s="1"/>
  <c r="K98" i="19"/>
  <c r="J98" i="19"/>
  <c r="D98" i="19"/>
  <c r="J97" i="19"/>
  <c r="L97" i="19" s="1"/>
  <c r="Z97" i="19" s="1"/>
  <c r="F97" i="19"/>
  <c r="H97" i="19" s="1"/>
  <c r="K96" i="19"/>
  <c r="D96" i="19"/>
  <c r="K94" i="19"/>
  <c r="J94" i="19"/>
  <c r="F94" i="19"/>
  <c r="H94" i="19" s="1"/>
  <c r="K93" i="19"/>
  <c r="D93" i="19"/>
  <c r="Z92" i="19"/>
  <c r="J92" i="19"/>
  <c r="F92" i="19"/>
  <c r="H92" i="19" s="1"/>
  <c r="Z91" i="19"/>
  <c r="J91" i="19"/>
  <c r="F91" i="19"/>
  <c r="H91" i="19" s="1"/>
  <c r="Z90" i="19"/>
  <c r="J90" i="19"/>
  <c r="F90" i="19"/>
  <c r="H90" i="19" s="1"/>
  <c r="Z89" i="19"/>
  <c r="J89" i="19"/>
  <c r="F89" i="19"/>
  <c r="H89" i="19" s="1"/>
  <c r="Z88" i="19"/>
  <c r="J88" i="19"/>
  <c r="F88" i="19"/>
  <c r="H88" i="19" s="1"/>
  <c r="Z87" i="19"/>
  <c r="J87" i="19"/>
  <c r="F87" i="19"/>
  <c r="H87" i="19" s="1"/>
  <c r="Z86" i="19"/>
  <c r="J86" i="19"/>
  <c r="F86" i="19"/>
  <c r="H86" i="19" s="1"/>
  <c r="Z85" i="19"/>
  <c r="J85" i="19"/>
  <c r="F85" i="19"/>
  <c r="H85" i="19" s="1"/>
  <c r="Z84" i="19"/>
  <c r="J84" i="19"/>
  <c r="F84" i="19"/>
  <c r="H84" i="19" s="1"/>
  <c r="Z83" i="19"/>
  <c r="J83" i="19"/>
  <c r="F83" i="19"/>
  <c r="H83" i="19" s="1"/>
  <c r="Z82" i="19"/>
  <c r="J82" i="19"/>
  <c r="F82" i="19"/>
  <c r="H82" i="19" s="1"/>
  <c r="Z81" i="19"/>
  <c r="J81" i="19"/>
  <c r="F81" i="19"/>
  <c r="H81" i="19" s="1"/>
  <c r="Z80" i="19"/>
  <c r="J80" i="19"/>
  <c r="F80" i="19"/>
  <c r="H80" i="19" s="1"/>
  <c r="Z79" i="19"/>
  <c r="J79" i="19"/>
  <c r="F79" i="19"/>
  <c r="H79" i="19" s="1"/>
  <c r="J78" i="19"/>
  <c r="F78" i="19"/>
  <c r="H78" i="19" s="1"/>
  <c r="K77" i="19"/>
  <c r="K76" i="19" s="1"/>
  <c r="D77" i="19"/>
  <c r="Z75" i="19"/>
  <c r="K75" i="19"/>
  <c r="J75" i="19"/>
  <c r="H75" i="19"/>
  <c r="Z74" i="19"/>
  <c r="K74" i="19"/>
  <c r="J74" i="19"/>
  <c r="H74" i="19"/>
  <c r="Z73" i="19"/>
  <c r="K73" i="19"/>
  <c r="J73" i="19"/>
  <c r="H73" i="19"/>
  <c r="Z72" i="19"/>
  <c r="K72" i="19"/>
  <c r="J72" i="19"/>
  <c r="H72" i="19"/>
  <c r="Z71" i="19"/>
  <c r="K71" i="19"/>
  <c r="J71" i="19"/>
  <c r="H71" i="19"/>
  <c r="Z70" i="19"/>
  <c r="K70" i="19"/>
  <c r="J70" i="19"/>
  <c r="H70" i="19"/>
  <c r="Z69" i="19"/>
  <c r="K69" i="19"/>
  <c r="J69" i="19"/>
  <c r="H69" i="19"/>
  <c r="Z68" i="19"/>
  <c r="K68" i="19"/>
  <c r="J68" i="19"/>
  <c r="H68" i="19"/>
  <c r="Z67" i="19"/>
  <c r="K67" i="19"/>
  <c r="J67" i="19"/>
  <c r="H67" i="19"/>
  <c r="K66" i="19"/>
  <c r="J66" i="19"/>
  <c r="H66" i="19"/>
  <c r="D65" i="19"/>
  <c r="Z64" i="19"/>
  <c r="L64" i="19"/>
  <c r="H64" i="19"/>
  <c r="L63" i="19"/>
  <c r="K63" i="19"/>
  <c r="D63" i="19"/>
  <c r="L62" i="19"/>
  <c r="F62" i="19"/>
  <c r="H62" i="19" s="1"/>
  <c r="D62" i="19"/>
  <c r="Z62" i="19" s="1"/>
  <c r="K61" i="19"/>
  <c r="J61" i="19"/>
  <c r="D61" i="19"/>
  <c r="Z60" i="19"/>
  <c r="J60" i="19"/>
  <c r="H60" i="19"/>
  <c r="Z59" i="19"/>
  <c r="K59" i="19"/>
  <c r="K49" i="19" s="1"/>
  <c r="J59" i="19"/>
  <c r="H59" i="19"/>
  <c r="Z58" i="19"/>
  <c r="J58" i="19"/>
  <c r="H58" i="19"/>
  <c r="Z57" i="19"/>
  <c r="J57" i="19"/>
  <c r="H57" i="19"/>
  <c r="J56" i="19"/>
  <c r="L56" i="19" s="1"/>
  <c r="Z56" i="19" s="1"/>
  <c r="F56" i="19"/>
  <c r="H56" i="19" s="1"/>
  <c r="Z55" i="19"/>
  <c r="J55" i="19"/>
  <c r="F55" i="19"/>
  <c r="H55" i="19" s="1"/>
  <c r="J54" i="19"/>
  <c r="L54" i="19" s="1"/>
  <c r="Z54" i="19" s="1"/>
  <c r="F54" i="19"/>
  <c r="H54" i="19" s="1"/>
  <c r="J53" i="19"/>
  <c r="L53" i="19" s="1"/>
  <c r="Z53" i="19" s="1"/>
  <c r="F53" i="19"/>
  <c r="H53" i="19" s="1"/>
  <c r="J52" i="19"/>
  <c r="L52" i="19" s="1"/>
  <c r="Z52" i="19" s="1"/>
  <c r="F52" i="19"/>
  <c r="H52" i="19" s="1"/>
  <c r="J51" i="19"/>
  <c r="L51" i="19" s="1"/>
  <c r="Z51" i="19" s="1"/>
  <c r="F51" i="19"/>
  <c r="H51" i="19" s="1"/>
  <c r="J50" i="19"/>
  <c r="L50" i="19" s="1"/>
  <c r="H50" i="19"/>
  <c r="D49" i="19"/>
  <c r="K48" i="19"/>
  <c r="J48" i="19"/>
  <c r="L48" i="19" s="1"/>
  <c r="H48" i="19"/>
  <c r="K46" i="19"/>
  <c r="J46" i="19"/>
  <c r="L46" i="19" s="1"/>
  <c r="Z46" i="19" s="1"/>
  <c r="H46" i="19"/>
  <c r="K45" i="19"/>
  <c r="D45" i="19"/>
  <c r="J44" i="19"/>
  <c r="L44" i="19" s="1"/>
  <c r="Z44" i="19" s="1"/>
  <c r="H44" i="19"/>
  <c r="K43" i="19"/>
  <c r="D43" i="19"/>
  <c r="J42" i="19"/>
  <c r="L42" i="19" s="1"/>
  <c r="Z42" i="19" s="1"/>
  <c r="H42" i="19"/>
  <c r="K41" i="19"/>
  <c r="J41" i="19"/>
  <c r="H41" i="19"/>
  <c r="Z40" i="19"/>
  <c r="L40" i="19"/>
  <c r="H40" i="19"/>
  <c r="K39" i="19"/>
  <c r="J39" i="19"/>
  <c r="H39" i="19"/>
  <c r="J38" i="19"/>
  <c r="L38" i="19" s="1"/>
  <c r="Z38" i="19" s="1"/>
  <c r="H38" i="19"/>
  <c r="J37" i="19"/>
  <c r="L37" i="19" s="1"/>
  <c r="Z37" i="19" s="1"/>
  <c r="H37" i="19"/>
  <c r="J36" i="19"/>
  <c r="L36" i="19" s="1"/>
  <c r="Z36" i="19" s="1"/>
  <c r="F36" i="19"/>
  <c r="H36" i="19" s="1"/>
  <c r="J35" i="19"/>
  <c r="L35" i="19" s="1"/>
  <c r="Z35" i="19" s="1"/>
  <c r="F35" i="19"/>
  <c r="H35" i="19" s="1"/>
  <c r="K34" i="19"/>
  <c r="J34" i="19"/>
  <c r="L34" i="19" s="1"/>
  <c r="Z34" i="19" s="1"/>
  <c r="H34" i="19"/>
  <c r="F33" i="19"/>
  <c r="D33" i="19"/>
  <c r="Z33" i="19" s="1"/>
  <c r="L32" i="19"/>
  <c r="Z32" i="19" s="1"/>
  <c r="K32" i="19"/>
  <c r="J32" i="19"/>
  <c r="H32" i="19"/>
  <c r="K31" i="19"/>
  <c r="J31" i="19"/>
  <c r="H31" i="19"/>
  <c r="D30" i="19"/>
  <c r="J29" i="19"/>
  <c r="J28" i="19" s="1"/>
  <c r="H29" i="19"/>
  <c r="K28" i="19"/>
  <c r="D28" i="19"/>
  <c r="J27" i="19"/>
  <c r="L27" i="19" s="1"/>
  <c r="Z27" i="19" s="1"/>
  <c r="H27" i="19"/>
  <c r="K26" i="19"/>
  <c r="J26" i="19"/>
  <c r="J25" i="19" s="1"/>
  <c r="H26" i="19"/>
  <c r="K25" i="19"/>
  <c r="D25" i="19"/>
  <c r="K24" i="19"/>
  <c r="J24" i="19"/>
  <c r="L24" i="19" s="1"/>
  <c r="Z24" i="19" s="1"/>
  <c r="H24" i="19"/>
  <c r="K23" i="19"/>
  <c r="K22" i="19" s="1"/>
  <c r="J23" i="19"/>
  <c r="L23" i="19" s="1"/>
  <c r="Z23" i="19" s="1"/>
  <c r="H23" i="19"/>
  <c r="D22" i="19"/>
  <c r="K21" i="19"/>
  <c r="J21" i="19"/>
  <c r="G21" i="19"/>
  <c r="H21" i="19" s="1"/>
  <c r="F21" i="19"/>
  <c r="K20" i="19"/>
  <c r="J20" i="19"/>
  <c r="L20" i="19" s="1"/>
  <c r="Z20" i="19" s="1"/>
  <c r="H20" i="19"/>
  <c r="K19" i="19"/>
  <c r="L19" i="19" s="1"/>
  <c r="Z19" i="19" s="1"/>
  <c r="J19" i="19"/>
  <c r="G19" i="19"/>
  <c r="H19" i="19" s="1"/>
  <c r="F19" i="19"/>
  <c r="L18" i="19"/>
  <c r="Z18" i="19" s="1"/>
  <c r="J18" i="19"/>
  <c r="H18" i="19"/>
  <c r="J17" i="19"/>
  <c r="L17" i="19" s="1"/>
  <c r="Z17" i="19" s="1"/>
  <c r="F17" i="19"/>
  <c r="H17" i="19" s="1"/>
  <c r="J16" i="19"/>
  <c r="L16" i="19" s="1"/>
  <c r="Z16" i="19" s="1"/>
  <c r="H16" i="19"/>
  <c r="J15" i="19"/>
  <c r="L15" i="19" s="1"/>
  <c r="Z15" i="19" s="1"/>
  <c r="H15" i="19"/>
  <c r="J14" i="19"/>
  <c r="L14" i="19" s="1"/>
  <c r="Z14" i="19" s="1"/>
  <c r="F14" i="19"/>
  <c r="H14" i="19" s="1"/>
  <c r="J13" i="19"/>
  <c r="L13" i="19" s="1"/>
  <c r="Z13" i="19" s="1"/>
  <c r="H13" i="19"/>
  <c r="J12" i="19"/>
  <c r="L12" i="19" s="1"/>
  <c r="Z12" i="19" s="1"/>
  <c r="H12" i="19"/>
  <c r="J11" i="19"/>
  <c r="L11" i="19" s="1"/>
  <c r="Z11" i="19" s="1"/>
  <c r="H11" i="19"/>
  <c r="K10" i="19"/>
  <c r="K9" i="19" s="1"/>
  <c r="J10" i="19"/>
  <c r="G10" i="19"/>
  <c r="F10" i="19"/>
  <c r="H10" i="19" s="1"/>
  <c r="W9" i="19"/>
  <c r="D9" i="19"/>
  <c r="Z146" i="18"/>
  <c r="K145" i="18"/>
  <c r="F145" i="18"/>
  <c r="H145" i="18" s="1"/>
  <c r="J144" i="18"/>
  <c r="D144" i="18"/>
  <c r="J143" i="18"/>
  <c r="F143" i="18"/>
  <c r="H143" i="18" s="1"/>
  <c r="J142" i="18"/>
  <c r="L142" i="18" s="1"/>
  <c r="Z142" i="18" s="1"/>
  <c r="F142" i="18"/>
  <c r="H142" i="18" s="1"/>
  <c r="J141" i="18"/>
  <c r="L141" i="18" s="1"/>
  <c r="Z141" i="18" s="1"/>
  <c r="F141" i="18"/>
  <c r="H141" i="18" s="1"/>
  <c r="J140" i="18"/>
  <c r="L140" i="18" s="1"/>
  <c r="Z140" i="18" s="1"/>
  <c r="F140" i="18"/>
  <c r="H140" i="18" s="1"/>
  <c r="J139" i="18"/>
  <c r="L139" i="18" s="1"/>
  <c r="Z139" i="18" s="1"/>
  <c r="F139" i="18"/>
  <c r="H139" i="18" s="1"/>
  <c r="J138" i="18"/>
  <c r="L138" i="18" s="1"/>
  <c r="Z138" i="18" s="1"/>
  <c r="F138" i="18"/>
  <c r="H138" i="18" s="1"/>
  <c r="K137" i="18"/>
  <c r="K136" i="18" s="1"/>
  <c r="D137" i="18"/>
  <c r="D136" i="18" s="1"/>
  <c r="K135" i="18"/>
  <c r="J135" i="18"/>
  <c r="J134" i="18" s="1"/>
  <c r="F135" i="18"/>
  <c r="H135" i="18" s="1"/>
  <c r="D134" i="18"/>
  <c r="K133" i="18"/>
  <c r="J133" i="18"/>
  <c r="D133" i="18"/>
  <c r="L132" i="18"/>
  <c r="Z132" i="18" s="1"/>
  <c r="F132" i="18"/>
  <c r="H132" i="18" s="1"/>
  <c r="J131" i="18"/>
  <c r="F131" i="18"/>
  <c r="H131" i="18" s="1"/>
  <c r="Z130" i="18"/>
  <c r="L130" i="18"/>
  <c r="F130" i="18"/>
  <c r="H130" i="18" s="1"/>
  <c r="K129" i="18"/>
  <c r="K128" i="18" s="1"/>
  <c r="D129" i="18"/>
  <c r="D128" i="18" s="1"/>
  <c r="Z127" i="18"/>
  <c r="J127" i="18"/>
  <c r="H127" i="18"/>
  <c r="Z126" i="18"/>
  <c r="J126" i="18"/>
  <c r="H126" i="18"/>
  <c r="Z125" i="18"/>
  <c r="J125" i="18"/>
  <c r="H125" i="18"/>
  <c r="Z124" i="18"/>
  <c r="J124" i="18"/>
  <c r="F124" i="18"/>
  <c r="H124" i="18" s="1"/>
  <c r="Z123" i="18"/>
  <c r="J123" i="18"/>
  <c r="H123" i="18"/>
  <c r="Z122" i="18"/>
  <c r="J122" i="18"/>
  <c r="H122" i="18"/>
  <c r="Z121" i="18"/>
  <c r="J121" i="18"/>
  <c r="H121" i="18"/>
  <c r="Z120" i="18"/>
  <c r="J120" i="18"/>
  <c r="H120" i="18"/>
  <c r="Z119" i="18"/>
  <c r="J119" i="18"/>
  <c r="H119" i="18"/>
  <c r="Z118" i="18"/>
  <c r="J118" i="18"/>
  <c r="H118" i="18"/>
  <c r="Z117" i="18"/>
  <c r="J117" i="18"/>
  <c r="H117" i="18"/>
  <c r="Z116" i="18"/>
  <c r="J116" i="18"/>
  <c r="H116" i="18"/>
  <c r="K115" i="18"/>
  <c r="D115" i="18"/>
  <c r="Z115" i="18" s="1"/>
  <c r="Z114" i="18"/>
  <c r="J114" i="18"/>
  <c r="H114" i="18"/>
  <c r="J113" i="18"/>
  <c r="L113" i="18" s="1"/>
  <c r="Z113" i="18" s="1"/>
  <c r="F113" i="18"/>
  <c r="H113" i="18" s="1"/>
  <c r="Z112" i="18"/>
  <c r="J112" i="18"/>
  <c r="H112" i="18"/>
  <c r="Z111" i="18"/>
  <c r="J111" i="18"/>
  <c r="H111" i="18"/>
  <c r="J110" i="18"/>
  <c r="L110" i="18" s="1"/>
  <c r="Z110" i="18" s="1"/>
  <c r="F110" i="18"/>
  <c r="H110" i="18" s="1"/>
  <c r="Z109" i="18"/>
  <c r="J109" i="18"/>
  <c r="H109" i="18"/>
  <c r="Z108" i="18"/>
  <c r="J108" i="18"/>
  <c r="F108" i="18"/>
  <c r="H108" i="18" s="1"/>
  <c r="Z107" i="18"/>
  <c r="J107" i="18"/>
  <c r="F107" i="18"/>
  <c r="H107" i="18" s="1"/>
  <c r="Z106" i="18"/>
  <c r="J106" i="18"/>
  <c r="H106" i="18"/>
  <c r="Z105" i="18"/>
  <c r="J105" i="18"/>
  <c r="H105" i="18"/>
  <c r="Z104" i="18"/>
  <c r="J104" i="18"/>
  <c r="H104" i="18"/>
  <c r="J103" i="18"/>
  <c r="L103" i="18" s="1"/>
  <c r="Z103" i="18" s="1"/>
  <c r="F103" i="18"/>
  <c r="H103" i="18" s="1"/>
  <c r="J102" i="18"/>
  <c r="F102" i="18"/>
  <c r="H102" i="18" s="1"/>
  <c r="L101" i="18"/>
  <c r="Z101" i="18" s="1"/>
  <c r="J101" i="18"/>
  <c r="F101" i="18"/>
  <c r="H101" i="18" s="1"/>
  <c r="K100" i="18"/>
  <c r="D100" i="18"/>
  <c r="L99" i="18"/>
  <c r="Z99" i="18" s="1"/>
  <c r="F99" i="18"/>
  <c r="H99" i="18" s="1"/>
  <c r="K98" i="18"/>
  <c r="J98" i="18"/>
  <c r="D98" i="18"/>
  <c r="J97" i="18"/>
  <c r="L97" i="18" s="1"/>
  <c r="Z97" i="18" s="1"/>
  <c r="F97" i="18"/>
  <c r="H97" i="18" s="1"/>
  <c r="K96" i="18"/>
  <c r="D96" i="18"/>
  <c r="K94" i="18"/>
  <c r="J94" i="18"/>
  <c r="F94" i="18"/>
  <c r="H94" i="18" s="1"/>
  <c r="K93" i="18"/>
  <c r="D93" i="18"/>
  <c r="Z92" i="18"/>
  <c r="J92" i="18"/>
  <c r="F92" i="18"/>
  <c r="H92" i="18" s="1"/>
  <c r="Z91" i="18"/>
  <c r="J91" i="18"/>
  <c r="F91" i="18"/>
  <c r="H91" i="18" s="1"/>
  <c r="Z90" i="18"/>
  <c r="J90" i="18"/>
  <c r="F90" i="18"/>
  <c r="H90" i="18" s="1"/>
  <c r="Z89" i="18"/>
  <c r="J89" i="18"/>
  <c r="F89" i="18"/>
  <c r="H89" i="18" s="1"/>
  <c r="Z88" i="18"/>
  <c r="J88" i="18"/>
  <c r="F88" i="18"/>
  <c r="H88" i="18" s="1"/>
  <c r="Z87" i="18"/>
  <c r="J87" i="18"/>
  <c r="F87" i="18"/>
  <c r="H87" i="18" s="1"/>
  <c r="Z86" i="18"/>
  <c r="J86" i="18"/>
  <c r="F86" i="18"/>
  <c r="H86" i="18" s="1"/>
  <c r="Z85" i="18"/>
  <c r="J85" i="18"/>
  <c r="F85" i="18"/>
  <c r="H85" i="18" s="1"/>
  <c r="Z84" i="18"/>
  <c r="J84" i="18"/>
  <c r="F84" i="18"/>
  <c r="H84" i="18" s="1"/>
  <c r="Z83" i="18"/>
  <c r="J83" i="18"/>
  <c r="F83" i="18"/>
  <c r="H83" i="18" s="1"/>
  <c r="Z82" i="18"/>
  <c r="J82" i="18"/>
  <c r="F82" i="18"/>
  <c r="H82" i="18" s="1"/>
  <c r="Z81" i="18"/>
  <c r="J81" i="18"/>
  <c r="F81" i="18"/>
  <c r="H81" i="18" s="1"/>
  <c r="Z80" i="18"/>
  <c r="J80" i="18"/>
  <c r="F80" i="18"/>
  <c r="H80" i="18" s="1"/>
  <c r="Z79" i="18"/>
  <c r="J79" i="18"/>
  <c r="F79" i="18"/>
  <c r="H79" i="18" s="1"/>
  <c r="J78" i="18"/>
  <c r="F78" i="18"/>
  <c r="H78" i="18" s="1"/>
  <c r="K77" i="18"/>
  <c r="K76" i="18" s="1"/>
  <c r="D77" i="18"/>
  <c r="Z75" i="18"/>
  <c r="K75" i="18"/>
  <c r="J75" i="18"/>
  <c r="H75" i="18"/>
  <c r="Z74" i="18"/>
  <c r="K74" i="18"/>
  <c r="J74" i="18"/>
  <c r="H74" i="18"/>
  <c r="Z73" i="18"/>
  <c r="K73" i="18"/>
  <c r="J73" i="18"/>
  <c r="H73" i="18"/>
  <c r="Z72" i="18"/>
  <c r="K72" i="18"/>
  <c r="J72" i="18"/>
  <c r="H72" i="18"/>
  <c r="Z71" i="18"/>
  <c r="K71" i="18"/>
  <c r="J71" i="18"/>
  <c r="H71" i="18"/>
  <c r="Z70" i="18"/>
  <c r="K70" i="18"/>
  <c r="J70" i="18"/>
  <c r="H70" i="18"/>
  <c r="Z69" i="18"/>
  <c r="K69" i="18"/>
  <c r="J69" i="18"/>
  <c r="H69" i="18"/>
  <c r="Z68" i="18"/>
  <c r="K68" i="18"/>
  <c r="J68" i="18"/>
  <c r="H68" i="18"/>
  <c r="Z67" i="18"/>
  <c r="K67" i="18"/>
  <c r="J67" i="18"/>
  <c r="H67" i="18"/>
  <c r="K66" i="18"/>
  <c r="J66" i="18"/>
  <c r="H66" i="18"/>
  <c r="D65" i="18"/>
  <c r="L64" i="18"/>
  <c r="Z64" i="18" s="1"/>
  <c r="H64" i="18"/>
  <c r="K63" i="18"/>
  <c r="D63" i="18"/>
  <c r="L62" i="18"/>
  <c r="F62" i="18"/>
  <c r="H62" i="18" s="1"/>
  <c r="D62" i="18"/>
  <c r="K61" i="18"/>
  <c r="J61" i="18"/>
  <c r="D61" i="18"/>
  <c r="Z60" i="18"/>
  <c r="J60" i="18"/>
  <c r="H60" i="18"/>
  <c r="Z59" i="18"/>
  <c r="K59" i="18"/>
  <c r="K49" i="18" s="1"/>
  <c r="J59" i="18"/>
  <c r="H59" i="18"/>
  <c r="Z58" i="18"/>
  <c r="J58" i="18"/>
  <c r="H58" i="18"/>
  <c r="Z57" i="18"/>
  <c r="J57" i="18"/>
  <c r="H57" i="18"/>
  <c r="L56" i="18"/>
  <c r="Z56" i="18" s="1"/>
  <c r="J56" i="18"/>
  <c r="F56" i="18"/>
  <c r="H56" i="18" s="1"/>
  <c r="Z55" i="18"/>
  <c r="J55" i="18"/>
  <c r="F55" i="18"/>
  <c r="H55" i="18" s="1"/>
  <c r="J54" i="18"/>
  <c r="L54" i="18" s="1"/>
  <c r="Z54" i="18" s="1"/>
  <c r="F54" i="18"/>
  <c r="H54" i="18" s="1"/>
  <c r="J53" i="18"/>
  <c r="L53" i="18" s="1"/>
  <c r="Z53" i="18" s="1"/>
  <c r="F53" i="18"/>
  <c r="H53" i="18" s="1"/>
  <c r="J52" i="18"/>
  <c r="L52" i="18" s="1"/>
  <c r="Z52" i="18" s="1"/>
  <c r="F52" i="18"/>
  <c r="H52" i="18" s="1"/>
  <c r="J51" i="18"/>
  <c r="L51" i="18" s="1"/>
  <c r="Z51" i="18" s="1"/>
  <c r="F51" i="18"/>
  <c r="H51" i="18" s="1"/>
  <c r="J50" i="18"/>
  <c r="L50" i="18" s="1"/>
  <c r="H50" i="18"/>
  <c r="D49" i="18"/>
  <c r="K48" i="18"/>
  <c r="J48" i="18"/>
  <c r="L48" i="18" s="1"/>
  <c r="H48" i="18"/>
  <c r="K46" i="18"/>
  <c r="J46" i="18"/>
  <c r="L46" i="18" s="1"/>
  <c r="Z46" i="18" s="1"/>
  <c r="H46" i="18"/>
  <c r="K45" i="18"/>
  <c r="J45" i="18"/>
  <c r="L45" i="18" s="1"/>
  <c r="D45" i="18"/>
  <c r="J44" i="18"/>
  <c r="L44" i="18" s="1"/>
  <c r="Z44" i="18" s="1"/>
  <c r="H44" i="18"/>
  <c r="K43" i="18"/>
  <c r="D43" i="18"/>
  <c r="J42" i="18"/>
  <c r="L42" i="18" s="1"/>
  <c r="Z42" i="18" s="1"/>
  <c r="H42" i="18"/>
  <c r="K41" i="18"/>
  <c r="J41" i="18"/>
  <c r="L41" i="18" s="1"/>
  <c r="Z41" i="18" s="1"/>
  <c r="H41" i="18"/>
  <c r="L40" i="18"/>
  <c r="Z40" i="18" s="1"/>
  <c r="H40" i="18"/>
  <c r="L39" i="18"/>
  <c r="Z39" i="18" s="1"/>
  <c r="K39" i="18"/>
  <c r="J39" i="18"/>
  <c r="H39" i="18"/>
  <c r="J38" i="18"/>
  <c r="L38" i="18" s="1"/>
  <c r="Z38" i="18" s="1"/>
  <c r="H38" i="18"/>
  <c r="J37" i="18"/>
  <c r="L37" i="18" s="1"/>
  <c r="Z37" i="18" s="1"/>
  <c r="H37" i="18"/>
  <c r="J36" i="18"/>
  <c r="L36" i="18" s="1"/>
  <c r="Z36" i="18" s="1"/>
  <c r="H36" i="18"/>
  <c r="F36" i="18"/>
  <c r="J35" i="18"/>
  <c r="F35" i="18"/>
  <c r="H35" i="18" s="1"/>
  <c r="K34" i="18"/>
  <c r="K33" i="18" s="1"/>
  <c r="J34" i="18"/>
  <c r="L34" i="18" s="1"/>
  <c r="Z34" i="18" s="1"/>
  <c r="H34" i="18"/>
  <c r="F33" i="18"/>
  <c r="D33" i="18"/>
  <c r="D30" i="18" s="1"/>
  <c r="K32" i="18"/>
  <c r="J32" i="18"/>
  <c r="L32" i="18" s="1"/>
  <c r="Z32" i="18" s="1"/>
  <c r="H32" i="18"/>
  <c r="K31" i="18"/>
  <c r="J31" i="18"/>
  <c r="L31" i="18" s="1"/>
  <c r="Z31" i="18" s="1"/>
  <c r="H31" i="18"/>
  <c r="J29" i="18"/>
  <c r="L29" i="18" s="1"/>
  <c r="Z29" i="18" s="1"/>
  <c r="H29" i="18"/>
  <c r="K28" i="18"/>
  <c r="D28" i="18"/>
  <c r="J27" i="18"/>
  <c r="L27" i="18" s="1"/>
  <c r="Z27" i="18" s="1"/>
  <c r="H27" i="18"/>
  <c r="K26" i="18"/>
  <c r="J26" i="18"/>
  <c r="L26" i="18" s="1"/>
  <c r="Z26" i="18" s="1"/>
  <c r="H26" i="18"/>
  <c r="K25" i="18"/>
  <c r="D25" i="18"/>
  <c r="K24" i="18"/>
  <c r="K22" i="18" s="1"/>
  <c r="J24" i="18"/>
  <c r="L24" i="18" s="1"/>
  <c r="Z24" i="18" s="1"/>
  <c r="H24" i="18"/>
  <c r="K23" i="18"/>
  <c r="J23" i="18"/>
  <c r="L23" i="18" s="1"/>
  <c r="Z23" i="18" s="1"/>
  <c r="H23" i="18"/>
  <c r="D22" i="18"/>
  <c r="K21" i="18"/>
  <c r="J21" i="18"/>
  <c r="L21" i="18" s="1"/>
  <c r="Z21" i="18" s="1"/>
  <c r="H21" i="18"/>
  <c r="G21" i="18"/>
  <c r="F21" i="18"/>
  <c r="K20" i="18"/>
  <c r="J20" i="18"/>
  <c r="L20" i="18" s="1"/>
  <c r="Z20" i="18" s="1"/>
  <c r="H20" i="18"/>
  <c r="K19" i="18"/>
  <c r="J19" i="18"/>
  <c r="L19" i="18" s="1"/>
  <c r="Z19" i="18" s="1"/>
  <c r="H19" i="18"/>
  <c r="G19" i="18"/>
  <c r="F19" i="18"/>
  <c r="J18" i="18"/>
  <c r="L18" i="18" s="1"/>
  <c r="Z18" i="18" s="1"/>
  <c r="H18" i="18"/>
  <c r="J17" i="18"/>
  <c r="L17" i="18" s="1"/>
  <c r="Z17" i="18" s="1"/>
  <c r="F17" i="18"/>
  <c r="H17" i="18" s="1"/>
  <c r="J16" i="18"/>
  <c r="L16" i="18" s="1"/>
  <c r="Z16" i="18" s="1"/>
  <c r="H16" i="18"/>
  <c r="L15" i="18"/>
  <c r="Z15" i="18" s="1"/>
  <c r="J15" i="18"/>
  <c r="H15" i="18"/>
  <c r="J14" i="18"/>
  <c r="L14" i="18" s="1"/>
  <c r="Z14" i="18" s="1"/>
  <c r="F14" i="18"/>
  <c r="H14" i="18" s="1"/>
  <c r="J13" i="18"/>
  <c r="L13" i="18" s="1"/>
  <c r="Z13" i="18" s="1"/>
  <c r="H13" i="18"/>
  <c r="J12" i="18"/>
  <c r="H12" i="18"/>
  <c r="J11" i="18"/>
  <c r="L11" i="18" s="1"/>
  <c r="Z11" i="18" s="1"/>
  <c r="H11" i="18"/>
  <c r="K10" i="18"/>
  <c r="K9" i="18" s="1"/>
  <c r="J10" i="18"/>
  <c r="L10" i="18" s="1"/>
  <c r="Z10" i="18" s="1"/>
  <c r="G10" i="18"/>
  <c r="F10" i="18"/>
  <c r="H10" i="18" s="1"/>
  <c r="W9" i="18"/>
  <c r="D9" i="18"/>
  <c r="Z146" i="17"/>
  <c r="K145" i="17"/>
  <c r="F145" i="17"/>
  <c r="H145" i="17" s="1"/>
  <c r="J144" i="17"/>
  <c r="D144" i="17"/>
  <c r="J143" i="17"/>
  <c r="F143" i="17"/>
  <c r="H143" i="17" s="1"/>
  <c r="J142" i="17"/>
  <c r="L142" i="17" s="1"/>
  <c r="Z142" i="17" s="1"/>
  <c r="F142" i="17"/>
  <c r="H142" i="17" s="1"/>
  <c r="J141" i="17"/>
  <c r="L141" i="17" s="1"/>
  <c r="Z141" i="17" s="1"/>
  <c r="F141" i="17"/>
  <c r="H141" i="17" s="1"/>
  <c r="J140" i="17"/>
  <c r="L140" i="17" s="1"/>
  <c r="Z140" i="17" s="1"/>
  <c r="F140" i="17"/>
  <c r="H140" i="17" s="1"/>
  <c r="J139" i="17"/>
  <c r="L139" i="17" s="1"/>
  <c r="Z139" i="17" s="1"/>
  <c r="F139" i="17"/>
  <c r="H139" i="17" s="1"/>
  <c r="J138" i="17"/>
  <c r="L138" i="17" s="1"/>
  <c r="Z138" i="17" s="1"/>
  <c r="F138" i="17"/>
  <c r="H138" i="17" s="1"/>
  <c r="K137" i="17"/>
  <c r="K136" i="17" s="1"/>
  <c r="D137" i="17"/>
  <c r="D136" i="17"/>
  <c r="K135" i="17"/>
  <c r="J135" i="17"/>
  <c r="J134" i="17" s="1"/>
  <c r="F135" i="17"/>
  <c r="H135" i="17" s="1"/>
  <c r="D134" i="17"/>
  <c r="J133" i="17"/>
  <c r="D133" i="17"/>
  <c r="L132" i="17"/>
  <c r="Z132" i="17" s="1"/>
  <c r="F132" i="17"/>
  <c r="H132" i="17" s="1"/>
  <c r="J131" i="17"/>
  <c r="F131" i="17"/>
  <c r="H131" i="17" s="1"/>
  <c r="Z130" i="17"/>
  <c r="L130" i="17"/>
  <c r="H130" i="17"/>
  <c r="F130" i="17"/>
  <c r="K129" i="17"/>
  <c r="K128" i="17" s="1"/>
  <c r="D129" i="17"/>
  <c r="D128" i="17"/>
  <c r="Z127" i="17"/>
  <c r="J127" i="17"/>
  <c r="H127" i="17"/>
  <c r="Z126" i="17"/>
  <c r="J126" i="17"/>
  <c r="H126" i="17"/>
  <c r="Z125" i="17"/>
  <c r="J125" i="17"/>
  <c r="H125" i="17"/>
  <c r="Z124" i="17"/>
  <c r="J124" i="17"/>
  <c r="F124" i="17"/>
  <c r="H124" i="17" s="1"/>
  <c r="Z123" i="17"/>
  <c r="J123" i="17"/>
  <c r="H123" i="17"/>
  <c r="Z122" i="17"/>
  <c r="J122" i="17"/>
  <c r="H122" i="17"/>
  <c r="Z121" i="17"/>
  <c r="J121" i="17"/>
  <c r="H121" i="17"/>
  <c r="Z120" i="17"/>
  <c r="J120" i="17"/>
  <c r="H120" i="17"/>
  <c r="Z119" i="17"/>
  <c r="J119" i="17"/>
  <c r="H119" i="17"/>
  <c r="Z118" i="17"/>
  <c r="J118" i="17"/>
  <c r="H118" i="17"/>
  <c r="Z117" i="17"/>
  <c r="J117" i="17"/>
  <c r="H117" i="17"/>
  <c r="Z116" i="17"/>
  <c r="J116" i="17"/>
  <c r="H116" i="17"/>
  <c r="K115" i="17"/>
  <c r="D115" i="17"/>
  <c r="Z114" i="17"/>
  <c r="J114" i="17"/>
  <c r="H114" i="17"/>
  <c r="L113" i="17"/>
  <c r="Z113" i="17" s="1"/>
  <c r="J113" i="17"/>
  <c r="F113" i="17"/>
  <c r="H113" i="17" s="1"/>
  <c r="Z112" i="17"/>
  <c r="J112" i="17"/>
  <c r="H112" i="17"/>
  <c r="Z111" i="17"/>
  <c r="J111" i="17"/>
  <c r="H111" i="17"/>
  <c r="J110" i="17"/>
  <c r="L110" i="17" s="1"/>
  <c r="Z110" i="17" s="1"/>
  <c r="H110" i="17"/>
  <c r="F110" i="17"/>
  <c r="Z109" i="17"/>
  <c r="J109" i="17"/>
  <c r="H109" i="17"/>
  <c r="Z108" i="17"/>
  <c r="J108" i="17"/>
  <c r="F108" i="17"/>
  <c r="H108" i="17" s="1"/>
  <c r="Z107" i="17"/>
  <c r="J107" i="17"/>
  <c r="F107" i="17"/>
  <c r="H107" i="17" s="1"/>
  <c r="Z106" i="17"/>
  <c r="J106" i="17"/>
  <c r="H106" i="17"/>
  <c r="Z105" i="17"/>
  <c r="J105" i="17"/>
  <c r="H105" i="17"/>
  <c r="Z104" i="17"/>
  <c r="J104" i="17"/>
  <c r="H104" i="17"/>
  <c r="L103" i="17"/>
  <c r="Z103" i="17" s="1"/>
  <c r="J103" i="17"/>
  <c r="F103" i="17"/>
  <c r="H103" i="17" s="1"/>
  <c r="J102" i="17"/>
  <c r="H102" i="17"/>
  <c r="F102" i="17"/>
  <c r="J101" i="17"/>
  <c r="L101" i="17" s="1"/>
  <c r="Z101" i="17" s="1"/>
  <c r="F101" i="17"/>
  <c r="H101" i="17" s="1"/>
  <c r="K100" i="17"/>
  <c r="D100" i="17"/>
  <c r="L99" i="17"/>
  <c r="Z99" i="17" s="1"/>
  <c r="F99" i="17"/>
  <c r="H99" i="17" s="1"/>
  <c r="K98" i="17"/>
  <c r="J98" i="17"/>
  <c r="D98" i="17"/>
  <c r="J97" i="17"/>
  <c r="L97" i="17" s="1"/>
  <c r="Z97" i="17" s="1"/>
  <c r="F97" i="17"/>
  <c r="H97" i="17" s="1"/>
  <c r="K96" i="17"/>
  <c r="D96" i="17"/>
  <c r="K94" i="17"/>
  <c r="K93" i="17" s="1"/>
  <c r="J94" i="17"/>
  <c r="F94" i="17"/>
  <c r="H94" i="17" s="1"/>
  <c r="D93" i="17"/>
  <c r="Z92" i="17"/>
  <c r="J92" i="17"/>
  <c r="F92" i="17"/>
  <c r="H92" i="17" s="1"/>
  <c r="Z91" i="17"/>
  <c r="J91" i="17"/>
  <c r="F91" i="17"/>
  <c r="H91" i="17" s="1"/>
  <c r="Z90" i="17"/>
  <c r="J90" i="17"/>
  <c r="F90" i="17"/>
  <c r="H90" i="17" s="1"/>
  <c r="Z89" i="17"/>
  <c r="J89" i="17"/>
  <c r="F89" i="17"/>
  <c r="H89" i="17" s="1"/>
  <c r="Z88" i="17"/>
  <c r="J88" i="17"/>
  <c r="F88" i="17"/>
  <c r="H88" i="17" s="1"/>
  <c r="Z87" i="17"/>
  <c r="J87" i="17"/>
  <c r="F87" i="17"/>
  <c r="H87" i="17" s="1"/>
  <c r="Z86" i="17"/>
  <c r="J86" i="17"/>
  <c r="F86" i="17"/>
  <c r="H86" i="17" s="1"/>
  <c r="Z85" i="17"/>
  <c r="J85" i="17"/>
  <c r="F85" i="17"/>
  <c r="H85" i="17" s="1"/>
  <c r="Z84" i="17"/>
  <c r="J84" i="17"/>
  <c r="F84" i="17"/>
  <c r="H84" i="17" s="1"/>
  <c r="Z83" i="17"/>
  <c r="J83" i="17"/>
  <c r="F83" i="17"/>
  <c r="H83" i="17" s="1"/>
  <c r="Z82" i="17"/>
  <c r="J82" i="17"/>
  <c r="F82" i="17"/>
  <c r="H82" i="17" s="1"/>
  <c r="Z81" i="17"/>
  <c r="J81" i="17"/>
  <c r="F81" i="17"/>
  <c r="H81" i="17" s="1"/>
  <c r="Z80" i="17"/>
  <c r="J80" i="17"/>
  <c r="H80" i="17"/>
  <c r="F80" i="17"/>
  <c r="Z79" i="17"/>
  <c r="J79" i="17"/>
  <c r="F79" i="17"/>
  <c r="H79" i="17" s="1"/>
  <c r="J78" i="17"/>
  <c r="F78" i="17"/>
  <c r="H78" i="17" s="1"/>
  <c r="K77" i="17"/>
  <c r="D77" i="17"/>
  <c r="Z75" i="17"/>
  <c r="K75" i="17"/>
  <c r="J75" i="17"/>
  <c r="H75" i="17"/>
  <c r="Z74" i="17"/>
  <c r="K74" i="17"/>
  <c r="J74" i="17"/>
  <c r="H74" i="17"/>
  <c r="Z73" i="17"/>
  <c r="K73" i="17"/>
  <c r="J73" i="17"/>
  <c r="H73" i="17"/>
  <c r="Z72" i="17"/>
  <c r="K72" i="17"/>
  <c r="J72" i="17"/>
  <c r="H72" i="17"/>
  <c r="Z71" i="17"/>
  <c r="K71" i="17"/>
  <c r="J71" i="17"/>
  <c r="H71" i="17"/>
  <c r="Z70" i="17"/>
  <c r="K70" i="17"/>
  <c r="J70" i="17"/>
  <c r="H70" i="17"/>
  <c r="Z69" i="17"/>
  <c r="K69" i="17"/>
  <c r="J69" i="17"/>
  <c r="H69" i="17"/>
  <c r="Z68" i="17"/>
  <c r="K68" i="17"/>
  <c r="J68" i="17"/>
  <c r="H68" i="17"/>
  <c r="Z67" i="17"/>
  <c r="K67" i="17"/>
  <c r="J67" i="17"/>
  <c r="H67" i="17"/>
  <c r="K66" i="17"/>
  <c r="J66" i="17"/>
  <c r="H66" i="17"/>
  <c r="D65" i="17"/>
  <c r="L64" i="17"/>
  <c r="L63" i="17" s="1"/>
  <c r="H64" i="17"/>
  <c r="K63" i="17"/>
  <c r="D63" i="17"/>
  <c r="Z62" i="17"/>
  <c r="L62" i="17"/>
  <c r="F62" i="17"/>
  <c r="H62" i="17" s="1"/>
  <c r="D62" i="17"/>
  <c r="K61" i="17"/>
  <c r="J61" i="17"/>
  <c r="L61" i="17" s="1"/>
  <c r="D61" i="17"/>
  <c r="Z60" i="17"/>
  <c r="J60" i="17"/>
  <c r="H60" i="17"/>
  <c r="Z59" i="17"/>
  <c r="K59" i="17"/>
  <c r="K49" i="17" s="1"/>
  <c r="J59" i="17"/>
  <c r="H59" i="17"/>
  <c r="Z58" i="17"/>
  <c r="J58" i="17"/>
  <c r="H58" i="17"/>
  <c r="Z57" i="17"/>
  <c r="J57" i="17"/>
  <c r="H57" i="17"/>
  <c r="J56" i="17"/>
  <c r="L56" i="17" s="1"/>
  <c r="Z56" i="17" s="1"/>
  <c r="F56" i="17"/>
  <c r="H56" i="17" s="1"/>
  <c r="Z55" i="17"/>
  <c r="J55" i="17"/>
  <c r="F55" i="17"/>
  <c r="H55" i="17" s="1"/>
  <c r="J54" i="17"/>
  <c r="L54" i="17" s="1"/>
  <c r="Z54" i="17" s="1"/>
  <c r="F54" i="17"/>
  <c r="H54" i="17" s="1"/>
  <c r="J53" i="17"/>
  <c r="L53" i="17" s="1"/>
  <c r="Z53" i="17" s="1"/>
  <c r="F53" i="17"/>
  <c r="H53" i="17" s="1"/>
  <c r="J52" i="17"/>
  <c r="L52" i="17" s="1"/>
  <c r="Z52" i="17" s="1"/>
  <c r="F52" i="17"/>
  <c r="H52" i="17" s="1"/>
  <c r="J51" i="17"/>
  <c r="L51" i="17" s="1"/>
  <c r="Z51" i="17" s="1"/>
  <c r="F51" i="17"/>
  <c r="H51" i="17" s="1"/>
  <c r="J50" i="17"/>
  <c r="L50" i="17" s="1"/>
  <c r="H50" i="17"/>
  <c r="D49" i="17"/>
  <c r="L48" i="17"/>
  <c r="K48" i="17"/>
  <c r="J48" i="17"/>
  <c r="H48" i="17"/>
  <c r="L46" i="17"/>
  <c r="Z46" i="17" s="1"/>
  <c r="K46" i="17"/>
  <c r="J46" i="17"/>
  <c r="J45" i="17" s="1"/>
  <c r="L45" i="17" s="1"/>
  <c r="H46" i="17"/>
  <c r="K45" i="17"/>
  <c r="D45" i="17"/>
  <c r="J44" i="17"/>
  <c r="L44" i="17" s="1"/>
  <c r="Z44" i="17" s="1"/>
  <c r="H44" i="17"/>
  <c r="K43" i="17"/>
  <c r="D43" i="17"/>
  <c r="J42" i="17"/>
  <c r="L42" i="17" s="1"/>
  <c r="Z42" i="17" s="1"/>
  <c r="H42" i="17"/>
  <c r="K41" i="17"/>
  <c r="J41" i="17"/>
  <c r="L41" i="17" s="1"/>
  <c r="Z41" i="17" s="1"/>
  <c r="H41" i="17"/>
  <c r="L40" i="17"/>
  <c r="Z40" i="17" s="1"/>
  <c r="H40" i="17"/>
  <c r="K39" i="17"/>
  <c r="J39" i="17"/>
  <c r="L39" i="17" s="1"/>
  <c r="Z39" i="17" s="1"/>
  <c r="H39" i="17"/>
  <c r="J38" i="17"/>
  <c r="L38" i="17" s="1"/>
  <c r="Z38" i="17" s="1"/>
  <c r="H38" i="17"/>
  <c r="J37" i="17"/>
  <c r="L37" i="17" s="1"/>
  <c r="Z37" i="17" s="1"/>
  <c r="H37" i="17"/>
  <c r="J36" i="17"/>
  <c r="L36" i="17" s="1"/>
  <c r="Z36" i="17" s="1"/>
  <c r="F36" i="17"/>
  <c r="H36" i="17" s="1"/>
  <c r="J35" i="17"/>
  <c r="L35" i="17" s="1"/>
  <c r="Z35" i="17" s="1"/>
  <c r="F35" i="17"/>
  <c r="H35" i="17" s="1"/>
  <c r="K34" i="17"/>
  <c r="K33" i="17" s="1"/>
  <c r="J34" i="17"/>
  <c r="H34" i="17"/>
  <c r="F33" i="17"/>
  <c r="D33" i="17"/>
  <c r="D30" i="17" s="1"/>
  <c r="K32" i="17"/>
  <c r="J32" i="17"/>
  <c r="L32" i="17" s="1"/>
  <c r="Z32" i="17" s="1"/>
  <c r="H32" i="17"/>
  <c r="K31" i="17"/>
  <c r="J31" i="17"/>
  <c r="L31" i="17" s="1"/>
  <c r="H31" i="17"/>
  <c r="J29" i="17"/>
  <c r="L29" i="17" s="1"/>
  <c r="Z29" i="17" s="1"/>
  <c r="H29" i="17"/>
  <c r="K28" i="17"/>
  <c r="D28" i="17"/>
  <c r="J27" i="17"/>
  <c r="L27" i="17" s="1"/>
  <c r="Z27" i="17" s="1"/>
  <c r="H27" i="17"/>
  <c r="K26" i="17"/>
  <c r="K25" i="17" s="1"/>
  <c r="J26" i="17"/>
  <c r="L26" i="17" s="1"/>
  <c r="Z26" i="17" s="1"/>
  <c r="H26" i="17"/>
  <c r="D25" i="17"/>
  <c r="K24" i="17"/>
  <c r="K22" i="17" s="1"/>
  <c r="J24" i="17"/>
  <c r="L24" i="17" s="1"/>
  <c r="Z24" i="17" s="1"/>
  <c r="H24" i="17"/>
  <c r="K23" i="17"/>
  <c r="J23" i="17"/>
  <c r="L23" i="17" s="1"/>
  <c r="Z23" i="17" s="1"/>
  <c r="H23" i="17"/>
  <c r="D22" i="17"/>
  <c r="K21" i="17"/>
  <c r="J21" i="17"/>
  <c r="L21" i="17" s="1"/>
  <c r="Z21" i="17" s="1"/>
  <c r="G21" i="17"/>
  <c r="F21" i="17"/>
  <c r="H21" i="17" s="1"/>
  <c r="K20" i="17"/>
  <c r="K9" i="17" s="1"/>
  <c r="J20" i="17"/>
  <c r="L20" i="17" s="1"/>
  <c r="Z20" i="17" s="1"/>
  <c r="H20" i="17"/>
  <c r="K19" i="17"/>
  <c r="J19" i="17"/>
  <c r="L19" i="17" s="1"/>
  <c r="Z19" i="17" s="1"/>
  <c r="G19" i="17"/>
  <c r="F19" i="17"/>
  <c r="H19" i="17" s="1"/>
  <c r="J18" i="17"/>
  <c r="L18" i="17" s="1"/>
  <c r="Z18" i="17" s="1"/>
  <c r="H18" i="17"/>
  <c r="J17" i="17"/>
  <c r="L17" i="17" s="1"/>
  <c r="Z17" i="17" s="1"/>
  <c r="F17" i="17"/>
  <c r="H17" i="17" s="1"/>
  <c r="J16" i="17"/>
  <c r="L16" i="17" s="1"/>
  <c r="Z16" i="17" s="1"/>
  <c r="H16" i="17"/>
  <c r="J15" i="17"/>
  <c r="L15" i="17" s="1"/>
  <c r="Z15" i="17" s="1"/>
  <c r="H15" i="17"/>
  <c r="J14" i="17"/>
  <c r="L14" i="17" s="1"/>
  <c r="Z14" i="17" s="1"/>
  <c r="F14" i="17"/>
  <c r="H14" i="17" s="1"/>
  <c r="J13" i="17"/>
  <c r="L13" i="17" s="1"/>
  <c r="Z13" i="17" s="1"/>
  <c r="H13" i="17"/>
  <c r="J12" i="17"/>
  <c r="L12" i="17" s="1"/>
  <c r="Z12" i="17" s="1"/>
  <c r="H12" i="17"/>
  <c r="J11" i="17"/>
  <c r="L11" i="17" s="1"/>
  <c r="Z11" i="17" s="1"/>
  <c r="H11" i="17"/>
  <c r="K10" i="17"/>
  <c r="J10" i="17"/>
  <c r="H10" i="17"/>
  <c r="G10" i="17"/>
  <c r="F10" i="17"/>
  <c r="W9" i="17"/>
  <c r="D9" i="17"/>
  <c r="Z146" i="16"/>
  <c r="K145" i="16"/>
  <c r="F145" i="16"/>
  <c r="H145" i="16" s="1"/>
  <c r="J144" i="16"/>
  <c r="D144" i="16"/>
  <c r="J143" i="16"/>
  <c r="F143" i="16"/>
  <c r="H143" i="16" s="1"/>
  <c r="J142" i="16"/>
  <c r="L142" i="16" s="1"/>
  <c r="Z142" i="16" s="1"/>
  <c r="F142" i="16"/>
  <c r="H142" i="16" s="1"/>
  <c r="J141" i="16"/>
  <c r="L141" i="16" s="1"/>
  <c r="Z141" i="16" s="1"/>
  <c r="F141" i="16"/>
  <c r="H141" i="16" s="1"/>
  <c r="J140" i="16"/>
  <c r="L140" i="16" s="1"/>
  <c r="Z140" i="16" s="1"/>
  <c r="F140" i="16"/>
  <c r="H140" i="16" s="1"/>
  <c r="J139" i="16"/>
  <c r="L139" i="16" s="1"/>
  <c r="Z139" i="16" s="1"/>
  <c r="F139" i="16"/>
  <c r="H139" i="16" s="1"/>
  <c r="J138" i="16"/>
  <c r="L138" i="16" s="1"/>
  <c r="Z138" i="16" s="1"/>
  <c r="F138" i="16"/>
  <c r="H138" i="16" s="1"/>
  <c r="K137" i="16"/>
  <c r="K136" i="16" s="1"/>
  <c r="D137" i="16"/>
  <c r="D136" i="16"/>
  <c r="K135" i="16"/>
  <c r="K134" i="16" s="1"/>
  <c r="J135" i="16"/>
  <c r="J134" i="16" s="1"/>
  <c r="F135" i="16"/>
  <c r="H135" i="16" s="1"/>
  <c r="D134" i="16"/>
  <c r="D133" i="16"/>
  <c r="L132" i="16"/>
  <c r="Z132" i="16" s="1"/>
  <c r="F132" i="16"/>
  <c r="H132" i="16" s="1"/>
  <c r="J131" i="16"/>
  <c r="F131" i="16"/>
  <c r="H131" i="16" s="1"/>
  <c r="L130" i="16"/>
  <c r="Z130" i="16" s="1"/>
  <c r="F130" i="16"/>
  <c r="H130" i="16" s="1"/>
  <c r="K129" i="16"/>
  <c r="K128" i="16" s="1"/>
  <c r="D129" i="16"/>
  <c r="D128" i="16" s="1"/>
  <c r="Z127" i="16"/>
  <c r="J127" i="16"/>
  <c r="H127" i="16"/>
  <c r="Z126" i="16"/>
  <c r="J126" i="16"/>
  <c r="H126" i="16"/>
  <c r="Z125" i="16"/>
  <c r="J125" i="16"/>
  <c r="H125" i="16"/>
  <c r="Z124" i="16"/>
  <c r="J124" i="16"/>
  <c r="F124" i="16"/>
  <c r="H124" i="16" s="1"/>
  <c r="Z123" i="16"/>
  <c r="J123" i="16"/>
  <c r="H123" i="16"/>
  <c r="Z122" i="16"/>
  <c r="J122" i="16"/>
  <c r="H122" i="16"/>
  <c r="Z121" i="16"/>
  <c r="J121" i="16"/>
  <c r="H121" i="16"/>
  <c r="Z120" i="16"/>
  <c r="J120" i="16"/>
  <c r="H120" i="16"/>
  <c r="Z119" i="16"/>
  <c r="J119" i="16"/>
  <c r="H119" i="16"/>
  <c r="Z118" i="16"/>
  <c r="J118" i="16"/>
  <c r="H118" i="16"/>
  <c r="Z117" i="16"/>
  <c r="J117" i="16"/>
  <c r="H117" i="16"/>
  <c r="Z116" i="16"/>
  <c r="J116" i="16"/>
  <c r="H116" i="16"/>
  <c r="K115" i="16"/>
  <c r="D115" i="16"/>
  <c r="Z114" i="16"/>
  <c r="J114" i="16"/>
  <c r="H114" i="16"/>
  <c r="J113" i="16"/>
  <c r="L113" i="16" s="1"/>
  <c r="Z113" i="16" s="1"/>
  <c r="F113" i="16"/>
  <c r="H113" i="16" s="1"/>
  <c r="Z112" i="16"/>
  <c r="J112" i="16"/>
  <c r="H112" i="16"/>
  <c r="Z111" i="16"/>
  <c r="J111" i="16"/>
  <c r="H111" i="16"/>
  <c r="L110" i="16"/>
  <c r="Z110" i="16" s="1"/>
  <c r="J110" i="16"/>
  <c r="F110" i="16"/>
  <c r="H110" i="16" s="1"/>
  <c r="Z109" i="16"/>
  <c r="J109" i="16"/>
  <c r="H109" i="16"/>
  <c r="Z108" i="16"/>
  <c r="J108" i="16"/>
  <c r="F108" i="16"/>
  <c r="H108" i="16" s="1"/>
  <c r="Z107" i="16"/>
  <c r="J107" i="16"/>
  <c r="F107" i="16"/>
  <c r="H107" i="16" s="1"/>
  <c r="Z106" i="16"/>
  <c r="J106" i="16"/>
  <c r="H106" i="16"/>
  <c r="Z105" i="16"/>
  <c r="J105" i="16"/>
  <c r="H105" i="16"/>
  <c r="Z104" i="16"/>
  <c r="J104" i="16"/>
  <c r="H104" i="16"/>
  <c r="J103" i="16"/>
  <c r="L103" i="16" s="1"/>
  <c r="Z103" i="16" s="1"/>
  <c r="F103" i="16"/>
  <c r="H103" i="16" s="1"/>
  <c r="J102" i="16"/>
  <c r="F102" i="16"/>
  <c r="H102" i="16" s="1"/>
  <c r="J101" i="16"/>
  <c r="L101" i="16" s="1"/>
  <c r="Z101" i="16" s="1"/>
  <c r="F101" i="16"/>
  <c r="H101" i="16" s="1"/>
  <c r="K100" i="16"/>
  <c r="D100" i="16"/>
  <c r="L99" i="16"/>
  <c r="Z99" i="16" s="1"/>
  <c r="F99" i="16"/>
  <c r="H99" i="16" s="1"/>
  <c r="K98" i="16"/>
  <c r="J98" i="16"/>
  <c r="D98" i="16"/>
  <c r="J97" i="16"/>
  <c r="L97" i="16" s="1"/>
  <c r="Z97" i="16" s="1"/>
  <c r="F97" i="16"/>
  <c r="H97" i="16" s="1"/>
  <c r="K96" i="16"/>
  <c r="D96" i="16"/>
  <c r="K94" i="16"/>
  <c r="K93" i="16" s="1"/>
  <c r="J94" i="16"/>
  <c r="F94" i="16"/>
  <c r="H94" i="16" s="1"/>
  <c r="D93" i="16"/>
  <c r="Z92" i="16"/>
  <c r="J92" i="16"/>
  <c r="F92" i="16"/>
  <c r="H92" i="16" s="1"/>
  <c r="Z91" i="16"/>
  <c r="J91" i="16"/>
  <c r="F91" i="16"/>
  <c r="H91" i="16" s="1"/>
  <c r="Z90" i="16"/>
  <c r="J90" i="16"/>
  <c r="H90" i="16"/>
  <c r="F90" i="16"/>
  <c r="Z89" i="16"/>
  <c r="J89" i="16"/>
  <c r="F89" i="16"/>
  <c r="H89" i="16" s="1"/>
  <c r="Z88" i="16"/>
  <c r="J88" i="16"/>
  <c r="F88" i="16"/>
  <c r="H88" i="16" s="1"/>
  <c r="Z87" i="16"/>
  <c r="J87" i="16"/>
  <c r="F87" i="16"/>
  <c r="H87" i="16" s="1"/>
  <c r="Z86" i="16"/>
  <c r="J86" i="16"/>
  <c r="F86" i="16"/>
  <c r="H86" i="16" s="1"/>
  <c r="Z85" i="16"/>
  <c r="J85" i="16"/>
  <c r="F85" i="16"/>
  <c r="H85" i="16" s="1"/>
  <c r="Z84" i="16"/>
  <c r="J84" i="16"/>
  <c r="F84" i="16"/>
  <c r="H84" i="16" s="1"/>
  <c r="Z83" i="16"/>
  <c r="J83" i="16"/>
  <c r="F83" i="16"/>
  <c r="H83" i="16" s="1"/>
  <c r="Z82" i="16"/>
  <c r="J82" i="16"/>
  <c r="F82" i="16"/>
  <c r="H82" i="16" s="1"/>
  <c r="Z81" i="16"/>
  <c r="J81" i="16"/>
  <c r="F81" i="16"/>
  <c r="H81" i="16" s="1"/>
  <c r="Z80" i="16"/>
  <c r="J80" i="16"/>
  <c r="F80" i="16"/>
  <c r="H80" i="16" s="1"/>
  <c r="Z79" i="16"/>
  <c r="J79" i="16"/>
  <c r="F79" i="16"/>
  <c r="H79" i="16" s="1"/>
  <c r="J78" i="16"/>
  <c r="F78" i="16"/>
  <c r="H78" i="16" s="1"/>
  <c r="K77" i="16"/>
  <c r="K76" i="16" s="1"/>
  <c r="D77" i="16"/>
  <c r="Z75" i="16"/>
  <c r="K75" i="16"/>
  <c r="J75" i="16"/>
  <c r="H75" i="16"/>
  <c r="Z74" i="16"/>
  <c r="K74" i="16"/>
  <c r="J74" i="16"/>
  <c r="H74" i="16"/>
  <c r="Z73" i="16"/>
  <c r="K73" i="16"/>
  <c r="J73" i="16"/>
  <c r="H73" i="16"/>
  <c r="Z72" i="16"/>
  <c r="K72" i="16"/>
  <c r="J72" i="16"/>
  <c r="H72" i="16"/>
  <c r="Z71" i="16"/>
  <c r="K71" i="16"/>
  <c r="J71" i="16"/>
  <c r="H71" i="16"/>
  <c r="Z70" i="16"/>
  <c r="K70" i="16"/>
  <c r="J70" i="16"/>
  <c r="H70" i="16"/>
  <c r="Z69" i="16"/>
  <c r="K69" i="16"/>
  <c r="J69" i="16"/>
  <c r="H69" i="16"/>
  <c r="Z68" i="16"/>
  <c r="K68" i="16"/>
  <c r="J68" i="16"/>
  <c r="H68" i="16"/>
  <c r="Z67" i="16"/>
  <c r="K67" i="16"/>
  <c r="J67" i="16"/>
  <c r="H67" i="16"/>
  <c r="K66" i="16"/>
  <c r="J66" i="16"/>
  <c r="H66" i="16"/>
  <c r="D65" i="16"/>
  <c r="L64" i="16"/>
  <c r="L63" i="16" s="1"/>
  <c r="H64" i="16"/>
  <c r="K63" i="16"/>
  <c r="D63" i="16"/>
  <c r="Z62" i="16"/>
  <c r="L62" i="16"/>
  <c r="F62" i="16"/>
  <c r="H62" i="16" s="1"/>
  <c r="D62" i="16"/>
  <c r="K61" i="16"/>
  <c r="J61" i="16"/>
  <c r="L61" i="16" s="1"/>
  <c r="D61" i="16"/>
  <c r="Z60" i="16"/>
  <c r="J60" i="16"/>
  <c r="H60" i="16"/>
  <c r="Z59" i="16"/>
  <c r="K59" i="16"/>
  <c r="J59" i="16"/>
  <c r="H59" i="16"/>
  <c r="Z58" i="16"/>
  <c r="J58" i="16"/>
  <c r="H58" i="16"/>
  <c r="Z57" i="16"/>
  <c r="J57" i="16"/>
  <c r="H57" i="16"/>
  <c r="J56" i="16"/>
  <c r="L56" i="16" s="1"/>
  <c r="Z56" i="16" s="1"/>
  <c r="F56" i="16"/>
  <c r="H56" i="16" s="1"/>
  <c r="Z55" i="16"/>
  <c r="J55" i="16"/>
  <c r="F55" i="16"/>
  <c r="H55" i="16" s="1"/>
  <c r="J54" i="16"/>
  <c r="L54" i="16" s="1"/>
  <c r="Z54" i="16" s="1"/>
  <c r="F54" i="16"/>
  <c r="H54" i="16" s="1"/>
  <c r="J53" i="16"/>
  <c r="L53" i="16" s="1"/>
  <c r="Z53" i="16" s="1"/>
  <c r="F53" i="16"/>
  <c r="H53" i="16" s="1"/>
  <c r="J52" i="16"/>
  <c r="L52" i="16" s="1"/>
  <c r="Z52" i="16" s="1"/>
  <c r="F52" i="16"/>
  <c r="H52" i="16" s="1"/>
  <c r="J51" i="16"/>
  <c r="L51" i="16" s="1"/>
  <c r="Z51" i="16" s="1"/>
  <c r="F51" i="16"/>
  <c r="H51" i="16" s="1"/>
  <c r="J50" i="16"/>
  <c r="H50" i="16"/>
  <c r="K49" i="16"/>
  <c r="D49" i="16"/>
  <c r="K48" i="16"/>
  <c r="J48" i="16"/>
  <c r="L48" i="16" s="1"/>
  <c r="H48" i="16"/>
  <c r="K46" i="16"/>
  <c r="J46" i="16"/>
  <c r="L46" i="16" s="1"/>
  <c r="Z46" i="16" s="1"/>
  <c r="H46" i="16"/>
  <c r="K45" i="16"/>
  <c r="D45" i="16"/>
  <c r="J44" i="16"/>
  <c r="L44" i="16" s="1"/>
  <c r="Z44" i="16" s="1"/>
  <c r="H44" i="16"/>
  <c r="K43" i="16"/>
  <c r="D43" i="16"/>
  <c r="D30" i="16" s="1"/>
  <c r="J42" i="16"/>
  <c r="L42" i="16" s="1"/>
  <c r="Z42" i="16" s="1"/>
  <c r="H42" i="16"/>
  <c r="K41" i="16"/>
  <c r="J41" i="16"/>
  <c r="L41" i="16" s="1"/>
  <c r="Z41" i="16" s="1"/>
  <c r="H41" i="16"/>
  <c r="L40" i="16"/>
  <c r="Z40" i="16" s="1"/>
  <c r="H40" i="16"/>
  <c r="K39" i="16"/>
  <c r="J39" i="16"/>
  <c r="L39" i="16" s="1"/>
  <c r="Z39" i="16" s="1"/>
  <c r="H39" i="16"/>
  <c r="J38" i="16"/>
  <c r="L38" i="16" s="1"/>
  <c r="Z38" i="16" s="1"/>
  <c r="H38" i="16"/>
  <c r="J37" i="16"/>
  <c r="L37" i="16" s="1"/>
  <c r="Z37" i="16" s="1"/>
  <c r="H37" i="16"/>
  <c r="J36" i="16"/>
  <c r="L36" i="16" s="1"/>
  <c r="Z36" i="16" s="1"/>
  <c r="F36" i="16"/>
  <c r="H36" i="16" s="1"/>
  <c r="J35" i="16"/>
  <c r="L35" i="16" s="1"/>
  <c r="Z35" i="16" s="1"/>
  <c r="F35" i="16"/>
  <c r="H35" i="16" s="1"/>
  <c r="K34" i="16"/>
  <c r="K33" i="16" s="1"/>
  <c r="J34" i="16"/>
  <c r="L34" i="16" s="1"/>
  <c r="Z34" i="16" s="1"/>
  <c r="H34" i="16"/>
  <c r="F33" i="16"/>
  <c r="D33" i="16"/>
  <c r="Z33" i="16" s="1"/>
  <c r="K32" i="16"/>
  <c r="J32" i="16"/>
  <c r="L32" i="16" s="1"/>
  <c r="Z32" i="16" s="1"/>
  <c r="H32" i="16"/>
  <c r="K31" i="16"/>
  <c r="K30" i="16" s="1"/>
  <c r="J31" i="16"/>
  <c r="L31" i="16" s="1"/>
  <c r="H31" i="16"/>
  <c r="J29" i="16"/>
  <c r="J28" i="16" s="1"/>
  <c r="L28" i="16" s="1"/>
  <c r="H29" i="16"/>
  <c r="K28" i="16"/>
  <c r="D28" i="16"/>
  <c r="J27" i="16"/>
  <c r="L27" i="16" s="1"/>
  <c r="Z27" i="16" s="1"/>
  <c r="H27" i="16"/>
  <c r="K26" i="16"/>
  <c r="K25" i="16" s="1"/>
  <c r="J26" i="16"/>
  <c r="L26" i="16" s="1"/>
  <c r="Z26" i="16" s="1"/>
  <c r="H26" i="16"/>
  <c r="D25" i="16"/>
  <c r="K24" i="16"/>
  <c r="J24" i="16"/>
  <c r="L24" i="16" s="1"/>
  <c r="Z24" i="16" s="1"/>
  <c r="H24" i="16"/>
  <c r="K23" i="16"/>
  <c r="K22" i="16" s="1"/>
  <c r="J23" i="16"/>
  <c r="L23" i="16" s="1"/>
  <c r="Z23" i="16" s="1"/>
  <c r="H23" i="16"/>
  <c r="D22" i="16"/>
  <c r="K21" i="16"/>
  <c r="J21" i="16"/>
  <c r="L21" i="16" s="1"/>
  <c r="Z21" i="16" s="1"/>
  <c r="G21" i="16"/>
  <c r="F21" i="16"/>
  <c r="H21" i="16" s="1"/>
  <c r="L20" i="16"/>
  <c r="Z20" i="16" s="1"/>
  <c r="K20" i="16"/>
  <c r="J20" i="16"/>
  <c r="H20" i="16"/>
  <c r="K19" i="16"/>
  <c r="J19" i="16"/>
  <c r="L19" i="16" s="1"/>
  <c r="Z19" i="16" s="1"/>
  <c r="G19" i="16"/>
  <c r="F19" i="16"/>
  <c r="H19" i="16" s="1"/>
  <c r="J18" i="16"/>
  <c r="L18" i="16" s="1"/>
  <c r="Z18" i="16" s="1"/>
  <c r="H18" i="16"/>
  <c r="J17" i="16"/>
  <c r="L17" i="16" s="1"/>
  <c r="Z17" i="16" s="1"/>
  <c r="F17" i="16"/>
  <c r="H17" i="16" s="1"/>
  <c r="J16" i="16"/>
  <c r="L16" i="16" s="1"/>
  <c r="Z16" i="16" s="1"/>
  <c r="H16" i="16"/>
  <c r="J15" i="16"/>
  <c r="L15" i="16" s="1"/>
  <c r="Z15" i="16" s="1"/>
  <c r="H15" i="16"/>
  <c r="J14" i="16"/>
  <c r="L14" i="16" s="1"/>
  <c r="Z14" i="16" s="1"/>
  <c r="F14" i="16"/>
  <c r="H14" i="16" s="1"/>
  <c r="J13" i="16"/>
  <c r="L13" i="16" s="1"/>
  <c r="Z13" i="16" s="1"/>
  <c r="H13" i="16"/>
  <c r="J12" i="16"/>
  <c r="L12" i="16" s="1"/>
  <c r="Z12" i="16" s="1"/>
  <c r="H12" i="16"/>
  <c r="J11" i="16"/>
  <c r="L11" i="16" s="1"/>
  <c r="Z11" i="16" s="1"/>
  <c r="H11" i="16"/>
  <c r="K10" i="16"/>
  <c r="J10" i="16"/>
  <c r="G10" i="16"/>
  <c r="F10" i="16"/>
  <c r="H10" i="16" s="1"/>
  <c r="W9" i="16"/>
  <c r="K9" i="16"/>
  <c r="D9" i="16"/>
  <c r="Z146" i="15"/>
  <c r="K145" i="15"/>
  <c r="K144" i="15" s="1"/>
  <c r="F145" i="15"/>
  <c r="H145" i="15" s="1"/>
  <c r="J144" i="15"/>
  <c r="D144" i="15"/>
  <c r="J143" i="15"/>
  <c r="L143" i="15" s="1"/>
  <c r="Z143" i="15" s="1"/>
  <c r="F143" i="15"/>
  <c r="H143" i="15" s="1"/>
  <c r="J142" i="15"/>
  <c r="F142" i="15"/>
  <c r="H142" i="15" s="1"/>
  <c r="J141" i="15"/>
  <c r="L141" i="15" s="1"/>
  <c r="Z141" i="15" s="1"/>
  <c r="F141" i="15"/>
  <c r="H141" i="15" s="1"/>
  <c r="J140" i="15"/>
  <c r="L140" i="15" s="1"/>
  <c r="Z140" i="15" s="1"/>
  <c r="F140" i="15"/>
  <c r="H140" i="15" s="1"/>
  <c r="J139" i="15"/>
  <c r="L139" i="15" s="1"/>
  <c r="Z139" i="15" s="1"/>
  <c r="F139" i="15"/>
  <c r="H139" i="15" s="1"/>
  <c r="J138" i="15"/>
  <c r="L138" i="15" s="1"/>
  <c r="Z138" i="15" s="1"/>
  <c r="F138" i="15"/>
  <c r="H138" i="15" s="1"/>
  <c r="K137" i="15"/>
  <c r="K136" i="15" s="1"/>
  <c r="D137" i="15"/>
  <c r="D136" i="15" s="1"/>
  <c r="K135" i="15"/>
  <c r="J135" i="15"/>
  <c r="L135" i="15" s="1"/>
  <c r="Z135" i="15" s="1"/>
  <c r="F135" i="15"/>
  <c r="H135" i="15" s="1"/>
  <c r="K134" i="15"/>
  <c r="D134" i="15"/>
  <c r="K133" i="15"/>
  <c r="D133" i="15"/>
  <c r="L132" i="15"/>
  <c r="Z132" i="15" s="1"/>
  <c r="F132" i="15"/>
  <c r="H132" i="15" s="1"/>
  <c r="J131" i="15"/>
  <c r="J129" i="15" s="1"/>
  <c r="J128" i="15" s="1"/>
  <c r="F131" i="15"/>
  <c r="H131" i="15" s="1"/>
  <c r="Z130" i="15"/>
  <c r="L130" i="15"/>
  <c r="F130" i="15"/>
  <c r="H130" i="15" s="1"/>
  <c r="K129" i="15"/>
  <c r="K128" i="15" s="1"/>
  <c r="D129" i="15"/>
  <c r="D128" i="15" s="1"/>
  <c r="Z127" i="15"/>
  <c r="J127" i="15"/>
  <c r="H127" i="15"/>
  <c r="Z126" i="15"/>
  <c r="J126" i="15"/>
  <c r="H126" i="15"/>
  <c r="Z125" i="15"/>
  <c r="J125" i="15"/>
  <c r="H125" i="15"/>
  <c r="Z124" i="15"/>
  <c r="J124" i="15"/>
  <c r="F124" i="15"/>
  <c r="H124" i="15" s="1"/>
  <c r="Z123" i="15"/>
  <c r="J123" i="15"/>
  <c r="H123" i="15"/>
  <c r="Z122" i="15"/>
  <c r="J122" i="15"/>
  <c r="H122" i="15"/>
  <c r="Z121" i="15"/>
  <c r="J121" i="15"/>
  <c r="H121" i="15"/>
  <c r="Z120" i="15"/>
  <c r="J120" i="15"/>
  <c r="H120" i="15"/>
  <c r="Z119" i="15"/>
  <c r="J119" i="15"/>
  <c r="H119" i="15"/>
  <c r="Z118" i="15"/>
  <c r="J118" i="15"/>
  <c r="H118" i="15"/>
  <c r="Z117" i="15"/>
  <c r="J117" i="15"/>
  <c r="H117" i="15"/>
  <c r="Z116" i="15"/>
  <c r="J116" i="15"/>
  <c r="H116" i="15"/>
  <c r="K115" i="15"/>
  <c r="D115" i="15"/>
  <c r="Z115" i="15" s="1"/>
  <c r="Z114" i="15"/>
  <c r="J114" i="15"/>
  <c r="H114" i="15"/>
  <c r="J113" i="15"/>
  <c r="L113" i="15" s="1"/>
  <c r="Z113" i="15" s="1"/>
  <c r="F113" i="15"/>
  <c r="H113" i="15" s="1"/>
  <c r="Z112" i="15"/>
  <c r="J112" i="15"/>
  <c r="H112" i="15"/>
  <c r="Z111" i="15"/>
  <c r="J111" i="15"/>
  <c r="H111" i="15"/>
  <c r="J110" i="15"/>
  <c r="L110" i="15" s="1"/>
  <c r="Z110" i="15" s="1"/>
  <c r="F110" i="15"/>
  <c r="H110" i="15" s="1"/>
  <c r="Z109" i="15"/>
  <c r="J109" i="15"/>
  <c r="H109" i="15"/>
  <c r="Z108" i="15"/>
  <c r="J108" i="15"/>
  <c r="F108" i="15"/>
  <c r="H108" i="15" s="1"/>
  <c r="Z107" i="15"/>
  <c r="J107" i="15"/>
  <c r="F107" i="15"/>
  <c r="H107" i="15" s="1"/>
  <c r="Z106" i="15"/>
  <c r="J106" i="15"/>
  <c r="H106" i="15"/>
  <c r="Z105" i="15"/>
  <c r="J105" i="15"/>
  <c r="H105" i="15"/>
  <c r="Z104" i="15"/>
  <c r="J104" i="15"/>
  <c r="H104" i="15"/>
  <c r="J103" i="15"/>
  <c r="L103" i="15" s="1"/>
  <c r="Z103" i="15" s="1"/>
  <c r="F103" i="15"/>
  <c r="H103" i="15" s="1"/>
  <c r="L102" i="15"/>
  <c r="Z102" i="15" s="1"/>
  <c r="J102" i="15"/>
  <c r="F102" i="15"/>
  <c r="H102" i="15" s="1"/>
  <c r="J101" i="15"/>
  <c r="F101" i="15"/>
  <c r="H101" i="15" s="1"/>
  <c r="K100" i="15"/>
  <c r="D100" i="15"/>
  <c r="L99" i="15"/>
  <c r="Z99" i="15" s="1"/>
  <c r="H99" i="15"/>
  <c r="F99" i="15"/>
  <c r="K98" i="15"/>
  <c r="J98" i="15"/>
  <c r="L98" i="15" s="1"/>
  <c r="D98" i="15"/>
  <c r="J97" i="15"/>
  <c r="L97" i="15" s="1"/>
  <c r="Z97" i="15" s="1"/>
  <c r="H97" i="15"/>
  <c r="F97" i="15"/>
  <c r="K96" i="15"/>
  <c r="J96" i="15"/>
  <c r="D96" i="15"/>
  <c r="D95" i="15" s="1"/>
  <c r="K94" i="15"/>
  <c r="K93" i="15" s="1"/>
  <c r="J94" i="15"/>
  <c r="F94" i="15"/>
  <c r="H94" i="15" s="1"/>
  <c r="D93" i="15"/>
  <c r="Z92" i="15"/>
  <c r="J92" i="15"/>
  <c r="F92" i="15"/>
  <c r="H92" i="15" s="1"/>
  <c r="Z91" i="15"/>
  <c r="J91" i="15"/>
  <c r="F91" i="15"/>
  <c r="H91" i="15" s="1"/>
  <c r="Z90" i="15"/>
  <c r="J90" i="15"/>
  <c r="F90" i="15"/>
  <c r="H90" i="15" s="1"/>
  <c r="Z89" i="15"/>
  <c r="J89" i="15"/>
  <c r="H89" i="15"/>
  <c r="F89" i="15"/>
  <c r="Z88" i="15"/>
  <c r="J88" i="15"/>
  <c r="F88" i="15"/>
  <c r="H88" i="15" s="1"/>
  <c r="Z87" i="15"/>
  <c r="J87" i="15"/>
  <c r="F87" i="15"/>
  <c r="H87" i="15" s="1"/>
  <c r="Z86" i="15"/>
  <c r="J86" i="15"/>
  <c r="F86" i="15"/>
  <c r="H86" i="15" s="1"/>
  <c r="Z85" i="15"/>
  <c r="J85" i="15"/>
  <c r="F85" i="15"/>
  <c r="H85" i="15" s="1"/>
  <c r="Z84" i="15"/>
  <c r="J84" i="15"/>
  <c r="F84" i="15"/>
  <c r="H84" i="15" s="1"/>
  <c r="Z83" i="15"/>
  <c r="J83" i="15"/>
  <c r="F83" i="15"/>
  <c r="H83" i="15" s="1"/>
  <c r="Z82" i="15"/>
  <c r="J82" i="15"/>
  <c r="F82" i="15"/>
  <c r="H82" i="15" s="1"/>
  <c r="Z81" i="15"/>
  <c r="J81" i="15"/>
  <c r="F81" i="15"/>
  <c r="H81" i="15" s="1"/>
  <c r="Z80" i="15"/>
  <c r="J80" i="15"/>
  <c r="F80" i="15"/>
  <c r="H80" i="15" s="1"/>
  <c r="Z79" i="15"/>
  <c r="J79" i="15"/>
  <c r="F79" i="15"/>
  <c r="H79" i="15" s="1"/>
  <c r="J78" i="15"/>
  <c r="L78" i="15" s="1"/>
  <c r="F78" i="15"/>
  <c r="H78" i="15" s="1"/>
  <c r="K77" i="15"/>
  <c r="K76" i="15" s="1"/>
  <c r="D77" i="15"/>
  <c r="Z75" i="15"/>
  <c r="K75" i="15"/>
  <c r="J75" i="15"/>
  <c r="H75" i="15"/>
  <c r="Z74" i="15"/>
  <c r="K74" i="15"/>
  <c r="J74" i="15"/>
  <c r="H74" i="15"/>
  <c r="Z73" i="15"/>
  <c r="K73" i="15"/>
  <c r="J73" i="15"/>
  <c r="H73" i="15"/>
  <c r="Z72" i="15"/>
  <c r="K72" i="15"/>
  <c r="J72" i="15"/>
  <c r="H72" i="15"/>
  <c r="Z71" i="15"/>
  <c r="K71" i="15"/>
  <c r="J71" i="15"/>
  <c r="H71" i="15"/>
  <c r="Z70" i="15"/>
  <c r="K70" i="15"/>
  <c r="J70" i="15"/>
  <c r="H70" i="15"/>
  <c r="Z69" i="15"/>
  <c r="K69" i="15"/>
  <c r="J69" i="15"/>
  <c r="H69" i="15"/>
  <c r="Z68" i="15"/>
  <c r="K68" i="15"/>
  <c r="J68" i="15"/>
  <c r="H68" i="15"/>
  <c r="Z67" i="15"/>
  <c r="K67" i="15"/>
  <c r="J67" i="15"/>
  <c r="H67" i="15"/>
  <c r="K66" i="15"/>
  <c r="J66" i="15"/>
  <c r="H66" i="15"/>
  <c r="D65" i="15"/>
  <c r="Z64" i="15"/>
  <c r="L64" i="15"/>
  <c r="L63" i="15" s="1"/>
  <c r="H64" i="15"/>
  <c r="K63" i="15"/>
  <c r="D63" i="15"/>
  <c r="L62" i="15"/>
  <c r="F62" i="15"/>
  <c r="H62" i="15" s="1"/>
  <c r="D62" i="15"/>
  <c r="K61" i="15"/>
  <c r="J61" i="15"/>
  <c r="L61" i="15" s="1"/>
  <c r="D61" i="15"/>
  <c r="Z61" i="15" s="1"/>
  <c r="Z60" i="15"/>
  <c r="J60" i="15"/>
  <c r="H60" i="15"/>
  <c r="Z59" i="15"/>
  <c r="K59" i="15"/>
  <c r="J59" i="15"/>
  <c r="H59" i="15"/>
  <c r="Z58" i="15"/>
  <c r="J58" i="15"/>
  <c r="H58" i="15"/>
  <c r="Z57" i="15"/>
  <c r="J57" i="15"/>
  <c r="H57" i="15"/>
  <c r="J56" i="15"/>
  <c r="L56" i="15" s="1"/>
  <c r="Z56" i="15" s="1"/>
  <c r="F56" i="15"/>
  <c r="H56" i="15" s="1"/>
  <c r="Z55" i="15"/>
  <c r="J55" i="15"/>
  <c r="F55" i="15"/>
  <c r="H55" i="15" s="1"/>
  <c r="J54" i="15"/>
  <c r="L54" i="15" s="1"/>
  <c r="Z54" i="15" s="1"/>
  <c r="F54" i="15"/>
  <c r="H54" i="15" s="1"/>
  <c r="J53" i="15"/>
  <c r="L53" i="15" s="1"/>
  <c r="Z53" i="15" s="1"/>
  <c r="F53" i="15"/>
  <c r="H53" i="15" s="1"/>
  <c r="J52" i="15"/>
  <c r="L52" i="15" s="1"/>
  <c r="Z52" i="15" s="1"/>
  <c r="F52" i="15"/>
  <c r="H52" i="15" s="1"/>
  <c r="J51" i="15"/>
  <c r="L51" i="15" s="1"/>
  <c r="Z51" i="15" s="1"/>
  <c r="F51" i="15"/>
  <c r="H51" i="15" s="1"/>
  <c r="J50" i="15"/>
  <c r="L50" i="15" s="1"/>
  <c r="Z50" i="15" s="1"/>
  <c r="H50" i="15"/>
  <c r="K49" i="15"/>
  <c r="D49" i="15"/>
  <c r="K48" i="15"/>
  <c r="J48" i="15"/>
  <c r="H48" i="15"/>
  <c r="K46" i="15"/>
  <c r="K45" i="15" s="1"/>
  <c r="J46" i="15"/>
  <c r="L46" i="15" s="1"/>
  <c r="Z46" i="15" s="1"/>
  <c r="H46" i="15"/>
  <c r="D45" i="15"/>
  <c r="J44" i="15"/>
  <c r="J43" i="15" s="1"/>
  <c r="H44" i="15"/>
  <c r="K43" i="15"/>
  <c r="D43" i="15"/>
  <c r="J42" i="15"/>
  <c r="L42" i="15" s="1"/>
  <c r="Z42" i="15" s="1"/>
  <c r="H42" i="15"/>
  <c r="K41" i="15"/>
  <c r="J41" i="15"/>
  <c r="L41" i="15" s="1"/>
  <c r="Z41" i="15" s="1"/>
  <c r="H41" i="15"/>
  <c r="L40" i="15"/>
  <c r="Z40" i="15" s="1"/>
  <c r="H40" i="15"/>
  <c r="L39" i="15"/>
  <c r="Z39" i="15" s="1"/>
  <c r="K39" i="15"/>
  <c r="J39" i="15"/>
  <c r="H39" i="15"/>
  <c r="J38" i="15"/>
  <c r="L38" i="15" s="1"/>
  <c r="Z38" i="15" s="1"/>
  <c r="H38" i="15"/>
  <c r="Z37" i="15"/>
  <c r="J37" i="15"/>
  <c r="L37" i="15" s="1"/>
  <c r="H37" i="15"/>
  <c r="J36" i="15"/>
  <c r="L36" i="15" s="1"/>
  <c r="Z36" i="15" s="1"/>
  <c r="F36" i="15"/>
  <c r="H36" i="15" s="1"/>
  <c r="J35" i="15"/>
  <c r="L35" i="15" s="1"/>
  <c r="Z35" i="15" s="1"/>
  <c r="F35" i="15"/>
  <c r="H35" i="15" s="1"/>
  <c r="K34" i="15"/>
  <c r="J34" i="15"/>
  <c r="L34" i="15" s="1"/>
  <c r="Z34" i="15" s="1"/>
  <c r="H34" i="15"/>
  <c r="K33" i="15"/>
  <c r="F33" i="15"/>
  <c r="D33" i="15"/>
  <c r="D30" i="15" s="1"/>
  <c r="K32" i="15"/>
  <c r="J32" i="15"/>
  <c r="L32" i="15" s="1"/>
  <c r="Z32" i="15" s="1"/>
  <c r="H32" i="15"/>
  <c r="K31" i="15"/>
  <c r="J31" i="15"/>
  <c r="L31" i="15" s="1"/>
  <c r="H31" i="15"/>
  <c r="K30" i="15"/>
  <c r="L29" i="15"/>
  <c r="Z29" i="15" s="1"/>
  <c r="J29" i="15"/>
  <c r="H29" i="15"/>
  <c r="K28" i="15"/>
  <c r="J28" i="15"/>
  <c r="D28" i="15"/>
  <c r="L27" i="15"/>
  <c r="Z27" i="15" s="1"/>
  <c r="J27" i="15"/>
  <c r="H27" i="15"/>
  <c r="K26" i="15"/>
  <c r="J26" i="15"/>
  <c r="H26" i="15"/>
  <c r="K25" i="15"/>
  <c r="D25" i="15"/>
  <c r="Z24" i="15"/>
  <c r="K24" i="15"/>
  <c r="J24" i="15"/>
  <c r="L24" i="15" s="1"/>
  <c r="H24" i="15"/>
  <c r="L23" i="15"/>
  <c r="Z23" i="15" s="1"/>
  <c r="K23" i="15"/>
  <c r="J23" i="15"/>
  <c r="H23" i="15"/>
  <c r="K22" i="15"/>
  <c r="D22" i="15"/>
  <c r="K21" i="15"/>
  <c r="J21" i="15"/>
  <c r="L21" i="15" s="1"/>
  <c r="Z21" i="15" s="1"/>
  <c r="H21" i="15"/>
  <c r="G21" i="15"/>
  <c r="F21" i="15"/>
  <c r="K20" i="15"/>
  <c r="J20" i="15"/>
  <c r="L20" i="15" s="1"/>
  <c r="Z20" i="15" s="1"/>
  <c r="H20" i="15"/>
  <c r="K19" i="15"/>
  <c r="J19" i="15"/>
  <c r="L19" i="15" s="1"/>
  <c r="Z19" i="15" s="1"/>
  <c r="H19" i="15"/>
  <c r="G19" i="15"/>
  <c r="F19" i="15"/>
  <c r="J18" i="15"/>
  <c r="L18" i="15" s="1"/>
  <c r="Z18" i="15" s="1"/>
  <c r="H18" i="15"/>
  <c r="J17" i="15"/>
  <c r="L17" i="15" s="1"/>
  <c r="Z17" i="15" s="1"/>
  <c r="F17" i="15"/>
  <c r="H17" i="15" s="1"/>
  <c r="J16" i="15"/>
  <c r="L16" i="15" s="1"/>
  <c r="Z16" i="15" s="1"/>
  <c r="H16" i="15"/>
  <c r="J15" i="15"/>
  <c r="L15" i="15" s="1"/>
  <c r="Z15" i="15" s="1"/>
  <c r="H15" i="15"/>
  <c r="J14" i="15"/>
  <c r="L14" i="15" s="1"/>
  <c r="Z14" i="15" s="1"/>
  <c r="F14" i="15"/>
  <c r="H14" i="15" s="1"/>
  <c r="J13" i="15"/>
  <c r="L13" i="15" s="1"/>
  <c r="Z13" i="15" s="1"/>
  <c r="H13" i="15"/>
  <c r="J12" i="15"/>
  <c r="H12" i="15"/>
  <c r="J11" i="15"/>
  <c r="L11" i="15" s="1"/>
  <c r="Z11" i="15" s="1"/>
  <c r="H11" i="15"/>
  <c r="K10" i="15"/>
  <c r="K9" i="15" s="1"/>
  <c r="J10" i="15"/>
  <c r="G10" i="15"/>
  <c r="H10" i="15" s="1"/>
  <c r="F10" i="15"/>
  <c r="W9" i="15"/>
  <c r="D9" i="15"/>
  <c r="Z146" i="14"/>
  <c r="K145" i="14"/>
  <c r="F145" i="14"/>
  <c r="H145" i="14" s="1"/>
  <c r="J144" i="14"/>
  <c r="D144" i="14"/>
  <c r="J143" i="14"/>
  <c r="F143" i="14"/>
  <c r="H143" i="14" s="1"/>
  <c r="J142" i="14"/>
  <c r="L142" i="14" s="1"/>
  <c r="Z142" i="14" s="1"/>
  <c r="F142" i="14"/>
  <c r="H142" i="14" s="1"/>
  <c r="J141" i="14"/>
  <c r="L141" i="14" s="1"/>
  <c r="Z141" i="14" s="1"/>
  <c r="F141" i="14"/>
  <c r="H141" i="14" s="1"/>
  <c r="J140" i="14"/>
  <c r="L140" i="14" s="1"/>
  <c r="Z140" i="14" s="1"/>
  <c r="F140" i="14"/>
  <c r="H140" i="14" s="1"/>
  <c r="J139" i="14"/>
  <c r="L139" i="14" s="1"/>
  <c r="Z139" i="14" s="1"/>
  <c r="F139" i="14"/>
  <c r="H139" i="14" s="1"/>
  <c r="J138" i="14"/>
  <c r="L138" i="14" s="1"/>
  <c r="Z138" i="14" s="1"/>
  <c r="F138" i="14"/>
  <c r="H138" i="14" s="1"/>
  <c r="K137" i="14"/>
  <c r="K136" i="14" s="1"/>
  <c r="D137" i="14"/>
  <c r="D136" i="14" s="1"/>
  <c r="K135" i="14"/>
  <c r="K134" i="14" s="1"/>
  <c r="J135" i="14"/>
  <c r="L135" i="14" s="1"/>
  <c r="Z135" i="14" s="1"/>
  <c r="F135" i="14"/>
  <c r="H135" i="14" s="1"/>
  <c r="D134" i="14"/>
  <c r="K133" i="14"/>
  <c r="D133" i="14"/>
  <c r="L132" i="14"/>
  <c r="Z132" i="14" s="1"/>
  <c r="F132" i="14"/>
  <c r="H132" i="14" s="1"/>
  <c r="J131" i="14"/>
  <c r="F131" i="14"/>
  <c r="H131" i="14" s="1"/>
  <c r="L130" i="14"/>
  <c r="Z130" i="14" s="1"/>
  <c r="F130" i="14"/>
  <c r="H130" i="14" s="1"/>
  <c r="K129" i="14"/>
  <c r="K128" i="14" s="1"/>
  <c r="D129" i="14"/>
  <c r="D128" i="14" s="1"/>
  <c r="Z127" i="14"/>
  <c r="J127" i="14"/>
  <c r="H127" i="14"/>
  <c r="Z126" i="14"/>
  <c r="J126" i="14"/>
  <c r="H126" i="14"/>
  <c r="Z125" i="14"/>
  <c r="J125" i="14"/>
  <c r="H125" i="14"/>
  <c r="Z124" i="14"/>
  <c r="J124" i="14"/>
  <c r="F124" i="14"/>
  <c r="H124" i="14" s="1"/>
  <c r="Z123" i="14"/>
  <c r="J123" i="14"/>
  <c r="H123" i="14"/>
  <c r="Z122" i="14"/>
  <c r="J122" i="14"/>
  <c r="H122" i="14"/>
  <c r="Z121" i="14"/>
  <c r="J121" i="14"/>
  <c r="H121" i="14"/>
  <c r="Z120" i="14"/>
  <c r="J120" i="14"/>
  <c r="H120" i="14"/>
  <c r="Z119" i="14"/>
  <c r="J119" i="14"/>
  <c r="H119" i="14"/>
  <c r="Z118" i="14"/>
  <c r="J118" i="14"/>
  <c r="H118" i="14"/>
  <c r="Z117" i="14"/>
  <c r="J117" i="14"/>
  <c r="H117" i="14"/>
  <c r="Z116" i="14"/>
  <c r="J116" i="14"/>
  <c r="H116" i="14"/>
  <c r="K115" i="14"/>
  <c r="D115" i="14"/>
  <c r="Z114" i="14"/>
  <c r="J114" i="14"/>
  <c r="H114" i="14"/>
  <c r="J113" i="14"/>
  <c r="L113" i="14" s="1"/>
  <c r="Z113" i="14" s="1"/>
  <c r="F113" i="14"/>
  <c r="H113" i="14" s="1"/>
  <c r="Z112" i="14"/>
  <c r="J112" i="14"/>
  <c r="H112" i="14"/>
  <c r="Z111" i="14"/>
  <c r="J111" i="14"/>
  <c r="H111" i="14"/>
  <c r="J110" i="14"/>
  <c r="L110" i="14" s="1"/>
  <c r="Z110" i="14" s="1"/>
  <c r="F110" i="14"/>
  <c r="H110" i="14" s="1"/>
  <c r="Z109" i="14"/>
  <c r="J109" i="14"/>
  <c r="H109" i="14"/>
  <c r="Z108" i="14"/>
  <c r="J108" i="14"/>
  <c r="F108" i="14"/>
  <c r="H108" i="14" s="1"/>
  <c r="Z107" i="14"/>
  <c r="J107" i="14"/>
  <c r="F107" i="14"/>
  <c r="H107" i="14" s="1"/>
  <c r="Z106" i="14"/>
  <c r="J106" i="14"/>
  <c r="H106" i="14"/>
  <c r="Z105" i="14"/>
  <c r="J105" i="14"/>
  <c r="H105" i="14"/>
  <c r="Z104" i="14"/>
  <c r="J104" i="14"/>
  <c r="H104" i="14"/>
  <c r="J103" i="14"/>
  <c r="L103" i="14" s="1"/>
  <c r="Z103" i="14" s="1"/>
  <c r="F103" i="14"/>
  <c r="H103" i="14" s="1"/>
  <c r="J102" i="14"/>
  <c r="F102" i="14"/>
  <c r="H102" i="14" s="1"/>
  <c r="J101" i="14"/>
  <c r="L101" i="14" s="1"/>
  <c r="Z101" i="14" s="1"/>
  <c r="F101" i="14"/>
  <c r="H101" i="14" s="1"/>
  <c r="K100" i="14"/>
  <c r="D100" i="14"/>
  <c r="L99" i="14"/>
  <c r="Z99" i="14" s="1"/>
  <c r="F99" i="14"/>
  <c r="H99" i="14" s="1"/>
  <c r="K98" i="14"/>
  <c r="J98" i="14"/>
  <c r="D98" i="14"/>
  <c r="J97" i="14"/>
  <c r="L97" i="14" s="1"/>
  <c r="Z97" i="14" s="1"/>
  <c r="F97" i="14"/>
  <c r="H97" i="14" s="1"/>
  <c r="K96" i="14"/>
  <c r="D96" i="14"/>
  <c r="K94" i="14"/>
  <c r="K93" i="14" s="1"/>
  <c r="J94" i="14"/>
  <c r="F94" i="14"/>
  <c r="H94" i="14" s="1"/>
  <c r="D93" i="14"/>
  <c r="Z92" i="14"/>
  <c r="J92" i="14"/>
  <c r="F92" i="14"/>
  <c r="H92" i="14" s="1"/>
  <c r="Z91" i="14"/>
  <c r="J91" i="14"/>
  <c r="F91" i="14"/>
  <c r="H91" i="14" s="1"/>
  <c r="Z90" i="14"/>
  <c r="J90" i="14"/>
  <c r="F90" i="14"/>
  <c r="H90" i="14" s="1"/>
  <c r="Z89" i="14"/>
  <c r="J89" i="14"/>
  <c r="F89" i="14"/>
  <c r="H89" i="14" s="1"/>
  <c r="Z88" i="14"/>
  <c r="J88" i="14"/>
  <c r="F88" i="14"/>
  <c r="H88" i="14" s="1"/>
  <c r="Z87" i="14"/>
  <c r="J87" i="14"/>
  <c r="F87" i="14"/>
  <c r="H87" i="14" s="1"/>
  <c r="Z86" i="14"/>
  <c r="J86" i="14"/>
  <c r="F86" i="14"/>
  <c r="H86" i="14" s="1"/>
  <c r="Z85" i="14"/>
  <c r="J85" i="14"/>
  <c r="F85" i="14"/>
  <c r="H85" i="14" s="1"/>
  <c r="Z84" i="14"/>
  <c r="J84" i="14"/>
  <c r="H84" i="14"/>
  <c r="F84" i="14"/>
  <c r="Z83" i="14"/>
  <c r="J83" i="14"/>
  <c r="F83" i="14"/>
  <c r="H83" i="14" s="1"/>
  <c r="Z82" i="14"/>
  <c r="J82" i="14"/>
  <c r="F82" i="14"/>
  <c r="H82" i="14" s="1"/>
  <c r="Z81" i="14"/>
  <c r="J81" i="14"/>
  <c r="F81" i="14"/>
  <c r="H81" i="14" s="1"/>
  <c r="Z80" i="14"/>
  <c r="J80" i="14"/>
  <c r="F80" i="14"/>
  <c r="H80" i="14" s="1"/>
  <c r="Z79" i="14"/>
  <c r="J79" i="14"/>
  <c r="F79" i="14"/>
  <c r="H79" i="14" s="1"/>
  <c r="J78" i="14"/>
  <c r="F78" i="14"/>
  <c r="H78" i="14" s="1"/>
  <c r="K77" i="14"/>
  <c r="D77" i="14"/>
  <c r="D76" i="14" s="1"/>
  <c r="Z75" i="14"/>
  <c r="K75" i="14"/>
  <c r="J75" i="14"/>
  <c r="H75" i="14"/>
  <c r="Z74" i="14"/>
  <c r="K74" i="14"/>
  <c r="J74" i="14"/>
  <c r="H74" i="14"/>
  <c r="Z73" i="14"/>
  <c r="K73" i="14"/>
  <c r="J73" i="14"/>
  <c r="H73" i="14"/>
  <c r="Z72" i="14"/>
  <c r="K72" i="14"/>
  <c r="J72" i="14"/>
  <c r="H72" i="14"/>
  <c r="Z71" i="14"/>
  <c r="K71" i="14"/>
  <c r="J71" i="14"/>
  <c r="H71" i="14"/>
  <c r="Z70" i="14"/>
  <c r="K70" i="14"/>
  <c r="J70" i="14"/>
  <c r="H70" i="14"/>
  <c r="Z69" i="14"/>
  <c r="K69" i="14"/>
  <c r="J69" i="14"/>
  <c r="H69" i="14"/>
  <c r="Z68" i="14"/>
  <c r="K68" i="14"/>
  <c r="J68" i="14"/>
  <c r="H68" i="14"/>
  <c r="Z67" i="14"/>
  <c r="K67" i="14"/>
  <c r="J67" i="14"/>
  <c r="H67" i="14"/>
  <c r="K66" i="14"/>
  <c r="J66" i="14"/>
  <c r="H66" i="14"/>
  <c r="D65" i="14"/>
  <c r="L64" i="14"/>
  <c r="L63" i="14" s="1"/>
  <c r="H64" i="14"/>
  <c r="K63" i="14"/>
  <c r="D63" i="14"/>
  <c r="L62" i="14"/>
  <c r="Z62" i="14" s="1"/>
  <c r="F62" i="14"/>
  <c r="H62" i="14" s="1"/>
  <c r="D62" i="14"/>
  <c r="K61" i="14"/>
  <c r="J61" i="14"/>
  <c r="D61" i="14"/>
  <c r="Z60" i="14"/>
  <c r="J60" i="14"/>
  <c r="H60" i="14"/>
  <c r="Z59" i="14"/>
  <c r="K59" i="14"/>
  <c r="J59" i="14"/>
  <c r="H59" i="14"/>
  <c r="Z58" i="14"/>
  <c r="J58" i="14"/>
  <c r="H58" i="14"/>
  <c r="Z57" i="14"/>
  <c r="J57" i="14"/>
  <c r="H57" i="14"/>
  <c r="J56" i="14"/>
  <c r="L56" i="14" s="1"/>
  <c r="Z56" i="14" s="1"/>
  <c r="F56" i="14"/>
  <c r="H56" i="14" s="1"/>
  <c r="Z55" i="14"/>
  <c r="J55" i="14"/>
  <c r="H55" i="14"/>
  <c r="F55" i="14"/>
  <c r="J54" i="14"/>
  <c r="L54" i="14" s="1"/>
  <c r="Z54" i="14" s="1"/>
  <c r="F54" i="14"/>
  <c r="H54" i="14" s="1"/>
  <c r="J53" i="14"/>
  <c r="L53" i="14" s="1"/>
  <c r="Z53" i="14" s="1"/>
  <c r="F53" i="14"/>
  <c r="H53" i="14" s="1"/>
  <c r="J52" i="14"/>
  <c r="L52" i="14" s="1"/>
  <c r="Z52" i="14" s="1"/>
  <c r="F52" i="14"/>
  <c r="H52" i="14" s="1"/>
  <c r="J51" i="14"/>
  <c r="F51" i="14"/>
  <c r="H51" i="14" s="1"/>
  <c r="J50" i="14"/>
  <c r="L50" i="14" s="1"/>
  <c r="H50" i="14"/>
  <c r="K49" i="14"/>
  <c r="D49" i="14"/>
  <c r="K48" i="14"/>
  <c r="J48" i="14"/>
  <c r="L48" i="14" s="1"/>
  <c r="Z48" i="14" s="1"/>
  <c r="H48" i="14"/>
  <c r="K46" i="14"/>
  <c r="J46" i="14"/>
  <c r="L46" i="14" s="1"/>
  <c r="Z46" i="14" s="1"/>
  <c r="H46" i="14"/>
  <c r="K45" i="14"/>
  <c r="D45" i="14"/>
  <c r="L44" i="14"/>
  <c r="Z44" i="14" s="1"/>
  <c r="J44" i="14"/>
  <c r="H44" i="14"/>
  <c r="K43" i="14"/>
  <c r="J43" i="14"/>
  <c r="D43" i="14"/>
  <c r="J42" i="14"/>
  <c r="L42" i="14" s="1"/>
  <c r="Z42" i="14" s="1"/>
  <c r="H42" i="14"/>
  <c r="K41" i="14"/>
  <c r="J41" i="14"/>
  <c r="L41" i="14" s="1"/>
  <c r="Z41" i="14" s="1"/>
  <c r="H41" i="14"/>
  <c r="L40" i="14"/>
  <c r="Z40" i="14" s="1"/>
  <c r="H40" i="14"/>
  <c r="K39" i="14"/>
  <c r="J39" i="14"/>
  <c r="L39" i="14" s="1"/>
  <c r="Z39" i="14" s="1"/>
  <c r="H39" i="14"/>
  <c r="J38" i="14"/>
  <c r="L38" i="14" s="1"/>
  <c r="Z38" i="14" s="1"/>
  <c r="H38" i="14"/>
  <c r="J37" i="14"/>
  <c r="L37" i="14" s="1"/>
  <c r="Z37" i="14" s="1"/>
  <c r="H37" i="14"/>
  <c r="L36" i="14"/>
  <c r="Z36" i="14" s="1"/>
  <c r="J36" i="14"/>
  <c r="H36" i="14"/>
  <c r="F36" i="14"/>
  <c r="L35" i="14"/>
  <c r="Z35" i="14" s="1"/>
  <c r="J35" i="14"/>
  <c r="F35" i="14"/>
  <c r="H35" i="14" s="1"/>
  <c r="K34" i="14"/>
  <c r="K33" i="14" s="1"/>
  <c r="J34" i="14"/>
  <c r="H34" i="14"/>
  <c r="F33" i="14"/>
  <c r="D33" i="14"/>
  <c r="Z33" i="14" s="1"/>
  <c r="K32" i="14"/>
  <c r="J32" i="14"/>
  <c r="L32" i="14" s="1"/>
  <c r="Z32" i="14" s="1"/>
  <c r="H32" i="14"/>
  <c r="K31" i="14"/>
  <c r="J31" i="14"/>
  <c r="L31" i="14" s="1"/>
  <c r="H31" i="14"/>
  <c r="J29" i="14"/>
  <c r="L29" i="14" s="1"/>
  <c r="Z29" i="14" s="1"/>
  <c r="H29" i="14"/>
  <c r="K28" i="14"/>
  <c r="D28" i="14"/>
  <c r="J27" i="14"/>
  <c r="L27" i="14" s="1"/>
  <c r="Z27" i="14" s="1"/>
  <c r="H27" i="14"/>
  <c r="K26" i="14"/>
  <c r="K25" i="14" s="1"/>
  <c r="J26" i="14"/>
  <c r="L26" i="14" s="1"/>
  <c r="Z26" i="14" s="1"/>
  <c r="H26" i="14"/>
  <c r="D25" i="14"/>
  <c r="K24" i="14"/>
  <c r="K22" i="14" s="1"/>
  <c r="J24" i="14"/>
  <c r="L24" i="14" s="1"/>
  <c r="Z24" i="14" s="1"/>
  <c r="H24" i="14"/>
  <c r="K23" i="14"/>
  <c r="J23" i="14"/>
  <c r="L23" i="14" s="1"/>
  <c r="Z23" i="14" s="1"/>
  <c r="H23" i="14"/>
  <c r="D22" i="14"/>
  <c r="K21" i="14"/>
  <c r="J21" i="14"/>
  <c r="L21" i="14" s="1"/>
  <c r="Z21" i="14" s="1"/>
  <c r="G21" i="14"/>
  <c r="F21" i="14"/>
  <c r="H21" i="14" s="1"/>
  <c r="K20" i="14"/>
  <c r="K9" i="14" s="1"/>
  <c r="J20" i="14"/>
  <c r="L20" i="14" s="1"/>
  <c r="Z20" i="14" s="1"/>
  <c r="H20" i="14"/>
  <c r="K19" i="14"/>
  <c r="J19" i="14"/>
  <c r="L19" i="14" s="1"/>
  <c r="Z19" i="14" s="1"/>
  <c r="G19" i="14"/>
  <c r="F19" i="14"/>
  <c r="H19" i="14" s="1"/>
  <c r="J18" i="14"/>
  <c r="L18" i="14" s="1"/>
  <c r="Z18" i="14" s="1"/>
  <c r="H18" i="14"/>
  <c r="L17" i="14"/>
  <c r="Z17" i="14" s="1"/>
  <c r="J17" i="14"/>
  <c r="H17" i="14"/>
  <c r="F17" i="14"/>
  <c r="L16" i="14"/>
  <c r="Z16" i="14" s="1"/>
  <c r="J16" i="14"/>
  <c r="H16" i="14"/>
  <c r="J15" i="14"/>
  <c r="L15" i="14" s="1"/>
  <c r="Z15" i="14" s="1"/>
  <c r="H15" i="14"/>
  <c r="J14" i="14"/>
  <c r="L14" i="14" s="1"/>
  <c r="Z14" i="14" s="1"/>
  <c r="F14" i="14"/>
  <c r="H14" i="14" s="1"/>
  <c r="J13" i="14"/>
  <c r="L13" i="14" s="1"/>
  <c r="Z13" i="14" s="1"/>
  <c r="H13" i="14"/>
  <c r="J12" i="14"/>
  <c r="L12" i="14" s="1"/>
  <c r="Z12" i="14" s="1"/>
  <c r="H12" i="14"/>
  <c r="J11" i="14"/>
  <c r="L11" i="14" s="1"/>
  <c r="Z11" i="14" s="1"/>
  <c r="H11" i="14"/>
  <c r="K10" i="14"/>
  <c r="J10" i="14"/>
  <c r="L10" i="14" s="1"/>
  <c r="Z10" i="14" s="1"/>
  <c r="H10" i="14"/>
  <c r="G10" i="14"/>
  <c r="F10" i="14"/>
  <c r="W9" i="14"/>
  <c r="D9" i="14"/>
  <c r="Z146" i="12"/>
  <c r="K145" i="12"/>
  <c r="F145" i="12"/>
  <c r="H145" i="12" s="1"/>
  <c r="J144" i="12"/>
  <c r="D144" i="12"/>
  <c r="J143" i="12"/>
  <c r="F143" i="12"/>
  <c r="H143" i="12" s="1"/>
  <c r="J142" i="12"/>
  <c r="L142" i="12" s="1"/>
  <c r="Z142" i="12" s="1"/>
  <c r="F142" i="12"/>
  <c r="H142" i="12" s="1"/>
  <c r="J141" i="12"/>
  <c r="L141" i="12" s="1"/>
  <c r="Z141" i="12" s="1"/>
  <c r="F141" i="12"/>
  <c r="H141" i="12" s="1"/>
  <c r="J140" i="12"/>
  <c r="L140" i="12" s="1"/>
  <c r="Z140" i="12" s="1"/>
  <c r="F140" i="12"/>
  <c r="H140" i="12" s="1"/>
  <c r="J139" i="12"/>
  <c r="L139" i="12" s="1"/>
  <c r="Z139" i="12" s="1"/>
  <c r="F139" i="12"/>
  <c r="H139" i="12" s="1"/>
  <c r="J138" i="12"/>
  <c r="L138" i="12" s="1"/>
  <c r="Z138" i="12" s="1"/>
  <c r="F138" i="12"/>
  <c r="H138" i="12" s="1"/>
  <c r="K137" i="12"/>
  <c r="K136" i="12" s="1"/>
  <c r="D137" i="12"/>
  <c r="D136" i="12" s="1"/>
  <c r="K135" i="12"/>
  <c r="K133" i="12" s="1"/>
  <c r="J135" i="12"/>
  <c r="J134" i="12" s="1"/>
  <c r="F135" i="12"/>
  <c r="H135" i="12" s="1"/>
  <c r="D134" i="12"/>
  <c r="D133" i="12"/>
  <c r="L132" i="12"/>
  <c r="Z132" i="12" s="1"/>
  <c r="F132" i="12"/>
  <c r="H132" i="12" s="1"/>
  <c r="J131" i="12"/>
  <c r="F131" i="12"/>
  <c r="H131" i="12" s="1"/>
  <c r="Z130" i="12"/>
  <c r="L130" i="12"/>
  <c r="F130" i="12"/>
  <c r="H130" i="12" s="1"/>
  <c r="K129" i="12"/>
  <c r="K128" i="12" s="1"/>
  <c r="D129" i="12"/>
  <c r="D128" i="12" s="1"/>
  <c r="Z127" i="12"/>
  <c r="J127" i="12"/>
  <c r="H127" i="12"/>
  <c r="Z126" i="12"/>
  <c r="J126" i="12"/>
  <c r="H126" i="12"/>
  <c r="Z125" i="12"/>
  <c r="J125" i="12"/>
  <c r="H125" i="12"/>
  <c r="Z124" i="12"/>
  <c r="J124" i="12"/>
  <c r="F124" i="12"/>
  <c r="H124" i="12" s="1"/>
  <c r="Z123" i="12"/>
  <c r="J123" i="12"/>
  <c r="H123" i="12"/>
  <c r="Z122" i="12"/>
  <c r="J122" i="12"/>
  <c r="H122" i="12"/>
  <c r="Z121" i="12"/>
  <c r="J121" i="12"/>
  <c r="H121" i="12"/>
  <c r="Z120" i="12"/>
  <c r="J120" i="12"/>
  <c r="H120" i="12"/>
  <c r="Z119" i="12"/>
  <c r="J119" i="12"/>
  <c r="H119" i="12"/>
  <c r="Z118" i="12"/>
  <c r="J118" i="12"/>
  <c r="H118" i="12"/>
  <c r="Z117" i="12"/>
  <c r="J117" i="12"/>
  <c r="H117" i="12"/>
  <c r="Z116" i="12"/>
  <c r="J116" i="12"/>
  <c r="H116" i="12"/>
  <c r="K115" i="12"/>
  <c r="D115" i="12"/>
  <c r="Z115" i="12" s="1"/>
  <c r="Z114" i="12"/>
  <c r="J114" i="12"/>
  <c r="H114" i="12"/>
  <c r="J113" i="12"/>
  <c r="L113" i="12" s="1"/>
  <c r="Z113" i="12" s="1"/>
  <c r="F113" i="12"/>
  <c r="H113" i="12" s="1"/>
  <c r="Z112" i="12"/>
  <c r="J112" i="12"/>
  <c r="H112" i="12"/>
  <c r="Z111" i="12"/>
  <c r="J111" i="12"/>
  <c r="H111" i="12"/>
  <c r="J110" i="12"/>
  <c r="L110" i="12" s="1"/>
  <c r="Z110" i="12" s="1"/>
  <c r="F110" i="12"/>
  <c r="H110" i="12" s="1"/>
  <c r="Z109" i="12"/>
  <c r="J109" i="12"/>
  <c r="H109" i="12"/>
  <c r="Z108" i="12"/>
  <c r="J108" i="12"/>
  <c r="F108" i="12"/>
  <c r="H108" i="12" s="1"/>
  <c r="Z107" i="12"/>
  <c r="J107" i="12"/>
  <c r="F107" i="12"/>
  <c r="H107" i="12" s="1"/>
  <c r="Z106" i="12"/>
  <c r="J106" i="12"/>
  <c r="H106" i="12"/>
  <c r="Z105" i="12"/>
  <c r="J105" i="12"/>
  <c r="H105" i="12"/>
  <c r="Z104" i="12"/>
  <c r="J104" i="12"/>
  <c r="H104" i="12"/>
  <c r="J103" i="12"/>
  <c r="L103" i="12" s="1"/>
  <c r="Z103" i="12" s="1"/>
  <c r="F103" i="12"/>
  <c r="H103" i="12" s="1"/>
  <c r="J102" i="12"/>
  <c r="F102" i="12"/>
  <c r="H102" i="12" s="1"/>
  <c r="L101" i="12"/>
  <c r="Z101" i="12" s="1"/>
  <c r="J101" i="12"/>
  <c r="F101" i="12"/>
  <c r="H101" i="12" s="1"/>
  <c r="K100" i="12"/>
  <c r="D100" i="12"/>
  <c r="L99" i="12"/>
  <c r="Z99" i="12" s="1"/>
  <c r="F99" i="12"/>
  <c r="H99" i="12" s="1"/>
  <c r="K98" i="12"/>
  <c r="J98" i="12"/>
  <c r="D98" i="12"/>
  <c r="J97" i="12"/>
  <c r="L97" i="12" s="1"/>
  <c r="Z97" i="12" s="1"/>
  <c r="F97" i="12"/>
  <c r="H97" i="12" s="1"/>
  <c r="K96" i="12"/>
  <c r="D96" i="12"/>
  <c r="K94" i="12"/>
  <c r="J94" i="12"/>
  <c r="F94" i="12"/>
  <c r="H94" i="12" s="1"/>
  <c r="K93" i="12"/>
  <c r="D93" i="12"/>
  <c r="Z92" i="12"/>
  <c r="J92" i="12"/>
  <c r="F92" i="12"/>
  <c r="H92" i="12" s="1"/>
  <c r="Z91" i="12"/>
  <c r="J91" i="12"/>
  <c r="F91" i="12"/>
  <c r="H91" i="12" s="1"/>
  <c r="Z90" i="12"/>
  <c r="J90" i="12"/>
  <c r="F90" i="12"/>
  <c r="H90" i="12" s="1"/>
  <c r="Z89" i="12"/>
  <c r="J89" i="12"/>
  <c r="F89" i="12"/>
  <c r="H89" i="12" s="1"/>
  <c r="Z88" i="12"/>
  <c r="J88" i="12"/>
  <c r="F88" i="12"/>
  <c r="H88" i="12" s="1"/>
  <c r="Z87" i="12"/>
  <c r="J87" i="12"/>
  <c r="F87" i="12"/>
  <c r="H87" i="12" s="1"/>
  <c r="Z86" i="12"/>
  <c r="J86" i="12"/>
  <c r="F86" i="12"/>
  <c r="H86" i="12" s="1"/>
  <c r="Z85" i="12"/>
  <c r="J85" i="12"/>
  <c r="F85" i="12"/>
  <c r="H85" i="12" s="1"/>
  <c r="Z84" i="12"/>
  <c r="J84" i="12"/>
  <c r="F84" i="12"/>
  <c r="H84" i="12" s="1"/>
  <c r="Z83" i="12"/>
  <c r="J83" i="12"/>
  <c r="F83" i="12"/>
  <c r="H83" i="12" s="1"/>
  <c r="Z82" i="12"/>
  <c r="J82" i="12"/>
  <c r="F82" i="12"/>
  <c r="H82" i="12" s="1"/>
  <c r="Z81" i="12"/>
  <c r="J81" i="12"/>
  <c r="F81" i="12"/>
  <c r="H81" i="12" s="1"/>
  <c r="Z80" i="12"/>
  <c r="J80" i="12"/>
  <c r="F80" i="12"/>
  <c r="H80" i="12" s="1"/>
  <c r="Z79" i="12"/>
  <c r="J79" i="12"/>
  <c r="F79" i="12"/>
  <c r="H79" i="12" s="1"/>
  <c r="J78" i="12"/>
  <c r="F78" i="12"/>
  <c r="H78" i="12" s="1"/>
  <c r="K77" i="12"/>
  <c r="D77" i="12"/>
  <c r="D76" i="12" s="1"/>
  <c r="Z75" i="12"/>
  <c r="K75" i="12"/>
  <c r="J75" i="12"/>
  <c r="H75" i="12"/>
  <c r="Z74" i="12"/>
  <c r="K74" i="12"/>
  <c r="J74" i="12"/>
  <c r="H74" i="12"/>
  <c r="Z73" i="12"/>
  <c r="K73" i="12"/>
  <c r="J73" i="12"/>
  <c r="H73" i="12"/>
  <c r="Z72" i="12"/>
  <c r="K72" i="12"/>
  <c r="J72" i="12"/>
  <c r="H72" i="12"/>
  <c r="Z71" i="12"/>
  <c r="K71" i="12"/>
  <c r="J71" i="12"/>
  <c r="H71" i="12"/>
  <c r="Z70" i="12"/>
  <c r="K70" i="12"/>
  <c r="J70" i="12"/>
  <c r="H70" i="12"/>
  <c r="Z69" i="12"/>
  <c r="K69" i="12"/>
  <c r="J69" i="12"/>
  <c r="H69" i="12"/>
  <c r="Z68" i="12"/>
  <c r="K68" i="12"/>
  <c r="J68" i="12"/>
  <c r="H68" i="12"/>
  <c r="Z67" i="12"/>
  <c r="K67" i="12"/>
  <c r="K65" i="12" s="1"/>
  <c r="J67" i="12"/>
  <c r="H67" i="12"/>
  <c r="K66" i="12"/>
  <c r="J66" i="12"/>
  <c r="H66" i="12"/>
  <c r="D65" i="12"/>
  <c r="L64" i="12"/>
  <c r="Z64" i="12" s="1"/>
  <c r="H64" i="12"/>
  <c r="L63" i="12"/>
  <c r="K63" i="12"/>
  <c r="D63" i="12"/>
  <c r="L62" i="12"/>
  <c r="F62" i="12"/>
  <c r="H62" i="12" s="1"/>
  <c r="D62" i="12"/>
  <c r="K61" i="12"/>
  <c r="J61" i="12"/>
  <c r="D61" i="12"/>
  <c r="D47" i="12" s="1"/>
  <c r="Z60" i="12"/>
  <c r="J60" i="12"/>
  <c r="H60" i="12"/>
  <c r="Z59" i="12"/>
  <c r="K59" i="12"/>
  <c r="K49" i="12" s="1"/>
  <c r="K47" i="12" s="1"/>
  <c r="J59" i="12"/>
  <c r="H59" i="12"/>
  <c r="Z58" i="12"/>
  <c r="J58" i="12"/>
  <c r="H58" i="12"/>
  <c r="Z57" i="12"/>
  <c r="J57" i="12"/>
  <c r="H57" i="12"/>
  <c r="J56" i="12"/>
  <c r="L56" i="12" s="1"/>
  <c r="Z56" i="12" s="1"/>
  <c r="F56" i="12"/>
  <c r="H56" i="12" s="1"/>
  <c r="Z55" i="12"/>
  <c r="J55" i="12"/>
  <c r="F55" i="12"/>
  <c r="H55" i="12" s="1"/>
  <c r="J54" i="12"/>
  <c r="L54" i="12" s="1"/>
  <c r="Z54" i="12" s="1"/>
  <c r="F54" i="12"/>
  <c r="H54" i="12" s="1"/>
  <c r="J53" i="12"/>
  <c r="L53" i="12" s="1"/>
  <c r="Z53" i="12" s="1"/>
  <c r="F53" i="12"/>
  <c r="H53" i="12" s="1"/>
  <c r="J52" i="12"/>
  <c r="L52" i="12" s="1"/>
  <c r="Z52" i="12" s="1"/>
  <c r="F52" i="12"/>
  <c r="H52" i="12" s="1"/>
  <c r="J51" i="12"/>
  <c r="L51" i="12" s="1"/>
  <c r="Z51" i="12" s="1"/>
  <c r="F51" i="12"/>
  <c r="H51" i="12" s="1"/>
  <c r="J50" i="12"/>
  <c r="L50" i="12" s="1"/>
  <c r="H50" i="12"/>
  <c r="D49" i="12"/>
  <c r="L48" i="12"/>
  <c r="K48" i="12"/>
  <c r="J48" i="12"/>
  <c r="H48" i="12"/>
  <c r="L46" i="12"/>
  <c r="Z46" i="12" s="1"/>
  <c r="K46" i="12"/>
  <c r="J46" i="12"/>
  <c r="J45" i="12" s="1"/>
  <c r="H46" i="12"/>
  <c r="K45" i="12"/>
  <c r="D45" i="12"/>
  <c r="J44" i="12"/>
  <c r="J43" i="12" s="1"/>
  <c r="H44" i="12"/>
  <c r="K43" i="12"/>
  <c r="D43" i="12"/>
  <c r="J42" i="12"/>
  <c r="L42" i="12" s="1"/>
  <c r="Z42" i="12" s="1"/>
  <c r="H42" i="12"/>
  <c r="K41" i="12"/>
  <c r="J41" i="12"/>
  <c r="L41" i="12" s="1"/>
  <c r="Z41" i="12" s="1"/>
  <c r="H41" i="12"/>
  <c r="L40" i="12"/>
  <c r="Z40" i="12" s="1"/>
  <c r="H40" i="12"/>
  <c r="K39" i="12"/>
  <c r="J39" i="12"/>
  <c r="L39" i="12" s="1"/>
  <c r="Z39" i="12" s="1"/>
  <c r="H39" i="12"/>
  <c r="J38" i="12"/>
  <c r="L38" i="12" s="1"/>
  <c r="Z38" i="12" s="1"/>
  <c r="H38" i="12"/>
  <c r="J37" i="12"/>
  <c r="H37" i="12"/>
  <c r="J36" i="12"/>
  <c r="L36" i="12" s="1"/>
  <c r="Z36" i="12" s="1"/>
  <c r="F36" i="12"/>
  <c r="H36" i="12" s="1"/>
  <c r="J35" i="12"/>
  <c r="L35" i="12" s="1"/>
  <c r="Z35" i="12" s="1"/>
  <c r="F35" i="12"/>
  <c r="H35" i="12" s="1"/>
  <c r="K34" i="12"/>
  <c r="K33" i="12" s="1"/>
  <c r="J34" i="12"/>
  <c r="L34" i="12" s="1"/>
  <c r="Z34" i="12" s="1"/>
  <c r="H34" i="12"/>
  <c r="F33" i="12"/>
  <c r="D33" i="12"/>
  <c r="Z33" i="12" s="1"/>
  <c r="K32" i="12"/>
  <c r="J32" i="12"/>
  <c r="L32" i="12" s="1"/>
  <c r="Z32" i="12" s="1"/>
  <c r="H32" i="12"/>
  <c r="K31" i="12"/>
  <c r="J31" i="12"/>
  <c r="L31" i="12" s="1"/>
  <c r="H31" i="12"/>
  <c r="J29" i="12"/>
  <c r="J28" i="12" s="1"/>
  <c r="H29" i="12"/>
  <c r="K28" i="12"/>
  <c r="D28" i="12"/>
  <c r="J27" i="12"/>
  <c r="L27" i="12" s="1"/>
  <c r="Z27" i="12" s="1"/>
  <c r="H27" i="12"/>
  <c r="K26" i="12"/>
  <c r="K25" i="12" s="1"/>
  <c r="J26" i="12"/>
  <c r="L26" i="12" s="1"/>
  <c r="Z26" i="12" s="1"/>
  <c r="H26" i="12"/>
  <c r="D25" i="12"/>
  <c r="K24" i="12"/>
  <c r="J24" i="12"/>
  <c r="L24" i="12" s="1"/>
  <c r="Z24" i="12" s="1"/>
  <c r="H24" i="12"/>
  <c r="K23" i="12"/>
  <c r="K22" i="12" s="1"/>
  <c r="J23" i="12"/>
  <c r="L23" i="12" s="1"/>
  <c r="Z23" i="12" s="1"/>
  <c r="H23" i="12"/>
  <c r="D22" i="12"/>
  <c r="K21" i="12"/>
  <c r="J21" i="12"/>
  <c r="L21" i="12" s="1"/>
  <c r="Z21" i="12" s="1"/>
  <c r="G21" i="12"/>
  <c r="F21" i="12"/>
  <c r="H21" i="12" s="1"/>
  <c r="K20" i="12"/>
  <c r="J20" i="12"/>
  <c r="L20" i="12" s="1"/>
  <c r="Z20" i="12" s="1"/>
  <c r="H20" i="12"/>
  <c r="K19" i="12"/>
  <c r="J19" i="12"/>
  <c r="L19" i="12" s="1"/>
  <c r="Z19" i="12" s="1"/>
  <c r="G19" i="12"/>
  <c r="F19" i="12"/>
  <c r="H19" i="12" s="1"/>
  <c r="J18" i="12"/>
  <c r="L18" i="12" s="1"/>
  <c r="Z18" i="12" s="1"/>
  <c r="H18" i="12"/>
  <c r="J17" i="12"/>
  <c r="L17" i="12" s="1"/>
  <c r="Z17" i="12" s="1"/>
  <c r="F17" i="12"/>
  <c r="H17" i="12" s="1"/>
  <c r="J16" i="12"/>
  <c r="L16" i="12" s="1"/>
  <c r="Z16" i="12" s="1"/>
  <c r="H16" i="12"/>
  <c r="J15" i="12"/>
  <c r="L15" i="12" s="1"/>
  <c r="Z15" i="12" s="1"/>
  <c r="H15" i="12"/>
  <c r="J14" i="12"/>
  <c r="L14" i="12" s="1"/>
  <c r="Z14" i="12" s="1"/>
  <c r="F14" i="12"/>
  <c r="H14" i="12" s="1"/>
  <c r="J13" i="12"/>
  <c r="L13" i="12" s="1"/>
  <c r="Z13" i="12" s="1"/>
  <c r="H13" i="12"/>
  <c r="J12" i="12"/>
  <c r="L12" i="12" s="1"/>
  <c r="Z12" i="12" s="1"/>
  <c r="H12" i="12"/>
  <c r="J11" i="12"/>
  <c r="L11" i="12" s="1"/>
  <c r="Z11" i="12" s="1"/>
  <c r="H11" i="12"/>
  <c r="K10" i="12"/>
  <c r="J10" i="12"/>
  <c r="G10" i="12"/>
  <c r="F10" i="12"/>
  <c r="H10" i="12" s="1"/>
  <c r="W9" i="12"/>
  <c r="K9" i="12"/>
  <c r="D9" i="12"/>
  <c r="Z146" i="11"/>
  <c r="K145" i="11"/>
  <c r="F145" i="11"/>
  <c r="H145" i="11" s="1"/>
  <c r="J144" i="11"/>
  <c r="D144" i="11"/>
  <c r="J143" i="11"/>
  <c r="F143" i="11"/>
  <c r="H143" i="11" s="1"/>
  <c r="J142" i="11"/>
  <c r="L142" i="11" s="1"/>
  <c r="Z142" i="11" s="1"/>
  <c r="F142" i="11"/>
  <c r="H142" i="11" s="1"/>
  <c r="J141" i="11"/>
  <c r="L141" i="11" s="1"/>
  <c r="Z141" i="11" s="1"/>
  <c r="F141" i="11"/>
  <c r="H141" i="11" s="1"/>
  <c r="J140" i="11"/>
  <c r="L140" i="11" s="1"/>
  <c r="Z140" i="11" s="1"/>
  <c r="F140" i="11"/>
  <c r="H140" i="11" s="1"/>
  <c r="J139" i="11"/>
  <c r="L139" i="11" s="1"/>
  <c r="Z139" i="11" s="1"/>
  <c r="F139" i="11"/>
  <c r="H139" i="11" s="1"/>
  <c r="J138" i="11"/>
  <c r="L138" i="11" s="1"/>
  <c r="Z138" i="11" s="1"/>
  <c r="F138" i="11"/>
  <c r="H138" i="11" s="1"/>
  <c r="K137" i="11"/>
  <c r="K136" i="11" s="1"/>
  <c r="D137" i="11"/>
  <c r="D136" i="11" s="1"/>
  <c r="K135" i="11"/>
  <c r="K134" i="11" s="1"/>
  <c r="J135" i="11"/>
  <c r="L135" i="11" s="1"/>
  <c r="Z135" i="11" s="1"/>
  <c r="F135" i="11"/>
  <c r="H135" i="11" s="1"/>
  <c r="D134" i="11"/>
  <c r="K133" i="11"/>
  <c r="D133" i="11"/>
  <c r="L132" i="11"/>
  <c r="Z132" i="11" s="1"/>
  <c r="F132" i="11"/>
  <c r="H132" i="11" s="1"/>
  <c r="J131" i="11"/>
  <c r="F131" i="11"/>
  <c r="H131" i="11" s="1"/>
  <c r="L130" i="11"/>
  <c r="Z130" i="11" s="1"/>
  <c r="F130" i="11"/>
  <c r="H130" i="11" s="1"/>
  <c r="K129" i="11"/>
  <c r="K128" i="11" s="1"/>
  <c r="D129" i="11"/>
  <c r="Z127" i="11"/>
  <c r="J127" i="11"/>
  <c r="H127" i="11"/>
  <c r="Z126" i="11"/>
  <c r="J126" i="11"/>
  <c r="H126" i="11"/>
  <c r="Z125" i="11"/>
  <c r="J125" i="11"/>
  <c r="H125" i="11"/>
  <c r="Z124" i="11"/>
  <c r="J124" i="11"/>
  <c r="F124" i="11"/>
  <c r="H124" i="11" s="1"/>
  <c r="Z123" i="11"/>
  <c r="J123" i="11"/>
  <c r="H123" i="11"/>
  <c r="Z122" i="11"/>
  <c r="J122" i="11"/>
  <c r="H122" i="11"/>
  <c r="Z121" i="11"/>
  <c r="J121" i="11"/>
  <c r="H121" i="11"/>
  <c r="Z120" i="11"/>
  <c r="J120" i="11"/>
  <c r="H120" i="11"/>
  <c r="Z119" i="11"/>
  <c r="J119" i="11"/>
  <c r="H119" i="11"/>
  <c r="Z118" i="11"/>
  <c r="J118" i="11"/>
  <c r="H118" i="11"/>
  <c r="Z117" i="11"/>
  <c r="J117" i="11"/>
  <c r="H117" i="11"/>
  <c r="Z116" i="11"/>
  <c r="J116" i="11"/>
  <c r="H116" i="11"/>
  <c r="K115" i="11"/>
  <c r="D115" i="11"/>
  <c r="Z114" i="11"/>
  <c r="J114" i="11"/>
  <c r="H114" i="11"/>
  <c r="J113" i="11"/>
  <c r="L113" i="11" s="1"/>
  <c r="Z113" i="11" s="1"/>
  <c r="F113" i="11"/>
  <c r="H113" i="11" s="1"/>
  <c r="Z112" i="11"/>
  <c r="J112" i="11"/>
  <c r="H112" i="11"/>
  <c r="Z111" i="11"/>
  <c r="J111" i="11"/>
  <c r="H111" i="11"/>
  <c r="J110" i="11"/>
  <c r="L110" i="11" s="1"/>
  <c r="Z110" i="11" s="1"/>
  <c r="F110" i="11"/>
  <c r="H110" i="11" s="1"/>
  <c r="Z109" i="11"/>
  <c r="J109" i="11"/>
  <c r="H109" i="11"/>
  <c r="Z108" i="11"/>
  <c r="J108" i="11"/>
  <c r="F108" i="11"/>
  <c r="H108" i="11" s="1"/>
  <c r="Z107" i="11"/>
  <c r="J107" i="11"/>
  <c r="F107" i="11"/>
  <c r="H107" i="11" s="1"/>
  <c r="Z106" i="11"/>
  <c r="J106" i="11"/>
  <c r="H106" i="11"/>
  <c r="Z105" i="11"/>
  <c r="J105" i="11"/>
  <c r="H105" i="11"/>
  <c r="Z104" i="11"/>
  <c r="J104" i="11"/>
  <c r="H104" i="11"/>
  <c r="L103" i="11"/>
  <c r="Z103" i="11" s="1"/>
  <c r="J103" i="11"/>
  <c r="F103" i="11"/>
  <c r="H103" i="11" s="1"/>
  <c r="J102" i="11"/>
  <c r="H102" i="11"/>
  <c r="F102" i="11"/>
  <c r="L101" i="11"/>
  <c r="Z101" i="11" s="1"/>
  <c r="J101" i="11"/>
  <c r="F101" i="11"/>
  <c r="H101" i="11" s="1"/>
  <c r="K100" i="11"/>
  <c r="D100" i="11"/>
  <c r="Z99" i="11"/>
  <c r="L99" i="11"/>
  <c r="F99" i="11"/>
  <c r="H99" i="11" s="1"/>
  <c r="K98" i="11"/>
  <c r="J98" i="11"/>
  <c r="L98" i="11" s="1"/>
  <c r="D98" i="11"/>
  <c r="J97" i="11"/>
  <c r="L97" i="11" s="1"/>
  <c r="Z97" i="11" s="1"/>
  <c r="F97" i="11"/>
  <c r="H97" i="11" s="1"/>
  <c r="K96" i="11"/>
  <c r="D96" i="11"/>
  <c r="K94" i="11"/>
  <c r="K93" i="11" s="1"/>
  <c r="K76" i="11" s="1"/>
  <c r="J94" i="11"/>
  <c r="F94" i="11"/>
  <c r="H94" i="11" s="1"/>
  <c r="D93" i="11"/>
  <c r="Z92" i="11"/>
  <c r="J92" i="11"/>
  <c r="F92" i="11"/>
  <c r="H92" i="11" s="1"/>
  <c r="Z91" i="11"/>
  <c r="J91" i="11"/>
  <c r="F91" i="11"/>
  <c r="H91" i="11" s="1"/>
  <c r="Z90" i="11"/>
  <c r="J90" i="11"/>
  <c r="F90" i="11"/>
  <c r="H90" i="11" s="1"/>
  <c r="Z89" i="11"/>
  <c r="J89" i="11"/>
  <c r="F89" i="11"/>
  <c r="H89" i="11" s="1"/>
  <c r="Z88" i="11"/>
  <c r="J88" i="11"/>
  <c r="F88" i="11"/>
  <c r="H88" i="11" s="1"/>
  <c r="Z87" i="11"/>
  <c r="J87" i="11"/>
  <c r="F87" i="11"/>
  <c r="H87" i="11" s="1"/>
  <c r="Z86" i="11"/>
  <c r="J86" i="11"/>
  <c r="F86" i="11"/>
  <c r="H86" i="11" s="1"/>
  <c r="Z85" i="11"/>
  <c r="J85" i="11"/>
  <c r="F85" i="11"/>
  <c r="H85" i="11" s="1"/>
  <c r="Z84" i="11"/>
  <c r="J84" i="11"/>
  <c r="F84" i="11"/>
  <c r="H84" i="11" s="1"/>
  <c r="Z83" i="11"/>
  <c r="J83" i="11"/>
  <c r="F83" i="11"/>
  <c r="H83" i="11" s="1"/>
  <c r="Z82" i="11"/>
  <c r="J82" i="11"/>
  <c r="F82" i="11"/>
  <c r="H82" i="11" s="1"/>
  <c r="Z81" i="11"/>
  <c r="J81" i="11"/>
  <c r="F81" i="11"/>
  <c r="H81" i="11" s="1"/>
  <c r="Z80" i="11"/>
  <c r="J80" i="11"/>
  <c r="F80" i="11"/>
  <c r="H80" i="11" s="1"/>
  <c r="Z79" i="11"/>
  <c r="J79" i="11"/>
  <c r="F79" i="11"/>
  <c r="H79" i="11" s="1"/>
  <c r="J78" i="11"/>
  <c r="F78" i="11"/>
  <c r="H78" i="11" s="1"/>
  <c r="K77" i="11"/>
  <c r="D77" i="11"/>
  <c r="D76" i="11" s="1"/>
  <c r="Z75" i="11"/>
  <c r="K75" i="11"/>
  <c r="J75" i="11"/>
  <c r="H75" i="11"/>
  <c r="Z74" i="11"/>
  <c r="K74" i="11"/>
  <c r="J74" i="11"/>
  <c r="H74" i="11"/>
  <c r="Z73" i="11"/>
  <c r="K73" i="11"/>
  <c r="J73" i="11"/>
  <c r="H73" i="11"/>
  <c r="Z72" i="11"/>
  <c r="K72" i="11"/>
  <c r="J72" i="11"/>
  <c r="H72" i="11"/>
  <c r="Z71" i="11"/>
  <c r="K71" i="11"/>
  <c r="J71" i="11"/>
  <c r="H71" i="11"/>
  <c r="Z70" i="11"/>
  <c r="K70" i="11"/>
  <c r="J70" i="11"/>
  <c r="H70" i="11"/>
  <c r="Z69" i="11"/>
  <c r="K69" i="11"/>
  <c r="J69" i="11"/>
  <c r="H69" i="11"/>
  <c r="Z68" i="11"/>
  <c r="K68" i="11"/>
  <c r="J68" i="11"/>
  <c r="H68" i="11"/>
  <c r="Z67" i="11"/>
  <c r="K67" i="11"/>
  <c r="K65" i="11" s="1"/>
  <c r="J67" i="11"/>
  <c r="H67" i="11"/>
  <c r="K66" i="11"/>
  <c r="J66" i="11"/>
  <c r="H66" i="11"/>
  <c r="D65" i="11"/>
  <c r="Z64" i="11"/>
  <c r="L64" i="11"/>
  <c r="H64" i="11"/>
  <c r="Z63" i="11"/>
  <c r="L63" i="11"/>
  <c r="K63" i="11"/>
  <c r="D63" i="11"/>
  <c r="Z62" i="11"/>
  <c r="L62" i="11"/>
  <c r="F62" i="11"/>
  <c r="H62" i="11" s="1"/>
  <c r="D62" i="11"/>
  <c r="L61" i="11"/>
  <c r="K61" i="11"/>
  <c r="J61" i="11"/>
  <c r="D61" i="11"/>
  <c r="Z61" i="11" s="1"/>
  <c r="Z60" i="11"/>
  <c r="J60" i="11"/>
  <c r="H60" i="11"/>
  <c r="Z59" i="11"/>
  <c r="K59" i="11"/>
  <c r="K49" i="11" s="1"/>
  <c r="K47" i="11" s="1"/>
  <c r="J59" i="11"/>
  <c r="H59" i="11"/>
  <c r="Z58" i="11"/>
  <c r="J58" i="11"/>
  <c r="H58" i="11"/>
  <c r="Z57" i="11"/>
  <c r="J57" i="11"/>
  <c r="H57" i="11"/>
  <c r="J56" i="11"/>
  <c r="L56" i="11" s="1"/>
  <c r="Z56" i="11" s="1"/>
  <c r="F56" i="11"/>
  <c r="H56" i="11" s="1"/>
  <c r="Z55" i="11"/>
  <c r="J55" i="11"/>
  <c r="F55" i="11"/>
  <c r="H55" i="11" s="1"/>
  <c r="J54" i="11"/>
  <c r="L54" i="11" s="1"/>
  <c r="Z54" i="11" s="1"/>
  <c r="F54" i="11"/>
  <c r="H54" i="11" s="1"/>
  <c r="J53" i="11"/>
  <c r="L53" i="11" s="1"/>
  <c r="Z53" i="11" s="1"/>
  <c r="F53" i="11"/>
  <c r="H53" i="11" s="1"/>
  <c r="J52" i="11"/>
  <c r="L52" i="11" s="1"/>
  <c r="Z52" i="11" s="1"/>
  <c r="F52" i="11"/>
  <c r="H52" i="11" s="1"/>
  <c r="J51" i="11"/>
  <c r="L51" i="11" s="1"/>
  <c r="Z51" i="11" s="1"/>
  <c r="F51" i="11"/>
  <c r="H51" i="11" s="1"/>
  <c r="J50" i="11"/>
  <c r="L50" i="11" s="1"/>
  <c r="H50" i="11"/>
  <c r="D49" i="11"/>
  <c r="K48" i="11"/>
  <c r="J48" i="11"/>
  <c r="L48" i="11" s="1"/>
  <c r="H48" i="11"/>
  <c r="K46" i="11"/>
  <c r="K45" i="11" s="1"/>
  <c r="J46" i="11"/>
  <c r="L46" i="11" s="1"/>
  <c r="Z46" i="11" s="1"/>
  <c r="H46" i="11"/>
  <c r="D45" i="11"/>
  <c r="J44" i="11"/>
  <c r="J43" i="11" s="1"/>
  <c r="H44" i="11"/>
  <c r="K43" i="11"/>
  <c r="D43" i="11"/>
  <c r="J42" i="11"/>
  <c r="L42" i="11" s="1"/>
  <c r="Z42" i="11" s="1"/>
  <c r="H42" i="11"/>
  <c r="K41" i="11"/>
  <c r="J41" i="11"/>
  <c r="H41" i="11"/>
  <c r="L40" i="11"/>
  <c r="Z40" i="11" s="1"/>
  <c r="H40" i="11"/>
  <c r="K39" i="11"/>
  <c r="K33" i="11" s="1"/>
  <c r="J39" i="11"/>
  <c r="H39" i="11"/>
  <c r="J38" i="11"/>
  <c r="L38" i="11" s="1"/>
  <c r="Z38" i="11" s="1"/>
  <c r="H38" i="11"/>
  <c r="J37" i="11"/>
  <c r="L37" i="11" s="1"/>
  <c r="Z37" i="11" s="1"/>
  <c r="H37" i="11"/>
  <c r="J36" i="11"/>
  <c r="L36" i="11" s="1"/>
  <c r="Z36" i="11" s="1"/>
  <c r="F36" i="11"/>
  <c r="H36" i="11" s="1"/>
  <c r="J35" i="11"/>
  <c r="L35" i="11" s="1"/>
  <c r="Z35" i="11" s="1"/>
  <c r="H35" i="11"/>
  <c r="F35" i="11"/>
  <c r="K34" i="11"/>
  <c r="J34" i="11"/>
  <c r="L34" i="11" s="1"/>
  <c r="Z34" i="11" s="1"/>
  <c r="H34" i="11"/>
  <c r="F33" i="11"/>
  <c r="D33" i="11"/>
  <c r="Z33" i="11" s="1"/>
  <c r="K32" i="11"/>
  <c r="J32" i="11"/>
  <c r="L32" i="11" s="1"/>
  <c r="Z32" i="11" s="1"/>
  <c r="H32" i="11"/>
  <c r="K31" i="11"/>
  <c r="K30" i="11" s="1"/>
  <c r="J31" i="11"/>
  <c r="H31" i="11"/>
  <c r="D30" i="11"/>
  <c r="J29" i="11"/>
  <c r="J28" i="11" s="1"/>
  <c r="H29" i="11"/>
  <c r="K28" i="11"/>
  <c r="D28" i="11"/>
  <c r="J27" i="11"/>
  <c r="L27" i="11" s="1"/>
  <c r="Z27" i="11" s="1"/>
  <c r="H27" i="11"/>
  <c r="L26" i="11"/>
  <c r="Z26" i="11" s="1"/>
  <c r="K26" i="11"/>
  <c r="J26" i="11"/>
  <c r="J25" i="11" s="1"/>
  <c r="H26" i="11"/>
  <c r="K25" i="11"/>
  <c r="D25" i="11"/>
  <c r="K24" i="11"/>
  <c r="J24" i="11"/>
  <c r="L24" i="11" s="1"/>
  <c r="Z24" i="11" s="1"/>
  <c r="H24" i="11"/>
  <c r="K23" i="11"/>
  <c r="K22" i="11" s="1"/>
  <c r="J23" i="11"/>
  <c r="H23" i="11"/>
  <c r="D22" i="11"/>
  <c r="K21" i="11"/>
  <c r="J21" i="11"/>
  <c r="G21" i="11"/>
  <c r="H21" i="11" s="1"/>
  <c r="F21" i="11"/>
  <c r="K20" i="11"/>
  <c r="J20" i="11"/>
  <c r="L20" i="11" s="1"/>
  <c r="Z20" i="11" s="1"/>
  <c r="H20" i="11"/>
  <c r="K19" i="11"/>
  <c r="L19" i="11" s="1"/>
  <c r="Z19" i="11" s="1"/>
  <c r="J19" i="11"/>
  <c r="G19" i="11"/>
  <c r="H19" i="11" s="1"/>
  <c r="F19" i="11"/>
  <c r="L18" i="11"/>
  <c r="Z18" i="11" s="1"/>
  <c r="J18" i="11"/>
  <c r="H18" i="11"/>
  <c r="J17" i="11"/>
  <c r="L17" i="11" s="1"/>
  <c r="Z17" i="11" s="1"/>
  <c r="H17" i="11"/>
  <c r="F17" i="11"/>
  <c r="J16" i="11"/>
  <c r="L16" i="11" s="1"/>
  <c r="Z16" i="11" s="1"/>
  <c r="H16" i="11"/>
  <c r="J15" i="11"/>
  <c r="L15" i="11" s="1"/>
  <c r="Z15" i="11" s="1"/>
  <c r="H15" i="11"/>
  <c r="J14" i="11"/>
  <c r="L14" i="11" s="1"/>
  <c r="Z14" i="11" s="1"/>
  <c r="F14" i="11"/>
  <c r="H14" i="11" s="1"/>
  <c r="J13" i="11"/>
  <c r="L13" i="11" s="1"/>
  <c r="Z13" i="11" s="1"/>
  <c r="H13" i="11"/>
  <c r="J12" i="11"/>
  <c r="L12" i="11" s="1"/>
  <c r="Z12" i="11" s="1"/>
  <c r="H12" i="11"/>
  <c r="L11" i="11"/>
  <c r="Z11" i="11" s="1"/>
  <c r="J11" i="11"/>
  <c r="H11" i="11"/>
  <c r="K10" i="11"/>
  <c r="J10" i="11"/>
  <c r="G10" i="11"/>
  <c r="F10" i="11"/>
  <c r="H10" i="11" s="1"/>
  <c r="W9" i="11"/>
  <c r="K9" i="11"/>
  <c r="D9" i="11"/>
  <c r="Z146" i="10"/>
  <c r="K145" i="10"/>
  <c r="F145" i="10"/>
  <c r="H145" i="10" s="1"/>
  <c r="J144" i="10"/>
  <c r="D144" i="10"/>
  <c r="J143" i="10"/>
  <c r="F143" i="10"/>
  <c r="H143" i="10" s="1"/>
  <c r="J142" i="10"/>
  <c r="L142" i="10" s="1"/>
  <c r="Z142" i="10" s="1"/>
  <c r="F142" i="10"/>
  <c r="H142" i="10" s="1"/>
  <c r="J141" i="10"/>
  <c r="L141" i="10" s="1"/>
  <c r="Z141" i="10" s="1"/>
  <c r="F141" i="10"/>
  <c r="H141" i="10" s="1"/>
  <c r="J140" i="10"/>
  <c r="L140" i="10" s="1"/>
  <c r="Z140" i="10" s="1"/>
  <c r="F140" i="10"/>
  <c r="H140" i="10" s="1"/>
  <c r="J139" i="10"/>
  <c r="L139" i="10" s="1"/>
  <c r="Z139" i="10" s="1"/>
  <c r="F139" i="10"/>
  <c r="H139" i="10" s="1"/>
  <c r="J138" i="10"/>
  <c r="L138" i="10" s="1"/>
  <c r="Z138" i="10" s="1"/>
  <c r="F138" i="10"/>
  <c r="H138" i="10" s="1"/>
  <c r="K137" i="10"/>
  <c r="D137" i="10"/>
  <c r="K136" i="10"/>
  <c r="D136" i="10"/>
  <c r="K135" i="10"/>
  <c r="J135" i="10"/>
  <c r="J133" i="10" s="1"/>
  <c r="F135" i="10"/>
  <c r="H135" i="10" s="1"/>
  <c r="D134" i="10"/>
  <c r="K133" i="10"/>
  <c r="D133" i="10"/>
  <c r="L132" i="10"/>
  <c r="Z132" i="10" s="1"/>
  <c r="F132" i="10"/>
  <c r="H132" i="10" s="1"/>
  <c r="J131" i="10"/>
  <c r="F131" i="10"/>
  <c r="H131" i="10" s="1"/>
  <c r="L130" i="10"/>
  <c r="Z130" i="10" s="1"/>
  <c r="F130" i="10"/>
  <c r="H130" i="10" s="1"/>
  <c r="K129" i="10"/>
  <c r="K128" i="10" s="1"/>
  <c r="D129" i="10"/>
  <c r="Z127" i="10"/>
  <c r="J127" i="10"/>
  <c r="H127" i="10"/>
  <c r="Z126" i="10"/>
  <c r="J126" i="10"/>
  <c r="H126" i="10"/>
  <c r="Z125" i="10"/>
  <c r="J125" i="10"/>
  <c r="H125" i="10"/>
  <c r="Z124" i="10"/>
  <c r="J124" i="10"/>
  <c r="F124" i="10"/>
  <c r="H124" i="10" s="1"/>
  <c r="Z123" i="10"/>
  <c r="J123" i="10"/>
  <c r="H123" i="10"/>
  <c r="Z122" i="10"/>
  <c r="J122" i="10"/>
  <c r="H122" i="10"/>
  <c r="Z121" i="10"/>
  <c r="J121" i="10"/>
  <c r="H121" i="10"/>
  <c r="Z120" i="10"/>
  <c r="J120" i="10"/>
  <c r="H120" i="10"/>
  <c r="Z119" i="10"/>
  <c r="J119" i="10"/>
  <c r="H119" i="10"/>
  <c r="Z118" i="10"/>
  <c r="J118" i="10"/>
  <c r="H118" i="10"/>
  <c r="Z117" i="10"/>
  <c r="J117" i="10"/>
  <c r="H117" i="10"/>
  <c r="Z116" i="10"/>
  <c r="J116" i="10"/>
  <c r="H116" i="10"/>
  <c r="K115" i="10"/>
  <c r="D115" i="10"/>
  <c r="Z115" i="10" s="1"/>
  <c r="Z114" i="10"/>
  <c r="J114" i="10"/>
  <c r="H114" i="10"/>
  <c r="L113" i="10"/>
  <c r="Z113" i="10" s="1"/>
  <c r="J113" i="10"/>
  <c r="F113" i="10"/>
  <c r="H113" i="10" s="1"/>
  <c r="Z112" i="10"/>
  <c r="J112" i="10"/>
  <c r="H112" i="10"/>
  <c r="Z111" i="10"/>
  <c r="J111" i="10"/>
  <c r="H111" i="10"/>
  <c r="J110" i="10"/>
  <c r="L110" i="10" s="1"/>
  <c r="Z110" i="10" s="1"/>
  <c r="F110" i="10"/>
  <c r="H110" i="10" s="1"/>
  <c r="Z109" i="10"/>
  <c r="J109" i="10"/>
  <c r="H109" i="10"/>
  <c r="Z108" i="10"/>
  <c r="J108" i="10"/>
  <c r="F108" i="10"/>
  <c r="H108" i="10" s="1"/>
  <c r="Z107" i="10"/>
  <c r="J107" i="10"/>
  <c r="F107" i="10"/>
  <c r="H107" i="10" s="1"/>
  <c r="Z106" i="10"/>
  <c r="J106" i="10"/>
  <c r="H106" i="10"/>
  <c r="Z105" i="10"/>
  <c r="J105" i="10"/>
  <c r="H105" i="10"/>
  <c r="Z104" i="10"/>
  <c r="J104" i="10"/>
  <c r="H104" i="10"/>
  <c r="J103" i="10"/>
  <c r="L103" i="10" s="1"/>
  <c r="Z103" i="10" s="1"/>
  <c r="F103" i="10"/>
  <c r="H103" i="10" s="1"/>
  <c r="J102" i="10"/>
  <c r="F102" i="10"/>
  <c r="H102" i="10" s="1"/>
  <c r="J101" i="10"/>
  <c r="L101" i="10" s="1"/>
  <c r="Z101" i="10" s="1"/>
  <c r="F101" i="10"/>
  <c r="H101" i="10" s="1"/>
  <c r="K100" i="10"/>
  <c r="D100" i="10"/>
  <c r="L99" i="10"/>
  <c r="Z99" i="10" s="1"/>
  <c r="F99" i="10"/>
  <c r="H99" i="10" s="1"/>
  <c r="K98" i="10"/>
  <c r="J98" i="10"/>
  <c r="D98" i="10"/>
  <c r="J97" i="10"/>
  <c r="L97" i="10" s="1"/>
  <c r="Z97" i="10" s="1"/>
  <c r="F97" i="10"/>
  <c r="H97" i="10" s="1"/>
  <c r="K96" i="10"/>
  <c r="D96" i="10"/>
  <c r="K94" i="10"/>
  <c r="J94" i="10"/>
  <c r="F94" i="10"/>
  <c r="H94" i="10" s="1"/>
  <c r="K93" i="10"/>
  <c r="D93" i="10"/>
  <c r="Z92" i="10"/>
  <c r="J92" i="10"/>
  <c r="F92" i="10"/>
  <c r="H92" i="10" s="1"/>
  <c r="Z91" i="10"/>
  <c r="J91" i="10"/>
  <c r="F91" i="10"/>
  <c r="H91" i="10" s="1"/>
  <c r="Z90" i="10"/>
  <c r="J90" i="10"/>
  <c r="F90" i="10"/>
  <c r="H90" i="10" s="1"/>
  <c r="Z89" i="10"/>
  <c r="J89" i="10"/>
  <c r="F89" i="10"/>
  <c r="H89" i="10" s="1"/>
  <c r="Z88" i="10"/>
  <c r="J88" i="10"/>
  <c r="F88" i="10"/>
  <c r="H88" i="10" s="1"/>
  <c r="Z87" i="10"/>
  <c r="J87" i="10"/>
  <c r="F87" i="10"/>
  <c r="H87" i="10" s="1"/>
  <c r="Z86" i="10"/>
  <c r="J86" i="10"/>
  <c r="F86" i="10"/>
  <c r="H86" i="10" s="1"/>
  <c r="Z85" i="10"/>
  <c r="J85" i="10"/>
  <c r="F85" i="10"/>
  <c r="H85" i="10" s="1"/>
  <c r="Z84" i="10"/>
  <c r="J84" i="10"/>
  <c r="F84" i="10"/>
  <c r="H84" i="10" s="1"/>
  <c r="Z83" i="10"/>
  <c r="J83" i="10"/>
  <c r="F83" i="10"/>
  <c r="H83" i="10" s="1"/>
  <c r="Z82" i="10"/>
  <c r="J82" i="10"/>
  <c r="F82" i="10"/>
  <c r="H82" i="10" s="1"/>
  <c r="Z81" i="10"/>
  <c r="J81" i="10"/>
  <c r="F81" i="10"/>
  <c r="H81" i="10" s="1"/>
  <c r="Z80" i="10"/>
  <c r="J80" i="10"/>
  <c r="F80" i="10"/>
  <c r="H80" i="10" s="1"/>
  <c r="Z79" i="10"/>
  <c r="J79" i="10"/>
  <c r="F79" i="10"/>
  <c r="H79" i="10" s="1"/>
  <c r="J78" i="10"/>
  <c r="F78" i="10"/>
  <c r="H78" i="10" s="1"/>
  <c r="K77" i="10"/>
  <c r="K76" i="10" s="1"/>
  <c r="D77" i="10"/>
  <c r="Z75" i="10"/>
  <c r="K75" i="10"/>
  <c r="J75" i="10"/>
  <c r="H75" i="10"/>
  <c r="Z74" i="10"/>
  <c r="K74" i="10"/>
  <c r="J74" i="10"/>
  <c r="H74" i="10"/>
  <c r="Z73" i="10"/>
  <c r="K73" i="10"/>
  <c r="J73" i="10"/>
  <c r="H73" i="10"/>
  <c r="Z72" i="10"/>
  <c r="K72" i="10"/>
  <c r="J72" i="10"/>
  <c r="H72" i="10"/>
  <c r="Z71" i="10"/>
  <c r="K71" i="10"/>
  <c r="J71" i="10"/>
  <c r="H71" i="10"/>
  <c r="Z70" i="10"/>
  <c r="K70" i="10"/>
  <c r="J70" i="10"/>
  <c r="H70" i="10"/>
  <c r="Z69" i="10"/>
  <c r="K69" i="10"/>
  <c r="J69" i="10"/>
  <c r="H69" i="10"/>
  <c r="Z68" i="10"/>
  <c r="K68" i="10"/>
  <c r="J68" i="10"/>
  <c r="H68" i="10"/>
  <c r="Z67" i="10"/>
  <c r="K67" i="10"/>
  <c r="J67" i="10"/>
  <c r="H67" i="10"/>
  <c r="K66" i="10"/>
  <c r="K65" i="10" s="1"/>
  <c r="J66" i="10"/>
  <c r="H66" i="10"/>
  <c r="D65" i="10"/>
  <c r="L64" i="10"/>
  <c r="L63" i="10" s="1"/>
  <c r="H64" i="10"/>
  <c r="K63" i="10"/>
  <c r="D63" i="10"/>
  <c r="L62" i="10"/>
  <c r="F62" i="10"/>
  <c r="H62" i="10" s="1"/>
  <c r="D62" i="10"/>
  <c r="K61" i="10"/>
  <c r="J61" i="10"/>
  <c r="L61" i="10" s="1"/>
  <c r="D61" i="10"/>
  <c r="Z60" i="10"/>
  <c r="J60" i="10"/>
  <c r="H60" i="10"/>
  <c r="Z59" i="10"/>
  <c r="K59" i="10"/>
  <c r="K49" i="10" s="1"/>
  <c r="J59" i="10"/>
  <c r="H59" i="10"/>
  <c r="Z58" i="10"/>
  <c r="J58" i="10"/>
  <c r="H58" i="10"/>
  <c r="Z57" i="10"/>
  <c r="J57" i="10"/>
  <c r="H57" i="10"/>
  <c r="J56" i="10"/>
  <c r="L56" i="10" s="1"/>
  <c r="Z56" i="10" s="1"/>
  <c r="F56" i="10"/>
  <c r="H56" i="10" s="1"/>
  <c r="Z55" i="10"/>
  <c r="J55" i="10"/>
  <c r="F55" i="10"/>
  <c r="H55" i="10" s="1"/>
  <c r="J54" i="10"/>
  <c r="L54" i="10" s="1"/>
  <c r="Z54" i="10" s="1"/>
  <c r="F54" i="10"/>
  <c r="H54" i="10" s="1"/>
  <c r="J53" i="10"/>
  <c r="L53" i="10" s="1"/>
  <c r="Z53" i="10" s="1"/>
  <c r="F53" i="10"/>
  <c r="H53" i="10" s="1"/>
  <c r="J52" i="10"/>
  <c r="L52" i="10" s="1"/>
  <c r="Z52" i="10" s="1"/>
  <c r="F52" i="10"/>
  <c r="H52" i="10" s="1"/>
  <c r="J51" i="10"/>
  <c r="L51" i="10" s="1"/>
  <c r="Z51" i="10" s="1"/>
  <c r="F51" i="10"/>
  <c r="H51" i="10" s="1"/>
  <c r="J50" i="10"/>
  <c r="L50" i="10" s="1"/>
  <c r="H50" i="10"/>
  <c r="D49" i="10"/>
  <c r="L48" i="10"/>
  <c r="K48" i="10"/>
  <c r="J48" i="10"/>
  <c r="H48" i="10"/>
  <c r="L46" i="10"/>
  <c r="Z46" i="10" s="1"/>
  <c r="K46" i="10"/>
  <c r="J46" i="10"/>
  <c r="J45" i="10" s="1"/>
  <c r="H46" i="10"/>
  <c r="K45" i="10"/>
  <c r="D45" i="10"/>
  <c r="J44" i="10"/>
  <c r="L44" i="10" s="1"/>
  <c r="Z44" i="10" s="1"/>
  <c r="H44" i="10"/>
  <c r="K43" i="10"/>
  <c r="D43" i="10"/>
  <c r="J42" i="10"/>
  <c r="L42" i="10" s="1"/>
  <c r="Z42" i="10" s="1"/>
  <c r="H42" i="10"/>
  <c r="K41" i="10"/>
  <c r="J41" i="10"/>
  <c r="L41" i="10" s="1"/>
  <c r="Z41" i="10" s="1"/>
  <c r="H41" i="10"/>
  <c r="L40" i="10"/>
  <c r="Z40" i="10" s="1"/>
  <c r="H40" i="10"/>
  <c r="K39" i="10"/>
  <c r="K33" i="10" s="1"/>
  <c r="J39" i="10"/>
  <c r="L39" i="10" s="1"/>
  <c r="Z39" i="10" s="1"/>
  <c r="H39" i="10"/>
  <c r="J38" i="10"/>
  <c r="L38" i="10" s="1"/>
  <c r="Z38" i="10" s="1"/>
  <c r="H38" i="10"/>
  <c r="J37" i="10"/>
  <c r="L37" i="10" s="1"/>
  <c r="Z37" i="10" s="1"/>
  <c r="H37" i="10"/>
  <c r="J36" i="10"/>
  <c r="L36" i="10" s="1"/>
  <c r="Z36" i="10" s="1"/>
  <c r="F36" i="10"/>
  <c r="H36" i="10" s="1"/>
  <c r="J35" i="10"/>
  <c r="L35" i="10" s="1"/>
  <c r="Z35" i="10" s="1"/>
  <c r="F35" i="10"/>
  <c r="H35" i="10" s="1"/>
  <c r="L34" i="10"/>
  <c r="Z34" i="10" s="1"/>
  <c r="K34" i="10"/>
  <c r="J34" i="10"/>
  <c r="H34" i="10"/>
  <c r="F33" i="10"/>
  <c r="D33" i="10"/>
  <c r="Z33" i="10" s="1"/>
  <c r="K32" i="10"/>
  <c r="J32" i="10"/>
  <c r="L32" i="10" s="1"/>
  <c r="Z32" i="10" s="1"/>
  <c r="H32" i="10"/>
  <c r="K31" i="10"/>
  <c r="J31" i="10"/>
  <c r="L31" i="10" s="1"/>
  <c r="H31" i="10"/>
  <c r="D30" i="10"/>
  <c r="J29" i="10"/>
  <c r="J28" i="10" s="1"/>
  <c r="H29" i="10"/>
  <c r="K28" i="10"/>
  <c r="D28" i="10"/>
  <c r="J27" i="10"/>
  <c r="L27" i="10" s="1"/>
  <c r="Z27" i="10" s="1"/>
  <c r="H27" i="10"/>
  <c r="K26" i="10"/>
  <c r="J26" i="10"/>
  <c r="L26" i="10" s="1"/>
  <c r="Z26" i="10" s="1"/>
  <c r="H26" i="10"/>
  <c r="K25" i="10"/>
  <c r="D25" i="10"/>
  <c r="K24" i="10"/>
  <c r="J24" i="10"/>
  <c r="H24" i="10"/>
  <c r="K23" i="10"/>
  <c r="K22" i="10" s="1"/>
  <c r="J23" i="10"/>
  <c r="L23" i="10" s="1"/>
  <c r="Z23" i="10" s="1"/>
  <c r="H23" i="10"/>
  <c r="D22" i="10"/>
  <c r="K21" i="10"/>
  <c r="J21" i="10"/>
  <c r="L21" i="10" s="1"/>
  <c r="Z21" i="10" s="1"/>
  <c r="G21" i="10"/>
  <c r="F21" i="10"/>
  <c r="H21" i="10" s="1"/>
  <c r="K20" i="10"/>
  <c r="J20" i="10"/>
  <c r="L20" i="10" s="1"/>
  <c r="Z20" i="10" s="1"/>
  <c r="H20" i="10"/>
  <c r="K19" i="10"/>
  <c r="J19" i="10"/>
  <c r="L19" i="10" s="1"/>
  <c r="Z19" i="10" s="1"/>
  <c r="G19" i="10"/>
  <c r="F19" i="10"/>
  <c r="H19" i="10" s="1"/>
  <c r="J18" i="10"/>
  <c r="L18" i="10" s="1"/>
  <c r="Z18" i="10" s="1"/>
  <c r="H18" i="10"/>
  <c r="J17" i="10"/>
  <c r="L17" i="10" s="1"/>
  <c r="Z17" i="10" s="1"/>
  <c r="F17" i="10"/>
  <c r="H17" i="10" s="1"/>
  <c r="J16" i="10"/>
  <c r="L16" i="10" s="1"/>
  <c r="Z16" i="10" s="1"/>
  <c r="H16" i="10"/>
  <c r="J15" i="10"/>
  <c r="L15" i="10" s="1"/>
  <c r="Z15" i="10" s="1"/>
  <c r="H15" i="10"/>
  <c r="J14" i="10"/>
  <c r="L14" i="10" s="1"/>
  <c r="Z14" i="10" s="1"/>
  <c r="F14" i="10"/>
  <c r="H14" i="10" s="1"/>
  <c r="J13" i="10"/>
  <c r="L13" i="10" s="1"/>
  <c r="Z13" i="10" s="1"/>
  <c r="H13" i="10"/>
  <c r="J12" i="10"/>
  <c r="L12" i="10" s="1"/>
  <c r="Z12" i="10" s="1"/>
  <c r="H12" i="10"/>
  <c r="J11" i="10"/>
  <c r="L11" i="10" s="1"/>
  <c r="Z11" i="10" s="1"/>
  <c r="H11" i="10"/>
  <c r="K10" i="10"/>
  <c r="J10" i="10"/>
  <c r="G10" i="10"/>
  <c r="F10" i="10"/>
  <c r="H10" i="10" s="1"/>
  <c r="W9" i="10"/>
  <c r="K9" i="10"/>
  <c r="D9" i="10"/>
  <c r="Z146" i="9"/>
  <c r="K145" i="9"/>
  <c r="L145" i="9" s="1"/>
  <c r="Z145" i="9" s="1"/>
  <c r="F145" i="9"/>
  <c r="H145" i="9" s="1"/>
  <c r="K144" i="9"/>
  <c r="L144" i="9" s="1"/>
  <c r="J144" i="9"/>
  <c r="D144" i="9"/>
  <c r="J143" i="9"/>
  <c r="L143" i="9" s="1"/>
  <c r="Z143" i="9" s="1"/>
  <c r="F143" i="9"/>
  <c r="H143" i="9" s="1"/>
  <c r="J142" i="9"/>
  <c r="L142" i="9" s="1"/>
  <c r="Z142" i="9" s="1"/>
  <c r="F142" i="9"/>
  <c r="H142" i="9" s="1"/>
  <c r="J141" i="9"/>
  <c r="L141" i="9" s="1"/>
  <c r="Z141" i="9" s="1"/>
  <c r="F141" i="9"/>
  <c r="H141" i="9" s="1"/>
  <c r="J140" i="9"/>
  <c r="L140" i="9" s="1"/>
  <c r="Z140" i="9" s="1"/>
  <c r="F140" i="9"/>
  <c r="H140" i="9" s="1"/>
  <c r="J139" i="9"/>
  <c r="L139" i="9" s="1"/>
  <c r="Z139" i="9" s="1"/>
  <c r="F139" i="9"/>
  <c r="H139" i="9" s="1"/>
  <c r="J138" i="9"/>
  <c r="L138" i="9" s="1"/>
  <c r="Z138" i="9" s="1"/>
  <c r="F138" i="9"/>
  <c r="H138" i="9" s="1"/>
  <c r="K137" i="9"/>
  <c r="D137" i="9"/>
  <c r="K135" i="9"/>
  <c r="J135" i="9"/>
  <c r="H135" i="9"/>
  <c r="F135" i="9"/>
  <c r="K134" i="9"/>
  <c r="D134" i="9"/>
  <c r="K133" i="9"/>
  <c r="D133" i="9"/>
  <c r="L132" i="9"/>
  <c r="F132" i="9"/>
  <c r="H132" i="9" s="1"/>
  <c r="J131" i="9"/>
  <c r="J129" i="9" s="1"/>
  <c r="J128" i="9" s="1"/>
  <c r="F131" i="9"/>
  <c r="H131" i="9" s="1"/>
  <c r="Z130" i="9"/>
  <c r="L130" i="9"/>
  <c r="F130" i="9"/>
  <c r="H130" i="9" s="1"/>
  <c r="K129" i="9"/>
  <c r="D129" i="9"/>
  <c r="D128" i="9" s="1"/>
  <c r="K128" i="9"/>
  <c r="Z127" i="9"/>
  <c r="J127" i="9"/>
  <c r="H127" i="9"/>
  <c r="Z126" i="9"/>
  <c r="J126" i="9"/>
  <c r="H126" i="9"/>
  <c r="Z125" i="9"/>
  <c r="J125" i="9"/>
  <c r="H125" i="9"/>
  <c r="Z124" i="9"/>
  <c r="J124" i="9"/>
  <c r="F124" i="9"/>
  <c r="H124" i="9" s="1"/>
  <c r="Z123" i="9"/>
  <c r="J123" i="9"/>
  <c r="H123" i="9"/>
  <c r="Z122" i="9"/>
  <c r="J122" i="9"/>
  <c r="H122" i="9"/>
  <c r="Z121" i="9"/>
  <c r="J121" i="9"/>
  <c r="H121" i="9"/>
  <c r="Z120" i="9"/>
  <c r="J120" i="9"/>
  <c r="H120" i="9"/>
  <c r="Z119" i="9"/>
  <c r="J119" i="9"/>
  <c r="H119" i="9"/>
  <c r="Z118" i="9"/>
  <c r="J118" i="9"/>
  <c r="H118" i="9"/>
  <c r="Z117" i="9"/>
  <c r="J117" i="9"/>
  <c r="H117" i="9"/>
  <c r="Z116" i="9"/>
  <c r="J116" i="9"/>
  <c r="H116" i="9"/>
  <c r="K115" i="9"/>
  <c r="D115" i="9"/>
  <c r="Z115" i="9" s="1"/>
  <c r="Z114" i="9"/>
  <c r="J114" i="9"/>
  <c r="H114" i="9"/>
  <c r="J113" i="9"/>
  <c r="L113" i="9" s="1"/>
  <c r="Z113" i="9" s="1"/>
  <c r="F113" i="9"/>
  <c r="H113" i="9" s="1"/>
  <c r="Z112" i="9"/>
  <c r="J112" i="9"/>
  <c r="H112" i="9"/>
  <c r="Z111" i="9"/>
  <c r="J111" i="9"/>
  <c r="H111" i="9"/>
  <c r="J110" i="9"/>
  <c r="L110" i="9" s="1"/>
  <c r="Z110" i="9" s="1"/>
  <c r="F110" i="9"/>
  <c r="H110" i="9" s="1"/>
  <c r="Z109" i="9"/>
  <c r="J109" i="9"/>
  <c r="H109" i="9"/>
  <c r="Z108" i="9"/>
  <c r="J108" i="9"/>
  <c r="F108" i="9"/>
  <c r="H108" i="9" s="1"/>
  <c r="Z107" i="9"/>
  <c r="J107" i="9"/>
  <c r="F107" i="9"/>
  <c r="H107" i="9" s="1"/>
  <c r="Z106" i="9"/>
  <c r="J106" i="9"/>
  <c r="H106" i="9"/>
  <c r="Z105" i="9"/>
  <c r="J105" i="9"/>
  <c r="H105" i="9"/>
  <c r="Z104" i="9"/>
  <c r="J104" i="9"/>
  <c r="H104" i="9"/>
  <c r="J103" i="9"/>
  <c r="L103" i="9" s="1"/>
  <c r="Z103" i="9" s="1"/>
  <c r="F103" i="9"/>
  <c r="H103" i="9" s="1"/>
  <c r="J102" i="9"/>
  <c r="L102" i="9" s="1"/>
  <c r="Z102" i="9" s="1"/>
  <c r="F102" i="9"/>
  <c r="H102" i="9" s="1"/>
  <c r="J101" i="9"/>
  <c r="L101" i="9" s="1"/>
  <c r="Z101" i="9" s="1"/>
  <c r="F101" i="9"/>
  <c r="H101" i="9" s="1"/>
  <c r="K100" i="9"/>
  <c r="K95" i="9" s="1"/>
  <c r="D100" i="9"/>
  <c r="L99" i="9"/>
  <c r="Z99" i="9" s="1"/>
  <c r="F99" i="9"/>
  <c r="H99" i="9" s="1"/>
  <c r="K98" i="9"/>
  <c r="J98" i="9"/>
  <c r="L98" i="9" s="1"/>
  <c r="D98" i="9"/>
  <c r="J97" i="9"/>
  <c r="L97" i="9" s="1"/>
  <c r="Z97" i="9" s="1"/>
  <c r="F97" i="9"/>
  <c r="H97" i="9" s="1"/>
  <c r="K96" i="9"/>
  <c r="D96" i="9"/>
  <c r="D95" i="9"/>
  <c r="K94" i="9"/>
  <c r="J94" i="9"/>
  <c r="J93" i="9" s="1"/>
  <c r="F94" i="9"/>
  <c r="H94" i="9" s="1"/>
  <c r="D93" i="9"/>
  <c r="Z92" i="9"/>
  <c r="J92" i="9"/>
  <c r="F92" i="9"/>
  <c r="H92" i="9" s="1"/>
  <c r="Z91" i="9"/>
  <c r="J91" i="9"/>
  <c r="F91" i="9"/>
  <c r="H91" i="9" s="1"/>
  <c r="Z90" i="9"/>
  <c r="J90" i="9"/>
  <c r="F90" i="9"/>
  <c r="H90" i="9" s="1"/>
  <c r="Z89" i="9"/>
  <c r="J89" i="9"/>
  <c r="F89" i="9"/>
  <c r="H89" i="9" s="1"/>
  <c r="Z88" i="9"/>
  <c r="J88" i="9"/>
  <c r="F88" i="9"/>
  <c r="H88" i="9" s="1"/>
  <c r="Z87" i="9"/>
  <c r="J87" i="9"/>
  <c r="F87" i="9"/>
  <c r="H87" i="9" s="1"/>
  <c r="Z86" i="9"/>
  <c r="J86" i="9"/>
  <c r="F86" i="9"/>
  <c r="H86" i="9" s="1"/>
  <c r="Z85" i="9"/>
  <c r="J85" i="9"/>
  <c r="F85" i="9"/>
  <c r="H85" i="9" s="1"/>
  <c r="Z84" i="9"/>
  <c r="J84" i="9"/>
  <c r="F84" i="9"/>
  <c r="H84" i="9" s="1"/>
  <c r="Z83" i="9"/>
  <c r="J83" i="9"/>
  <c r="F83" i="9"/>
  <c r="H83" i="9" s="1"/>
  <c r="Z82" i="9"/>
  <c r="J82" i="9"/>
  <c r="F82" i="9"/>
  <c r="H82" i="9" s="1"/>
  <c r="Z81" i="9"/>
  <c r="J81" i="9"/>
  <c r="F81" i="9"/>
  <c r="H81" i="9" s="1"/>
  <c r="Z80" i="9"/>
  <c r="J80" i="9"/>
  <c r="F80" i="9"/>
  <c r="H80" i="9" s="1"/>
  <c r="Z79" i="9"/>
  <c r="J79" i="9"/>
  <c r="F79" i="9"/>
  <c r="H79" i="9" s="1"/>
  <c r="J78" i="9"/>
  <c r="L78" i="9" s="1"/>
  <c r="Z78" i="9" s="1"/>
  <c r="F78" i="9"/>
  <c r="H78" i="9" s="1"/>
  <c r="K77" i="9"/>
  <c r="D77" i="9"/>
  <c r="D76" i="9"/>
  <c r="Z75" i="9"/>
  <c r="K75" i="9"/>
  <c r="J75" i="9"/>
  <c r="H75" i="9"/>
  <c r="Z74" i="9"/>
  <c r="K74" i="9"/>
  <c r="J74" i="9"/>
  <c r="H74" i="9"/>
  <c r="Z73" i="9"/>
  <c r="K73" i="9"/>
  <c r="J73" i="9"/>
  <c r="H73" i="9"/>
  <c r="Z72" i="9"/>
  <c r="K72" i="9"/>
  <c r="J72" i="9"/>
  <c r="H72" i="9"/>
  <c r="Z71" i="9"/>
  <c r="K71" i="9"/>
  <c r="J71" i="9"/>
  <c r="H71" i="9"/>
  <c r="Z70" i="9"/>
  <c r="K70" i="9"/>
  <c r="J70" i="9"/>
  <c r="H70" i="9"/>
  <c r="Z69" i="9"/>
  <c r="K69" i="9"/>
  <c r="J69" i="9"/>
  <c r="H69" i="9"/>
  <c r="Z68" i="9"/>
  <c r="K68" i="9"/>
  <c r="J68" i="9"/>
  <c r="H68" i="9"/>
  <c r="Z67" i="9"/>
  <c r="K67" i="9"/>
  <c r="J67" i="9"/>
  <c r="H67" i="9"/>
  <c r="K66" i="9"/>
  <c r="J66" i="9"/>
  <c r="L66" i="9" s="1"/>
  <c r="Z66" i="9" s="1"/>
  <c r="H66" i="9"/>
  <c r="K65" i="9"/>
  <c r="K47" i="9" s="1"/>
  <c r="D65" i="9"/>
  <c r="L64" i="9"/>
  <c r="Z64" i="9" s="1"/>
  <c r="H64" i="9"/>
  <c r="Z63" i="9"/>
  <c r="L63" i="9"/>
  <c r="K63" i="9"/>
  <c r="D63" i="9"/>
  <c r="Z62" i="9"/>
  <c r="L62" i="9"/>
  <c r="F62" i="9"/>
  <c r="H62" i="9" s="1"/>
  <c r="D62" i="9"/>
  <c r="L61" i="9"/>
  <c r="K61" i="9"/>
  <c r="J61" i="9"/>
  <c r="Z60" i="9"/>
  <c r="J60" i="9"/>
  <c r="H60" i="9"/>
  <c r="Z59" i="9"/>
  <c r="K59" i="9"/>
  <c r="J59" i="9"/>
  <c r="H59" i="9"/>
  <c r="Z58" i="9"/>
  <c r="J58" i="9"/>
  <c r="H58" i="9"/>
  <c r="Z57" i="9"/>
  <c r="J57" i="9"/>
  <c r="H57" i="9"/>
  <c r="J56" i="9"/>
  <c r="L56" i="9" s="1"/>
  <c r="Z56" i="9" s="1"/>
  <c r="F56" i="9"/>
  <c r="H56" i="9" s="1"/>
  <c r="Z55" i="9"/>
  <c r="J55" i="9"/>
  <c r="F55" i="9"/>
  <c r="H55" i="9" s="1"/>
  <c r="J54" i="9"/>
  <c r="L54" i="9" s="1"/>
  <c r="Z54" i="9" s="1"/>
  <c r="F54" i="9"/>
  <c r="H54" i="9" s="1"/>
  <c r="J53" i="9"/>
  <c r="L53" i="9" s="1"/>
  <c r="Z53" i="9" s="1"/>
  <c r="F53" i="9"/>
  <c r="H53" i="9" s="1"/>
  <c r="J52" i="9"/>
  <c r="L52" i="9" s="1"/>
  <c r="Z52" i="9" s="1"/>
  <c r="F52" i="9"/>
  <c r="H52" i="9" s="1"/>
  <c r="J51" i="9"/>
  <c r="L51" i="9" s="1"/>
  <c r="Z51" i="9" s="1"/>
  <c r="F51" i="9"/>
  <c r="H51" i="9" s="1"/>
  <c r="J50" i="9"/>
  <c r="L50" i="9" s="1"/>
  <c r="Z50" i="9" s="1"/>
  <c r="H50" i="9"/>
  <c r="K49" i="9"/>
  <c r="D49" i="9"/>
  <c r="K48" i="9"/>
  <c r="L48" i="9" s="1"/>
  <c r="J48" i="9"/>
  <c r="H48" i="9"/>
  <c r="K46" i="9"/>
  <c r="J46" i="9"/>
  <c r="J45" i="9" s="1"/>
  <c r="H46" i="9"/>
  <c r="K45" i="9"/>
  <c r="D45" i="9"/>
  <c r="J44" i="9"/>
  <c r="L44" i="9" s="1"/>
  <c r="Z44" i="9" s="1"/>
  <c r="H44" i="9"/>
  <c r="K43" i="9"/>
  <c r="D43" i="9"/>
  <c r="J42" i="9"/>
  <c r="L42" i="9" s="1"/>
  <c r="Z42" i="9" s="1"/>
  <c r="H42" i="9"/>
  <c r="K41" i="9"/>
  <c r="J41" i="9"/>
  <c r="L41" i="9" s="1"/>
  <c r="Z41" i="9" s="1"/>
  <c r="H41" i="9"/>
  <c r="L40" i="9"/>
  <c r="Z40" i="9" s="1"/>
  <c r="H40" i="9"/>
  <c r="K39" i="9"/>
  <c r="J39" i="9"/>
  <c r="L39" i="9" s="1"/>
  <c r="Z39" i="9" s="1"/>
  <c r="H39" i="9"/>
  <c r="J38" i="9"/>
  <c r="L38" i="9" s="1"/>
  <c r="Z38" i="9" s="1"/>
  <c r="H38" i="9"/>
  <c r="J37" i="9"/>
  <c r="H37" i="9"/>
  <c r="J36" i="9"/>
  <c r="L36" i="9" s="1"/>
  <c r="Z36" i="9" s="1"/>
  <c r="F36" i="9"/>
  <c r="H36" i="9" s="1"/>
  <c r="J35" i="9"/>
  <c r="L35" i="9" s="1"/>
  <c r="Z35" i="9" s="1"/>
  <c r="F35" i="9"/>
  <c r="H35" i="9" s="1"/>
  <c r="K34" i="9"/>
  <c r="K33" i="9" s="1"/>
  <c r="J34" i="9"/>
  <c r="L34" i="9" s="1"/>
  <c r="Z34" i="9" s="1"/>
  <c r="H34" i="9"/>
  <c r="F33" i="9"/>
  <c r="D33" i="9"/>
  <c r="D30" i="9" s="1"/>
  <c r="K32" i="9"/>
  <c r="K30" i="9" s="1"/>
  <c r="J32" i="9"/>
  <c r="L32" i="9" s="1"/>
  <c r="Z32" i="9" s="1"/>
  <c r="H32" i="9"/>
  <c r="K31" i="9"/>
  <c r="J31" i="9"/>
  <c r="L31" i="9" s="1"/>
  <c r="H31" i="9"/>
  <c r="J29" i="9"/>
  <c r="L29" i="9" s="1"/>
  <c r="Z29" i="9" s="1"/>
  <c r="H29" i="9"/>
  <c r="K28" i="9"/>
  <c r="D28" i="9"/>
  <c r="J27" i="9"/>
  <c r="L27" i="9" s="1"/>
  <c r="Z27" i="9" s="1"/>
  <c r="H27" i="9"/>
  <c r="K26" i="9"/>
  <c r="K25" i="9" s="1"/>
  <c r="J26" i="9"/>
  <c r="L26" i="9" s="1"/>
  <c r="Z26" i="9" s="1"/>
  <c r="H26" i="9"/>
  <c r="D25" i="9"/>
  <c r="K24" i="9"/>
  <c r="K22" i="9" s="1"/>
  <c r="J24" i="9"/>
  <c r="L24" i="9" s="1"/>
  <c r="Z24" i="9" s="1"/>
  <c r="H24" i="9"/>
  <c r="K23" i="9"/>
  <c r="J23" i="9"/>
  <c r="L23" i="9" s="1"/>
  <c r="Z23" i="9" s="1"/>
  <c r="H23" i="9"/>
  <c r="D22" i="9"/>
  <c r="K21" i="9"/>
  <c r="J21" i="9"/>
  <c r="L21" i="9" s="1"/>
  <c r="Z21" i="9" s="1"/>
  <c r="G21" i="9"/>
  <c r="F21" i="9"/>
  <c r="H21" i="9" s="1"/>
  <c r="K20" i="9"/>
  <c r="J20" i="9"/>
  <c r="L20" i="9" s="1"/>
  <c r="Z20" i="9" s="1"/>
  <c r="H20" i="9"/>
  <c r="K19" i="9"/>
  <c r="J19" i="9"/>
  <c r="L19" i="9" s="1"/>
  <c r="Z19" i="9" s="1"/>
  <c r="G19" i="9"/>
  <c r="F19" i="9"/>
  <c r="H19" i="9" s="1"/>
  <c r="J18" i="9"/>
  <c r="L18" i="9" s="1"/>
  <c r="Z18" i="9" s="1"/>
  <c r="H18" i="9"/>
  <c r="J17" i="9"/>
  <c r="L17" i="9" s="1"/>
  <c r="Z17" i="9" s="1"/>
  <c r="F17" i="9"/>
  <c r="H17" i="9" s="1"/>
  <c r="J16" i="9"/>
  <c r="L16" i="9" s="1"/>
  <c r="Z16" i="9" s="1"/>
  <c r="H16" i="9"/>
  <c r="L15" i="9"/>
  <c r="Z15" i="9" s="1"/>
  <c r="J15" i="9"/>
  <c r="H15" i="9"/>
  <c r="J14" i="9"/>
  <c r="L14" i="9" s="1"/>
  <c r="Z14" i="9" s="1"/>
  <c r="F14" i="9"/>
  <c r="H14" i="9" s="1"/>
  <c r="J13" i="9"/>
  <c r="L13" i="9" s="1"/>
  <c r="Z13" i="9" s="1"/>
  <c r="H13" i="9"/>
  <c r="J12" i="9"/>
  <c r="L12" i="9" s="1"/>
  <c r="Z12" i="9" s="1"/>
  <c r="H12" i="9"/>
  <c r="J11" i="9"/>
  <c r="L11" i="9" s="1"/>
  <c r="Z11" i="9" s="1"/>
  <c r="H11" i="9"/>
  <c r="K10" i="9"/>
  <c r="K9" i="9" s="1"/>
  <c r="J10" i="9"/>
  <c r="L10" i="9" s="1"/>
  <c r="Z10" i="9" s="1"/>
  <c r="G10" i="9"/>
  <c r="F10" i="9"/>
  <c r="H10" i="9" s="1"/>
  <c r="W9" i="9"/>
  <c r="D9" i="9"/>
  <c r="Z146" i="8"/>
  <c r="K145" i="8"/>
  <c r="F145" i="8"/>
  <c r="H145" i="8" s="1"/>
  <c r="J144" i="8"/>
  <c r="D144" i="8"/>
  <c r="J143" i="8"/>
  <c r="F143" i="8"/>
  <c r="H143" i="8" s="1"/>
  <c r="J142" i="8"/>
  <c r="L142" i="8" s="1"/>
  <c r="Z142" i="8" s="1"/>
  <c r="F142" i="8"/>
  <c r="H142" i="8" s="1"/>
  <c r="J141" i="8"/>
  <c r="L141" i="8" s="1"/>
  <c r="Z141" i="8" s="1"/>
  <c r="F141" i="8"/>
  <c r="H141" i="8" s="1"/>
  <c r="L140" i="8"/>
  <c r="Z140" i="8" s="1"/>
  <c r="J140" i="8"/>
  <c r="F140" i="8"/>
  <c r="H140" i="8" s="1"/>
  <c r="J139" i="8"/>
  <c r="L139" i="8" s="1"/>
  <c r="Z139" i="8" s="1"/>
  <c r="F139" i="8"/>
  <c r="H139" i="8" s="1"/>
  <c r="J138" i="8"/>
  <c r="L138" i="8" s="1"/>
  <c r="Z138" i="8" s="1"/>
  <c r="F138" i="8"/>
  <c r="H138" i="8" s="1"/>
  <c r="K137" i="8"/>
  <c r="K136" i="8" s="1"/>
  <c r="D137" i="8"/>
  <c r="D136" i="8"/>
  <c r="K135" i="8"/>
  <c r="J135" i="8"/>
  <c r="J134" i="8" s="1"/>
  <c r="F135" i="8"/>
  <c r="H135" i="8" s="1"/>
  <c r="D134" i="8"/>
  <c r="K133" i="8"/>
  <c r="J133" i="8"/>
  <c r="D133" i="8"/>
  <c r="Z132" i="8"/>
  <c r="L132" i="8"/>
  <c r="F132" i="8"/>
  <c r="H132" i="8" s="1"/>
  <c r="J131" i="8"/>
  <c r="F131" i="8"/>
  <c r="H131" i="8" s="1"/>
  <c r="L130" i="8"/>
  <c r="Z130" i="8" s="1"/>
  <c r="F130" i="8"/>
  <c r="H130" i="8" s="1"/>
  <c r="K129" i="8"/>
  <c r="K128" i="8" s="1"/>
  <c r="D129" i="8"/>
  <c r="Z127" i="8"/>
  <c r="J127" i="8"/>
  <c r="H127" i="8"/>
  <c r="Z126" i="8"/>
  <c r="J126" i="8"/>
  <c r="H126" i="8"/>
  <c r="Z125" i="8"/>
  <c r="J125" i="8"/>
  <c r="H125" i="8"/>
  <c r="Z124" i="8"/>
  <c r="J124" i="8"/>
  <c r="F124" i="8"/>
  <c r="H124" i="8" s="1"/>
  <c r="Z123" i="8"/>
  <c r="J123" i="8"/>
  <c r="H123" i="8"/>
  <c r="Z122" i="8"/>
  <c r="J122" i="8"/>
  <c r="H122" i="8"/>
  <c r="Z121" i="8"/>
  <c r="J121" i="8"/>
  <c r="H121" i="8"/>
  <c r="Z120" i="8"/>
  <c r="J120" i="8"/>
  <c r="H120" i="8"/>
  <c r="Z119" i="8"/>
  <c r="J119" i="8"/>
  <c r="H119" i="8"/>
  <c r="Z118" i="8"/>
  <c r="J118" i="8"/>
  <c r="H118" i="8"/>
  <c r="Z117" i="8"/>
  <c r="J117" i="8"/>
  <c r="H117" i="8"/>
  <c r="Z116" i="8"/>
  <c r="J116" i="8"/>
  <c r="H116" i="8"/>
  <c r="K115" i="8"/>
  <c r="D115" i="8"/>
  <c r="Z115" i="8" s="1"/>
  <c r="Z114" i="8"/>
  <c r="J114" i="8"/>
  <c r="H114" i="8"/>
  <c r="L113" i="8"/>
  <c r="Z113" i="8" s="1"/>
  <c r="J113" i="8"/>
  <c r="F113" i="8"/>
  <c r="H113" i="8" s="1"/>
  <c r="Z112" i="8"/>
  <c r="J112" i="8"/>
  <c r="H112" i="8"/>
  <c r="Z111" i="8"/>
  <c r="J111" i="8"/>
  <c r="H111" i="8"/>
  <c r="J110" i="8"/>
  <c r="L110" i="8" s="1"/>
  <c r="Z110" i="8" s="1"/>
  <c r="F110" i="8"/>
  <c r="H110" i="8" s="1"/>
  <c r="Z109" i="8"/>
  <c r="J109" i="8"/>
  <c r="H109" i="8"/>
  <c r="Z108" i="8"/>
  <c r="J108" i="8"/>
  <c r="F108" i="8"/>
  <c r="H108" i="8" s="1"/>
  <c r="Z107" i="8"/>
  <c r="J107" i="8"/>
  <c r="F107" i="8"/>
  <c r="H107" i="8" s="1"/>
  <c r="Z106" i="8"/>
  <c r="J106" i="8"/>
  <c r="H106" i="8"/>
  <c r="Z105" i="8"/>
  <c r="J105" i="8"/>
  <c r="H105" i="8"/>
  <c r="Z104" i="8"/>
  <c r="J104" i="8"/>
  <c r="H104" i="8"/>
  <c r="J103" i="8"/>
  <c r="L103" i="8" s="1"/>
  <c r="Z103" i="8" s="1"/>
  <c r="F103" i="8"/>
  <c r="H103" i="8" s="1"/>
  <c r="J102" i="8"/>
  <c r="F102" i="8"/>
  <c r="H102" i="8" s="1"/>
  <c r="J101" i="8"/>
  <c r="L101" i="8" s="1"/>
  <c r="Z101" i="8" s="1"/>
  <c r="F101" i="8"/>
  <c r="H101" i="8" s="1"/>
  <c r="K100" i="8"/>
  <c r="D100" i="8"/>
  <c r="L99" i="8"/>
  <c r="Z99" i="8" s="1"/>
  <c r="H99" i="8"/>
  <c r="F99" i="8"/>
  <c r="K98" i="8"/>
  <c r="J98" i="8"/>
  <c r="D98" i="8"/>
  <c r="J97" i="8"/>
  <c r="L97" i="8" s="1"/>
  <c r="Z97" i="8" s="1"/>
  <c r="F97" i="8"/>
  <c r="H97" i="8" s="1"/>
  <c r="K96" i="8"/>
  <c r="D96" i="8"/>
  <c r="K94" i="8"/>
  <c r="J94" i="8"/>
  <c r="F94" i="8"/>
  <c r="H94" i="8" s="1"/>
  <c r="K93" i="8"/>
  <c r="D93" i="8"/>
  <c r="Z92" i="8"/>
  <c r="J92" i="8"/>
  <c r="F92" i="8"/>
  <c r="H92" i="8" s="1"/>
  <c r="Z91" i="8"/>
  <c r="J91" i="8"/>
  <c r="F91" i="8"/>
  <c r="H91" i="8" s="1"/>
  <c r="Z90" i="8"/>
  <c r="J90" i="8"/>
  <c r="F90" i="8"/>
  <c r="H90" i="8" s="1"/>
  <c r="Z89" i="8"/>
  <c r="J89" i="8"/>
  <c r="F89" i="8"/>
  <c r="H89" i="8" s="1"/>
  <c r="Z88" i="8"/>
  <c r="J88" i="8"/>
  <c r="F88" i="8"/>
  <c r="H88" i="8" s="1"/>
  <c r="Z87" i="8"/>
  <c r="J87" i="8"/>
  <c r="F87" i="8"/>
  <c r="H87" i="8" s="1"/>
  <c r="Z86" i="8"/>
  <c r="J86" i="8"/>
  <c r="F86" i="8"/>
  <c r="H86" i="8" s="1"/>
  <c r="Z85" i="8"/>
  <c r="J85" i="8"/>
  <c r="F85" i="8"/>
  <c r="H85" i="8" s="1"/>
  <c r="Z84" i="8"/>
  <c r="J84" i="8"/>
  <c r="F84" i="8"/>
  <c r="H84" i="8" s="1"/>
  <c r="Z83" i="8"/>
  <c r="J83" i="8"/>
  <c r="F83" i="8"/>
  <c r="H83" i="8" s="1"/>
  <c r="Z82" i="8"/>
  <c r="J82" i="8"/>
  <c r="F82" i="8"/>
  <c r="H82" i="8" s="1"/>
  <c r="Z81" i="8"/>
  <c r="J81" i="8"/>
  <c r="F81" i="8"/>
  <c r="H81" i="8" s="1"/>
  <c r="Z80" i="8"/>
  <c r="J80" i="8"/>
  <c r="F80" i="8"/>
  <c r="H80" i="8" s="1"/>
  <c r="Z79" i="8"/>
  <c r="J79" i="8"/>
  <c r="F79" i="8"/>
  <c r="H79" i="8" s="1"/>
  <c r="J78" i="8"/>
  <c r="F78" i="8"/>
  <c r="H78" i="8" s="1"/>
  <c r="K77" i="8"/>
  <c r="K76" i="8" s="1"/>
  <c r="D77" i="8"/>
  <c r="Z75" i="8"/>
  <c r="K75" i="8"/>
  <c r="J75" i="8"/>
  <c r="H75" i="8"/>
  <c r="Z74" i="8"/>
  <c r="K74" i="8"/>
  <c r="J74" i="8"/>
  <c r="H74" i="8"/>
  <c r="Z73" i="8"/>
  <c r="K73" i="8"/>
  <c r="J73" i="8"/>
  <c r="H73" i="8"/>
  <c r="Z72" i="8"/>
  <c r="K72" i="8"/>
  <c r="J72" i="8"/>
  <c r="H72" i="8"/>
  <c r="Z71" i="8"/>
  <c r="K71" i="8"/>
  <c r="J71" i="8"/>
  <c r="H71" i="8"/>
  <c r="Z70" i="8"/>
  <c r="K70" i="8"/>
  <c r="J70" i="8"/>
  <c r="H70" i="8"/>
  <c r="Z69" i="8"/>
  <c r="K69" i="8"/>
  <c r="J69" i="8"/>
  <c r="H69" i="8"/>
  <c r="Z68" i="8"/>
  <c r="K68" i="8"/>
  <c r="J68" i="8"/>
  <c r="H68" i="8"/>
  <c r="Z67" i="8"/>
  <c r="K67" i="8"/>
  <c r="J67" i="8"/>
  <c r="H67" i="8"/>
  <c r="K66" i="8"/>
  <c r="J66" i="8"/>
  <c r="H66" i="8"/>
  <c r="D65" i="8"/>
  <c r="Z64" i="8"/>
  <c r="L64" i="8"/>
  <c r="H64" i="8"/>
  <c r="L63" i="8"/>
  <c r="K63" i="8"/>
  <c r="D63" i="8"/>
  <c r="L62" i="8"/>
  <c r="F62" i="8"/>
  <c r="H62" i="8" s="1"/>
  <c r="D62" i="8"/>
  <c r="Z62" i="8" s="1"/>
  <c r="K61" i="8"/>
  <c r="J61" i="8"/>
  <c r="D61" i="8"/>
  <c r="D47" i="8" s="1"/>
  <c r="Z60" i="8"/>
  <c r="J60" i="8"/>
  <c r="H60" i="8"/>
  <c r="Z59" i="8"/>
  <c r="K59" i="8"/>
  <c r="K49" i="8" s="1"/>
  <c r="J59" i="8"/>
  <c r="H59" i="8"/>
  <c r="Z58" i="8"/>
  <c r="J58" i="8"/>
  <c r="H58" i="8"/>
  <c r="Z57" i="8"/>
  <c r="J57" i="8"/>
  <c r="H57" i="8"/>
  <c r="J56" i="8"/>
  <c r="L56" i="8" s="1"/>
  <c r="Z56" i="8" s="1"/>
  <c r="F56" i="8"/>
  <c r="H56" i="8" s="1"/>
  <c r="Z55" i="8"/>
  <c r="J55" i="8"/>
  <c r="F55" i="8"/>
  <c r="H55" i="8" s="1"/>
  <c r="J54" i="8"/>
  <c r="L54" i="8" s="1"/>
  <c r="Z54" i="8" s="1"/>
  <c r="F54" i="8"/>
  <c r="H54" i="8" s="1"/>
  <c r="J53" i="8"/>
  <c r="L53" i="8" s="1"/>
  <c r="Z53" i="8" s="1"/>
  <c r="F53" i="8"/>
  <c r="H53" i="8" s="1"/>
  <c r="J52" i="8"/>
  <c r="L52" i="8" s="1"/>
  <c r="Z52" i="8" s="1"/>
  <c r="F52" i="8"/>
  <c r="H52" i="8" s="1"/>
  <c r="L51" i="8"/>
  <c r="Z51" i="8" s="1"/>
  <c r="J51" i="8"/>
  <c r="F51" i="8"/>
  <c r="H51" i="8" s="1"/>
  <c r="J50" i="8"/>
  <c r="L50" i="8" s="1"/>
  <c r="H50" i="8"/>
  <c r="D49" i="8"/>
  <c r="K48" i="8"/>
  <c r="J48" i="8"/>
  <c r="L48" i="8" s="1"/>
  <c r="Z48" i="8" s="1"/>
  <c r="H48" i="8"/>
  <c r="K46" i="8"/>
  <c r="J46" i="8"/>
  <c r="L46" i="8" s="1"/>
  <c r="Z46" i="8" s="1"/>
  <c r="H46" i="8"/>
  <c r="K45" i="8"/>
  <c r="D45" i="8"/>
  <c r="J44" i="8"/>
  <c r="L44" i="8" s="1"/>
  <c r="Z44" i="8" s="1"/>
  <c r="H44" i="8"/>
  <c r="K43" i="8"/>
  <c r="D43" i="8"/>
  <c r="J42" i="8"/>
  <c r="L42" i="8" s="1"/>
  <c r="Z42" i="8" s="1"/>
  <c r="H42" i="8"/>
  <c r="K41" i="8"/>
  <c r="J41" i="8"/>
  <c r="L41" i="8" s="1"/>
  <c r="Z41" i="8" s="1"/>
  <c r="H41" i="8"/>
  <c r="L40" i="8"/>
  <c r="Z40" i="8" s="1"/>
  <c r="H40" i="8"/>
  <c r="K39" i="8"/>
  <c r="J39" i="8"/>
  <c r="L39" i="8" s="1"/>
  <c r="Z39" i="8" s="1"/>
  <c r="H39" i="8"/>
  <c r="J38" i="8"/>
  <c r="L38" i="8" s="1"/>
  <c r="Z38" i="8" s="1"/>
  <c r="H38" i="8"/>
  <c r="J37" i="8"/>
  <c r="L37" i="8" s="1"/>
  <c r="Z37" i="8" s="1"/>
  <c r="H37" i="8"/>
  <c r="J36" i="8"/>
  <c r="L36" i="8" s="1"/>
  <c r="Z36" i="8" s="1"/>
  <c r="F36" i="8"/>
  <c r="H36" i="8" s="1"/>
  <c r="J35" i="8"/>
  <c r="L35" i="8" s="1"/>
  <c r="Z35" i="8" s="1"/>
  <c r="F35" i="8"/>
  <c r="H35" i="8" s="1"/>
  <c r="K34" i="8"/>
  <c r="J34" i="8"/>
  <c r="H34" i="8"/>
  <c r="F33" i="8"/>
  <c r="D33" i="8"/>
  <c r="D30" i="8" s="1"/>
  <c r="K32" i="8"/>
  <c r="J32" i="8"/>
  <c r="H32" i="8"/>
  <c r="K31" i="8"/>
  <c r="J31" i="8"/>
  <c r="L31" i="8" s="1"/>
  <c r="Z31" i="8" s="1"/>
  <c r="H31" i="8"/>
  <c r="J29" i="8"/>
  <c r="J28" i="8" s="1"/>
  <c r="H29" i="8"/>
  <c r="K28" i="8"/>
  <c r="D28" i="8"/>
  <c r="J27" i="8"/>
  <c r="H27" i="8"/>
  <c r="K26" i="8"/>
  <c r="J26" i="8"/>
  <c r="H26" i="8"/>
  <c r="K25" i="8"/>
  <c r="D25" i="8"/>
  <c r="K24" i="8"/>
  <c r="J24" i="8"/>
  <c r="H24" i="8"/>
  <c r="K23" i="8"/>
  <c r="K22" i="8" s="1"/>
  <c r="J23" i="8"/>
  <c r="L23" i="8" s="1"/>
  <c r="Z23" i="8" s="1"/>
  <c r="H23" i="8"/>
  <c r="D22" i="8"/>
  <c r="K21" i="8"/>
  <c r="J21" i="8"/>
  <c r="L21" i="8" s="1"/>
  <c r="Z21" i="8" s="1"/>
  <c r="H21" i="8"/>
  <c r="G21" i="8"/>
  <c r="F21" i="8"/>
  <c r="K20" i="8"/>
  <c r="J20" i="8"/>
  <c r="H20" i="8"/>
  <c r="K19" i="8"/>
  <c r="J19" i="8"/>
  <c r="L19" i="8" s="1"/>
  <c r="Z19" i="8" s="1"/>
  <c r="H19" i="8"/>
  <c r="G19" i="8"/>
  <c r="F19" i="8"/>
  <c r="J18" i="8"/>
  <c r="L18" i="8" s="1"/>
  <c r="Z18" i="8" s="1"/>
  <c r="H18" i="8"/>
  <c r="J17" i="8"/>
  <c r="L17" i="8" s="1"/>
  <c r="Z17" i="8" s="1"/>
  <c r="F17" i="8"/>
  <c r="H17" i="8" s="1"/>
  <c r="J16" i="8"/>
  <c r="L16" i="8" s="1"/>
  <c r="Z16" i="8" s="1"/>
  <c r="H16" i="8"/>
  <c r="J15" i="8"/>
  <c r="L15" i="8" s="1"/>
  <c r="Z15" i="8" s="1"/>
  <c r="H15" i="8"/>
  <c r="J14" i="8"/>
  <c r="L14" i="8" s="1"/>
  <c r="Z14" i="8" s="1"/>
  <c r="F14" i="8"/>
  <c r="H14" i="8" s="1"/>
  <c r="J13" i="8"/>
  <c r="L13" i="8" s="1"/>
  <c r="Z13" i="8" s="1"/>
  <c r="H13" i="8"/>
  <c r="J12" i="8"/>
  <c r="H12" i="8"/>
  <c r="J11" i="8"/>
  <c r="L11" i="8" s="1"/>
  <c r="Z11" i="8" s="1"/>
  <c r="H11" i="8"/>
  <c r="K10" i="8"/>
  <c r="K9" i="8" s="1"/>
  <c r="J10" i="8"/>
  <c r="L10" i="8" s="1"/>
  <c r="Z10" i="8" s="1"/>
  <c r="G10" i="8"/>
  <c r="F10" i="8"/>
  <c r="H10" i="8" s="1"/>
  <c r="W9" i="8"/>
  <c r="D9" i="8"/>
  <c r="Z146" i="7"/>
  <c r="L145" i="7"/>
  <c r="Z145" i="7" s="1"/>
  <c r="K145" i="7"/>
  <c r="K144" i="7" s="1"/>
  <c r="F145" i="7"/>
  <c r="H145" i="7" s="1"/>
  <c r="J144" i="7"/>
  <c r="D144" i="7"/>
  <c r="J143" i="7"/>
  <c r="L143" i="7" s="1"/>
  <c r="Z143" i="7" s="1"/>
  <c r="F143" i="7"/>
  <c r="H143" i="7" s="1"/>
  <c r="J142" i="7"/>
  <c r="F142" i="7"/>
  <c r="H142" i="7" s="1"/>
  <c r="J141" i="7"/>
  <c r="L141" i="7" s="1"/>
  <c r="Z141" i="7" s="1"/>
  <c r="F141" i="7"/>
  <c r="H141" i="7" s="1"/>
  <c r="J140" i="7"/>
  <c r="L140" i="7" s="1"/>
  <c r="Z140" i="7" s="1"/>
  <c r="F140" i="7"/>
  <c r="H140" i="7" s="1"/>
  <c r="J139" i="7"/>
  <c r="L139" i="7" s="1"/>
  <c r="Z139" i="7" s="1"/>
  <c r="F139" i="7"/>
  <c r="H139" i="7" s="1"/>
  <c r="J138" i="7"/>
  <c r="L138" i="7" s="1"/>
  <c r="Z138" i="7" s="1"/>
  <c r="F138" i="7"/>
  <c r="H138" i="7" s="1"/>
  <c r="K137" i="7"/>
  <c r="K136" i="7" s="1"/>
  <c r="D137" i="7"/>
  <c r="D136" i="7" s="1"/>
  <c r="K135" i="7"/>
  <c r="J135" i="7"/>
  <c r="L135" i="7" s="1"/>
  <c r="Z135" i="7" s="1"/>
  <c r="F135" i="7"/>
  <c r="H135" i="7" s="1"/>
  <c r="K134" i="7"/>
  <c r="D134" i="7"/>
  <c r="K133" i="7"/>
  <c r="D133" i="7"/>
  <c r="L132" i="7"/>
  <c r="F132" i="7"/>
  <c r="H132" i="7" s="1"/>
  <c r="J131" i="7"/>
  <c r="J129" i="7" s="1"/>
  <c r="J128" i="7" s="1"/>
  <c r="F131" i="7"/>
  <c r="H131" i="7" s="1"/>
  <c r="L130" i="7"/>
  <c r="Z130" i="7" s="1"/>
  <c r="F130" i="7"/>
  <c r="H130" i="7" s="1"/>
  <c r="K129" i="7"/>
  <c r="K128" i="7" s="1"/>
  <c r="D129" i="7"/>
  <c r="Z127" i="7"/>
  <c r="J127" i="7"/>
  <c r="H127" i="7"/>
  <c r="Z126" i="7"/>
  <c r="J126" i="7"/>
  <c r="H126" i="7"/>
  <c r="Z125" i="7"/>
  <c r="J125" i="7"/>
  <c r="H125" i="7"/>
  <c r="Z124" i="7"/>
  <c r="J124" i="7"/>
  <c r="F124" i="7"/>
  <c r="H124" i="7" s="1"/>
  <c r="Z123" i="7"/>
  <c r="J123" i="7"/>
  <c r="H123" i="7"/>
  <c r="Z122" i="7"/>
  <c r="J122" i="7"/>
  <c r="H122" i="7"/>
  <c r="Z121" i="7"/>
  <c r="J121" i="7"/>
  <c r="H121" i="7"/>
  <c r="Z120" i="7"/>
  <c r="J120" i="7"/>
  <c r="H120" i="7"/>
  <c r="Z119" i="7"/>
  <c r="J119" i="7"/>
  <c r="H119" i="7"/>
  <c r="Z118" i="7"/>
  <c r="J118" i="7"/>
  <c r="H118" i="7"/>
  <c r="Z117" i="7"/>
  <c r="J117" i="7"/>
  <c r="H117" i="7"/>
  <c r="Z116" i="7"/>
  <c r="J116" i="7"/>
  <c r="H116" i="7"/>
  <c r="K115" i="7"/>
  <c r="D115" i="7"/>
  <c r="Z115" i="7" s="1"/>
  <c r="Z114" i="7"/>
  <c r="J114" i="7"/>
  <c r="H114" i="7"/>
  <c r="J113" i="7"/>
  <c r="L113" i="7" s="1"/>
  <c r="Z113" i="7" s="1"/>
  <c r="F113" i="7"/>
  <c r="H113" i="7" s="1"/>
  <c r="Z112" i="7"/>
  <c r="J112" i="7"/>
  <c r="H112" i="7"/>
  <c r="Z111" i="7"/>
  <c r="J111" i="7"/>
  <c r="H111" i="7"/>
  <c r="J110" i="7"/>
  <c r="L110" i="7" s="1"/>
  <c r="Z110" i="7" s="1"/>
  <c r="F110" i="7"/>
  <c r="H110" i="7" s="1"/>
  <c r="Z109" i="7"/>
  <c r="J109" i="7"/>
  <c r="H109" i="7"/>
  <c r="Z108" i="7"/>
  <c r="J108" i="7"/>
  <c r="F108" i="7"/>
  <c r="H108" i="7" s="1"/>
  <c r="Z107" i="7"/>
  <c r="J107" i="7"/>
  <c r="F107" i="7"/>
  <c r="H107" i="7" s="1"/>
  <c r="Z106" i="7"/>
  <c r="J106" i="7"/>
  <c r="H106" i="7"/>
  <c r="Z105" i="7"/>
  <c r="J105" i="7"/>
  <c r="H105" i="7"/>
  <c r="Z104" i="7"/>
  <c r="J104" i="7"/>
  <c r="H104" i="7"/>
  <c r="J103" i="7"/>
  <c r="L103" i="7" s="1"/>
  <c r="Z103" i="7" s="1"/>
  <c r="H103" i="7"/>
  <c r="F103" i="7"/>
  <c r="J102" i="7"/>
  <c r="L102" i="7" s="1"/>
  <c r="Z102" i="7" s="1"/>
  <c r="F102" i="7"/>
  <c r="H102" i="7" s="1"/>
  <c r="J101" i="7"/>
  <c r="F101" i="7"/>
  <c r="H101" i="7" s="1"/>
  <c r="K100" i="7"/>
  <c r="D100" i="7"/>
  <c r="Z99" i="7"/>
  <c r="L99" i="7"/>
  <c r="F99" i="7"/>
  <c r="H99" i="7" s="1"/>
  <c r="L98" i="7"/>
  <c r="K98" i="7"/>
  <c r="J98" i="7"/>
  <c r="D98" i="7"/>
  <c r="J97" i="7"/>
  <c r="L97" i="7" s="1"/>
  <c r="Z97" i="7" s="1"/>
  <c r="F97" i="7"/>
  <c r="H97" i="7" s="1"/>
  <c r="K96" i="7"/>
  <c r="K95" i="7" s="1"/>
  <c r="D96" i="7"/>
  <c r="D95" i="7"/>
  <c r="K94" i="7"/>
  <c r="K93" i="7" s="1"/>
  <c r="J94" i="7"/>
  <c r="L94" i="7" s="1"/>
  <c r="Z94" i="7" s="1"/>
  <c r="F94" i="7"/>
  <c r="H94" i="7" s="1"/>
  <c r="D93" i="7"/>
  <c r="Z92" i="7"/>
  <c r="J92" i="7"/>
  <c r="F92" i="7"/>
  <c r="H92" i="7" s="1"/>
  <c r="Z91" i="7"/>
  <c r="J91" i="7"/>
  <c r="F91" i="7"/>
  <c r="H91" i="7" s="1"/>
  <c r="Z90" i="7"/>
  <c r="J90" i="7"/>
  <c r="F90" i="7"/>
  <c r="H90" i="7" s="1"/>
  <c r="Z89" i="7"/>
  <c r="J89" i="7"/>
  <c r="F89" i="7"/>
  <c r="H89" i="7" s="1"/>
  <c r="Z88" i="7"/>
  <c r="J88" i="7"/>
  <c r="F88" i="7"/>
  <c r="H88" i="7" s="1"/>
  <c r="Z87" i="7"/>
  <c r="J87" i="7"/>
  <c r="F87" i="7"/>
  <c r="H87" i="7" s="1"/>
  <c r="Z86" i="7"/>
  <c r="J86" i="7"/>
  <c r="F86" i="7"/>
  <c r="H86" i="7" s="1"/>
  <c r="Z85" i="7"/>
  <c r="J85" i="7"/>
  <c r="F85" i="7"/>
  <c r="H85" i="7" s="1"/>
  <c r="Z84" i="7"/>
  <c r="J84" i="7"/>
  <c r="F84" i="7"/>
  <c r="H84" i="7" s="1"/>
  <c r="Z83" i="7"/>
  <c r="J83" i="7"/>
  <c r="H83" i="7"/>
  <c r="F83" i="7"/>
  <c r="Z82" i="7"/>
  <c r="J82" i="7"/>
  <c r="F82" i="7"/>
  <c r="H82" i="7" s="1"/>
  <c r="Z81" i="7"/>
  <c r="J81" i="7"/>
  <c r="F81" i="7"/>
  <c r="H81" i="7" s="1"/>
  <c r="Z80" i="7"/>
  <c r="J80" i="7"/>
  <c r="F80" i="7"/>
  <c r="H80" i="7" s="1"/>
  <c r="Z79" i="7"/>
  <c r="J79" i="7"/>
  <c r="F79" i="7"/>
  <c r="H79" i="7" s="1"/>
  <c r="J78" i="7"/>
  <c r="L78" i="7" s="1"/>
  <c r="F78" i="7"/>
  <c r="H78" i="7" s="1"/>
  <c r="K77" i="7"/>
  <c r="K76" i="7" s="1"/>
  <c r="D77" i="7"/>
  <c r="D76" i="7" s="1"/>
  <c r="Z75" i="7"/>
  <c r="K75" i="7"/>
  <c r="J75" i="7"/>
  <c r="H75" i="7"/>
  <c r="Z74" i="7"/>
  <c r="K74" i="7"/>
  <c r="J74" i="7"/>
  <c r="H74" i="7"/>
  <c r="Z73" i="7"/>
  <c r="K73" i="7"/>
  <c r="J73" i="7"/>
  <c r="H73" i="7"/>
  <c r="Z72" i="7"/>
  <c r="K72" i="7"/>
  <c r="J72" i="7"/>
  <c r="H72" i="7"/>
  <c r="Z71" i="7"/>
  <c r="K71" i="7"/>
  <c r="J71" i="7"/>
  <c r="H71" i="7"/>
  <c r="Z70" i="7"/>
  <c r="K70" i="7"/>
  <c r="J70" i="7"/>
  <c r="H70" i="7"/>
  <c r="Z69" i="7"/>
  <c r="K69" i="7"/>
  <c r="J69" i="7"/>
  <c r="H69" i="7"/>
  <c r="Z68" i="7"/>
  <c r="K68" i="7"/>
  <c r="J68" i="7"/>
  <c r="H68" i="7"/>
  <c r="Z67" i="7"/>
  <c r="K67" i="7"/>
  <c r="J67" i="7"/>
  <c r="H67" i="7"/>
  <c r="K66" i="7"/>
  <c r="K65" i="7" s="1"/>
  <c r="J66" i="7"/>
  <c r="H66" i="7"/>
  <c r="D65" i="7"/>
  <c r="Z64" i="7"/>
  <c r="L64" i="7"/>
  <c r="H64" i="7"/>
  <c r="L63" i="7"/>
  <c r="K63" i="7"/>
  <c r="D63" i="7"/>
  <c r="L62" i="7"/>
  <c r="F62" i="7"/>
  <c r="H62" i="7" s="1"/>
  <c r="D62" i="7"/>
  <c r="K61" i="7"/>
  <c r="J61" i="7"/>
  <c r="D61" i="7"/>
  <c r="Z60" i="7"/>
  <c r="J60" i="7"/>
  <c r="H60" i="7"/>
  <c r="Z59" i="7"/>
  <c r="K59" i="7"/>
  <c r="K49" i="7" s="1"/>
  <c r="J59" i="7"/>
  <c r="H59" i="7"/>
  <c r="Z58" i="7"/>
  <c r="J58" i="7"/>
  <c r="H58" i="7"/>
  <c r="Z57" i="7"/>
  <c r="J57" i="7"/>
  <c r="H57" i="7"/>
  <c r="J56" i="7"/>
  <c r="L56" i="7" s="1"/>
  <c r="Z56" i="7" s="1"/>
  <c r="F56" i="7"/>
  <c r="H56" i="7" s="1"/>
  <c r="Z55" i="7"/>
  <c r="J55" i="7"/>
  <c r="F55" i="7"/>
  <c r="H55" i="7" s="1"/>
  <c r="J54" i="7"/>
  <c r="L54" i="7" s="1"/>
  <c r="Z54" i="7" s="1"/>
  <c r="F54" i="7"/>
  <c r="H54" i="7" s="1"/>
  <c r="J53" i="7"/>
  <c r="L53" i="7" s="1"/>
  <c r="Z53" i="7" s="1"/>
  <c r="F53" i="7"/>
  <c r="H53" i="7" s="1"/>
  <c r="J52" i="7"/>
  <c r="L52" i="7" s="1"/>
  <c r="Z52" i="7" s="1"/>
  <c r="F52" i="7"/>
  <c r="H52" i="7" s="1"/>
  <c r="J51" i="7"/>
  <c r="L51" i="7" s="1"/>
  <c r="Z51" i="7" s="1"/>
  <c r="F51" i="7"/>
  <c r="H51" i="7" s="1"/>
  <c r="J50" i="7"/>
  <c r="H50" i="7"/>
  <c r="D49" i="7"/>
  <c r="K48" i="7"/>
  <c r="J48" i="7"/>
  <c r="L48" i="7" s="1"/>
  <c r="H48" i="7"/>
  <c r="K46" i="7"/>
  <c r="K45" i="7" s="1"/>
  <c r="J46" i="7"/>
  <c r="L46" i="7" s="1"/>
  <c r="Z46" i="7" s="1"/>
  <c r="H46" i="7"/>
  <c r="D45" i="7"/>
  <c r="J44" i="7"/>
  <c r="J43" i="7" s="1"/>
  <c r="L43" i="7" s="1"/>
  <c r="H44" i="7"/>
  <c r="K43" i="7"/>
  <c r="D43" i="7"/>
  <c r="J42" i="7"/>
  <c r="L42" i="7" s="1"/>
  <c r="Z42" i="7" s="1"/>
  <c r="H42" i="7"/>
  <c r="K41" i="7"/>
  <c r="J41" i="7"/>
  <c r="H41" i="7"/>
  <c r="L40" i="7"/>
  <c r="Z40" i="7" s="1"/>
  <c r="H40" i="7"/>
  <c r="K39" i="7"/>
  <c r="K33" i="7" s="1"/>
  <c r="J39" i="7"/>
  <c r="L39" i="7" s="1"/>
  <c r="Z39" i="7" s="1"/>
  <c r="H39" i="7"/>
  <c r="J38" i="7"/>
  <c r="L38" i="7" s="1"/>
  <c r="Z38" i="7" s="1"/>
  <c r="H38" i="7"/>
  <c r="L37" i="7"/>
  <c r="Z37" i="7" s="1"/>
  <c r="J37" i="7"/>
  <c r="H37" i="7"/>
  <c r="J36" i="7"/>
  <c r="L36" i="7" s="1"/>
  <c r="Z36" i="7" s="1"/>
  <c r="F36" i="7"/>
  <c r="H36" i="7" s="1"/>
  <c r="J35" i="7"/>
  <c r="L35" i="7" s="1"/>
  <c r="Z35" i="7" s="1"/>
  <c r="F35" i="7"/>
  <c r="H35" i="7" s="1"/>
  <c r="K34" i="7"/>
  <c r="J34" i="7"/>
  <c r="H34" i="7"/>
  <c r="F33" i="7"/>
  <c r="D33" i="7"/>
  <c r="Z33" i="7" s="1"/>
  <c r="K32" i="7"/>
  <c r="J32" i="7"/>
  <c r="L32" i="7" s="1"/>
  <c r="Z32" i="7" s="1"/>
  <c r="H32" i="7"/>
  <c r="K31" i="7"/>
  <c r="J31" i="7"/>
  <c r="H31" i="7"/>
  <c r="D30" i="7"/>
  <c r="J29" i="7"/>
  <c r="H29" i="7"/>
  <c r="K28" i="7"/>
  <c r="D28" i="7"/>
  <c r="J27" i="7"/>
  <c r="L27" i="7" s="1"/>
  <c r="Z27" i="7" s="1"/>
  <c r="H27" i="7"/>
  <c r="K26" i="7"/>
  <c r="J26" i="7"/>
  <c r="L26" i="7" s="1"/>
  <c r="Z26" i="7" s="1"/>
  <c r="H26" i="7"/>
  <c r="K25" i="7"/>
  <c r="D25" i="7"/>
  <c r="K24" i="7"/>
  <c r="J24" i="7"/>
  <c r="H24" i="7"/>
  <c r="K23" i="7"/>
  <c r="K22" i="7" s="1"/>
  <c r="J23" i="7"/>
  <c r="H23" i="7"/>
  <c r="D22" i="7"/>
  <c r="K21" i="7"/>
  <c r="J21" i="7"/>
  <c r="G21" i="7"/>
  <c r="F21" i="7"/>
  <c r="H21" i="7" s="1"/>
  <c r="K20" i="7"/>
  <c r="J20" i="7"/>
  <c r="L20" i="7" s="1"/>
  <c r="Z20" i="7" s="1"/>
  <c r="H20" i="7"/>
  <c r="K19" i="7"/>
  <c r="K9" i="7" s="1"/>
  <c r="J19" i="7"/>
  <c r="G19" i="7"/>
  <c r="F19" i="7"/>
  <c r="H19" i="7" s="1"/>
  <c r="J18" i="7"/>
  <c r="L18" i="7" s="1"/>
  <c r="Z18" i="7" s="1"/>
  <c r="H18" i="7"/>
  <c r="J17" i="7"/>
  <c r="L17" i="7" s="1"/>
  <c r="Z17" i="7" s="1"/>
  <c r="F17" i="7"/>
  <c r="H17" i="7" s="1"/>
  <c r="J16" i="7"/>
  <c r="L16" i="7" s="1"/>
  <c r="Z16" i="7" s="1"/>
  <c r="H16" i="7"/>
  <c r="J15" i="7"/>
  <c r="L15" i="7" s="1"/>
  <c r="Z15" i="7" s="1"/>
  <c r="H15" i="7"/>
  <c r="J14" i="7"/>
  <c r="L14" i="7" s="1"/>
  <c r="Z14" i="7" s="1"/>
  <c r="F14" i="7"/>
  <c r="H14" i="7" s="1"/>
  <c r="J13" i="7"/>
  <c r="L13" i="7" s="1"/>
  <c r="Z13" i="7" s="1"/>
  <c r="H13" i="7"/>
  <c r="J12" i="7"/>
  <c r="L12" i="7" s="1"/>
  <c r="Z12" i="7" s="1"/>
  <c r="H12" i="7"/>
  <c r="J11" i="7"/>
  <c r="L11" i="7" s="1"/>
  <c r="Z11" i="7" s="1"/>
  <c r="H11" i="7"/>
  <c r="K10" i="7"/>
  <c r="J10" i="7"/>
  <c r="G10" i="7"/>
  <c r="F10" i="7"/>
  <c r="H10" i="7" s="1"/>
  <c r="W9" i="7"/>
  <c r="D9" i="7"/>
  <c r="Z146" i="6"/>
  <c r="K145" i="6"/>
  <c r="K144" i="6" s="1"/>
  <c r="F145" i="6"/>
  <c r="H145" i="6" s="1"/>
  <c r="J144" i="6"/>
  <c r="D144" i="6"/>
  <c r="J143" i="6"/>
  <c r="F143" i="6"/>
  <c r="H143" i="6" s="1"/>
  <c r="J142" i="6"/>
  <c r="L142" i="6" s="1"/>
  <c r="Z142" i="6" s="1"/>
  <c r="F142" i="6"/>
  <c r="H142" i="6" s="1"/>
  <c r="J141" i="6"/>
  <c r="L141" i="6" s="1"/>
  <c r="Z141" i="6" s="1"/>
  <c r="F141" i="6"/>
  <c r="H141" i="6" s="1"/>
  <c r="J140" i="6"/>
  <c r="L140" i="6" s="1"/>
  <c r="Z140" i="6" s="1"/>
  <c r="F140" i="6"/>
  <c r="H140" i="6" s="1"/>
  <c r="J139" i="6"/>
  <c r="L139" i="6" s="1"/>
  <c r="Z139" i="6" s="1"/>
  <c r="F139" i="6"/>
  <c r="H139" i="6" s="1"/>
  <c r="J138" i="6"/>
  <c r="L138" i="6" s="1"/>
  <c r="Z138" i="6" s="1"/>
  <c r="F138" i="6"/>
  <c r="H138" i="6" s="1"/>
  <c r="K137" i="6"/>
  <c r="D137" i="6"/>
  <c r="K136" i="6"/>
  <c r="K135" i="6"/>
  <c r="J135" i="6"/>
  <c r="J134" i="6" s="1"/>
  <c r="F135" i="6"/>
  <c r="H135" i="6" s="1"/>
  <c r="K134" i="6"/>
  <c r="D134" i="6"/>
  <c r="K133" i="6"/>
  <c r="D133" i="6"/>
  <c r="Z132" i="6"/>
  <c r="L132" i="6"/>
  <c r="F132" i="6"/>
  <c r="H132" i="6" s="1"/>
  <c r="J131" i="6"/>
  <c r="J129" i="6" s="1"/>
  <c r="J128" i="6" s="1"/>
  <c r="F131" i="6"/>
  <c r="H131" i="6" s="1"/>
  <c r="L130" i="6"/>
  <c r="Z130" i="6" s="1"/>
  <c r="F130" i="6"/>
  <c r="H130" i="6" s="1"/>
  <c r="K129" i="6"/>
  <c r="K128" i="6" s="1"/>
  <c r="D129" i="6"/>
  <c r="D128" i="6"/>
  <c r="Z127" i="6"/>
  <c r="J127" i="6"/>
  <c r="H127" i="6"/>
  <c r="Z126" i="6"/>
  <c r="J126" i="6"/>
  <c r="H126" i="6"/>
  <c r="Z125" i="6"/>
  <c r="J125" i="6"/>
  <c r="H125" i="6"/>
  <c r="Z124" i="6"/>
  <c r="J124" i="6"/>
  <c r="F124" i="6"/>
  <c r="H124" i="6" s="1"/>
  <c r="Z123" i="6"/>
  <c r="J123" i="6"/>
  <c r="H123" i="6"/>
  <c r="Z122" i="6"/>
  <c r="J122" i="6"/>
  <c r="H122" i="6"/>
  <c r="Z121" i="6"/>
  <c r="J121" i="6"/>
  <c r="H121" i="6"/>
  <c r="Z120" i="6"/>
  <c r="J120" i="6"/>
  <c r="H120" i="6"/>
  <c r="Z119" i="6"/>
  <c r="J119" i="6"/>
  <c r="H119" i="6"/>
  <c r="Z118" i="6"/>
  <c r="J118" i="6"/>
  <c r="H118" i="6"/>
  <c r="Z117" i="6"/>
  <c r="J117" i="6"/>
  <c r="H117" i="6"/>
  <c r="Z116" i="6"/>
  <c r="J116" i="6"/>
  <c r="H116" i="6"/>
  <c r="K115" i="6"/>
  <c r="D115" i="6"/>
  <c r="Z115" i="6" s="1"/>
  <c r="Z114" i="6"/>
  <c r="J114" i="6"/>
  <c r="H114" i="6"/>
  <c r="J113" i="6"/>
  <c r="L113" i="6" s="1"/>
  <c r="Z113" i="6" s="1"/>
  <c r="F113" i="6"/>
  <c r="H113" i="6" s="1"/>
  <c r="Z112" i="6"/>
  <c r="J112" i="6"/>
  <c r="H112" i="6"/>
  <c r="Z111" i="6"/>
  <c r="J111" i="6"/>
  <c r="H111" i="6"/>
  <c r="J110" i="6"/>
  <c r="L110" i="6" s="1"/>
  <c r="Z110" i="6" s="1"/>
  <c r="F110" i="6"/>
  <c r="H110" i="6" s="1"/>
  <c r="Z109" i="6"/>
  <c r="J109" i="6"/>
  <c r="H109" i="6"/>
  <c r="Z108" i="6"/>
  <c r="J108" i="6"/>
  <c r="F108" i="6"/>
  <c r="H108" i="6" s="1"/>
  <c r="Z107" i="6"/>
  <c r="J107" i="6"/>
  <c r="F107" i="6"/>
  <c r="H107" i="6" s="1"/>
  <c r="Z106" i="6"/>
  <c r="J106" i="6"/>
  <c r="H106" i="6"/>
  <c r="Z105" i="6"/>
  <c r="J105" i="6"/>
  <c r="H105" i="6"/>
  <c r="Z104" i="6"/>
  <c r="J104" i="6"/>
  <c r="H104" i="6"/>
  <c r="J103" i="6"/>
  <c r="L103" i="6" s="1"/>
  <c r="Z103" i="6" s="1"/>
  <c r="F103" i="6"/>
  <c r="H103" i="6" s="1"/>
  <c r="J102" i="6"/>
  <c r="L102" i="6" s="1"/>
  <c r="Z102" i="6" s="1"/>
  <c r="F102" i="6"/>
  <c r="H102" i="6" s="1"/>
  <c r="J101" i="6"/>
  <c r="F101" i="6"/>
  <c r="H101" i="6" s="1"/>
  <c r="K100" i="6"/>
  <c r="D100" i="6"/>
  <c r="L99" i="6"/>
  <c r="Z99" i="6" s="1"/>
  <c r="F99" i="6"/>
  <c r="H99" i="6" s="1"/>
  <c r="K98" i="6"/>
  <c r="J98" i="6"/>
  <c r="L98" i="6" s="1"/>
  <c r="D98" i="6"/>
  <c r="J97" i="6"/>
  <c r="L97" i="6" s="1"/>
  <c r="Z97" i="6" s="1"/>
  <c r="F97" i="6"/>
  <c r="H97" i="6" s="1"/>
  <c r="K96" i="6"/>
  <c r="D96" i="6"/>
  <c r="D95" i="6" s="1"/>
  <c r="K95" i="6"/>
  <c r="K94" i="6"/>
  <c r="K93" i="6" s="1"/>
  <c r="J94" i="6"/>
  <c r="L94" i="6" s="1"/>
  <c r="Z94" i="6" s="1"/>
  <c r="F94" i="6"/>
  <c r="H94" i="6" s="1"/>
  <c r="D93" i="6"/>
  <c r="Z92" i="6"/>
  <c r="J92" i="6"/>
  <c r="H92" i="6"/>
  <c r="F92" i="6"/>
  <c r="Z91" i="6"/>
  <c r="J91" i="6"/>
  <c r="H91" i="6"/>
  <c r="F91" i="6"/>
  <c r="Z90" i="6"/>
  <c r="J90" i="6"/>
  <c r="H90" i="6"/>
  <c r="F90" i="6"/>
  <c r="Z89" i="6"/>
  <c r="J89" i="6"/>
  <c r="H89" i="6"/>
  <c r="F89" i="6"/>
  <c r="Z88" i="6"/>
  <c r="J88" i="6"/>
  <c r="H88" i="6"/>
  <c r="F88" i="6"/>
  <c r="Z87" i="6"/>
  <c r="J87" i="6"/>
  <c r="H87" i="6"/>
  <c r="F87" i="6"/>
  <c r="Z86" i="6"/>
  <c r="J86" i="6"/>
  <c r="H86" i="6"/>
  <c r="F86" i="6"/>
  <c r="Z85" i="6"/>
  <c r="J85" i="6"/>
  <c r="H85" i="6"/>
  <c r="F85" i="6"/>
  <c r="Z84" i="6"/>
  <c r="J84" i="6"/>
  <c r="F84" i="6"/>
  <c r="H84" i="6" s="1"/>
  <c r="Z83" i="6"/>
  <c r="J83" i="6"/>
  <c r="F83" i="6"/>
  <c r="H83" i="6" s="1"/>
  <c r="Z82" i="6"/>
  <c r="J82" i="6"/>
  <c r="F82" i="6"/>
  <c r="H82" i="6" s="1"/>
  <c r="Z81" i="6"/>
  <c r="J81" i="6"/>
  <c r="F81" i="6"/>
  <c r="H81" i="6" s="1"/>
  <c r="Z80" i="6"/>
  <c r="J80" i="6"/>
  <c r="F80" i="6"/>
  <c r="H80" i="6" s="1"/>
  <c r="Z79" i="6"/>
  <c r="J79" i="6"/>
  <c r="F79" i="6"/>
  <c r="H79" i="6" s="1"/>
  <c r="J78" i="6"/>
  <c r="L78" i="6" s="1"/>
  <c r="F78" i="6"/>
  <c r="H78" i="6" s="1"/>
  <c r="K77" i="6"/>
  <c r="K76" i="6" s="1"/>
  <c r="D77" i="6"/>
  <c r="D76" i="6"/>
  <c r="Z75" i="6"/>
  <c r="K75" i="6"/>
  <c r="J75" i="6"/>
  <c r="H75" i="6"/>
  <c r="Z74" i="6"/>
  <c r="K74" i="6"/>
  <c r="J74" i="6"/>
  <c r="H74" i="6"/>
  <c r="Z73" i="6"/>
  <c r="K73" i="6"/>
  <c r="J73" i="6"/>
  <c r="H73" i="6"/>
  <c r="Z72" i="6"/>
  <c r="K72" i="6"/>
  <c r="J72" i="6"/>
  <c r="H72" i="6"/>
  <c r="Z71" i="6"/>
  <c r="K71" i="6"/>
  <c r="J71" i="6"/>
  <c r="H71" i="6"/>
  <c r="Z70" i="6"/>
  <c r="K70" i="6"/>
  <c r="J70" i="6"/>
  <c r="H70" i="6"/>
  <c r="Z69" i="6"/>
  <c r="K69" i="6"/>
  <c r="J69" i="6"/>
  <c r="H69" i="6"/>
  <c r="Z68" i="6"/>
  <c r="K68" i="6"/>
  <c r="J68" i="6"/>
  <c r="H68" i="6"/>
  <c r="Z67" i="6"/>
  <c r="K67" i="6"/>
  <c r="J67" i="6"/>
  <c r="H67" i="6"/>
  <c r="K66" i="6"/>
  <c r="K65" i="6" s="1"/>
  <c r="J66" i="6"/>
  <c r="H66" i="6"/>
  <c r="D65" i="6"/>
  <c r="L64" i="6"/>
  <c r="Z64" i="6" s="1"/>
  <c r="H64" i="6"/>
  <c r="K63" i="6"/>
  <c r="D63" i="6"/>
  <c r="L62" i="6"/>
  <c r="F62" i="6"/>
  <c r="H62" i="6" s="1"/>
  <c r="D62" i="6"/>
  <c r="K61" i="6"/>
  <c r="J61" i="6"/>
  <c r="Z60" i="6"/>
  <c r="J60" i="6"/>
  <c r="H60" i="6"/>
  <c r="Z59" i="6"/>
  <c r="K59" i="6"/>
  <c r="J59" i="6"/>
  <c r="H59" i="6"/>
  <c r="Z58" i="6"/>
  <c r="J58" i="6"/>
  <c r="H58" i="6"/>
  <c r="Z57" i="6"/>
  <c r="J57" i="6"/>
  <c r="H57" i="6"/>
  <c r="J56" i="6"/>
  <c r="L56" i="6" s="1"/>
  <c r="Z56" i="6" s="1"/>
  <c r="H56" i="6"/>
  <c r="F56" i="6"/>
  <c r="Z55" i="6"/>
  <c r="J55" i="6"/>
  <c r="H55" i="6"/>
  <c r="F55" i="6"/>
  <c r="J54" i="6"/>
  <c r="L54" i="6" s="1"/>
  <c r="Z54" i="6" s="1"/>
  <c r="F54" i="6"/>
  <c r="H54" i="6" s="1"/>
  <c r="J53" i="6"/>
  <c r="L53" i="6" s="1"/>
  <c r="Z53" i="6" s="1"/>
  <c r="F53" i="6"/>
  <c r="H53" i="6" s="1"/>
  <c r="J52" i="6"/>
  <c r="L52" i="6" s="1"/>
  <c r="Z52" i="6" s="1"/>
  <c r="F52" i="6"/>
  <c r="H52" i="6" s="1"/>
  <c r="J51" i="6"/>
  <c r="F51" i="6"/>
  <c r="H51" i="6" s="1"/>
  <c r="J50" i="6"/>
  <c r="L50" i="6" s="1"/>
  <c r="Z50" i="6" s="1"/>
  <c r="H50" i="6"/>
  <c r="K49" i="6"/>
  <c r="K47" i="6" s="1"/>
  <c r="D49" i="6"/>
  <c r="K48" i="6"/>
  <c r="J48" i="6"/>
  <c r="L48" i="6" s="1"/>
  <c r="H48" i="6"/>
  <c r="K46" i="6"/>
  <c r="J46" i="6"/>
  <c r="L46" i="6" s="1"/>
  <c r="Z46" i="6" s="1"/>
  <c r="H46" i="6"/>
  <c r="K45" i="6"/>
  <c r="D45" i="6"/>
  <c r="J44" i="6"/>
  <c r="L44" i="6" s="1"/>
  <c r="Z44" i="6" s="1"/>
  <c r="H44" i="6"/>
  <c r="K43" i="6"/>
  <c r="D43" i="6"/>
  <c r="J42" i="6"/>
  <c r="L42" i="6" s="1"/>
  <c r="Z42" i="6" s="1"/>
  <c r="H42" i="6"/>
  <c r="K41" i="6"/>
  <c r="J41" i="6"/>
  <c r="L41" i="6" s="1"/>
  <c r="Z41" i="6" s="1"/>
  <c r="H41" i="6"/>
  <c r="Z40" i="6"/>
  <c r="L40" i="6"/>
  <c r="H40" i="6"/>
  <c r="K39" i="6"/>
  <c r="K33" i="6" s="1"/>
  <c r="J39" i="6"/>
  <c r="L39" i="6" s="1"/>
  <c r="Z39" i="6" s="1"/>
  <c r="H39" i="6"/>
  <c r="L38" i="6"/>
  <c r="Z38" i="6" s="1"/>
  <c r="J38" i="6"/>
  <c r="H38" i="6"/>
  <c r="J37" i="6"/>
  <c r="L37" i="6" s="1"/>
  <c r="Z37" i="6" s="1"/>
  <c r="H37" i="6"/>
  <c r="J36" i="6"/>
  <c r="L36" i="6" s="1"/>
  <c r="Z36" i="6" s="1"/>
  <c r="F36" i="6"/>
  <c r="H36" i="6" s="1"/>
  <c r="J35" i="6"/>
  <c r="L35" i="6" s="1"/>
  <c r="Z35" i="6" s="1"/>
  <c r="F35" i="6"/>
  <c r="H35" i="6" s="1"/>
  <c r="L34" i="6"/>
  <c r="Z34" i="6" s="1"/>
  <c r="K34" i="6"/>
  <c r="J34" i="6"/>
  <c r="H34" i="6"/>
  <c r="F33" i="6"/>
  <c r="D33" i="6"/>
  <c r="Z33" i="6" s="1"/>
  <c r="K32" i="6"/>
  <c r="J32" i="6"/>
  <c r="L32" i="6" s="1"/>
  <c r="Z32" i="6" s="1"/>
  <c r="H32" i="6"/>
  <c r="K31" i="6"/>
  <c r="J31" i="6"/>
  <c r="L31" i="6" s="1"/>
  <c r="H31" i="6"/>
  <c r="D30" i="6"/>
  <c r="J29" i="6"/>
  <c r="J28" i="6" s="1"/>
  <c r="H29" i="6"/>
  <c r="K28" i="6"/>
  <c r="D28" i="6"/>
  <c r="J27" i="6"/>
  <c r="L27" i="6" s="1"/>
  <c r="Z27" i="6" s="1"/>
  <c r="H27" i="6"/>
  <c r="K26" i="6"/>
  <c r="K25" i="6" s="1"/>
  <c r="J26" i="6"/>
  <c r="L26" i="6" s="1"/>
  <c r="Z26" i="6" s="1"/>
  <c r="H26" i="6"/>
  <c r="D25" i="6"/>
  <c r="L24" i="6"/>
  <c r="Z24" i="6" s="1"/>
  <c r="K24" i="6"/>
  <c r="J24" i="6"/>
  <c r="H24" i="6"/>
  <c r="K23" i="6"/>
  <c r="K22" i="6" s="1"/>
  <c r="J23" i="6"/>
  <c r="L23" i="6" s="1"/>
  <c r="Z23" i="6" s="1"/>
  <c r="H23" i="6"/>
  <c r="D22" i="6"/>
  <c r="K21" i="6"/>
  <c r="J21" i="6"/>
  <c r="L21" i="6" s="1"/>
  <c r="Z21" i="6" s="1"/>
  <c r="G21" i="6"/>
  <c r="F21" i="6"/>
  <c r="H21" i="6" s="1"/>
  <c r="L20" i="6"/>
  <c r="Z20" i="6" s="1"/>
  <c r="K20" i="6"/>
  <c r="J20" i="6"/>
  <c r="H20" i="6"/>
  <c r="K19" i="6"/>
  <c r="J19" i="6"/>
  <c r="L19" i="6" s="1"/>
  <c r="Z19" i="6" s="1"/>
  <c r="G19" i="6"/>
  <c r="F19" i="6"/>
  <c r="H19" i="6" s="1"/>
  <c r="J18" i="6"/>
  <c r="L18" i="6" s="1"/>
  <c r="Z18" i="6" s="1"/>
  <c r="H18" i="6"/>
  <c r="J17" i="6"/>
  <c r="L17" i="6" s="1"/>
  <c r="Z17" i="6" s="1"/>
  <c r="F17" i="6"/>
  <c r="H17" i="6" s="1"/>
  <c r="J16" i="6"/>
  <c r="L16" i="6" s="1"/>
  <c r="Z16" i="6" s="1"/>
  <c r="H16" i="6"/>
  <c r="J15" i="6"/>
  <c r="L15" i="6" s="1"/>
  <c r="Z15" i="6" s="1"/>
  <c r="H15" i="6"/>
  <c r="J14" i="6"/>
  <c r="L14" i="6" s="1"/>
  <c r="Z14" i="6" s="1"/>
  <c r="F14" i="6"/>
  <c r="H14" i="6" s="1"/>
  <c r="J13" i="6"/>
  <c r="L13" i="6" s="1"/>
  <c r="Z13" i="6" s="1"/>
  <c r="H13" i="6"/>
  <c r="L12" i="6"/>
  <c r="Z12" i="6" s="1"/>
  <c r="J12" i="6"/>
  <c r="H12" i="6"/>
  <c r="J11" i="6"/>
  <c r="L11" i="6" s="1"/>
  <c r="Z11" i="6" s="1"/>
  <c r="H11" i="6"/>
  <c r="K10" i="6"/>
  <c r="J10" i="6"/>
  <c r="G10" i="6"/>
  <c r="F10" i="6"/>
  <c r="H10" i="6" s="1"/>
  <c r="W9" i="6"/>
  <c r="K9" i="6"/>
  <c r="D9" i="6"/>
  <c r="Z146" i="5"/>
  <c r="K145" i="5"/>
  <c r="L145" i="5" s="1"/>
  <c r="Z145" i="5" s="1"/>
  <c r="F145" i="5"/>
  <c r="H145" i="5" s="1"/>
  <c r="J144" i="5"/>
  <c r="D144" i="5"/>
  <c r="J143" i="5"/>
  <c r="L143" i="5" s="1"/>
  <c r="Z143" i="5" s="1"/>
  <c r="F143" i="5"/>
  <c r="H143" i="5" s="1"/>
  <c r="J142" i="5"/>
  <c r="L142" i="5" s="1"/>
  <c r="Z142" i="5" s="1"/>
  <c r="F142" i="5"/>
  <c r="H142" i="5" s="1"/>
  <c r="J141" i="5"/>
  <c r="L141" i="5" s="1"/>
  <c r="Z141" i="5" s="1"/>
  <c r="F141" i="5"/>
  <c r="H141" i="5" s="1"/>
  <c r="J140" i="5"/>
  <c r="L140" i="5" s="1"/>
  <c r="Z140" i="5" s="1"/>
  <c r="F140" i="5"/>
  <c r="H140" i="5" s="1"/>
  <c r="J139" i="5"/>
  <c r="L139" i="5" s="1"/>
  <c r="Z139" i="5" s="1"/>
  <c r="F139" i="5"/>
  <c r="H139" i="5" s="1"/>
  <c r="J138" i="5"/>
  <c r="L138" i="5" s="1"/>
  <c r="Z138" i="5" s="1"/>
  <c r="F138" i="5"/>
  <c r="H138" i="5" s="1"/>
  <c r="K137" i="5"/>
  <c r="D137" i="5"/>
  <c r="K135" i="5"/>
  <c r="K133" i="5" s="1"/>
  <c r="J135" i="5"/>
  <c r="J133" i="5" s="1"/>
  <c r="F135" i="5"/>
  <c r="H135" i="5" s="1"/>
  <c r="K134" i="5"/>
  <c r="D134" i="5"/>
  <c r="D133" i="5"/>
  <c r="L132" i="5"/>
  <c r="F132" i="5"/>
  <c r="H132" i="5" s="1"/>
  <c r="J131" i="5"/>
  <c r="J129" i="5" s="1"/>
  <c r="J128" i="5" s="1"/>
  <c r="F131" i="5"/>
  <c r="H131" i="5" s="1"/>
  <c r="L130" i="5"/>
  <c r="Z130" i="5" s="1"/>
  <c r="F130" i="5"/>
  <c r="H130" i="5" s="1"/>
  <c r="K129" i="5"/>
  <c r="K128" i="5" s="1"/>
  <c r="D129" i="5"/>
  <c r="D128" i="5"/>
  <c r="Z127" i="5"/>
  <c r="J127" i="5"/>
  <c r="H127" i="5"/>
  <c r="Z126" i="5"/>
  <c r="J126" i="5"/>
  <c r="H126" i="5"/>
  <c r="Z125" i="5"/>
  <c r="J125" i="5"/>
  <c r="H125" i="5"/>
  <c r="Z124" i="5"/>
  <c r="J124" i="5"/>
  <c r="F124" i="5"/>
  <c r="H124" i="5" s="1"/>
  <c r="Z123" i="5"/>
  <c r="J123" i="5"/>
  <c r="H123" i="5"/>
  <c r="Z122" i="5"/>
  <c r="J122" i="5"/>
  <c r="H122" i="5"/>
  <c r="Z121" i="5"/>
  <c r="J121" i="5"/>
  <c r="H121" i="5"/>
  <c r="Z120" i="5"/>
  <c r="J120" i="5"/>
  <c r="H120" i="5"/>
  <c r="Z119" i="5"/>
  <c r="J119" i="5"/>
  <c r="H119" i="5"/>
  <c r="Z118" i="5"/>
  <c r="J118" i="5"/>
  <c r="H118" i="5"/>
  <c r="Z117" i="5"/>
  <c r="J117" i="5"/>
  <c r="H117" i="5"/>
  <c r="Z116" i="5"/>
  <c r="J116" i="5"/>
  <c r="H116" i="5"/>
  <c r="K115" i="5"/>
  <c r="D115" i="5"/>
  <c r="Z115" i="5" s="1"/>
  <c r="Z114" i="5"/>
  <c r="J114" i="5"/>
  <c r="H114" i="5"/>
  <c r="J113" i="5"/>
  <c r="L113" i="5" s="1"/>
  <c r="Z113" i="5" s="1"/>
  <c r="F113" i="5"/>
  <c r="H113" i="5" s="1"/>
  <c r="Z112" i="5"/>
  <c r="J112" i="5"/>
  <c r="H112" i="5"/>
  <c r="Z111" i="5"/>
  <c r="J111" i="5"/>
  <c r="H111" i="5"/>
  <c r="J110" i="5"/>
  <c r="L110" i="5" s="1"/>
  <c r="Z110" i="5" s="1"/>
  <c r="F110" i="5"/>
  <c r="H110" i="5" s="1"/>
  <c r="Z109" i="5"/>
  <c r="J109" i="5"/>
  <c r="H109" i="5"/>
  <c r="Z108" i="5"/>
  <c r="J108" i="5"/>
  <c r="F108" i="5"/>
  <c r="H108" i="5" s="1"/>
  <c r="Z107" i="5"/>
  <c r="J107" i="5"/>
  <c r="F107" i="5"/>
  <c r="H107" i="5" s="1"/>
  <c r="Z106" i="5"/>
  <c r="J106" i="5"/>
  <c r="H106" i="5"/>
  <c r="Z105" i="5"/>
  <c r="J105" i="5"/>
  <c r="H105" i="5"/>
  <c r="Z104" i="5"/>
  <c r="J104" i="5"/>
  <c r="H104" i="5"/>
  <c r="J103" i="5"/>
  <c r="L103" i="5" s="1"/>
  <c r="Z103" i="5" s="1"/>
  <c r="F103" i="5"/>
  <c r="H103" i="5" s="1"/>
  <c r="J102" i="5"/>
  <c r="L102" i="5" s="1"/>
  <c r="Z102" i="5" s="1"/>
  <c r="F102" i="5"/>
  <c r="H102" i="5" s="1"/>
  <c r="J101" i="5"/>
  <c r="L101" i="5" s="1"/>
  <c r="Z101" i="5" s="1"/>
  <c r="F101" i="5"/>
  <c r="H101" i="5" s="1"/>
  <c r="K100" i="5"/>
  <c r="D100" i="5"/>
  <c r="L99" i="5"/>
  <c r="Z99" i="5" s="1"/>
  <c r="F99" i="5"/>
  <c r="H99" i="5" s="1"/>
  <c r="K98" i="5"/>
  <c r="J98" i="5"/>
  <c r="D98" i="5"/>
  <c r="D95" i="5" s="1"/>
  <c r="J97" i="5"/>
  <c r="L97" i="5" s="1"/>
  <c r="Z97" i="5" s="1"/>
  <c r="F97" i="5"/>
  <c r="H97" i="5" s="1"/>
  <c r="K96" i="5"/>
  <c r="K95" i="5" s="1"/>
  <c r="D96" i="5"/>
  <c r="K94" i="5"/>
  <c r="K93" i="5" s="1"/>
  <c r="J94" i="5"/>
  <c r="J93" i="5" s="1"/>
  <c r="L93" i="5" s="1"/>
  <c r="F94" i="5"/>
  <c r="H94" i="5" s="1"/>
  <c r="D93" i="5"/>
  <c r="Z92" i="5"/>
  <c r="J92" i="5"/>
  <c r="F92" i="5"/>
  <c r="H92" i="5" s="1"/>
  <c r="Z91" i="5"/>
  <c r="J91" i="5"/>
  <c r="F91" i="5"/>
  <c r="H91" i="5" s="1"/>
  <c r="Z90" i="5"/>
  <c r="J90" i="5"/>
  <c r="F90" i="5"/>
  <c r="H90" i="5" s="1"/>
  <c r="Z89" i="5"/>
  <c r="J89" i="5"/>
  <c r="F89" i="5"/>
  <c r="H89" i="5" s="1"/>
  <c r="Z88" i="5"/>
  <c r="J88" i="5"/>
  <c r="F88" i="5"/>
  <c r="H88" i="5" s="1"/>
  <c r="Z87" i="5"/>
  <c r="J87" i="5"/>
  <c r="F87" i="5"/>
  <c r="H87" i="5" s="1"/>
  <c r="Z86" i="5"/>
  <c r="J86" i="5"/>
  <c r="F86" i="5"/>
  <c r="H86" i="5" s="1"/>
  <c r="Z85" i="5"/>
  <c r="J85" i="5"/>
  <c r="F85" i="5"/>
  <c r="H85" i="5" s="1"/>
  <c r="Z84" i="5"/>
  <c r="J84" i="5"/>
  <c r="F84" i="5"/>
  <c r="H84" i="5" s="1"/>
  <c r="Z83" i="5"/>
  <c r="J83" i="5"/>
  <c r="F83" i="5"/>
  <c r="H83" i="5" s="1"/>
  <c r="Z82" i="5"/>
  <c r="J82" i="5"/>
  <c r="F82" i="5"/>
  <c r="H82" i="5" s="1"/>
  <c r="Z81" i="5"/>
  <c r="J81" i="5"/>
  <c r="F81" i="5"/>
  <c r="H81" i="5" s="1"/>
  <c r="Z80" i="5"/>
  <c r="J80" i="5"/>
  <c r="F80" i="5"/>
  <c r="H80" i="5" s="1"/>
  <c r="Z79" i="5"/>
  <c r="J79" i="5"/>
  <c r="F79" i="5"/>
  <c r="H79" i="5" s="1"/>
  <c r="J78" i="5"/>
  <c r="L78" i="5" s="1"/>
  <c r="Z78" i="5" s="1"/>
  <c r="F78" i="5"/>
  <c r="H78" i="5" s="1"/>
  <c r="K77" i="5"/>
  <c r="D77" i="5"/>
  <c r="D76" i="5"/>
  <c r="Z75" i="5"/>
  <c r="K75" i="5"/>
  <c r="J75" i="5"/>
  <c r="H75" i="5"/>
  <c r="Z74" i="5"/>
  <c r="K74" i="5"/>
  <c r="J74" i="5"/>
  <c r="H74" i="5"/>
  <c r="Z73" i="5"/>
  <c r="K73" i="5"/>
  <c r="J73" i="5"/>
  <c r="H73" i="5"/>
  <c r="Z72" i="5"/>
  <c r="K72" i="5"/>
  <c r="J72" i="5"/>
  <c r="H72" i="5"/>
  <c r="Z71" i="5"/>
  <c r="K71" i="5"/>
  <c r="J71" i="5"/>
  <c r="H71" i="5"/>
  <c r="Z70" i="5"/>
  <c r="K70" i="5"/>
  <c r="J70" i="5"/>
  <c r="H70" i="5"/>
  <c r="Z69" i="5"/>
  <c r="K69" i="5"/>
  <c r="J69" i="5"/>
  <c r="H69" i="5"/>
  <c r="Z68" i="5"/>
  <c r="K68" i="5"/>
  <c r="J68" i="5"/>
  <c r="H68" i="5"/>
  <c r="Z67" i="5"/>
  <c r="K67" i="5"/>
  <c r="J67" i="5"/>
  <c r="H67" i="5"/>
  <c r="K66" i="5"/>
  <c r="J66" i="5"/>
  <c r="H66" i="5"/>
  <c r="K65" i="5"/>
  <c r="D65" i="5"/>
  <c r="L64" i="5"/>
  <c r="L63" i="5" s="1"/>
  <c r="H64" i="5"/>
  <c r="K63" i="5"/>
  <c r="D63" i="5"/>
  <c r="L62" i="5"/>
  <c r="Z62" i="5" s="1"/>
  <c r="F62" i="5"/>
  <c r="H62" i="5" s="1"/>
  <c r="D62" i="5"/>
  <c r="K61" i="5"/>
  <c r="L61" i="5" s="1"/>
  <c r="J61" i="5"/>
  <c r="Z60" i="5"/>
  <c r="J60" i="5"/>
  <c r="H60" i="5"/>
  <c r="Z59" i="5"/>
  <c r="K59" i="5"/>
  <c r="J59" i="5"/>
  <c r="H59" i="5"/>
  <c r="Z58" i="5"/>
  <c r="J58" i="5"/>
  <c r="H58" i="5"/>
  <c r="Z57" i="5"/>
  <c r="J57" i="5"/>
  <c r="H57" i="5"/>
  <c r="J56" i="5"/>
  <c r="L56" i="5" s="1"/>
  <c r="Z56" i="5" s="1"/>
  <c r="F56" i="5"/>
  <c r="H56" i="5" s="1"/>
  <c r="Z55" i="5"/>
  <c r="J55" i="5"/>
  <c r="F55" i="5"/>
  <c r="H55" i="5" s="1"/>
  <c r="J54" i="5"/>
  <c r="L54" i="5" s="1"/>
  <c r="Z54" i="5" s="1"/>
  <c r="F54" i="5"/>
  <c r="H54" i="5" s="1"/>
  <c r="J53" i="5"/>
  <c r="L53" i="5" s="1"/>
  <c r="Z53" i="5" s="1"/>
  <c r="F53" i="5"/>
  <c r="H53" i="5" s="1"/>
  <c r="J52" i="5"/>
  <c r="L52" i="5" s="1"/>
  <c r="Z52" i="5" s="1"/>
  <c r="F52" i="5"/>
  <c r="H52" i="5" s="1"/>
  <c r="J51" i="5"/>
  <c r="L51" i="5" s="1"/>
  <c r="Z51" i="5" s="1"/>
  <c r="F51" i="5"/>
  <c r="H51" i="5" s="1"/>
  <c r="J50" i="5"/>
  <c r="L50" i="5" s="1"/>
  <c r="Z50" i="5" s="1"/>
  <c r="H50" i="5"/>
  <c r="K49" i="5"/>
  <c r="D49" i="5"/>
  <c r="K48" i="5"/>
  <c r="J48" i="5"/>
  <c r="H48" i="5"/>
  <c r="K46" i="5"/>
  <c r="K45" i="5" s="1"/>
  <c r="J46" i="5"/>
  <c r="H46" i="5"/>
  <c r="D45" i="5"/>
  <c r="J44" i="5"/>
  <c r="J43" i="5" s="1"/>
  <c r="H44" i="5"/>
  <c r="K43" i="5"/>
  <c r="D43" i="5"/>
  <c r="J42" i="5"/>
  <c r="L42" i="5" s="1"/>
  <c r="Z42" i="5" s="1"/>
  <c r="H42" i="5"/>
  <c r="K41" i="5"/>
  <c r="J41" i="5"/>
  <c r="L41" i="5" s="1"/>
  <c r="Z41" i="5" s="1"/>
  <c r="H41" i="5"/>
  <c r="L40" i="5"/>
  <c r="Z40" i="5" s="1"/>
  <c r="H40" i="5"/>
  <c r="K39" i="5"/>
  <c r="J39" i="5"/>
  <c r="L39" i="5" s="1"/>
  <c r="Z39" i="5" s="1"/>
  <c r="H39" i="5"/>
  <c r="J38" i="5"/>
  <c r="L38" i="5" s="1"/>
  <c r="Z38" i="5" s="1"/>
  <c r="H38" i="5"/>
  <c r="J37" i="5"/>
  <c r="L37" i="5" s="1"/>
  <c r="Z37" i="5" s="1"/>
  <c r="H37" i="5"/>
  <c r="J36" i="5"/>
  <c r="L36" i="5" s="1"/>
  <c r="Z36" i="5" s="1"/>
  <c r="F36" i="5"/>
  <c r="H36" i="5" s="1"/>
  <c r="J35" i="5"/>
  <c r="L35" i="5" s="1"/>
  <c r="Z35" i="5" s="1"/>
  <c r="F35" i="5"/>
  <c r="H35" i="5" s="1"/>
  <c r="K34" i="5"/>
  <c r="J34" i="5"/>
  <c r="L34" i="5" s="1"/>
  <c r="Z34" i="5" s="1"/>
  <c r="H34" i="5"/>
  <c r="F33" i="5"/>
  <c r="D33" i="5"/>
  <c r="K32" i="5"/>
  <c r="J32" i="5"/>
  <c r="L32" i="5" s="1"/>
  <c r="Z32" i="5" s="1"/>
  <c r="H32" i="5"/>
  <c r="K31" i="5"/>
  <c r="J31" i="5"/>
  <c r="L31" i="5" s="1"/>
  <c r="Z31" i="5" s="1"/>
  <c r="H31" i="5"/>
  <c r="J29" i="5"/>
  <c r="L29" i="5" s="1"/>
  <c r="Z29" i="5" s="1"/>
  <c r="H29" i="5"/>
  <c r="K28" i="5"/>
  <c r="D28" i="5"/>
  <c r="J27" i="5"/>
  <c r="H27" i="5"/>
  <c r="K26" i="5"/>
  <c r="J26" i="5"/>
  <c r="L26" i="5" s="1"/>
  <c r="Z26" i="5" s="1"/>
  <c r="H26" i="5"/>
  <c r="K25" i="5"/>
  <c r="D25" i="5"/>
  <c r="K24" i="5"/>
  <c r="K22" i="5" s="1"/>
  <c r="J24" i="5"/>
  <c r="L24" i="5" s="1"/>
  <c r="Z24" i="5" s="1"/>
  <c r="H24" i="5"/>
  <c r="K23" i="5"/>
  <c r="J23" i="5"/>
  <c r="L23" i="5" s="1"/>
  <c r="Z23" i="5" s="1"/>
  <c r="H23" i="5"/>
  <c r="D22" i="5"/>
  <c r="K21" i="5"/>
  <c r="J21" i="5"/>
  <c r="G21" i="5"/>
  <c r="F21" i="5"/>
  <c r="H21" i="5" s="1"/>
  <c r="K20" i="5"/>
  <c r="J20" i="5"/>
  <c r="H20" i="5"/>
  <c r="K19" i="5"/>
  <c r="J19" i="5"/>
  <c r="G19" i="5"/>
  <c r="F19" i="5"/>
  <c r="H19" i="5" s="1"/>
  <c r="J18" i="5"/>
  <c r="L18" i="5" s="1"/>
  <c r="Z18" i="5" s="1"/>
  <c r="H18" i="5"/>
  <c r="J17" i="5"/>
  <c r="L17" i="5" s="1"/>
  <c r="Z17" i="5" s="1"/>
  <c r="F17" i="5"/>
  <c r="H17" i="5" s="1"/>
  <c r="J16" i="5"/>
  <c r="L16" i="5" s="1"/>
  <c r="Z16" i="5" s="1"/>
  <c r="H16" i="5"/>
  <c r="J15" i="5"/>
  <c r="L15" i="5" s="1"/>
  <c r="Z15" i="5" s="1"/>
  <c r="H15" i="5"/>
  <c r="J14" i="5"/>
  <c r="L14" i="5" s="1"/>
  <c r="Z14" i="5" s="1"/>
  <c r="F14" i="5"/>
  <c r="H14" i="5" s="1"/>
  <c r="J13" i="5"/>
  <c r="L13" i="5" s="1"/>
  <c r="Z13" i="5" s="1"/>
  <c r="H13" i="5"/>
  <c r="J12" i="5"/>
  <c r="H12" i="5"/>
  <c r="J11" i="5"/>
  <c r="L11" i="5" s="1"/>
  <c r="Z11" i="5" s="1"/>
  <c r="H11" i="5"/>
  <c r="K10" i="5"/>
  <c r="K9" i="5" s="1"/>
  <c r="J10" i="5"/>
  <c r="G10" i="5"/>
  <c r="F10" i="5"/>
  <c r="H10" i="5" s="1"/>
  <c r="W9" i="5"/>
  <c r="D9" i="5"/>
  <c r="Z146" i="4"/>
  <c r="K145" i="4"/>
  <c r="F145" i="4"/>
  <c r="H145" i="4" s="1"/>
  <c r="J144" i="4"/>
  <c r="D144" i="4"/>
  <c r="J143" i="4"/>
  <c r="F143" i="4"/>
  <c r="H143" i="4" s="1"/>
  <c r="J142" i="4"/>
  <c r="L142" i="4" s="1"/>
  <c r="Z142" i="4" s="1"/>
  <c r="F142" i="4"/>
  <c r="H142" i="4" s="1"/>
  <c r="J141" i="4"/>
  <c r="L141" i="4" s="1"/>
  <c r="Z141" i="4" s="1"/>
  <c r="F141" i="4"/>
  <c r="H141" i="4" s="1"/>
  <c r="J140" i="4"/>
  <c r="L140" i="4" s="1"/>
  <c r="Z140" i="4" s="1"/>
  <c r="F140" i="4"/>
  <c r="H140" i="4" s="1"/>
  <c r="J139" i="4"/>
  <c r="L139" i="4" s="1"/>
  <c r="Z139" i="4" s="1"/>
  <c r="F139" i="4"/>
  <c r="H139" i="4" s="1"/>
  <c r="J138" i="4"/>
  <c r="L138" i="4" s="1"/>
  <c r="Z138" i="4" s="1"/>
  <c r="F138" i="4"/>
  <c r="H138" i="4" s="1"/>
  <c r="K137" i="4"/>
  <c r="K136" i="4" s="1"/>
  <c r="D137" i="4"/>
  <c r="D136" i="4" s="1"/>
  <c r="K135" i="4"/>
  <c r="J135" i="4"/>
  <c r="J133" i="4" s="1"/>
  <c r="F135" i="4"/>
  <c r="H135" i="4" s="1"/>
  <c r="D134" i="4"/>
  <c r="K133" i="4"/>
  <c r="D133" i="4"/>
  <c r="Z132" i="4"/>
  <c r="L132" i="4"/>
  <c r="F132" i="4"/>
  <c r="H132" i="4" s="1"/>
  <c r="J131" i="4"/>
  <c r="F131" i="4"/>
  <c r="H131" i="4" s="1"/>
  <c r="Z130" i="4"/>
  <c r="L130" i="4"/>
  <c r="F130" i="4"/>
  <c r="H130" i="4" s="1"/>
  <c r="K129" i="4"/>
  <c r="K128" i="4" s="1"/>
  <c r="D129" i="4"/>
  <c r="Z127" i="4"/>
  <c r="J127" i="4"/>
  <c r="H127" i="4"/>
  <c r="Z126" i="4"/>
  <c r="J126" i="4"/>
  <c r="H126" i="4"/>
  <c r="Z125" i="4"/>
  <c r="J125" i="4"/>
  <c r="H125" i="4"/>
  <c r="Z124" i="4"/>
  <c r="J124" i="4"/>
  <c r="F124" i="4"/>
  <c r="H124" i="4" s="1"/>
  <c r="Z123" i="4"/>
  <c r="J123" i="4"/>
  <c r="H123" i="4"/>
  <c r="Z122" i="4"/>
  <c r="J122" i="4"/>
  <c r="H122" i="4"/>
  <c r="Z121" i="4"/>
  <c r="J121" i="4"/>
  <c r="H121" i="4"/>
  <c r="Z120" i="4"/>
  <c r="J120" i="4"/>
  <c r="H120" i="4"/>
  <c r="Z119" i="4"/>
  <c r="J119" i="4"/>
  <c r="H119" i="4"/>
  <c r="Z118" i="4"/>
  <c r="J118" i="4"/>
  <c r="H118" i="4"/>
  <c r="Z117" i="4"/>
  <c r="J117" i="4"/>
  <c r="H117" i="4"/>
  <c r="Z116" i="4"/>
  <c r="J116" i="4"/>
  <c r="H116" i="4"/>
  <c r="K115" i="4"/>
  <c r="D115" i="4"/>
  <c r="Z115" i="4" s="1"/>
  <c r="Z114" i="4"/>
  <c r="J114" i="4"/>
  <c r="H114" i="4"/>
  <c r="J113" i="4"/>
  <c r="L113" i="4" s="1"/>
  <c r="Z113" i="4" s="1"/>
  <c r="F113" i="4"/>
  <c r="H113" i="4" s="1"/>
  <c r="Z112" i="4"/>
  <c r="J112" i="4"/>
  <c r="H112" i="4"/>
  <c r="Z111" i="4"/>
  <c r="J111" i="4"/>
  <c r="H111" i="4"/>
  <c r="J110" i="4"/>
  <c r="L110" i="4" s="1"/>
  <c r="Z110" i="4" s="1"/>
  <c r="F110" i="4"/>
  <c r="H110" i="4" s="1"/>
  <c r="Z109" i="4"/>
  <c r="J109" i="4"/>
  <c r="H109" i="4"/>
  <c r="Z108" i="4"/>
  <c r="J108" i="4"/>
  <c r="F108" i="4"/>
  <c r="H108" i="4" s="1"/>
  <c r="Z107" i="4"/>
  <c r="J107" i="4"/>
  <c r="F107" i="4"/>
  <c r="H107" i="4" s="1"/>
  <c r="Z106" i="4"/>
  <c r="J106" i="4"/>
  <c r="H106" i="4"/>
  <c r="Z105" i="4"/>
  <c r="J105" i="4"/>
  <c r="H105" i="4"/>
  <c r="Z104" i="4"/>
  <c r="J104" i="4"/>
  <c r="H104" i="4"/>
  <c r="J103" i="4"/>
  <c r="L103" i="4" s="1"/>
  <c r="Z103" i="4" s="1"/>
  <c r="F103" i="4"/>
  <c r="H103" i="4" s="1"/>
  <c r="J102" i="4"/>
  <c r="F102" i="4"/>
  <c r="H102" i="4" s="1"/>
  <c r="L101" i="4"/>
  <c r="Z101" i="4" s="1"/>
  <c r="J101" i="4"/>
  <c r="F101" i="4"/>
  <c r="H101" i="4" s="1"/>
  <c r="K100" i="4"/>
  <c r="D100" i="4"/>
  <c r="Z99" i="4"/>
  <c r="L99" i="4"/>
  <c r="F99" i="4"/>
  <c r="H99" i="4" s="1"/>
  <c r="K98" i="4"/>
  <c r="J98" i="4"/>
  <c r="D98" i="4"/>
  <c r="J97" i="4"/>
  <c r="L97" i="4" s="1"/>
  <c r="Z97" i="4" s="1"/>
  <c r="F97" i="4"/>
  <c r="H97" i="4" s="1"/>
  <c r="K96" i="4"/>
  <c r="D96" i="4"/>
  <c r="K94" i="4"/>
  <c r="J94" i="4"/>
  <c r="F94" i="4"/>
  <c r="H94" i="4" s="1"/>
  <c r="K93" i="4"/>
  <c r="D93" i="4"/>
  <c r="Z92" i="4"/>
  <c r="J92" i="4"/>
  <c r="F92" i="4"/>
  <c r="H92" i="4" s="1"/>
  <c r="Z91" i="4"/>
  <c r="J91" i="4"/>
  <c r="F91" i="4"/>
  <c r="H91" i="4" s="1"/>
  <c r="Z90" i="4"/>
  <c r="J90" i="4"/>
  <c r="F90" i="4"/>
  <c r="H90" i="4" s="1"/>
  <c r="Z89" i="4"/>
  <c r="J89" i="4"/>
  <c r="F89" i="4"/>
  <c r="H89" i="4" s="1"/>
  <c r="Z88" i="4"/>
  <c r="J88" i="4"/>
  <c r="F88" i="4"/>
  <c r="H88" i="4" s="1"/>
  <c r="Z87" i="4"/>
  <c r="J87" i="4"/>
  <c r="F87" i="4"/>
  <c r="H87" i="4" s="1"/>
  <c r="Z86" i="4"/>
  <c r="J86" i="4"/>
  <c r="F86" i="4"/>
  <c r="H86" i="4" s="1"/>
  <c r="Z85" i="4"/>
  <c r="J85" i="4"/>
  <c r="F85" i="4"/>
  <c r="H85" i="4" s="1"/>
  <c r="Z84" i="4"/>
  <c r="J84" i="4"/>
  <c r="F84" i="4"/>
  <c r="H84" i="4" s="1"/>
  <c r="Z83" i="4"/>
  <c r="J83" i="4"/>
  <c r="F83" i="4"/>
  <c r="H83" i="4" s="1"/>
  <c r="Z82" i="4"/>
  <c r="J82" i="4"/>
  <c r="F82" i="4"/>
  <c r="H82" i="4" s="1"/>
  <c r="Z81" i="4"/>
  <c r="J81" i="4"/>
  <c r="F81" i="4"/>
  <c r="H81" i="4" s="1"/>
  <c r="Z80" i="4"/>
  <c r="J80" i="4"/>
  <c r="F80" i="4"/>
  <c r="H80" i="4" s="1"/>
  <c r="Z79" i="4"/>
  <c r="J79" i="4"/>
  <c r="F79" i="4"/>
  <c r="H79" i="4" s="1"/>
  <c r="J78" i="4"/>
  <c r="F78" i="4"/>
  <c r="H78" i="4" s="1"/>
  <c r="K77" i="4"/>
  <c r="K76" i="4" s="1"/>
  <c r="D77" i="4"/>
  <c r="D76" i="4" s="1"/>
  <c r="Z75" i="4"/>
  <c r="K75" i="4"/>
  <c r="J75" i="4"/>
  <c r="H75" i="4"/>
  <c r="Z74" i="4"/>
  <c r="K74" i="4"/>
  <c r="J74" i="4"/>
  <c r="H74" i="4"/>
  <c r="Z73" i="4"/>
  <c r="K73" i="4"/>
  <c r="J73" i="4"/>
  <c r="H73" i="4"/>
  <c r="Z72" i="4"/>
  <c r="K72" i="4"/>
  <c r="J72" i="4"/>
  <c r="H72" i="4"/>
  <c r="Z71" i="4"/>
  <c r="K71" i="4"/>
  <c r="J71" i="4"/>
  <c r="H71" i="4"/>
  <c r="Z70" i="4"/>
  <c r="K70" i="4"/>
  <c r="J70" i="4"/>
  <c r="H70" i="4"/>
  <c r="Z69" i="4"/>
  <c r="K69" i="4"/>
  <c r="J69" i="4"/>
  <c r="H69" i="4"/>
  <c r="Z68" i="4"/>
  <c r="K68" i="4"/>
  <c r="J68" i="4"/>
  <c r="H68" i="4"/>
  <c r="Z67" i="4"/>
  <c r="K67" i="4"/>
  <c r="J67" i="4"/>
  <c r="H67" i="4"/>
  <c r="K66" i="4"/>
  <c r="J66" i="4"/>
  <c r="H66" i="4"/>
  <c r="D65" i="4"/>
  <c r="L64" i="4"/>
  <c r="L63" i="4" s="1"/>
  <c r="H64" i="4"/>
  <c r="K63" i="4"/>
  <c r="D63" i="4"/>
  <c r="L62" i="4"/>
  <c r="F62" i="4"/>
  <c r="H62" i="4" s="1"/>
  <c r="D62" i="4"/>
  <c r="Z62" i="4" s="1"/>
  <c r="K61" i="4"/>
  <c r="J61" i="4"/>
  <c r="D61" i="4"/>
  <c r="D47" i="4" s="1"/>
  <c r="Z60" i="4"/>
  <c r="J60" i="4"/>
  <c r="H60" i="4"/>
  <c r="Z59" i="4"/>
  <c r="K59" i="4"/>
  <c r="K49" i="4" s="1"/>
  <c r="J59" i="4"/>
  <c r="H59" i="4"/>
  <c r="Z58" i="4"/>
  <c r="J58" i="4"/>
  <c r="H58" i="4"/>
  <c r="Z57" i="4"/>
  <c r="J57" i="4"/>
  <c r="H57" i="4"/>
  <c r="J56" i="4"/>
  <c r="L56" i="4" s="1"/>
  <c r="Z56" i="4" s="1"/>
  <c r="F56" i="4"/>
  <c r="H56" i="4" s="1"/>
  <c r="Z55" i="4"/>
  <c r="J55" i="4"/>
  <c r="F55" i="4"/>
  <c r="H55" i="4" s="1"/>
  <c r="J54" i="4"/>
  <c r="L54" i="4" s="1"/>
  <c r="Z54" i="4" s="1"/>
  <c r="F54" i="4"/>
  <c r="H54" i="4" s="1"/>
  <c r="J53" i="4"/>
  <c r="L53" i="4" s="1"/>
  <c r="Z53" i="4" s="1"/>
  <c r="F53" i="4"/>
  <c r="H53" i="4" s="1"/>
  <c r="J52" i="4"/>
  <c r="L52" i="4" s="1"/>
  <c r="Z52" i="4" s="1"/>
  <c r="F52" i="4"/>
  <c r="H52" i="4" s="1"/>
  <c r="L51" i="4"/>
  <c r="Z51" i="4" s="1"/>
  <c r="J51" i="4"/>
  <c r="F51" i="4"/>
  <c r="H51" i="4" s="1"/>
  <c r="J50" i="4"/>
  <c r="L50" i="4" s="1"/>
  <c r="H50" i="4"/>
  <c r="D49" i="4"/>
  <c r="K48" i="4"/>
  <c r="J48" i="4"/>
  <c r="L48" i="4" s="1"/>
  <c r="H48" i="4"/>
  <c r="K46" i="4"/>
  <c r="J46" i="4"/>
  <c r="J45" i="4" s="1"/>
  <c r="H46" i="4"/>
  <c r="K45" i="4"/>
  <c r="D45" i="4"/>
  <c r="J44" i="4"/>
  <c r="L44" i="4" s="1"/>
  <c r="Z44" i="4" s="1"/>
  <c r="H44" i="4"/>
  <c r="K43" i="4"/>
  <c r="D43" i="4"/>
  <c r="J42" i="4"/>
  <c r="L42" i="4" s="1"/>
  <c r="Z42" i="4" s="1"/>
  <c r="H42" i="4"/>
  <c r="K41" i="4"/>
  <c r="J41" i="4"/>
  <c r="H41" i="4"/>
  <c r="L40" i="4"/>
  <c r="Z40" i="4" s="1"/>
  <c r="H40" i="4"/>
  <c r="K39" i="4"/>
  <c r="J39" i="4"/>
  <c r="H39" i="4"/>
  <c r="J38" i="4"/>
  <c r="L38" i="4" s="1"/>
  <c r="Z38" i="4" s="1"/>
  <c r="H38" i="4"/>
  <c r="J37" i="4"/>
  <c r="L37" i="4" s="1"/>
  <c r="Z37" i="4" s="1"/>
  <c r="H37" i="4"/>
  <c r="L36" i="4"/>
  <c r="Z36" i="4" s="1"/>
  <c r="J36" i="4"/>
  <c r="F36" i="4"/>
  <c r="H36" i="4" s="1"/>
  <c r="J35" i="4"/>
  <c r="L35" i="4" s="1"/>
  <c r="Z35" i="4" s="1"/>
  <c r="H35" i="4"/>
  <c r="F35" i="4"/>
  <c r="K34" i="4"/>
  <c r="J34" i="4"/>
  <c r="H34" i="4"/>
  <c r="K33" i="4"/>
  <c r="K30" i="4" s="1"/>
  <c r="F33" i="4"/>
  <c r="D33" i="4"/>
  <c r="Z33" i="4" s="1"/>
  <c r="K32" i="4"/>
  <c r="J32" i="4"/>
  <c r="H32" i="4"/>
  <c r="K31" i="4"/>
  <c r="J31" i="4"/>
  <c r="H31" i="4"/>
  <c r="D30" i="4"/>
  <c r="J29" i="4"/>
  <c r="L29" i="4" s="1"/>
  <c r="Z29" i="4" s="1"/>
  <c r="H29" i="4"/>
  <c r="K28" i="4"/>
  <c r="D28" i="4"/>
  <c r="L27" i="4"/>
  <c r="Z27" i="4" s="1"/>
  <c r="J27" i="4"/>
  <c r="H27" i="4"/>
  <c r="K26" i="4"/>
  <c r="J26" i="4"/>
  <c r="L26" i="4" s="1"/>
  <c r="Z26" i="4" s="1"/>
  <c r="H26" i="4"/>
  <c r="K25" i="4"/>
  <c r="D25" i="4"/>
  <c r="K24" i="4"/>
  <c r="J24" i="4"/>
  <c r="H24" i="4"/>
  <c r="K23" i="4"/>
  <c r="J23" i="4"/>
  <c r="H23" i="4"/>
  <c r="K22" i="4"/>
  <c r="D22" i="4"/>
  <c r="K21" i="4"/>
  <c r="L21" i="4" s="1"/>
  <c r="Z21" i="4" s="1"/>
  <c r="J21" i="4"/>
  <c r="G21" i="4"/>
  <c r="H21" i="4" s="1"/>
  <c r="F21" i="4"/>
  <c r="K20" i="4"/>
  <c r="J20" i="4"/>
  <c r="L20" i="4" s="1"/>
  <c r="Z20" i="4" s="1"/>
  <c r="H20" i="4"/>
  <c r="K19" i="4"/>
  <c r="J19" i="4"/>
  <c r="G19" i="4"/>
  <c r="H19" i="4" s="1"/>
  <c r="F19" i="4"/>
  <c r="J18" i="4"/>
  <c r="L18" i="4" s="1"/>
  <c r="Z18" i="4" s="1"/>
  <c r="H18" i="4"/>
  <c r="L17" i="4"/>
  <c r="Z17" i="4" s="1"/>
  <c r="J17" i="4"/>
  <c r="F17" i="4"/>
  <c r="H17" i="4" s="1"/>
  <c r="J16" i="4"/>
  <c r="L16" i="4" s="1"/>
  <c r="Z16" i="4" s="1"/>
  <c r="H16" i="4"/>
  <c r="J15" i="4"/>
  <c r="L15" i="4" s="1"/>
  <c r="Z15" i="4" s="1"/>
  <c r="H15" i="4"/>
  <c r="J14" i="4"/>
  <c r="L14" i="4" s="1"/>
  <c r="Z14" i="4" s="1"/>
  <c r="H14" i="4"/>
  <c r="F14" i="4"/>
  <c r="J13" i="4"/>
  <c r="L13" i="4" s="1"/>
  <c r="Z13" i="4" s="1"/>
  <c r="H13" i="4"/>
  <c r="J12" i="4"/>
  <c r="L12" i="4" s="1"/>
  <c r="Z12" i="4" s="1"/>
  <c r="H12" i="4"/>
  <c r="J11" i="4"/>
  <c r="L11" i="4" s="1"/>
  <c r="Z11" i="4" s="1"/>
  <c r="H11" i="4"/>
  <c r="K10" i="4"/>
  <c r="J10" i="4"/>
  <c r="H10" i="4"/>
  <c r="G10" i="4"/>
  <c r="F10" i="4"/>
  <c r="W9" i="4"/>
  <c r="K9" i="4"/>
  <c r="D9" i="4"/>
  <c r="J134" i="4" l="1"/>
  <c r="J93" i="6"/>
  <c r="J43" i="8"/>
  <c r="J43" i="9"/>
  <c r="L43" i="9" s="1"/>
  <c r="L21" i="11"/>
  <c r="Z21" i="11" s="1"/>
  <c r="J9" i="17"/>
  <c r="L21" i="19"/>
  <c r="Z21" i="19" s="1"/>
  <c r="J96" i="9"/>
  <c r="J43" i="10"/>
  <c r="L43" i="10" s="1"/>
  <c r="J28" i="9"/>
  <c r="L28" i="9" s="1"/>
  <c r="J22" i="10"/>
  <c r="J96" i="12"/>
  <c r="J45" i="15"/>
  <c r="L45" i="15" s="1"/>
  <c r="Z45" i="15" s="1"/>
  <c r="J9" i="4"/>
  <c r="L9" i="4" s="1"/>
  <c r="L131" i="6"/>
  <c r="Z131" i="6" s="1"/>
  <c r="J96" i="7"/>
  <c r="L96" i="7" s="1"/>
  <c r="J33" i="8"/>
  <c r="L10" i="4"/>
  <c r="Z10" i="4" s="1"/>
  <c r="L135" i="6"/>
  <c r="Z135" i="6" s="1"/>
  <c r="L131" i="7"/>
  <c r="Z131" i="7" s="1"/>
  <c r="L131" i="9"/>
  <c r="Z131" i="9" s="1"/>
  <c r="J25" i="10"/>
  <c r="L41" i="11"/>
  <c r="Z41" i="11" s="1"/>
  <c r="J96" i="11"/>
  <c r="J133" i="11"/>
  <c r="J133" i="12"/>
  <c r="J133" i="14"/>
  <c r="L48" i="15"/>
  <c r="J43" i="16"/>
  <c r="J96" i="16"/>
  <c r="L49" i="17"/>
  <c r="J9" i="18"/>
  <c r="L26" i="19"/>
  <c r="Z26" i="19" s="1"/>
  <c r="J45" i="19"/>
  <c r="L45" i="19" s="1"/>
  <c r="J33" i="12"/>
  <c r="L41" i="4"/>
  <c r="Z41" i="4" s="1"/>
  <c r="J43" i="4"/>
  <c r="L43" i="4" s="1"/>
  <c r="Z43" i="4" s="1"/>
  <c r="J25" i="7"/>
  <c r="L25" i="7" s="1"/>
  <c r="J33" i="7"/>
  <c r="J25" i="8"/>
  <c r="L94" i="9"/>
  <c r="Z94" i="9" s="1"/>
  <c r="J22" i="11"/>
  <c r="J49" i="15"/>
  <c r="J133" i="16"/>
  <c r="J28" i="17"/>
  <c r="L28" i="17" s="1"/>
  <c r="J96" i="17"/>
  <c r="J49" i="18"/>
  <c r="J28" i="4"/>
  <c r="L28" i="4" s="1"/>
  <c r="L46" i="4"/>
  <c r="Z46" i="4" s="1"/>
  <c r="J96" i="5"/>
  <c r="J133" i="6"/>
  <c r="L133" i="6" s="1"/>
  <c r="J137" i="6"/>
  <c r="L137" i="6" s="1"/>
  <c r="L136" i="6" s="1"/>
  <c r="J22" i="7"/>
  <c r="J9" i="11"/>
  <c r="J134" i="11"/>
  <c r="J134" i="14"/>
  <c r="L134" i="14" s="1"/>
  <c r="J33" i="18"/>
  <c r="J22" i="19"/>
  <c r="L22" i="19" s="1"/>
  <c r="Z22" i="19" s="1"/>
  <c r="L41" i="19"/>
  <c r="Z41" i="19" s="1"/>
  <c r="J43" i="19"/>
  <c r="J33" i="19"/>
  <c r="J30" i="19" s="1"/>
  <c r="Z45" i="19"/>
  <c r="J96" i="18"/>
  <c r="J22" i="18"/>
  <c r="L22" i="18" s="1"/>
  <c r="J28" i="18"/>
  <c r="L28" i="18" s="1"/>
  <c r="L35" i="18"/>
  <c r="Z35" i="18" s="1"/>
  <c r="J43" i="18"/>
  <c r="J30" i="18" s="1"/>
  <c r="L133" i="18"/>
  <c r="Z28" i="17"/>
  <c r="J43" i="17"/>
  <c r="L43" i="17" s="1"/>
  <c r="J115" i="17"/>
  <c r="L10" i="17"/>
  <c r="Z10" i="17" s="1"/>
  <c r="J33" i="17"/>
  <c r="J9" i="16"/>
  <c r="J25" i="16"/>
  <c r="J33" i="16"/>
  <c r="J49" i="16"/>
  <c r="J9" i="15"/>
  <c r="L9" i="15" s="1"/>
  <c r="J134" i="15"/>
  <c r="J33" i="15"/>
  <c r="J115" i="15"/>
  <c r="J133" i="15"/>
  <c r="L133" i="15" s="1"/>
  <c r="J96" i="14"/>
  <c r="J28" i="14"/>
  <c r="J49" i="14"/>
  <c r="J9" i="14"/>
  <c r="L9" i="14" s="1"/>
  <c r="Z9" i="14" s="1"/>
  <c r="J33" i="14"/>
  <c r="J45" i="14"/>
  <c r="J9" i="12"/>
  <c r="L44" i="12"/>
  <c r="Z44" i="12" s="1"/>
  <c r="L133" i="12"/>
  <c r="L37" i="12"/>
  <c r="Z37" i="12" s="1"/>
  <c r="J115" i="12"/>
  <c r="J25" i="12"/>
  <c r="J33" i="11"/>
  <c r="J115" i="11"/>
  <c r="J33" i="10"/>
  <c r="L24" i="10"/>
  <c r="Z24" i="10" s="1"/>
  <c r="J115" i="10"/>
  <c r="J134" i="10"/>
  <c r="L134" i="10" s="1"/>
  <c r="Z134" i="10" s="1"/>
  <c r="J9" i="10"/>
  <c r="Z28" i="9"/>
  <c r="J33" i="9"/>
  <c r="L46" i="9"/>
  <c r="Z46" i="9" s="1"/>
  <c r="J77" i="9"/>
  <c r="J76" i="9" s="1"/>
  <c r="J9" i="9"/>
  <c r="L9" i="9" s="1"/>
  <c r="J137" i="9"/>
  <c r="J136" i="9" s="1"/>
  <c r="L24" i="8"/>
  <c r="Z24" i="8" s="1"/>
  <c r="L29" i="8"/>
  <c r="Z29" i="8" s="1"/>
  <c r="L32" i="8"/>
  <c r="Z32" i="8" s="1"/>
  <c r="L133" i="8"/>
  <c r="Z133" i="8" s="1"/>
  <c r="L20" i="8"/>
  <c r="Z20" i="8" s="1"/>
  <c r="J22" i="8"/>
  <c r="L26" i="8"/>
  <c r="Z26" i="8" s="1"/>
  <c r="J30" i="8"/>
  <c r="J45" i="8"/>
  <c r="L45" i="8" s="1"/>
  <c r="J115" i="8"/>
  <c r="J9" i="8"/>
  <c r="L34" i="8"/>
  <c r="Z34" i="8" s="1"/>
  <c r="J49" i="7"/>
  <c r="J133" i="7"/>
  <c r="L133" i="7" s="1"/>
  <c r="J115" i="7"/>
  <c r="J134" i="7"/>
  <c r="L24" i="7"/>
  <c r="Z24" i="7" s="1"/>
  <c r="L34" i="7"/>
  <c r="Z34" i="7" s="1"/>
  <c r="L44" i="7"/>
  <c r="Z44" i="7" s="1"/>
  <c r="J77" i="7"/>
  <c r="J76" i="7" s="1"/>
  <c r="L76" i="7" s="1"/>
  <c r="Z76" i="7" s="1"/>
  <c r="J93" i="7"/>
  <c r="L93" i="7" s="1"/>
  <c r="L41" i="7"/>
  <c r="Z41" i="7" s="1"/>
  <c r="L129" i="7"/>
  <c r="L143" i="6"/>
  <c r="Z143" i="6" s="1"/>
  <c r="J33" i="6"/>
  <c r="J43" i="6"/>
  <c r="J77" i="6"/>
  <c r="J76" i="6" s="1"/>
  <c r="J96" i="6"/>
  <c r="L96" i="6" s="1"/>
  <c r="J9" i="6"/>
  <c r="J25" i="6"/>
  <c r="L25" i="6" s="1"/>
  <c r="Z25" i="6" s="1"/>
  <c r="J115" i="6"/>
  <c r="L20" i="5"/>
  <c r="Z20" i="5" s="1"/>
  <c r="J22" i="5"/>
  <c r="L22" i="5" s="1"/>
  <c r="J28" i="5"/>
  <c r="L28" i="5" s="1"/>
  <c r="Z28" i="5" s="1"/>
  <c r="D30" i="5"/>
  <c r="K33" i="5"/>
  <c r="K30" i="5" s="1"/>
  <c r="L48" i="5"/>
  <c r="Z64" i="5"/>
  <c r="L66" i="5"/>
  <c r="Z66" i="5" s="1"/>
  <c r="J77" i="5"/>
  <c r="J76" i="5" s="1"/>
  <c r="J137" i="5"/>
  <c r="J136" i="5" s="1"/>
  <c r="Z63" i="5"/>
  <c r="L10" i="5"/>
  <c r="Z10" i="5" s="1"/>
  <c r="L19" i="5"/>
  <c r="Z19" i="5" s="1"/>
  <c r="L21" i="5"/>
  <c r="Z21" i="5" s="1"/>
  <c r="L46" i="5"/>
  <c r="Z46" i="5" s="1"/>
  <c r="L94" i="5"/>
  <c r="Z94" i="5" s="1"/>
  <c r="L133" i="5"/>
  <c r="K144" i="5"/>
  <c r="L144" i="5" s="1"/>
  <c r="L131" i="5"/>
  <c r="Z131" i="5" s="1"/>
  <c r="J9" i="5"/>
  <c r="J25" i="5"/>
  <c r="L25" i="5" s="1"/>
  <c r="Z25" i="5" s="1"/>
  <c r="J33" i="5"/>
  <c r="J22" i="4"/>
  <c r="J115" i="4"/>
  <c r="L133" i="4"/>
  <c r="L19" i="4"/>
  <c r="Z19" i="4" s="1"/>
  <c r="L23" i="4"/>
  <c r="Z23" i="4" s="1"/>
  <c r="L31" i="4"/>
  <c r="J33" i="4"/>
  <c r="L39" i="4"/>
  <c r="Z39" i="4" s="1"/>
  <c r="D76" i="19"/>
  <c r="L61" i="19"/>
  <c r="Z61" i="19" s="1"/>
  <c r="L133" i="19"/>
  <c r="Z133" i="19" s="1"/>
  <c r="L25" i="19"/>
  <c r="Z25" i="19" s="1"/>
  <c r="L28" i="19"/>
  <c r="Z28" i="19" s="1"/>
  <c r="L43" i="19"/>
  <c r="Z43" i="19" s="1"/>
  <c r="Z63" i="19"/>
  <c r="Z133" i="18"/>
  <c r="K30" i="18"/>
  <c r="Z62" i="18"/>
  <c r="D76" i="18"/>
  <c r="L63" i="18"/>
  <c r="L61" i="18"/>
  <c r="Z61" i="18" s="1"/>
  <c r="D47" i="18"/>
  <c r="Z63" i="18"/>
  <c r="K95" i="18"/>
  <c r="L43" i="18"/>
  <c r="Z43" i="18" s="1"/>
  <c r="L98" i="18"/>
  <c r="Z61" i="17"/>
  <c r="Z49" i="17"/>
  <c r="Z63" i="17"/>
  <c r="L9" i="17"/>
  <c r="Z9" i="17" s="1"/>
  <c r="Z64" i="17"/>
  <c r="K95" i="17"/>
  <c r="D76" i="17"/>
  <c r="K76" i="17"/>
  <c r="L9" i="16"/>
  <c r="Z9" i="16" s="1"/>
  <c r="L134" i="16"/>
  <c r="L43" i="16"/>
  <c r="Z43" i="16" s="1"/>
  <c r="Z64" i="16"/>
  <c r="K95" i="16"/>
  <c r="Z61" i="16"/>
  <c r="Z63" i="16"/>
  <c r="D47" i="16"/>
  <c r="D76" i="16"/>
  <c r="L43" i="14"/>
  <c r="L61" i="14"/>
  <c r="L9" i="12"/>
  <c r="Z9" i="12" s="1"/>
  <c r="L61" i="12"/>
  <c r="D30" i="12"/>
  <c r="L25" i="12"/>
  <c r="Z25" i="12" s="1"/>
  <c r="L28" i="15"/>
  <c r="Z28" i="15" s="1"/>
  <c r="L43" i="15"/>
  <c r="Z43" i="15" s="1"/>
  <c r="L128" i="15"/>
  <c r="Z128" i="15" s="1"/>
  <c r="Z63" i="15"/>
  <c r="L134" i="15"/>
  <c r="Z134" i="15" s="1"/>
  <c r="D47" i="19"/>
  <c r="L29" i="19"/>
  <c r="Z29" i="19" s="1"/>
  <c r="J137" i="19"/>
  <c r="L143" i="19"/>
  <c r="Z143" i="19" s="1"/>
  <c r="L94" i="19"/>
  <c r="Z94" i="19" s="1"/>
  <c r="J93" i="19"/>
  <c r="L93" i="19" s="1"/>
  <c r="Z93" i="19" s="1"/>
  <c r="L31" i="19"/>
  <c r="K33" i="19"/>
  <c r="K30" i="19" s="1"/>
  <c r="L39" i="19"/>
  <c r="Z39" i="19" s="1"/>
  <c r="J9" i="19"/>
  <c r="L9" i="19" s="1"/>
  <c r="Z9" i="19" s="1"/>
  <c r="L10" i="19"/>
  <c r="Z10" i="19" s="1"/>
  <c r="D147" i="19"/>
  <c r="K144" i="19"/>
  <c r="L145" i="19"/>
  <c r="Z145" i="19" s="1"/>
  <c r="Z48" i="19"/>
  <c r="L49" i="19"/>
  <c r="Z49" i="19" s="1"/>
  <c r="Z50" i="19"/>
  <c r="L66" i="19"/>
  <c r="Z66" i="19" s="1"/>
  <c r="J65" i="19"/>
  <c r="K95" i="19"/>
  <c r="K65" i="19"/>
  <c r="K47" i="19" s="1"/>
  <c r="L78" i="19"/>
  <c r="J77" i="19"/>
  <c r="J115" i="19"/>
  <c r="J49" i="19"/>
  <c r="L98" i="19"/>
  <c r="Z98" i="19" s="1"/>
  <c r="J100" i="19"/>
  <c r="L100" i="19" s="1"/>
  <c r="Z100" i="19" s="1"/>
  <c r="L102" i="19"/>
  <c r="Z102" i="19" s="1"/>
  <c r="J129" i="19"/>
  <c r="J128" i="19" s="1"/>
  <c r="L128" i="19" s="1"/>
  <c r="L131" i="19"/>
  <c r="L135" i="19"/>
  <c r="Z135" i="19" s="1"/>
  <c r="K134" i="19"/>
  <c r="L134" i="19" s="1"/>
  <c r="Z134" i="19" s="1"/>
  <c r="D95" i="19"/>
  <c r="D128" i="19"/>
  <c r="J96" i="19"/>
  <c r="L144" i="19"/>
  <c r="L9" i="18"/>
  <c r="Z9" i="18" s="1"/>
  <c r="Z22" i="18"/>
  <c r="Z28" i="18"/>
  <c r="Z48" i="18"/>
  <c r="L12" i="18"/>
  <c r="Z12" i="18" s="1"/>
  <c r="Z45" i="18"/>
  <c r="K65" i="18"/>
  <c r="K47" i="18" s="1"/>
  <c r="Z98" i="18"/>
  <c r="J115" i="18"/>
  <c r="K144" i="18"/>
  <c r="L145" i="18"/>
  <c r="Z145" i="18" s="1"/>
  <c r="L66" i="18"/>
  <c r="Z66" i="18" s="1"/>
  <c r="J65" i="18"/>
  <c r="L78" i="18"/>
  <c r="J77" i="18"/>
  <c r="Z33" i="18"/>
  <c r="L94" i="18"/>
  <c r="Z94" i="18" s="1"/>
  <c r="J93" i="18"/>
  <c r="L93" i="18" s="1"/>
  <c r="Z93" i="18" s="1"/>
  <c r="J100" i="18"/>
  <c r="L102" i="18"/>
  <c r="Z102" i="18" s="1"/>
  <c r="L49" i="18"/>
  <c r="Z49" i="18" s="1"/>
  <c r="Z50" i="18"/>
  <c r="J137" i="18"/>
  <c r="L143" i="18"/>
  <c r="Z143" i="18" s="1"/>
  <c r="J25" i="18"/>
  <c r="L25" i="18" s="1"/>
  <c r="Z25" i="18" s="1"/>
  <c r="L96" i="18"/>
  <c r="Z96" i="18" s="1"/>
  <c r="J129" i="18"/>
  <c r="J128" i="18" s="1"/>
  <c r="L128" i="18" s="1"/>
  <c r="Z128" i="18" s="1"/>
  <c r="L131" i="18"/>
  <c r="L135" i="18"/>
  <c r="Z135" i="18" s="1"/>
  <c r="K134" i="18"/>
  <c r="L134" i="18" s="1"/>
  <c r="Z134" i="18" s="1"/>
  <c r="D95" i="18"/>
  <c r="L144" i="18"/>
  <c r="Z45" i="17"/>
  <c r="Z31" i="17"/>
  <c r="L30" i="17"/>
  <c r="Z30" i="17" s="1"/>
  <c r="K30" i="17"/>
  <c r="Z43" i="17"/>
  <c r="Z33" i="17"/>
  <c r="J25" i="17"/>
  <c r="L25" i="17" s="1"/>
  <c r="Z25" i="17" s="1"/>
  <c r="L34" i="17"/>
  <c r="Z34" i="17" s="1"/>
  <c r="D47" i="17"/>
  <c r="J49" i="17"/>
  <c r="L94" i="17"/>
  <c r="Z94" i="17" s="1"/>
  <c r="J93" i="17"/>
  <c r="L93" i="17" s="1"/>
  <c r="Z93" i="17" s="1"/>
  <c r="K144" i="17"/>
  <c r="L145" i="17"/>
  <c r="Z145" i="17" s="1"/>
  <c r="J129" i="17"/>
  <c r="J128" i="17" s="1"/>
  <c r="L128" i="17" s="1"/>
  <c r="Z128" i="17" s="1"/>
  <c r="L131" i="17"/>
  <c r="L135" i="17"/>
  <c r="Z135" i="17" s="1"/>
  <c r="K134" i="17"/>
  <c r="L134" i="17" s="1"/>
  <c r="Z134" i="17" s="1"/>
  <c r="J137" i="17"/>
  <c r="L143" i="17"/>
  <c r="Z143" i="17" s="1"/>
  <c r="J22" i="17"/>
  <c r="L22" i="17" s="1"/>
  <c r="Z22" i="17" s="1"/>
  <c r="J30" i="17"/>
  <c r="L66" i="17"/>
  <c r="Z66" i="17" s="1"/>
  <c r="J65" i="17"/>
  <c r="L78" i="17"/>
  <c r="J77" i="17"/>
  <c r="L98" i="17"/>
  <c r="Z98" i="17" s="1"/>
  <c r="Z48" i="17"/>
  <c r="K65" i="17"/>
  <c r="K47" i="17" s="1"/>
  <c r="J100" i="17"/>
  <c r="L100" i="17" s="1"/>
  <c r="Z100" i="17" s="1"/>
  <c r="L102" i="17"/>
  <c r="Z102" i="17" s="1"/>
  <c r="Z115" i="17"/>
  <c r="D95" i="17"/>
  <c r="K133" i="17"/>
  <c r="L133" i="17" s="1"/>
  <c r="Z133" i="17" s="1"/>
  <c r="Z50" i="17"/>
  <c r="L96" i="17"/>
  <c r="Z96" i="17" s="1"/>
  <c r="L144" i="17"/>
  <c r="Z48" i="16"/>
  <c r="Z28" i="16"/>
  <c r="L25" i="16"/>
  <c r="Z25" i="16" s="1"/>
  <c r="Z31" i="16"/>
  <c r="J129" i="16"/>
  <c r="J128" i="16" s="1"/>
  <c r="L128" i="16" s="1"/>
  <c r="Z128" i="16" s="1"/>
  <c r="L131" i="16"/>
  <c r="J22" i="16"/>
  <c r="L22" i="16" s="1"/>
  <c r="Z22" i="16" s="1"/>
  <c r="L29" i="16"/>
  <c r="Z29" i="16" s="1"/>
  <c r="J30" i="16"/>
  <c r="L50" i="16"/>
  <c r="L66" i="16"/>
  <c r="Z66" i="16" s="1"/>
  <c r="J65" i="16"/>
  <c r="L78" i="16"/>
  <c r="J77" i="16"/>
  <c r="L98" i="16"/>
  <c r="Z98" i="16" s="1"/>
  <c r="J100" i="16"/>
  <c r="L100" i="16" s="1"/>
  <c r="Z100" i="16" s="1"/>
  <c r="L102" i="16"/>
  <c r="Z102" i="16" s="1"/>
  <c r="J115" i="16"/>
  <c r="K144" i="16"/>
  <c r="L145" i="16"/>
  <c r="Z145" i="16" s="1"/>
  <c r="J137" i="16"/>
  <c r="L143" i="16"/>
  <c r="Z143" i="16" s="1"/>
  <c r="L10" i="16"/>
  <c r="Z10" i="16" s="1"/>
  <c r="J45" i="16"/>
  <c r="L45" i="16" s="1"/>
  <c r="Z45" i="16" s="1"/>
  <c r="K65" i="16"/>
  <c r="K47" i="16" s="1"/>
  <c r="K133" i="16"/>
  <c r="L133" i="16" s="1"/>
  <c r="Z133" i="16" s="1"/>
  <c r="L135" i="16"/>
  <c r="Z135" i="16" s="1"/>
  <c r="L94" i="16"/>
  <c r="Z94" i="16" s="1"/>
  <c r="J93" i="16"/>
  <c r="L93" i="16" s="1"/>
  <c r="Z93" i="16" s="1"/>
  <c r="Z115" i="16"/>
  <c r="D95" i="16"/>
  <c r="Z134" i="16"/>
  <c r="L96" i="16"/>
  <c r="Z96" i="16" s="1"/>
  <c r="L144" i="16"/>
  <c r="Z78" i="15"/>
  <c r="L77" i="15"/>
  <c r="Z77" i="15" s="1"/>
  <c r="Z48" i="15"/>
  <c r="K95" i="15"/>
  <c r="L96" i="15"/>
  <c r="Z96" i="15" s="1"/>
  <c r="J30" i="15"/>
  <c r="L44" i="15"/>
  <c r="Z44" i="15" s="1"/>
  <c r="Z9" i="15"/>
  <c r="L10" i="15"/>
  <c r="Z10" i="15" s="1"/>
  <c r="L12" i="15"/>
  <c r="Z12" i="15" s="1"/>
  <c r="L26" i="15"/>
  <c r="Z26" i="15" s="1"/>
  <c r="J25" i="15"/>
  <c r="L25" i="15" s="1"/>
  <c r="Z25" i="15" s="1"/>
  <c r="J77" i="15"/>
  <c r="L94" i="15"/>
  <c r="Z94" i="15" s="1"/>
  <c r="J93" i="15"/>
  <c r="L93" i="15" s="1"/>
  <c r="Z93" i="15" s="1"/>
  <c r="Z98" i="15"/>
  <c r="D47" i="15"/>
  <c r="L49" i="15"/>
  <c r="Z49" i="15" s="1"/>
  <c r="L66" i="15"/>
  <c r="Z66" i="15" s="1"/>
  <c r="J65" i="15"/>
  <c r="J47" i="15" s="1"/>
  <c r="Z133" i="15"/>
  <c r="J22" i="15"/>
  <c r="L22" i="15" s="1"/>
  <c r="Z22" i="15" s="1"/>
  <c r="Z31" i="15"/>
  <c r="L101" i="15"/>
  <c r="Z101" i="15" s="1"/>
  <c r="J100" i="15"/>
  <c r="Z33" i="15"/>
  <c r="Z62" i="15"/>
  <c r="K65" i="15"/>
  <c r="K47" i="15" s="1"/>
  <c r="K147" i="15" s="1"/>
  <c r="L142" i="15"/>
  <c r="Z142" i="15" s="1"/>
  <c r="J137" i="15"/>
  <c r="D76" i="15"/>
  <c r="L131" i="15"/>
  <c r="L144" i="15"/>
  <c r="L145" i="15"/>
  <c r="Z145" i="15" s="1"/>
  <c r="Z63" i="14"/>
  <c r="L28" i="14"/>
  <c r="Z64" i="14"/>
  <c r="K95" i="14"/>
  <c r="L45" i="14"/>
  <c r="Z28" i="14"/>
  <c r="D47" i="14"/>
  <c r="L98" i="14"/>
  <c r="Z98" i="14" s="1"/>
  <c r="Z45" i="14"/>
  <c r="Z31" i="14"/>
  <c r="L30" i="14"/>
  <c r="K30" i="14"/>
  <c r="Z43" i="14"/>
  <c r="Z50" i="14"/>
  <c r="L66" i="14"/>
  <c r="Z66" i="14" s="1"/>
  <c r="J65" i="14"/>
  <c r="L65" i="14" s="1"/>
  <c r="Z65" i="14" s="1"/>
  <c r="J25" i="14"/>
  <c r="L25" i="14" s="1"/>
  <c r="Z25" i="14" s="1"/>
  <c r="D30" i="14"/>
  <c r="L34" i="14"/>
  <c r="Z34" i="14" s="1"/>
  <c r="L51" i="14"/>
  <c r="Z51" i="14" s="1"/>
  <c r="K65" i="14"/>
  <c r="K47" i="14" s="1"/>
  <c r="K76" i="14"/>
  <c r="Z115" i="14"/>
  <c r="D95" i="14"/>
  <c r="Z134" i="14"/>
  <c r="K144" i="14"/>
  <c r="L145" i="14"/>
  <c r="Z145" i="14" s="1"/>
  <c r="Z61" i="14"/>
  <c r="L78" i="14"/>
  <c r="J77" i="14"/>
  <c r="J137" i="14"/>
  <c r="L143" i="14"/>
  <c r="Z143" i="14" s="1"/>
  <c r="J22" i="14"/>
  <c r="L22" i="14" s="1"/>
  <c r="Z22" i="14" s="1"/>
  <c r="J30" i="14"/>
  <c r="J129" i="14"/>
  <c r="J128" i="14" s="1"/>
  <c r="L128" i="14" s="1"/>
  <c r="Z128" i="14" s="1"/>
  <c r="L131" i="14"/>
  <c r="L94" i="14"/>
  <c r="Z94" i="14" s="1"/>
  <c r="J93" i="14"/>
  <c r="L93" i="14" s="1"/>
  <c r="Z93" i="14" s="1"/>
  <c r="J100" i="14"/>
  <c r="L100" i="14" s="1"/>
  <c r="Z100" i="14" s="1"/>
  <c r="L102" i="14"/>
  <c r="Z102" i="14" s="1"/>
  <c r="J115" i="14"/>
  <c r="L133" i="14"/>
  <c r="Z133" i="14" s="1"/>
  <c r="L96" i="14"/>
  <c r="Z96" i="14" s="1"/>
  <c r="L144" i="14"/>
  <c r="Z61" i="12"/>
  <c r="K76" i="12"/>
  <c r="L28" i="12"/>
  <c r="Z28" i="12" s="1"/>
  <c r="Z45" i="12"/>
  <c r="Z63" i="12"/>
  <c r="L45" i="12"/>
  <c r="Z62" i="12"/>
  <c r="K95" i="12"/>
  <c r="Z31" i="12"/>
  <c r="K30" i="12"/>
  <c r="L78" i="12"/>
  <c r="J77" i="12"/>
  <c r="Z133" i="12"/>
  <c r="J22" i="12"/>
  <c r="L22" i="12" s="1"/>
  <c r="Z22" i="12" s="1"/>
  <c r="L29" i="12"/>
  <c r="Z29" i="12" s="1"/>
  <c r="J30" i="12"/>
  <c r="L43" i="12"/>
  <c r="L30" i="12" s="1"/>
  <c r="J49" i="12"/>
  <c r="K144" i="12"/>
  <c r="L145" i="12"/>
  <c r="Z145" i="12" s="1"/>
  <c r="J137" i="12"/>
  <c r="L143" i="12"/>
  <c r="Z143" i="12" s="1"/>
  <c r="L10" i="12"/>
  <c r="Z10" i="12" s="1"/>
  <c r="L94" i="12"/>
  <c r="Z94" i="12" s="1"/>
  <c r="J93" i="12"/>
  <c r="L93" i="12" s="1"/>
  <c r="Z93" i="12" s="1"/>
  <c r="L98" i="12"/>
  <c r="Z98" i="12" s="1"/>
  <c r="J100" i="12"/>
  <c r="L102" i="12"/>
  <c r="Z102" i="12" s="1"/>
  <c r="Z48" i="12"/>
  <c r="L49" i="12"/>
  <c r="Z49" i="12" s="1"/>
  <c r="Z50" i="12"/>
  <c r="L66" i="12"/>
  <c r="Z66" i="12" s="1"/>
  <c r="J65" i="12"/>
  <c r="L65" i="12" s="1"/>
  <c r="L96" i="12"/>
  <c r="Z96" i="12" s="1"/>
  <c r="J129" i="12"/>
  <c r="J128" i="12" s="1"/>
  <c r="L128" i="12" s="1"/>
  <c r="Z128" i="12" s="1"/>
  <c r="L131" i="12"/>
  <c r="L135" i="12"/>
  <c r="Z135" i="12" s="1"/>
  <c r="K134" i="12"/>
  <c r="L134" i="12" s="1"/>
  <c r="Z134" i="12" s="1"/>
  <c r="D95" i="12"/>
  <c r="D147" i="12" s="1"/>
  <c r="D47" i="11"/>
  <c r="L9" i="11"/>
  <c r="Z9" i="11" s="1"/>
  <c r="L28" i="11"/>
  <c r="Z28" i="11" s="1"/>
  <c r="K95" i="11"/>
  <c r="L25" i="11"/>
  <c r="L43" i="11"/>
  <c r="Z43" i="11" s="1"/>
  <c r="J30" i="11"/>
  <c r="L22" i="11"/>
  <c r="Z22" i="11" s="1"/>
  <c r="Z25" i="11"/>
  <c r="Z48" i="11"/>
  <c r="J137" i="11"/>
  <c r="L143" i="11"/>
  <c r="Z143" i="11" s="1"/>
  <c r="L23" i="11"/>
  <c r="Z23" i="11" s="1"/>
  <c r="L29" i="11"/>
  <c r="Z29" i="11" s="1"/>
  <c r="L31" i="11"/>
  <c r="L39" i="11"/>
  <c r="Z39" i="11" s="1"/>
  <c r="L94" i="11"/>
  <c r="Z94" i="11" s="1"/>
  <c r="J93" i="11"/>
  <c r="L93" i="11" s="1"/>
  <c r="Z93" i="11" s="1"/>
  <c r="D147" i="11"/>
  <c r="K144" i="11"/>
  <c r="L145" i="11"/>
  <c r="Z145" i="11" s="1"/>
  <c r="J100" i="11"/>
  <c r="L100" i="11" s="1"/>
  <c r="Z100" i="11" s="1"/>
  <c r="L102" i="11"/>
  <c r="Z102" i="11" s="1"/>
  <c r="L10" i="11"/>
  <c r="Z10" i="11" s="1"/>
  <c r="L44" i="11"/>
  <c r="Z44" i="11" s="1"/>
  <c r="J45" i="11"/>
  <c r="L45" i="11" s="1"/>
  <c r="Z45" i="11" s="1"/>
  <c r="J49" i="11"/>
  <c r="L49" i="11"/>
  <c r="Z50" i="11"/>
  <c r="L66" i="11"/>
  <c r="Z66" i="11" s="1"/>
  <c r="J65" i="11"/>
  <c r="L65" i="11" s="1"/>
  <c r="Z65" i="11" s="1"/>
  <c r="Z115" i="11"/>
  <c r="D95" i="11"/>
  <c r="J129" i="11"/>
  <c r="J128" i="11" s="1"/>
  <c r="L128" i="11" s="1"/>
  <c r="L131" i="11"/>
  <c r="L134" i="11"/>
  <c r="Z134" i="11" s="1"/>
  <c r="L96" i="11"/>
  <c r="Z96" i="11" s="1"/>
  <c r="L78" i="11"/>
  <c r="J77" i="11"/>
  <c r="Z98" i="11"/>
  <c r="L133" i="11"/>
  <c r="Z133" i="11" s="1"/>
  <c r="D128" i="11"/>
  <c r="Z63" i="10"/>
  <c r="L25" i="10"/>
  <c r="L45" i="10"/>
  <c r="Z45" i="10" s="1"/>
  <c r="K47" i="10"/>
  <c r="Z62" i="10"/>
  <c r="Z64" i="10"/>
  <c r="L133" i="10"/>
  <c r="Z133" i="10" s="1"/>
  <c r="L9" i="10"/>
  <c r="L28" i="10"/>
  <c r="K30" i="10"/>
  <c r="Z43" i="10"/>
  <c r="D47" i="10"/>
  <c r="Z28" i="10"/>
  <c r="Z25" i="10"/>
  <c r="J30" i="10"/>
  <c r="Z9" i="10"/>
  <c r="L22" i="10"/>
  <c r="Z22" i="10" s="1"/>
  <c r="Z31" i="10"/>
  <c r="L30" i="10"/>
  <c r="Z30" i="10" s="1"/>
  <c r="L94" i="10"/>
  <c r="Z94" i="10" s="1"/>
  <c r="J93" i="10"/>
  <c r="L93" i="10" s="1"/>
  <c r="Z93" i="10" s="1"/>
  <c r="L29" i="10"/>
  <c r="Z29" i="10" s="1"/>
  <c r="J49" i="10"/>
  <c r="Z61" i="10"/>
  <c r="K95" i="10"/>
  <c r="K144" i="10"/>
  <c r="L145" i="10"/>
  <c r="Z145" i="10" s="1"/>
  <c r="L10" i="10"/>
  <c r="Z10" i="10" s="1"/>
  <c r="J137" i="10"/>
  <c r="L143" i="10"/>
  <c r="Z143" i="10" s="1"/>
  <c r="Z48" i="10"/>
  <c r="L49" i="10"/>
  <c r="Z49" i="10" s="1"/>
  <c r="Z50" i="10"/>
  <c r="L66" i="10"/>
  <c r="Z66" i="10" s="1"/>
  <c r="J65" i="10"/>
  <c r="L65" i="10" s="1"/>
  <c r="Z65" i="10" s="1"/>
  <c r="D76" i="10"/>
  <c r="L78" i="10"/>
  <c r="J77" i="10"/>
  <c r="L98" i="10"/>
  <c r="Z98" i="10" s="1"/>
  <c r="J100" i="10"/>
  <c r="L100" i="10" s="1"/>
  <c r="Z100" i="10" s="1"/>
  <c r="L102" i="10"/>
  <c r="Z102" i="10" s="1"/>
  <c r="J129" i="10"/>
  <c r="J128" i="10" s="1"/>
  <c r="L128" i="10" s="1"/>
  <c r="L131" i="10"/>
  <c r="L135" i="10"/>
  <c r="Z135" i="10" s="1"/>
  <c r="K134" i="10"/>
  <c r="D95" i="10"/>
  <c r="D128" i="10"/>
  <c r="J96" i="10"/>
  <c r="Z9" i="9"/>
  <c r="L45" i="9"/>
  <c r="Z45" i="9" s="1"/>
  <c r="Z98" i="9"/>
  <c r="L77" i="9"/>
  <c r="Z77" i="9" s="1"/>
  <c r="Z31" i="9"/>
  <c r="L30" i="9"/>
  <c r="Z30" i="9" s="1"/>
  <c r="Z48" i="9"/>
  <c r="Z43" i="9"/>
  <c r="Z33" i="9"/>
  <c r="K136" i="9"/>
  <c r="L137" i="9"/>
  <c r="L136" i="9" s="1"/>
  <c r="J25" i="9"/>
  <c r="L25" i="9" s="1"/>
  <c r="Z25" i="9" s="1"/>
  <c r="L37" i="9"/>
  <c r="Z37" i="9" s="1"/>
  <c r="L49" i="9"/>
  <c r="Z49" i="9" s="1"/>
  <c r="L135" i="9"/>
  <c r="Z135" i="9" s="1"/>
  <c r="J134" i="9"/>
  <c r="L134" i="9" s="1"/>
  <c r="Z134" i="9" s="1"/>
  <c r="J22" i="9"/>
  <c r="L22" i="9" s="1"/>
  <c r="Z22" i="9" s="1"/>
  <c r="J30" i="9"/>
  <c r="J115" i="9"/>
  <c r="J133" i="9"/>
  <c r="Z132" i="9"/>
  <c r="L129" i="9"/>
  <c r="Z129" i="9" s="1"/>
  <c r="J49" i="9"/>
  <c r="J65" i="9"/>
  <c r="L65" i="9" s="1"/>
  <c r="L96" i="9"/>
  <c r="Z96" i="9" s="1"/>
  <c r="L128" i="9"/>
  <c r="Z128" i="9" s="1"/>
  <c r="D61" i="9"/>
  <c r="D136" i="9"/>
  <c r="Z136" i="9" s="1"/>
  <c r="Z144" i="9"/>
  <c r="K93" i="9"/>
  <c r="J100" i="9"/>
  <c r="L100" i="9" s="1"/>
  <c r="Z100" i="9" s="1"/>
  <c r="L25" i="8"/>
  <c r="L28" i="8"/>
  <c r="Z28" i="8" s="1"/>
  <c r="D76" i="8"/>
  <c r="L61" i="8"/>
  <c r="Z25" i="8"/>
  <c r="Z63" i="8"/>
  <c r="L9" i="8"/>
  <c r="Z9" i="8" s="1"/>
  <c r="L22" i="8"/>
  <c r="Z22" i="8" s="1"/>
  <c r="L94" i="8"/>
  <c r="Z94" i="8" s="1"/>
  <c r="J93" i="8"/>
  <c r="L93" i="8" s="1"/>
  <c r="Z93" i="8" s="1"/>
  <c r="L12" i="8"/>
  <c r="Z12" i="8" s="1"/>
  <c r="L27" i="8"/>
  <c r="Z27" i="8" s="1"/>
  <c r="K33" i="8"/>
  <c r="K30" i="8" s="1"/>
  <c r="L49" i="8"/>
  <c r="Z49" i="8" s="1"/>
  <c r="Z50" i="8"/>
  <c r="L66" i="8"/>
  <c r="Z66" i="8" s="1"/>
  <c r="J65" i="8"/>
  <c r="K95" i="8"/>
  <c r="K144" i="8"/>
  <c r="L145" i="8"/>
  <c r="Z145" i="8" s="1"/>
  <c r="Z33" i="8"/>
  <c r="K65" i="8"/>
  <c r="K47" i="8" s="1"/>
  <c r="L78" i="8"/>
  <c r="J77" i="8"/>
  <c r="J137" i="8"/>
  <c r="L143" i="8"/>
  <c r="Z143" i="8" s="1"/>
  <c r="L43" i="8"/>
  <c r="L30" i="8" s="1"/>
  <c r="Z30" i="8" s="1"/>
  <c r="Z45" i="8"/>
  <c r="J49" i="8"/>
  <c r="J47" i="8" s="1"/>
  <c r="Z61" i="8"/>
  <c r="L98" i="8"/>
  <c r="Z98" i="8" s="1"/>
  <c r="J100" i="8"/>
  <c r="L100" i="8" s="1"/>
  <c r="Z100" i="8" s="1"/>
  <c r="L102" i="8"/>
  <c r="Z102" i="8" s="1"/>
  <c r="J129" i="8"/>
  <c r="J128" i="8" s="1"/>
  <c r="L128" i="8" s="1"/>
  <c r="L131" i="8"/>
  <c r="L135" i="8"/>
  <c r="Z135" i="8" s="1"/>
  <c r="K134" i="8"/>
  <c r="L134" i="8" s="1"/>
  <c r="Z134" i="8" s="1"/>
  <c r="D95" i="8"/>
  <c r="D128" i="8"/>
  <c r="J96" i="8"/>
  <c r="L144" i="8"/>
  <c r="Z129" i="7"/>
  <c r="Z43" i="7"/>
  <c r="L61" i="7"/>
  <c r="Z61" i="7" s="1"/>
  <c r="Z96" i="7"/>
  <c r="Z132" i="7"/>
  <c r="K47" i="7"/>
  <c r="Z63" i="7"/>
  <c r="D128" i="7"/>
  <c r="L134" i="7"/>
  <c r="Z134" i="7" s="1"/>
  <c r="J9" i="7"/>
  <c r="L9" i="7" s="1"/>
  <c r="Z9" i="7" s="1"/>
  <c r="L10" i="7"/>
  <c r="Z10" i="7" s="1"/>
  <c r="Z25" i="7"/>
  <c r="J28" i="7"/>
  <c r="L28" i="7" s="1"/>
  <c r="Z28" i="7" s="1"/>
  <c r="L29" i="7"/>
  <c r="Z29" i="7" s="1"/>
  <c r="L31" i="7"/>
  <c r="L19" i="7"/>
  <c r="Z19" i="7" s="1"/>
  <c r="L21" i="7"/>
  <c r="Z21" i="7" s="1"/>
  <c r="L22" i="7"/>
  <c r="Z22" i="7" s="1"/>
  <c r="K30" i="7"/>
  <c r="L23" i="7"/>
  <c r="Z23" i="7" s="1"/>
  <c r="Z48" i="7"/>
  <c r="L66" i="7"/>
  <c r="Z66" i="7" s="1"/>
  <c r="J65" i="7"/>
  <c r="L65" i="7" s="1"/>
  <c r="Z65" i="7" s="1"/>
  <c r="Z78" i="7"/>
  <c r="L77" i="7"/>
  <c r="Z77" i="7" s="1"/>
  <c r="L142" i="7"/>
  <c r="Z142" i="7" s="1"/>
  <c r="J137" i="7"/>
  <c r="J30" i="7"/>
  <c r="D47" i="7"/>
  <c r="L50" i="7"/>
  <c r="Z62" i="7"/>
  <c r="Z93" i="7"/>
  <c r="Z98" i="7"/>
  <c r="L128" i="7"/>
  <c r="Z128" i="7" s="1"/>
  <c r="L144" i="7"/>
  <c r="J45" i="7"/>
  <c r="L45" i="7" s="1"/>
  <c r="Z45" i="7" s="1"/>
  <c r="L101" i="7"/>
  <c r="Z101" i="7" s="1"/>
  <c r="J100" i="7"/>
  <c r="D147" i="7"/>
  <c r="Z133" i="7"/>
  <c r="K147" i="7"/>
  <c r="L128" i="6"/>
  <c r="Z128" i="6" s="1"/>
  <c r="L28" i="6"/>
  <c r="L63" i="6"/>
  <c r="Z63" i="6" s="1"/>
  <c r="L93" i="6"/>
  <c r="L129" i="6"/>
  <c r="Z129" i="6" s="1"/>
  <c r="Z133" i="6"/>
  <c r="J136" i="6"/>
  <c r="L61" i="6"/>
  <c r="L134" i="6"/>
  <c r="Z134" i="6" s="1"/>
  <c r="L9" i="6"/>
  <c r="Z9" i="6" s="1"/>
  <c r="L43" i="6"/>
  <c r="L30" i="6" s="1"/>
  <c r="Z30" i="6" s="1"/>
  <c r="L76" i="6"/>
  <c r="Z98" i="6"/>
  <c r="K30" i="6"/>
  <c r="Z31" i="6"/>
  <c r="Z48" i="6"/>
  <c r="Z28" i="6"/>
  <c r="Z76" i="6"/>
  <c r="J22" i="6"/>
  <c r="L22" i="6" s="1"/>
  <c r="Z22" i="6" s="1"/>
  <c r="L29" i="6"/>
  <c r="Z29" i="6" s="1"/>
  <c r="J30" i="6"/>
  <c r="Z62" i="6"/>
  <c r="D61" i="6"/>
  <c r="L66" i="6"/>
  <c r="Z66" i="6" s="1"/>
  <c r="J65" i="6"/>
  <c r="L65" i="6" s="1"/>
  <c r="Z65" i="6" s="1"/>
  <c r="Z93" i="6"/>
  <c r="Z96" i="6"/>
  <c r="L101" i="6"/>
  <c r="Z101" i="6" s="1"/>
  <c r="J100" i="6"/>
  <c r="L100" i="6" s="1"/>
  <c r="Z100" i="6" s="1"/>
  <c r="L10" i="6"/>
  <c r="Z10" i="6" s="1"/>
  <c r="J45" i="6"/>
  <c r="L45" i="6" s="1"/>
  <c r="Z45" i="6" s="1"/>
  <c r="K147" i="6"/>
  <c r="L51" i="6"/>
  <c r="Z51" i="6" s="1"/>
  <c r="J49" i="6"/>
  <c r="J47" i="6" s="1"/>
  <c r="Z78" i="6"/>
  <c r="L77" i="6"/>
  <c r="Z77" i="6" s="1"/>
  <c r="Z137" i="6"/>
  <c r="D136" i="6"/>
  <c r="Z136" i="6" s="1"/>
  <c r="L145" i="6"/>
  <c r="Z145" i="6" s="1"/>
  <c r="L144" i="6"/>
  <c r="L77" i="5"/>
  <c r="Z77" i="5" s="1"/>
  <c r="L98" i="5"/>
  <c r="Z98" i="5" s="1"/>
  <c r="K47" i="5"/>
  <c r="Z93" i="5"/>
  <c r="K76" i="5"/>
  <c r="L76" i="5" s="1"/>
  <c r="Z76" i="5" s="1"/>
  <c r="L9" i="5"/>
  <c r="Z9" i="5" s="1"/>
  <c r="Z48" i="5"/>
  <c r="Z22" i="5"/>
  <c r="J30" i="5"/>
  <c r="L43" i="5"/>
  <c r="Z43" i="5" s="1"/>
  <c r="Z132" i="5"/>
  <c r="L12" i="5"/>
  <c r="Z12" i="5" s="1"/>
  <c r="L27" i="5"/>
  <c r="Z27" i="5" s="1"/>
  <c r="L44" i="5"/>
  <c r="Z44" i="5" s="1"/>
  <c r="J45" i="5"/>
  <c r="L45" i="5" s="1"/>
  <c r="Z45" i="5" s="1"/>
  <c r="J49" i="5"/>
  <c r="Z133" i="5"/>
  <c r="L135" i="5"/>
  <c r="Z135" i="5" s="1"/>
  <c r="J134" i="5"/>
  <c r="L134" i="5" s="1"/>
  <c r="Z134" i="5" s="1"/>
  <c r="K136" i="5"/>
  <c r="L137" i="5"/>
  <c r="L136" i="5" s="1"/>
  <c r="Z33" i="5"/>
  <c r="J115" i="5"/>
  <c r="L49" i="5"/>
  <c r="L96" i="5"/>
  <c r="Z96" i="5" s="1"/>
  <c r="L128" i="5"/>
  <c r="Z128" i="5" s="1"/>
  <c r="D61" i="5"/>
  <c r="D136" i="5"/>
  <c r="Z144" i="5"/>
  <c r="J65" i="5"/>
  <c r="L65" i="5" s="1"/>
  <c r="Z65" i="5" s="1"/>
  <c r="J100" i="5"/>
  <c r="L100" i="5" s="1"/>
  <c r="Z100" i="5" s="1"/>
  <c r="L22" i="4"/>
  <c r="Z22" i="4" s="1"/>
  <c r="L45" i="4"/>
  <c r="Z45" i="4" s="1"/>
  <c r="Z64" i="4"/>
  <c r="Z133" i="4"/>
  <c r="Z9" i="4"/>
  <c r="J30" i="4"/>
  <c r="Z63" i="4"/>
  <c r="Z28" i="4"/>
  <c r="L61" i="4"/>
  <c r="Z31" i="4"/>
  <c r="L94" i="4"/>
  <c r="Z94" i="4" s="1"/>
  <c r="J93" i="4"/>
  <c r="L93" i="4" s="1"/>
  <c r="Z93" i="4" s="1"/>
  <c r="J137" i="4"/>
  <c r="L143" i="4"/>
  <c r="Z143" i="4" s="1"/>
  <c r="Z48" i="4"/>
  <c r="L49" i="4"/>
  <c r="Z49" i="4" s="1"/>
  <c r="Z50" i="4"/>
  <c r="L66" i="4"/>
  <c r="Z66" i="4" s="1"/>
  <c r="J65" i="4"/>
  <c r="K95" i="4"/>
  <c r="K144" i="4"/>
  <c r="L145" i="4"/>
  <c r="Z145" i="4" s="1"/>
  <c r="L24" i="4"/>
  <c r="Z24" i="4" s="1"/>
  <c r="J25" i="4"/>
  <c r="L25" i="4" s="1"/>
  <c r="Z25" i="4" s="1"/>
  <c r="L32" i="4"/>
  <c r="Z32" i="4" s="1"/>
  <c r="L34" i="4"/>
  <c r="Z34" i="4" s="1"/>
  <c r="K65" i="4"/>
  <c r="K47" i="4" s="1"/>
  <c r="L78" i="4"/>
  <c r="J77" i="4"/>
  <c r="J49" i="4"/>
  <c r="J47" i="4" s="1"/>
  <c r="Z61" i="4"/>
  <c r="L98" i="4"/>
  <c r="Z98" i="4" s="1"/>
  <c r="J100" i="4"/>
  <c r="L100" i="4" s="1"/>
  <c r="Z100" i="4" s="1"/>
  <c r="L102" i="4"/>
  <c r="Z102" i="4" s="1"/>
  <c r="J129" i="4"/>
  <c r="J128" i="4" s="1"/>
  <c r="L128" i="4" s="1"/>
  <c r="L131" i="4"/>
  <c r="L135" i="4"/>
  <c r="Z135" i="4" s="1"/>
  <c r="K134" i="4"/>
  <c r="L134" i="4" s="1"/>
  <c r="Z134" i="4" s="1"/>
  <c r="D95" i="4"/>
  <c r="D128" i="4"/>
  <c r="J96" i="4"/>
  <c r="Z148" i="3"/>
  <c r="K147" i="3"/>
  <c r="K146" i="3" s="1"/>
  <c r="F147" i="3"/>
  <c r="H147" i="3" s="1"/>
  <c r="J146" i="3"/>
  <c r="L146" i="3" s="1"/>
  <c r="D146" i="3"/>
  <c r="J145" i="3"/>
  <c r="L145" i="3" s="1"/>
  <c r="Z145" i="3" s="1"/>
  <c r="F145" i="3"/>
  <c r="H145" i="3" s="1"/>
  <c r="J144" i="3"/>
  <c r="L144" i="3" s="1"/>
  <c r="Z144" i="3" s="1"/>
  <c r="F144" i="3"/>
  <c r="H144" i="3" s="1"/>
  <c r="J143" i="3"/>
  <c r="L143" i="3" s="1"/>
  <c r="Z143" i="3" s="1"/>
  <c r="F143" i="3"/>
  <c r="H143" i="3" s="1"/>
  <c r="J142" i="3"/>
  <c r="L142" i="3" s="1"/>
  <c r="Z142" i="3" s="1"/>
  <c r="F142" i="3"/>
  <c r="H142" i="3" s="1"/>
  <c r="J141" i="3"/>
  <c r="L141" i="3" s="1"/>
  <c r="Z141" i="3" s="1"/>
  <c r="F141" i="3"/>
  <c r="H141" i="3" s="1"/>
  <c r="J140" i="3"/>
  <c r="L140" i="3" s="1"/>
  <c r="Z140" i="3" s="1"/>
  <c r="F140" i="3"/>
  <c r="H140" i="3" s="1"/>
  <c r="K139" i="3"/>
  <c r="K138" i="3" s="1"/>
  <c r="D139" i="3"/>
  <c r="K137" i="3"/>
  <c r="J137" i="3"/>
  <c r="F137" i="3"/>
  <c r="H137" i="3" s="1"/>
  <c r="K136" i="3"/>
  <c r="D136" i="3"/>
  <c r="K135" i="3"/>
  <c r="J135" i="3"/>
  <c r="D135" i="3"/>
  <c r="L134" i="3"/>
  <c r="F134" i="3"/>
  <c r="H134" i="3" s="1"/>
  <c r="J133" i="3"/>
  <c r="L133" i="3" s="1"/>
  <c r="Z133" i="3" s="1"/>
  <c r="F133" i="3"/>
  <c r="H133" i="3" s="1"/>
  <c r="L132" i="3"/>
  <c r="Z132" i="3" s="1"/>
  <c r="F132" i="3"/>
  <c r="H132" i="3" s="1"/>
  <c r="K131" i="3"/>
  <c r="D131" i="3"/>
  <c r="D130" i="3" s="1"/>
  <c r="K130" i="3"/>
  <c r="Z129" i="3"/>
  <c r="J129" i="3"/>
  <c r="H129" i="3"/>
  <c r="Z128" i="3"/>
  <c r="J128" i="3"/>
  <c r="H128" i="3"/>
  <c r="Z127" i="3"/>
  <c r="J127" i="3"/>
  <c r="H127" i="3"/>
  <c r="Z126" i="3"/>
  <c r="J126" i="3"/>
  <c r="F126" i="3"/>
  <c r="H126" i="3" s="1"/>
  <c r="Z125" i="3"/>
  <c r="J125" i="3"/>
  <c r="H125" i="3"/>
  <c r="Z124" i="3"/>
  <c r="J124" i="3"/>
  <c r="H124" i="3"/>
  <c r="Z123" i="3"/>
  <c r="J123" i="3"/>
  <c r="H123" i="3"/>
  <c r="Z122" i="3"/>
  <c r="J122" i="3"/>
  <c r="H122" i="3"/>
  <c r="Z121" i="3"/>
  <c r="J121" i="3"/>
  <c r="H121" i="3"/>
  <c r="Z120" i="3"/>
  <c r="J120" i="3"/>
  <c r="H120" i="3"/>
  <c r="Z119" i="3"/>
  <c r="J119" i="3"/>
  <c r="H119" i="3"/>
  <c r="Z118" i="3"/>
  <c r="J118" i="3"/>
  <c r="H118" i="3"/>
  <c r="Z117" i="3"/>
  <c r="K117" i="3"/>
  <c r="D117" i="3"/>
  <c r="Z116" i="3"/>
  <c r="J116" i="3"/>
  <c r="H116" i="3"/>
  <c r="J115" i="3"/>
  <c r="L115" i="3" s="1"/>
  <c r="Z115" i="3" s="1"/>
  <c r="F115" i="3"/>
  <c r="H115" i="3" s="1"/>
  <c r="Z114" i="3"/>
  <c r="J114" i="3"/>
  <c r="H114" i="3"/>
  <c r="Z113" i="3"/>
  <c r="J113" i="3"/>
  <c r="H113" i="3"/>
  <c r="J112" i="3"/>
  <c r="L112" i="3" s="1"/>
  <c r="Z112" i="3" s="1"/>
  <c r="F112" i="3"/>
  <c r="H112" i="3" s="1"/>
  <c r="Z111" i="3"/>
  <c r="J111" i="3"/>
  <c r="H111" i="3"/>
  <c r="Z110" i="3"/>
  <c r="J110" i="3"/>
  <c r="F110" i="3"/>
  <c r="H110" i="3" s="1"/>
  <c r="Z109" i="3"/>
  <c r="J109" i="3"/>
  <c r="F109" i="3"/>
  <c r="H109" i="3" s="1"/>
  <c r="Z108" i="3"/>
  <c r="J108" i="3"/>
  <c r="H108" i="3"/>
  <c r="Z107" i="3"/>
  <c r="J107" i="3"/>
  <c r="H107" i="3"/>
  <c r="Z106" i="3"/>
  <c r="J106" i="3"/>
  <c r="H106" i="3"/>
  <c r="J105" i="3"/>
  <c r="F105" i="3"/>
  <c r="H105" i="3" s="1"/>
  <c r="J104" i="3"/>
  <c r="L104" i="3" s="1"/>
  <c r="Z104" i="3" s="1"/>
  <c r="F104" i="3"/>
  <c r="H104" i="3" s="1"/>
  <c r="J103" i="3"/>
  <c r="L103" i="3" s="1"/>
  <c r="Z103" i="3" s="1"/>
  <c r="F103" i="3"/>
  <c r="H103" i="3" s="1"/>
  <c r="K102" i="3"/>
  <c r="D102" i="3"/>
  <c r="L101" i="3"/>
  <c r="Z101" i="3" s="1"/>
  <c r="F101" i="3"/>
  <c r="H101" i="3" s="1"/>
  <c r="K100" i="3"/>
  <c r="J100" i="3"/>
  <c r="D100" i="3"/>
  <c r="J99" i="3"/>
  <c r="L99" i="3" s="1"/>
  <c r="Z99" i="3" s="1"/>
  <c r="F99" i="3"/>
  <c r="H99" i="3" s="1"/>
  <c r="K98" i="3"/>
  <c r="D98" i="3"/>
  <c r="K96" i="3"/>
  <c r="J96" i="3"/>
  <c r="L96" i="3" s="1"/>
  <c r="Z96" i="3" s="1"/>
  <c r="F96" i="3"/>
  <c r="H96" i="3" s="1"/>
  <c r="K95" i="3"/>
  <c r="J95" i="3"/>
  <c r="L95" i="3" s="1"/>
  <c r="D95" i="3"/>
  <c r="Z94" i="3"/>
  <c r="J94" i="3"/>
  <c r="F94" i="3"/>
  <c r="H94" i="3" s="1"/>
  <c r="Z93" i="3"/>
  <c r="J93" i="3"/>
  <c r="F93" i="3"/>
  <c r="H93" i="3" s="1"/>
  <c r="Z92" i="3"/>
  <c r="J92" i="3"/>
  <c r="F92" i="3"/>
  <c r="H92" i="3" s="1"/>
  <c r="Z91" i="3"/>
  <c r="J91" i="3"/>
  <c r="F91" i="3"/>
  <c r="H91" i="3" s="1"/>
  <c r="Z90" i="3"/>
  <c r="J90" i="3"/>
  <c r="F90" i="3"/>
  <c r="H90" i="3" s="1"/>
  <c r="Z89" i="3"/>
  <c r="J89" i="3"/>
  <c r="F89" i="3"/>
  <c r="H89" i="3" s="1"/>
  <c r="Z88" i="3"/>
  <c r="J88" i="3"/>
  <c r="F88" i="3"/>
  <c r="H88" i="3" s="1"/>
  <c r="Z87" i="3"/>
  <c r="J87" i="3"/>
  <c r="F87" i="3"/>
  <c r="H87" i="3" s="1"/>
  <c r="Z86" i="3"/>
  <c r="J86" i="3"/>
  <c r="F86" i="3"/>
  <c r="H86" i="3" s="1"/>
  <c r="Z85" i="3"/>
  <c r="J85" i="3"/>
  <c r="F85" i="3"/>
  <c r="H85" i="3" s="1"/>
  <c r="Z84" i="3"/>
  <c r="J84" i="3"/>
  <c r="F84" i="3"/>
  <c r="H84" i="3" s="1"/>
  <c r="Z83" i="3"/>
  <c r="J83" i="3"/>
  <c r="F83" i="3"/>
  <c r="H83" i="3" s="1"/>
  <c r="Z82" i="3"/>
  <c r="J82" i="3"/>
  <c r="F82" i="3"/>
  <c r="H82" i="3" s="1"/>
  <c r="Z81" i="3"/>
  <c r="J81" i="3"/>
  <c r="F81" i="3"/>
  <c r="H81" i="3" s="1"/>
  <c r="J80" i="3"/>
  <c r="L80" i="3" s="1"/>
  <c r="Z80" i="3" s="1"/>
  <c r="F80" i="3"/>
  <c r="H80" i="3" s="1"/>
  <c r="K79" i="3"/>
  <c r="D79" i="3"/>
  <c r="D78" i="3"/>
  <c r="Z77" i="3"/>
  <c r="K77" i="3"/>
  <c r="J77" i="3"/>
  <c r="H77" i="3"/>
  <c r="Z76" i="3"/>
  <c r="K76" i="3"/>
  <c r="J76" i="3"/>
  <c r="H76" i="3"/>
  <c r="Z75" i="3"/>
  <c r="K75" i="3"/>
  <c r="J75" i="3"/>
  <c r="H75" i="3"/>
  <c r="Z74" i="3"/>
  <c r="K74" i="3"/>
  <c r="J74" i="3"/>
  <c r="H74" i="3"/>
  <c r="Z73" i="3"/>
  <c r="K73" i="3"/>
  <c r="J73" i="3"/>
  <c r="H73" i="3"/>
  <c r="Z72" i="3"/>
  <c r="K72" i="3"/>
  <c r="J72" i="3"/>
  <c r="H72" i="3"/>
  <c r="Z71" i="3"/>
  <c r="K71" i="3"/>
  <c r="J71" i="3"/>
  <c r="H71" i="3"/>
  <c r="Z70" i="3"/>
  <c r="K70" i="3"/>
  <c r="J70" i="3"/>
  <c r="H70" i="3"/>
  <c r="Z69" i="3"/>
  <c r="K69" i="3"/>
  <c r="J69" i="3"/>
  <c r="H69" i="3"/>
  <c r="K68" i="3"/>
  <c r="J68" i="3"/>
  <c r="L68" i="3" s="1"/>
  <c r="Z68" i="3" s="1"/>
  <c r="H68" i="3"/>
  <c r="K67" i="3"/>
  <c r="D67" i="3"/>
  <c r="L66" i="3"/>
  <c r="Z66" i="3" s="1"/>
  <c r="H66" i="3"/>
  <c r="L65" i="3"/>
  <c r="K65" i="3"/>
  <c r="D65" i="3"/>
  <c r="Z65" i="3" s="1"/>
  <c r="Z64" i="3"/>
  <c r="L64" i="3"/>
  <c r="F64" i="3"/>
  <c r="H64" i="3" s="1"/>
  <c r="D64" i="3"/>
  <c r="K63" i="3"/>
  <c r="J63" i="3"/>
  <c r="L63" i="3" s="1"/>
  <c r="D63" i="3"/>
  <c r="D49" i="3" s="1"/>
  <c r="Z62" i="3"/>
  <c r="J62" i="3"/>
  <c r="H62" i="3"/>
  <c r="Z61" i="3"/>
  <c r="K61" i="3"/>
  <c r="J61" i="3"/>
  <c r="H61" i="3"/>
  <c r="Z60" i="3"/>
  <c r="J60" i="3"/>
  <c r="H60" i="3"/>
  <c r="Z59" i="3"/>
  <c r="J59" i="3"/>
  <c r="H59" i="3"/>
  <c r="J58" i="3"/>
  <c r="L58" i="3" s="1"/>
  <c r="Z58" i="3" s="1"/>
  <c r="F58" i="3"/>
  <c r="H58" i="3" s="1"/>
  <c r="Z57" i="3"/>
  <c r="J57" i="3"/>
  <c r="F57" i="3"/>
  <c r="H57" i="3" s="1"/>
  <c r="J56" i="3"/>
  <c r="L56" i="3" s="1"/>
  <c r="Z56" i="3" s="1"/>
  <c r="F56" i="3"/>
  <c r="H56" i="3" s="1"/>
  <c r="J55" i="3"/>
  <c r="L55" i="3" s="1"/>
  <c r="Z55" i="3" s="1"/>
  <c r="F55" i="3"/>
  <c r="H55" i="3" s="1"/>
  <c r="J54" i="3"/>
  <c r="L54" i="3" s="1"/>
  <c r="Z54" i="3" s="1"/>
  <c r="F54" i="3"/>
  <c r="H54" i="3" s="1"/>
  <c r="J53" i="3"/>
  <c r="L53" i="3" s="1"/>
  <c r="Z53" i="3" s="1"/>
  <c r="F53" i="3"/>
  <c r="H53" i="3" s="1"/>
  <c r="L52" i="3"/>
  <c r="J52" i="3"/>
  <c r="H52" i="3"/>
  <c r="K51" i="3"/>
  <c r="D51" i="3"/>
  <c r="K50" i="3"/>
  <c r="J50" i="3"/>
  <c r="H50" i="3"/>
  <c r="K48" i="3"/>
  <c r="K47" i="3" s="1"/>
  <c r="J48" i="3"/>
  <c r="H48" i="3"/>
  <c r="D47" i="3"/>
  <c r="J46" i="3"/>
  <c r="H46" i="3"/>
  <c r="K45" i="3"/>
  <c r="D45" i="3"/>
  <c r="L44" i="3"/>
  <c r="Z44" i="3" s="1"/>
  <c r="J44" i="3"/>
  <c r="H44" i="3"/>
  <c r="K43" i="3"/>
  <c r="J43" i="3"/>
  <c r="L43" i="3" s="1"/>
  <c r="Z43" i="3" s="1"/>
  <c r="H43" i="3"/>
  <c r="L42" i="3"/>
  <c r="Z42" i="3" s="1"/>
  <c r="H42" i="3"/>
  <c r="K41" i="3"/>
  <c r="J41" i="3"/>
  <c r="L41" i="3" s="1"/>
  <c r="Z41" i="3" s="1"/>
  <c r="H41" i="3"/>
  <c r="J40" i="3"/>
  <c r="L40" i="3" s="1"/>
  <c r="Z40" i="3" s="1"/>
  <c r="H40" i="3"/>
  <c r="J39" i="3"/>
  <c r="L39" i="3" s="1"/>
  <c r="Z39" i="3" s="1"/>
  <c r="H39" i="3"/>
  <c r="J38" i="3"/>
  <c r="L38" i="3" s="1"/>
  <c r="Z38" i="3" s="1"/>
  <c r="F38" i="3"/>
  <c r="H38" i="3" s="1"/>
  <c r="J37" i="3"/>
  <c r="L37" i="3" s="1"/>
  <c r="Z37" i="3" s="1"/>
  <c r="F37" i="3"/>
  <c r="H37" i="3" s="1"/>
  <c r="K36" i="3"/>
  <c r="J36" i="3"/>
  <c r="H36" i="3"/>
  <c r="K35" i="3"/>
  <c r="F35" i="3"/>
  <c r="D35" i="3"/>
  <c r="Z35" i="3" s="1"/>
  <c r="K34" i="3"/>
  <c r="J34" i="3"/>
  <c r="H34" i="3"/>
  <c r="K33" i="3"/>
  <c r="J33" i="3"/>
  <c r="L33" i="3" s="1"/>
  <c r="Z33" i="3" s="1"/>
  <c r="H33" i="3"/>
  <c r="K32" i="3"/>
  <c r="J31" i="3"/>
  <c r="L31" i="3" s="1"/>
  <c r="Z31" i="3" s="1"/>
  <c r="H31" i="3"/>
  <c r="K30" i="3"/>
  <c r="D30" i="3"/>
  <c r="J29" i="3"/>
  <c r="L29" i="3" s="1"/>
  <c r="Z29" i="3" s="1"/>
  <c r="H29" i="3"/>
  <c r="K28" i="3"/>
  <c r="J28" i="3"/>
  <c r="L28" i="3" s="1"/>
  <c r="Z28" i="3" s="1"/>
  <c r="H28" i="3"/>
  <c r="K27" i="3"/>
  <c r="D27" i="3"/>
  <c r="K26" i="3"/>
  <c r="J26" i="3"/>
  <c r="H26" i="3"/>
  <c r="K25" i="3"/>
  <c r="J25" i="3"/>
  <c r="L25" i="3" s="1"/>
  <c r="Z25" i="3" s="1"/>
  <c r="H25" i="3"/>
  <c r="K24" i="3"/>
  <c r="D24" i="3"/>
  <c r="K23" i="3"/>
  <c r="J23" i="3"/>
  <c r="L23" i="3" s="1"/>
  <c r="Z23" i="3" s="1"/>
  <c r="H23" i="3"/>
  <c r="G23" i="3"/>
  <c r="F23" i="3"/>
  <c r="K22" i="3"/>
  <c r="J22" i="3"/>
  <c r="L22" i="3" s="1"/>
  <c r="Z22" i="3" s="1"/>
  <c r="H22" i="3"/>
  <c r="K21" i="3"/>
  <c r="J21" i="3"/>
  <c r="L21" i="3" s="1"/>
  <c r="Z21" i="3" s="1"/>
  <c r="H21" i="3"/>
  <c r="G21" i="3"/>
  <c r="F21" i="3"/>
  <c r="J20" i="3"/>
  <c r="L20" i="3" s="1"/>
  <c r="Z20" i="3" s="1"/>
  <c r="H20" i="3"/>
  <c r="J19" i="3"/>
  <c r="L19" i="3" s="1"/>
  <c r="Z19" i="3" s="1"/>
  <c r="F19" i="3"/>
  <c r="H19" i="3" s="1"/>
  <c r="J18" i="3"/>
  <c r="L18" i="3" s="1"/>
  <c r="Z18" i="3" s="1"/>
  <c r="H18" i="3"/>
  <c r="J17" i="3"/>
  <c r="L17" i="3" s="1"/>
  <c r="Z17" i="3" s="1"/>
  <c r="H17" i="3"/>
  <c r="J16" i="3"/>
  <c r="L16" i="3" s="1"/>
  <c r="Z16" i="3" s="1"/>
  <c r="F16" i="3"/>
  <c r="H16" i="3" s="1"/>
  <c r="J15" i="3"/>
  <c r="L15" i="3" s="1"/>
  <c r="Z15" i="3" s="1"/>
  <c r="H15" i="3"/>
  <c r="J14" i="3"/>
  <c r="L14" i="3" s="1"/>
  <c r="Z14" i="3" s="1"/>
  <c r="H14" i="3"/>
  <c r="J13" i="3"/>
  <c r="L13" i="3" s="1"/>
  <c r="Z13" i="3" s="1"/>
  <c r="H13" i="3"/>
  <c r="K12" i="3"/>
  <c r="K11" i="3" s="1"/>
  <c r="J12" i="3"/>
  <c r="L12" i="3" s="1"/>
  <c r="Z12" i="3" s="1"/>
  <c r="H12" i="3"/>
  <c r="G12" i="3"/>
  <c r="F12" i="3"/>
  <c r="W11" i="3"/>
  <c r="D11" i="3"/>
  <c r="Z136" i="5" l="1"/>
  <c r="J131" i="3"/>
  <c r="J130" i="3" s="1"/>
  <c r="J95" i="6"/>
  <c r="L95" i="6" s="1"/>
  <c r="Z95" i="6" s="1"/>
  <c r="Z137" i="9"/>
  <c r="J76" i="19"/>
  <c r="L76" i="19" s="1"/>
  <c r="Z76" i="19" s="1"/>
  <c r="L30" i="18"/>
  <c r="Z30" i="18" s="1"/>
  <c r="J47" i="16"/>
  <c r="L30" i="16"/>
  <c r="Z30" i="16" s="1"/>
  <c r="L47" i="12"/>
  <c r="Z47" i="12" s="1"/>
  <c r="J95" i="11"/>
  <c r="L95" i="11" s="1"/>
  <c r="J76" i="11"/>
  <c r="L76" i="11" s="1"/>
  <c r="Z76" i="11" s="1"/>
  <c r="Z128" i="11"/>
  <c r="Z128" i="10"/>
  <c r="L47" i="9"/>
  <c r="Z128" i="8"/>
  <c r="L49" i="6"/>
  <c r="L47" i="6" s="1"/>
  <c r="Z137" i="5"/>
  <c r="K147" i="5"/>
  <c r="L129" i="5"/>
  <c r="Z129" i="5" s="1"/>
  <c r="Z128" i="19"/>
  <c r="L65" i="19"/>
  <c r="L47" i="19" s="1"/>
  <c r="D147" i="14"/>
  <c r="Z30" i="12"/>
  <c r="L30" i="15"/>
  <c r="Z30" i="15" s="1"/>
  <c r="J95" i="19"/>
  <c r="L95" i="19" s="1"/>
  <c r="L96" i="19"/>
  <c r="Z96" i="19" s="1"/>
  <c r="Z131" i="19"/>
  <c r="L129" i="19"/>
  <c r="Z129" i="19" s="1"/>
  <c r="Z65" i="19"/>
  <c r="J136" i="19"/>
  <c r="L137" i="19"/>
  <c r="Z144" i="19"/>
  <c r="Z78" i="19"/>
  <c r="L77" i="19"/>
  <c r="Z77" i="19" s="1"/>
  <c r="Y142" i="19"/>
  <c r="I142" i="19" s="1"/>
  <c r="Y138" i="19"/>
  <c r="I138" i="19" s="1"/>
  <c r="Y130" i="19"/>
  <c r="I130" i="19" s="1"/>
  <c r="Y127" i="19"/>
  <c r="I127" i="19" s="1"/>
  <c r="Y120" i="19"/>
  <c r="I120" i="19" s="1"/>
  <c r="Y116" i="19"/>
  <c r="I116" i="19" s="1"/>
  <c r="Y105" i="19"/>
  <c r="I105" i="19" s="1"/>
  <c r="Y101" i="19"/>
  <c r="I101" i="19" s="1"/>
  <c r="Y99" i="19"/>
  <c r="I99" i="19" s="1"/>
  <c r="Y94" i="19"/>
  <c r="I94" i="19" s="1"/>
  <c r="Y74" i="19"/>
  <c r="I74" i="19" s="1"/>
  <c r="Y72" i="19"/>
  <c r="I72" i="19" s="1"/>
  <c r="Y70" i="19"/>
  <c r="I70" i="19" s="1"/>
  <c r="Y68" i="19"/>
  <c r="I68" i="19" s="1"/>
  <c r="Y66" i="19"/>
  <c r="I66" i="19" s="1"/>
  <c r="Y64" i="19"/>
  <c r="I64" i="19" s="1"/>
  <c r="Y58" i="19"/>
  <c r="I58" i="19" s="1"/>
  <c r="Y51" i="19"/>
  <c r="I51" i="19" s="1"/>
  <c r="Y145" i="19"/>
  <c r="I145" i="19" s="1"/>
  <c r="Y143" i="19"/>
  <c r="I143" i="19" s="1"/>
  <c r="Y139" i="19"/>
  <c r="I139" i="19" s="1"/>
  <c r="Y135" i="19"/>
  <c r="I135" i="19" s="1"/>
  <c r="Y131" i="19"/>
  <c r="I131" i="19" s="1"/>
  <c r="Y126" i="19"/>
  <c r="I126" i="19" s="1"/>
  <c r="Y123" i="19"/>
  <c r="I123" i="19" s="1"/>
  <c r="Y119" i="19"/>
  <c r="I119" i="19" s="1"/>
  <c r="Y114" i="19"/>
  <c r="I114" i="19" s="1"/>
  <c r="Y112" i="19"/>
  <c r="I112" i="19" s="1"/>
  <c r="Y107" i="19"/>
  <c r="I107" i="19" s="1"/>
  <c r="Y104" i="19"/>
  <c r="I104" i="19" s="1"/>
  <c r="Y102" i="19"/>
  <c r="I102" i="19" s="1"/>
  <c r="Y92" i="19"/>
  <c r="I92" i="19" s="1"/>
  <c r="Y90" i="19"/>
  <c r="I90" i="19" s="1"/>
  <c r="Y88" i="19"/>
  <c r="I88" i="19" s="1"/>
  <c r="Y86" i="19"/>
  <c r="I86" i="19" s="1"/>
  <c r="Y84" i="19"/>
  <c r="I84" i="19" s="1"/>
  <c r="Y82" i="19"/>
  <c r="I82" i="19" s="1"/>
  <c r="Y80" i="19"/>
  <c r="I80" i="19" s="1"/>
  <c r="Y78" i="19"/>
  <c r="I78" i="19" s="1"/>
  <c r="Y62" i="19"/>
  <c r="I62" i="19" s="1"/>
  <c r="Y60" i="19"/>
  <c r="I60" i="19" s="1"/>
  <c r="Y57" i="19"/>
  <c r="I57" i="19" s="1"/>
  <c r="Y55" i="19"/>
  <c r="I55" i="19" s="1"/>
  <c r="Y52" i="19"/>
  <c r="I52" i="19" s="1"/>
  <c r="Y140" i="19"/>
  <c r="I140" i="19" s="1"/>
  <c r="Y125" i="19"/>
  <c r="I125" i="19" s="1"/>
  <c r="Y122" i="19"/>
  <c r="I122" i="19" s="1"/>
  <c r="Y118" i="19"/>
  <c r="I118" i="19" s="1"/>
  <c r="Y113" i="19"/>
  <c r="I113" i="19" s="1"/>
  <c r="Y111" i="19"/>
  <c r="I111" i="19" s="1"/>
  <c r="Y109" i="19"/>
  <c r="I109" i="19" s="1"/>
  <c r="Y103" i="19"/>
  <c r="I103" i="19" s="1"/>
  <c r="Y75" i="19"/>
  <c r="I75" i="19" s="1"/>
  <c r="Y73" i="19"/>
  <c r="I73" i="19" s="1"/>
  <c r="Y71" i="19"/>
  <c r="I71" i="19" s="1"/>
  <c r="Y69" i="19"/>
  <c r="I69" i="19" s="1"/>
  <c r="Y67" i="19"/>
  <c r="I67" i="19" s="1"/>
  <c r="Y59" i="19"/>
  <c r="I59" i="19" s="1"/>
  <c r="Y56" i="19"/>
  <c r="I56" i="19" s="1"/>
  <c r="Y53" i="19"/>
  <c r="I53" i="19" s="1"/>
  <c r="Y48" i="19"/>
  <c r="I48" i="19" s="1"/>
  <c r="Y46" i="19"/>
  <c r="I46" i="19" s="1"/>
  <c r="Y44" i="19"/>
  <c r="I44" i="19" s="1"/>
  <c r="Y124" i="19"/>
  <c r="I124" i="19" s="1"/>
  <c r="Y40" i="19"/>
  <c r="I40" i="19" s="1"/>
  <c r="Y38" i="19"/>
  <c r="I38" i="19" s="1"/>
  <c r="Y36" i="19"/>
  <c r="I36" i="19" s="1"/>
  <c r="Y27" i="19"/>
  <c r="I27" i="19" s="1"/>
  <c r="Y17" i="19"/>
  <c r="I17" i="19" s="1"/>
  <c r="Y12" i="19"/>
  <c r="I12" i="19" s="1"/>
  <c r="Y10" i="19"/>
  <c r="Y141" i="19"/>
  <c r="I141" i="19" s="1"/>
  <c r="Y132" i="19"/>
  <c r="I132" i="19" s="1"/>
  <c r="Y117" i="19"/>
  <c r="I117" i="19" s="1"/>
  <c r="Y50" i="19"/>
  <c r="I50" i="19" s="1"/>
  <c r="Y42" i="19"/>
  <c r="I42" i="19" s="1"/>
  <c r="Y41" i="19"/>
  <c r="I41" i="19" s="1"/>
  <c r="Y39" i="19"/>
  <c r="I39" i="19" s="1"/>
  <c r="Y31" i="19"/>
  <c r="I31" i="19" s="1"/>
  <c r="Y29" i="19"/>
  <c r="I29" i="19" s="1"/>
  <c r="Y23" i="19"/>
  <c r="I23" i="19" s="1"/>
  <c r="Y21" i="19"/>
  <c r="I21" i="19" s="1"/>
  <c r="Y19" i="19"/>
  <c r="I19" i="19" s="1"/>
  <c r="Y15" i="19"/>
  <c r="I15" i="19" s="1"/>
  <c r="Y97" i="19"/>
  <c r="I97" i="19" s="1"/>
  <c r="Y91" i="19"/>
  <c r="I91" i="19" s="1"/>
  <c r="Y89" i="19"/>
  <c r="I89" i="19" s="1"/>
  <c r="Y87" i="19"/>
  <c r="I87" i="19" s="1"/>
  <c r="Y85" i="19"/>
  <c r="I85" i="19" s="1"/>
  <c r="Y83" i="19"/>
  <c r="I83" i="19" s="1"/>
  <c r="Y81" i="19"/>
  <c r="I81" i="19" s="1"/>
  <c r="Y79" i="19"/>
  <c r="I79" i="19" s="1"/>
  <c r="Y54" i="19"/>
  <c r="I54" i="19" s="1"/>
  <c r="Y37" i="19"/>
  <c r="I37" i="19" s="1"/>
  <c r="Y34" i="19"/>
  <c r="I34" i="19" s="1"/>
  <c r="Y106" i="19"/>
  <c r="I106" i="19" s="1"/>
  <c r="Y35" i="19"/>
  <c r="I35" i="19" s="1"/>
  <c r="Y32" i="19"/>
  <c r="I32" i="19" s="1"/>
  <c r="Y26" i="19"/>
  <c r="I26" i="19" s="1"/>
  <c r="Y20" i="19"/>
  <c r="I20" i="19" s="1"/>
  <c r="Y18" i="19"/>
  <c r="I18" i="19" s="1"/>
  <c r="Y110" i="19"/>
  <c r="I110" i="19" s="1"/>
  <c r="Y108" i="19"/>
  <c r="I108" i="19" s="1"/>
  <c r="Y24" i="19"/>
  <c r="I24" i="19" s="1"/>
  <c r="Y16" i="19"/>
  <c r="I16" i="19" s="1"/>
  <c r="Y14" i="19"/>
  <c r="I14" i="19" s="1"/>
  <c r="Y13" i="19"/>
  <c r="I13" i="19" s="1"/>
  <c r="Y11" i="19"/>
  <c r="I11" i="19" s="1"/>
  <c r="Y121" i="19"/>
  <c r="I121" i="19" s="1"/>
  <c r="Z31" i="19"/>
  <c r="L30" i="19"/>
  <c r="Z30" i="19" s="1"/>
  <c r="Z95" i="19"/>
  <c r="J47" i="19"/>
  <c r="K147" i="19"/>
  <c r="Z47" i="19"/>
  <c r="J76" i="18"/>
  <c r="L76" i="18" s="1"/>
  <c r="Z76" i="18" s="1"/>
  <c r="J136" i="18"/>
  <c r="L137" i="18"/>
  <c r="Z131" i="18"/>
  <c r="L129" i="18"/>
  <c r="Z129" i="18" s="1"/>
  <c r="J95" i="18"/>
  <c r="L95" i="18" s="1"/>
  <c r="Z95" i="18" s="1"/>
  <c r="L100" i="18"/>
  <c r="Z100" i="18" s="1"/>
  <c r="Z78" i="18"/>
  <c r="L77" i="18"/>
  <c r="Z77" i="18" s="1"/>
  <c r="K147" i="18"/>
  <c r="Z144" i="18"/>
  <c r="L65" i="18"/>
  <c r="J47" i="18"/>
  <c r="D147" i="18"/>
  <c r="Z78" i="17"/>
  <c r="L77" i="17"/>
  <c r="Z77" i="17" s="1"/>
  <c r="K147" i="17"/>
  <c r="J95" i="17"/>
  <c r="L95" i="17" s="1"/>
  <c r="Z95" i="17" s="1"/>
  <c r="L65" i="17"/>
  <c r="Z131" i="17"/>
  <c r="L129" i="17"/>
  <c r="Z129" i="17" s="1"/>
  <c r="D147" i="17"/>
  <c r="J47" i="17"/>
  <c r="Z144" i="17"/>
  <c r="J76" i="17"/>
  <c r="L76" i="17" s="1"/>
  <c r="Z76" i="17" s="1"/>
  <c r="J136" i="17"/>
  <c r="L137" i="17"/>
  <c r="Z131" i="16"/>
  <c r="L129" i="16"/>
  <c r="Z129" i="16" s="1"/>
  <c r="K147" i="16"/>
  <c r="J95" i="16"/>
  <c r="L95" i="16" s="1"/>
  <c r="Z95" i="16" s="1"/>
  <c r="L65" i="16"/>
  <c r="Z65" i="16" s="1"/>
  <c r="Z144" i="16"/>
  <c r="J136" i="16"/>
  <c r="L137" i="16"/>
  <c r="D147" i="16"/>
  <c r="J76" i="16"/>
  <c r="L76" i="16" s="1"/>
  <c r="Z76" i="16" s="1"/>
  <c r="Z78" i="16"/>
  <c r="L77" i="16"/>
  <c r="Z77" i="16" s="1"/>
  <c r="Z50" i="16"/>
  <c r="L49" i="16"/>
  <c r="D147" i="15"/>
  <c r="L137" i="15"/>
  <c r="J136" i="15"/>
  <c r="J95" i="15"/>
  <c r="L95" i="15" s="1"/>
  <c r="Z95" i="15" s="1"/>
  <c r="L100" i="15"/>
  <c r="Z100" i="15" s="1"/>
  <c r="Z144" i="15"/>
  <c r="L65" i="15"/>
  <c r="Z131" i="15"/>
  <c r="L129" i="15"/>
  <c r="Z129" i="15" s="1"/>
  <c r="J76" i="15"/>
  <c r="L76" i="15" s="1"/>
  <c r="Z76" i="15" s="1"/>
  <c r="J76" i="14"/>
  <c r="L76" i="14" s="1"/>
  <c r="Z76" i="14" s="1"/>
  <c r="Z30" i="14"/>
  <c r="Z78" i="14"/>
  <c r="L77" i="14"/>
  <c r="Z77" i="14" s="1"/>
  <c r="Z144" i="14"/>
  <c r="J47" i="14"/>
  <c r="Y142" i="14"/>
  <c r="I142" i="14" s="1"/>
  <c r="Y138" i="14"/>
  <c r="I138" i="14" s="1"/>
  <c r="Y130" i="14"/>
  <c r="I130" i="14" s="1"/>
  <c r="Y127" i="14"/>
  <c r="I127" i="14" s="1"/>
  <c r="Y120" i="14"/>
  <c r="I120" i="14" s="1"/>
  <c r="Y116" i="14"/>
  <c r="I116" i="14" s="1"/>
  <c r="Y105" i="14"/>
  <c r="I105" i="14" s="1"/>
  <c r="Y101" i="14"/>
  <c r="I101" i="14" s="1"/>
  <c r="Y99" i="14"/>
  <c r="I99" i="14" s="1"/>
  <c r="Y94" i="14"/>
  <c r="I94" i="14" s="1"/>
  <c r="Y74" i="14"/>
  <c r="I74" i="14" s="1"/>
  <c r="Y72" i="14"/>
  <c r="I72" i="14" s="1"/>
  <c r="Y70" i="14"/>
  <c r="I70" i="14" s="1"/>
  <c r="Y68" i="14"/>
  <c r="I68" i="14" s="1"/>
  <c r="Y66" i="14"/>
  <c r="I66" i="14" s="1"/>
  <c r="Y64" i="14"/>
  <c r="I64" i="14" s="1"/>
  <c r="Y145" i="14"/>
  <c r="I145" i="14" s="1"/>
  <c r="Y143" i="14"/>
  <c r="I143" i="14" s="1"/>
  <c r="Y139" i="14"/>
  <c r="I139" i="14" s="1"/>
  <c r="Y135" i="14"/>
  <c r="I135" i="14" s="1"/>
  <c r="Y131" i="14"/>
  <c r="I131" i="14" s="1"/>
  <c r="Y126" i="14"/>
  <c r="I126" i="14" s="1"/>
  <c r="Y123" i="14"/>
  <c r="I123" i="14" s="1"/>
  <c r="Y119" i="14"/>
  <c r="I119" i="14" s="1"/>
  <c r="Y114" i="14"/>
  <c r="I114" i="14" s="1"/>
  <c r="Y112" i="14"/>
  <c r="I112" i="14" s="1"/>
  <c r="Y107" i="14"/>
  <c r="I107" i="14" s="1"/>
  <c r="Y104" i="14"/>
  <c r="I104" i="14" s="1"/>
  <c r="Y102" i="14"/>
  <c r="I102" i="14" s="1"/>
  <c r="Y92" i="14"/>
  <c r="I92" i="14" s="1"/>
  <c r="Y90" i="14"/>
  <c r="I90" i="14" s="1"/>
  <c r="Y88" i="14"/>
  <c r="I88" i="14" s="1"/>
  <c r="Y86" i="14"/>
  <c r="I86" i="14" s="1"/>
  <c r="Y84" i="14"/>
  <c r="I84" i="14" s="1"/>
  <c r="Y82" i="14"/>
  <c r="I82" i="14" s="1"/>
  <c r="Y80" i="14"/>
  <c r="I80" i="14" s="1"/>
  <c r="Y78" i="14"/>
  <c r="I78" i="14" s="1"/>
  <c r="Y60" i="14"/>
  <c r="I60" i="14" s="1"/>
  <c r="Y57" i="14"/>
  <c r="I57" i="14" s="1"/>
  <c r="Y55" i="14"/>
  <c r="I55" i="14" s="1"/>
  <c r="Y52" i="14"/>
  <c r="I52" i="14" s="1"/>
  <c r="Y140" i="14"/>
  <c r="I140" i="14" s="1"/>
  <c r="Y125" i="14"/>
  <c r="I125" i="14" s="1"/>
  <c r="Y122" i="14"/>
  <c r="I122" i="14" s="1"/>
  <c r="Y118" i="14"/>
  <c r="I118" i="14" s="1"/>
  <c r="Y113" i="14"/>
  <c r="I113" i="14" s="1"/>
  <c r="Y111" i="14"/>
  <c r="I111" i="14" s="1"/>
  <c r="Y109" i="14"/>
  <c r="I109" i="14" s="1"/>
  <c r="Y103" i="14"/>
  <c r="I103" i="14" s="1"/>
  <c r="Y75" i="14"/>
  <c r="I75" i="14" s="1"/>
  <c r="Y73" i="14"/>
  <c r="I73" i="14" s="1"/>
  <c r="Y71" i="14"/>
  <c r="I71" i="14" s="1"/>
  <c r="Y69" i="14"/>
  <c r="I69" i="14" s="1"/>
  <c r="Y67" i="14"/>
  <c r="I67" i="14" s="1"/>
  <c r="Y59" i="14"/>
  <c r="I59" i="14" s="1"/>
  <c r="Y56" i="14"/>
  <c r="I56" i="14" s="1"/>
  <c r="Y53" i="14"/>
  <c r="I53" i="14" s="1"/>
  <c r="Y87" i="14"/>
  <c r="I87" i="14" s="1"/>
  <c r="Y79" i="14"/>
  <c r="I79" i="14" s="1"/>
  <c r="Y54" i="14"/>
  <c r="I54" i="14" s="1"/>
  <c r="Y50" i="14"/>
  <c r="I50" i="14" s="1"/>
  <c r="Y41" i="14"/>
  <c r="I41" i="14" s="1"/>
  <c r="Y39" i="14"/>
  <c r="I39" i="14" s="1"/>
  <c r="Y31" i="14"/>
  <c r="I31" i="14" s="1"/>
  <c r="Y29" i="14"/>
  <c r="I29" i="14" s="1"/>
  <c r="Y23" i="14"/>
  <c r="I23" i="14" s="1"/>
  <c r="Y21" i="14"/>
  <c r="I21" i="14" s="1"/>
  <c r="Y19" i="14"/>
  <c r="I19" i="14" s="1"/>
  <c r="Y15" i="14"/>
  <c r="I15" i="14" s="1"/>
  <c r="Y40" i="14"/>
  <c r="I40" i="14" s="1"/>
  <c r="Y121" i="14"/>
  <c r="I121" i="14" s="1"/>
  <c r="Y110" i="14"/>
  <c r="I110" i="14" s="1"/>
  <c r="Y97" i="14"/>
  <c r="I97" i="14" s="1"/>
  <c r="Y85" i="14"/>
  <c r="I85" i="14" s="1"/>
  <c r="Y58" i="14"/>
  <c r="I58" i="14" s="1"/>
  <c r="Y51" i="14"/>
  <c r="I51" i="14" s="1"/>
  <c r="Y37" i="14"/>
  <c r="I37" i="14" s="1"/>
  <c r="Y34" i="14"/>
  <c r="I34" i="14" s="1"/>
  <c r="Y32" i="14"/>
  <c r="I32" i="14" s="1"/>
  <c r="Y26" i="14"/>
  <c r="I26" i="14" s="1"/>
  <c r="Y24" i="14"/>
  <c r="I24" i="14" s="1"/>
  <c r="Y20" i="14"/>
  <c r="I20" i="14" s="1"/>
  <c r="Y18" i="14"/>
  <c r="I18" i="14" s="1"/>
  <c r="Y13" i="14"/>
  <c r="I13" i="14" s="1"/>
  <c r="Y11" i="14"/>
  <c r="I11" i="14" s="1"/>
  <c r="Y89" i="14"/>
  <c r="I89" i="14" s="1"/>
  <c r="Y81" i="14"/>
  <c r="I81" i="14" s="1"/>
  <c r="Y48" i="14"/>
  <c r="I48" i="14" s="1"/>
  <c r="Y46" i="14"/>
  <c r="I46" i="14" s="1"/>
  <c r="Y44" i="14"/>
  <c r="I44" i="14" s="1"/>
  <c r="Y27" i="14"/>
  <c r="I27" i="14" s="1"/>
  <c r="Y17" i="14"/>
  <c r="I17" i="14" s="1"/>
  <c r="Y12" i="14"/>
  <c r="I12" i="14" s="1"/>
  <c r="Y141" i="14"/>
  <c r="I141" i="14" s="1"/>
  <c r="Y132" i="14"/>
  <c r="I132" i="14" s="1"/>
  <c r="Y124" i="14"/>
  <c r="I124" i="14" s="1"/>
  <c r="Y108" i="14"/>
  <c r="I108" i="14" s="1"/>
  <c r="Y91" i="14"/>
  <c r="I91" i="14" s="1"/>
  <c r="Y83" i="14"/>
  <c r="I83" i="14" s="1"/>
  <c r="Y42" i="14"/>
  <c r="I42" i="14" s="1"/>
  <c r="Y35" i="14"/>
  <c r="I35" i="14" s="1"/>
  <c r="Y16" i="14"/>
  <c r="I16" i="14" s="1"/>
  <c r="Y14" i="14"/>
  <c r="I14" i="14" s="1"/>
  <c r="Y117" i="14"/>
  <c r="I117" i="14" s="1"/>
  <c r="Y106" i="14"/>
  <c r="I106" i="14" s="1"/>
  <c r="Y38" i="14"/>
  <c r="I38" i="14" s="1"/>
  <c r="Y36" i="14"/>
  <c r="I36" i="14" s="1"/>
  <c r="Y10" i="14"/>
  <c r="Y62" i="14"/>
  <c r="I62" i="14" s="1"/>
  <c r="J136" i="14"/>
  <c r="L137" i="14"/>
  <c r="L49" i="14"/>
  <c r="Z131" i="14"/>
  <c r="L129" i="14"/>
  <c r="Z129" i="14" s="1"/>
  <c r="K147" i="14"/>
  <c r="J95" i="14"/>
  <c r="L95" i="14" s="1"/>
  <c r="Z95" i="14" s="1"/>
  <c r="K147" i="12"/>
  <c r="Y142" i="12"/>
  <c r="I142" i="12" s="1"/>
  <c r="Y138" i="12"/>
  <c r="I138" i="12" s="1"/>
  <c r="Y130" i="12"/>
  <c r="I130" i="12" s="1"/>
  <c r="Y127" i="12"/>
  <c r="I127" i="12" s="1"/>
  <c r="Y120" i="12"/>
  <c r="I120" i="12" s="1"/>
  <c r="Y116" i="12"/>
  <c r="I116" i="12" s="1"/>
  <c r="Y105" i="12"/>
  <c r="I105" i="12" s="1"/>
  <c r="Y101" i="12"/>
  <c r="I101" i="12" s="1"/>
  <c r="Y99" i="12"/>
  <c r="I99" i="12" s="1"/>
  <c r="Y94" i="12"/>
  <c r="I94" i="12" s="1"/>
  <c r="Y74" i="12"/>
  <c r="I74" i="12" s="1"/>
  <c r="Y72" i="12"/>
  <c r="I72" i="12" s="1"/>
  <c r="Y70" i="12"/>
  <c r="I70" i="12" s="1"/>
  <c r="Y68" i="12"/>
  <c r="I68" i="12" s="1"/>
  <c r="Y66" i="12"/>
  <c r="I66" i="12" s="1"/>
  <c r="Y64" i="12"/>
  <c r="I64" i="12" s="1"/>
  <c r="Y58" i="12"/>
  <c r="I58" i="12" s="1"/>
  <c r="Y51" i="12"/>
  <c r="I51" i="12" s="1"/>
  <c r="Y145" i="12"/>
  <c r="I145" i="12" s="1"/>
  <c r="Y143" i="12"/>
  <c r="I143" i="12" s="1"/>
  <c r="Y139" i="12"/>
  <c r="I139" i="12" s="1"/>
  <c r="Y135" i="12"/>
  <c r="I135" i="12" s="1"/>
  <c r="Y131" i="12"/>
  <c r="I131" i="12" s="1"/>
  <c r="Y126" i="12"/>
  <c r="I126" i="12" s="1"/>
  <c r="Y123" i="12"/>
  <c r="I123" i="12" s="1"/>
  <c r="Y119" i="12"/>
  <c r="I119" i="12" s="1"/>
  <c r="Y114" i="12"/>
  <c r="I114" i="12" s="1"/>
  <c r="Y112" i="12"/>
  <c r="I112" i="12" s="1"/>
  <c r="Y107" i="12"/>
  <c r="I107" i="12" s="1"/>
  <c r="Y104" i="12"/>
  <c r="I104" i="12" s="1"/>
  <c r="Y102" i="12"/>
  <c r="I102" i="12" s="1"/>
  <c r="Y92" i="12"/>
  <c r="I92" i="12" s="1"/>
  <c r="Y90" i="12"/>
  <c r="I90" i="12" s="1"/>
  <c r="Y88" i="12"/>
  <c r="I88" i="12" s="1"/>
  <c r="Y86" i="12"/>
  <c r="I86" i="12" s="1"/>
  <c r="Y84" i="12"/>
  <c r="I84" i="12" s="1"/>
  <c r="Y82" i="12"/>
  <c r="I82" i="12" s="1"/>
  <c r="Y80" i="12"/>
  <c r="I80" i="12" s="1"/>
  <c r="Y78" i="12"/>
  <c r="I78" i="12" s="1"/>
  <c r="Y60" i="12"/>
  <c r="I60" i="12" s="1"/>
  <c r="Y57" i="12"/>
  <c r="I57" i="12" s="1"/>
  <c r="Y55" i="12"/>
  <c r="I55" i="12" s="1"/>
  <c r="Y52" i="12"/>
  <c r="I52" i="12" s="1"/>
  <c r="Y140" i="12"/>
  <c r="I140" i="12" s="1"/>
  <c r="Y125" i="12"/>
  <c r="I125" i="12" s="1"/>
  <c r="Y122" i="12"/>
  <c r="I122" i="12" s="1"/>
  <c r="Y118" i="12"/>
  <c r="I118" i="12" s="1"/>
  <c r="Y113" i="12"/>
  <c r="I113" i="12" s="1"/>
  <c r="Y111" i="12"/>
  <c r="I111" i="12" s="1"/>
  <c r="Y109" i="12"/>
  <c r="I109" i="12" s="1"/>
  <c r="Y103" i="12"/>
  <c r="I103" i="12" s="1"/>
  <c r="Y75" i="12"/>
  <c r="I75" i="12" s="1"/>
  <c r="Y73" i="12"/>
  <c r="I73" i="12" s="1"/>
  <c r="Y71" i="12"/>
  <c r="I71" i="12" s="1"/>
  <c r="Y69" i="12"/>
  <c r="I69" i="12" s="1"/>
  <c r="Y67" i="12"/>
  <c r="I67" i="12" s="1"/>
  <c r="Y59" i="12"/>
  <c r="I59" i="12" s="1"/>
  <c r="Y56" i="12"/>
  <c r="I56" i="12" s="1"/>
  <c r="Y53" i="12"/>
  <c r="I53" i="12" s="1"/>
  <c r="Y48" i="12"/>
  <c r="I48" i="12" s="1"/>
  <c r="Y46" i="12"/>
  <c r="I46" i="12" s="1"/>
  <c r="Y44" i="12"/>
  <c r="I44" i="12" s="1"/>
  <c r="Y121" i="12"/>
  <c r="I121" i="12" s="1"/>
  <c r="Y110" i="12"/>
  <c r="I110" i="12" s="1"/>
  <c r="Y108" i="12"/>
  <c r="I108" i="12" s="1"/>
  <c r="Y106" i="12"/>
  <c r="I106" i="12" s="1"/>
  <c r="Y91" i="12"/>
  <c r="I91" i="12" s="1"/>
  <c r="Y89" i="12"/>
  <c r="I89" i="12" s="1"/>
  <c r="Y87" i="12"/>
  <c r="I87" i="12" s="1"/>
  <c r="Y85" i="12"/>
  <c r="I85" i="12" s="1"/>
  <c r="Y83" i="12"/>
  <c r="I83" i="12" s="1"/>
  <c r="Y81" i="12"/>
  <c r="I81" i="12" s="1"/>
  <c r="Y79" i="12"/>
  <c r="I79" i="12" s="1"/>
  <c r="Y54" i="12"/>
  <c r="I54" i="12" s="1"/>
  <c r="Y42" i="12"/>
  <c r="I42" i="12" s="1"/>
  <c r="Y40" i="12"/>
  <c r="I40" i="12" s="1"/>
  <c r="Y38" i="12"/>
  <c r="I38" i="12" s="1"/>
  <c r="Y36" i="12"/>
  <c r="I36" i="12" s="1"/>
  <c r="Y27" i="12"/>
  <c r="I27" i="12" s="1"/>
  <c r="Y17" i="12"/>
  <c r="I17" i="12" s="1"/>
  <c r="Y12" i="12"/>
  <c r="I12" i="12" s="1"/>
  <c r="Y10" i="12"/>
  <c r="Y16" i="12"/>
  <c r="I16" i="12" s="1"/>
  <c r="Y14" i="12"/>
  <c r="I14" i="12" s="1"/>
  <c r="Y141" i="12"/>
  <c r="I141" i="12" s="1"/>
  <c r="Y132" i="12"/>
  <c r="I132" i="12" s="1"/>
  <c r="Y124" i="12"/>
  <c r="I124" i="12" s="1"/>
  <c r="Y41" i="12"/>
  <c r="I41" i="12" s="1"/>
  <c r="Y39" i="12"/>
  <c r="I39" i="12" s="1"/>
  <c r="Y31" i="12"/>
  <c r="I31" i="12" s="1"/>
  <c r="Y29" i="12"/>
  <c r="I29" i="12" s="1"/>
  <c r="Y23" i="12"/>
  <c r="I23" i="12" s="1"/>
  <c r="Y21" i="12"/>
  <c r="I21" i="12" s="1"/>
  <c r="Y19" i="12"/>
  <c r="I19" i="12" s="1"/>
  <c r="Y15" i="12"/>
  <c r="I15" i="12" s="1"/>
  <c r="Y50" i="12"/>
  <c r="I50" i="12" s="1"/>
  <c r="Y35" i="12"/>
  <c r="I35" i="12" s="1"/>
  <c r="Y117" i="12"/>
  <c r="I117" i="12" s="1"/>
  <c r="Y37" i="12"/>
  <c r="I37" i="12" s="1"/>
  <c r="Y34" i="12"/>
  <c r="I34" i="12" s="1"/>
  <c r="Y32" i="12"/>
  <c r="I32" i="12" s="1"/>
  <c r="Y26" i="12"/>
  <c r="I26" i="12" s="1"/>
  <c r="Y24" i="12"/>
  <c r="I24" i="12" s="1"/>
  <c r="Y20" i="12"/>
  <c r="I20" i="12" s="1"/>
  <c r="Y18" i="12"/>
  <c r="I18" i="12" s="1"/>
  <c r="Y13" i="12"/>
  <c r="I13" i="12" s="1"/>
  <c r="Y11" i="12"/>
  <c r="I11" i="12" s="1"/>
  <c r="Y97" i="12"/>
  <c r="I97" i="12" s="1"/>
  <c r="Y62" i="12"/>
  <c r="I62" i="12" s="1"/>
  <c r="J47" i="12"/>
  <c r="L144" i="12"/>
  <c r="Z131" i="12"/>
  <c r="L129" i="12"/>
  <c r="Z129" i="12" s="1"/>
  <c r="J95" i="12"/>
  <c r="L95" i="12" s="1"/>
  <c r="Z95" i="12" s="1"/>
  <c r="L100" i="12"/>
  <c r="Z100" i="12" s="1"/>
  <c r="J136" i="12"/>
  <c r="L137" i="12"/>
  <c r="Z65" i="12"/>
  <c r="J76" i="12"/>
  <c r="L76" i="12" s="1"/>
  <c r="Z76" i="12" s="1"/>
  <c r="Z43" i="12"/>
  <c r="Z78" i="12"/>
  <c r="L77" i="12"/>
  <c r="Z77" i="12" s="1"/>
  <c r="L47" i="11"/>
  <c r="Z47" i="11" s="1"/>
  <c r="Z131" i="11"/>
  <c r="L129" i="11"/>
  <c r="Z129" i="11" s="1"/>
  <c r="J47" i="11"/>
  <c r="Z49" i="11"/>
  <c r="L77" i="11"/>
  <c r="Z77" i="11" s="1"/>
  <c r="Z78" i="11"/>
  <c r="L144" i="11"/>
  <c r="K147" i="11"/>
  <c r="Y142" i="11"/>
  <c r="I142" i="11" s="1"/>
  <c r="Y138" i="11"/>
  <c r="I138" i="11" s="1"/>
  <c r="Y130" i="11"/>
  <c r="I130" i="11" s="1"/>
  <c r="Y127" i="11"/>
  <c r="I127" i="11" s="1"/>
  <c r="Y120" i="11"/>
  <c r="I120" i="11" s="1"/>
  <c r="Y116" i="11"/>
  <c r="I116" i="11" s="1"/>
  <c r="Y145" i="11"/>
  <c r="I145" i="11" s="1"/>
  <c r="Y143" i="11"/>
  <c r="I143" i="11" s="1"/>
  <c r="Y139" i="11"/>
  <c r="I139" i="11" s="1"/>
  <c r="Y135" i="11"/>
  <c r="I135" i="11" s="1"/>
  <c r="Y131" i="11"/>
  <c r="I131" i="11" s="1"/>
  <c r="Y126" i="11"/>
  <c r="I126" i="11" s="1"/>
  <c r="Y123" i="11"/>
  <c r="I123" i="11" s="1"/>
  <c r="Y119" i="11"/>
  <c r="I119" i="11" s="1"/>
  <c r="Y114" i="11"/>
  <c r="I114" i="11" s="1"/>
  <c r="Y112" i="11"/>
  <c r="I112" i="11" s="1"/>
  <c r="Y107" i="11"/>
  <c r="I107" i="11" s="1"/>
  <c r="Y104" i="11"/>
  <c r="I104" i="11" s="1"/>
  <c r="Y102" i="11"/>
  <c r="I102" i="11" s="1"/>
  <c r="Y92" i="11"/>
  <c r="I92" i="11" s="1"/>
  <c r="Y90" i="11"/>
  <c r="I90" i="11" s="1"/>
  <c r="Y88" i="11"/>
  <c r="I88" i="11" s="1"/>
  <c r="Y86" i="11"/>
  <c r="I86" i="11" s="1"/>
  <c r="Y84" i="11"/>
  <c r="I84" i="11" s="1"/>
  <c r="Y82" i="11"/>
  <c r="I82" i="11" s="1"/>
  <c r="Y80" i="11"/>
  <c r="I80" i="11" s="1"/>
  <c r="Y78" i="11"/>
  <c r="I78" i="11" s="1"/>
  <c r="Y60" i="11"/>
  <c r="I60" i="11" s="1"/>
  <c r="Y57" i="11"/>
  <c r="I57" i="11" s="1"/>
  <c r="Y55" i="11"/>
  <c r="I55" i="11" s="1"/>
  <c r="Y52" i="11"/>
  <c r="I52" i="11" s="1"/>
  <c r="Y140" i="11"/>
  <c r="I140" i="11" s="1"/>
  <c r="Y125" i="11"/>
  <c r="I125" i="11" s="1"/>
  <c r="Y122" i="11"/>
  <c r="I122" i="11" s="1"/>
  <c r="Y118" i="11"/>
  <c r="I118" i="11" s="1"/>
  <c r="Y113" i="11"/>
  <c r="I113" i="11" s="1"/>
  <c r="Y111" i="11"/>
  <c r="I111" i="11" s="1"/>
  <c r="Y109" i="11"/>
  <c r="I109" i="11" s="1"/>
  <c r="Y103" i="11"/>
  <c r="I103" i="11" s="1"/>
  <c r="Y75" i="11"/>
  <c r="I75" i="11" s="1"/>
  <c r="Y73" i="11"/>
  <c r="I73" i="11" s="1"/>
  <c r="Y71" i="11"/>
  <c r="I71" i="11" s="1"/>
  <c r="Y69" i="11"/>
  <c r="I69" i="11" s="1"/>
  <c r="Y67" i="11"/>
  <c r="I67" i="11" s="1"/>
  <c r="Y59" i="11"/>
  <c r="I59" i="11" s="1"/>
  <c r="Y56" i="11"/>
  <c r="I56" i="11" s="1"/>
  <c r="Y53" i="11"/>
  <c r="I53" i="11" s="1"/>
  <c r="Y121" i="11"/>
  <c r="I121" i="11" s="1"/>
  <c r="Y106" i="11"/>
  <c r="I106" i="11" s="1"/>
  <c r="Y105" i="11"/>
  <c r="I105" i="11" s="1"/>
  <c r="Y101" i="11"/>
  <c r="I101" i="11" s="1"/>
  <c r="Y94" i="11"/>
  <c r="I94" i="11" s="1"/>
  <c r="Y87" i="11"/>
  <c r="I87" i="11" s="1"/>
  <c r="Y79" i="11"/>
  <c r="I79" i="11" s="1"/>
  <c r="Y64" i="11"/>
  <c r="I64" i="11" s="1"/>
  <c r="Y50" i="11"/>
  <c r="I50" i="11" s="1"/>
  <c r="Y48" i="11"/>
  <c r="I48" i="11" s="1"/>
  <c r="Y46" i="11"/>
  <c r="I46" i="11" s="1"/>
  <c r="Y44" i="11"/>
  <c r="I44" i="11" s="1"/>
  <c r="Y40" i="11"/>
  <c r="I40" i="11" s="1"/>
  <c r="Y38" i="11"/>
  <c r="I38" i="11" s="1"/>
  <c r="Y36" i="11"/>
  <c r="I36" i="11" s="1"/>
  <c r="Y27" i="11"/>
  <c r="I27" i="11" s="1"/>
  <c r="Y17" i="11"/>
  <c r="I17" i="11" s="1"/>
  <c r="Y12" i="11"/>
  <c r="I12" i="11" s="1"/>
  <c r="Y10" i="11"/>
  <c r="Y89" i="11"/>
  <c r="I89" i="11" s="1"/>
  <c r="Y81" i="11"/>
  <c r="I81" i="11" s="1"/>
  <c r="Y51" i="11"/>
  <c r="I51" i="11" s="1"/>
  <c r="Y124" i="11"/>
  <c r="I124" i="11" s="1"/>
  <c r="Y110" i="11"/>
  <c r="I110" i="11" s="1"/>
  <c r="Y97" i="11"/>
  <c r="I97" i="11" s="1"/>
  <c r="Y85" i="11"/>
  <c r="I85" i="11" s="1"/>
  <c r="Y72" i="11"/>
  <c r="I72" i="11" s="1"/>
  <c r="Y68" i="11"/>
  <c r="I68" i="11" s="1"/>
  <c r="Y41" i="11"/>
  <c r="I41" i="11" s="1"/>
  <c r="Y39" i="11"/>
  <c r="I39" i="11" s="1"/>
  <c r="Y31" i="11"/>
  <c r="I31" i="11" s="1"/>
  <c r="Y29" i="11"/>
  <c r="I29" i="11" s="1"/>
  <c r="Y23" i="11"/>
  <c r="I23" i="11" s="1"/>
  <c r="Y21" i="11"/>
  <c r="I21" i="11" s="1"/>
  <c r="Y19" i="11"/>
  <c r="I19" i="11" s="1"/>
  <c r="Y15" i="11"/>
  <c r="I15" i="11" s="1"/>
  <c r="Y108" i="11"/>
  <c r="I108" i="11" s="1"/>
  <c r="Y58" i="11"/>
  <c r="I58" i="11" s="1"/>
  <c r="Y35" i="11"/>
  <c r="I35" i="11" s="1"/>
  <c r="Y16" i="11"/>
  <c r="I16" i="11" s="1"/>
  <c r="Y141" i="11"/>
  <c r="I141" i="11" s="1"/>
  <c r="Y132" i="11"/>
  <c r="I132" i="11" s="1"/>
  <c r="Y117" i="11"/>
  <c r="I117" i="11" s="1"/>
  <c r="Y99" i="11"/>
  <c r="I99" i="11" s="1"/>
  <c r="Y91" i="11"/>
  <c r="I91" i="11" s="1"/>
  <c r="Y83" i="11"/>
  <c r="I83" i="11" s="1"/>
  <c r="Y54" i="11"/>
  <c r="I54" i="11" s="1"/>
  <c r="Y37" i="11"/>
  <c r="I37" i="11" s="1"/>
  <c r="Y34" i="11"/>
  <c r="I34" i="11" s="1"/>
  <c r="Y32" i="11"/>
  <c r="I32" i="11" s="1"/>
  <c r="Y26" i="11"/>
  <c r="I26" i="11" s="1"/>
  <c r="Y24" i="11"/>
  <c r="I24" i="11" s="1"/>
  <c r="Y20" i="11"/>
  <c r="I20" i="11" s="1"/>
  <c r="Y18" i="11"/>
  <c r="I18" i="11" s="1"/>
  <c r="Y13" i="11"/>
  <c r="I13" i="11" s="1"/>
  <c r="Y11" i="11"/>
  <c r="I11" i="11" s="1"/>
  <c r="Y74" i="11"/>
  <c r="I74" i="11" s="1"/>
  <c r="Y70" i="11"/>
  <c r="I70" i="11" s="1"/>
  <c r="Y66" i="11"/>
  <c r="I66" i="11" s="1"/>
  <c r="Y42" i="11"/>
  <c r="I42" i="11" s="1"/>
  <c r="Y14" i="11"/>
  <c r="I14" i="11" s="1"/>
  <c r="Y62" i="11"/>
  <c r="I62" i="11" s="1"/>
  <c r="Z95" i="11"/>
  <c r="Z31" i="11"/>
  <c r="L30" i="11"/>
  <c r="Z30" i="11" s="1"/>
  <c r="J136" i="11"/>
  <c r="L137" i="11"/>
  <c r="J95" i="10"/>
  <c r="L95" i="10" s="1"/>
  <c r="L96" i="10"/>
  <c r="Z96" i="10" s="1"/>
  <c r="L47" i="10"/>
  <c r="Z47" i="10" s="1"/>
  <c r="J76" i="10"/>
  <c r="L76" i="10" s="1"/>
  <c r="Z76" i="10" s="1"/>
  <c r="D147" i="10"/>
  <c r="J47" i="10"/>
  <c r="J136" i="10"/>
  <c r="L137" i="10"/>
  <c r="Z131" i="10"/>
  <c r="L129" i="10"/>
  <c r="Z129" i="10" s="1"/>
  <c r="K147" i="10"/>
  <c r="L144" i="10"/>
  <c r="Z95" i="10"/>
  <c r="Z78" i="10"/>
  <c r="L77" i="10"/>
  <c r="Z77" i="10" s="1"/>
  <c r="Z65" i="9"/>
  <c r="L133" i="9"/>
  <c r="K76" i="9"/>
  <c r="L93" i="9"/>
  <c r="Z93" i="9" s="1"/>
  <c r="Z61" i="9"/>
  <c r="D47" i="9"/>
  <c r="Z47" i="9" s="1"/>
  <c r="J95" i="9"/>
  <c r="L95" i="9" s="1"/>
  <c r="Z95" i="9" s="1"/>
  <c r="J47" i="9"/>
  <c r="J76" i="8"/>
  <c r="L76" i="8" s="1"/>
  <c r="Z76" i="8" s="1"/>
  <c r="Z78" i="8"/>
  <c r="L77" i="8"/>
  <c r="Z77" i="8" s="1"/>
  <c r="Z43" i="8"/>
  <c r="J95" i="8"/>
  <c r="L95" i="8" s="1"/>
  <c r="Z95" i="8" s="1"/>
  <c r="L96" i="8"/>
  <c r="Z96" i="8" s="1"/>
  <c r="Z144" i="8"/>
  <c r="J136" i="8"/>
  <c r="J147" i="8" s="1"/>
  <c r="L137" i="8"/>
  <c r="K147" i="8"/>
  <c r="Z131" i="8"/>
  <c r="L129" i="8"/>
  <c r="Z129" i="8" s="1"/>
  <c r="D147" i="8"/>
  <c r="L65" i="8"/>
  <c r="Z65" i="8" s="1"/>
  <c r="Z50" i="7"/>
  <c r="L49" i="7"/>
  <c r="Y142" i="7"/>
  <c r="I142" i="7" s="1"/>
  <c r="Y138" i="7"/>
  <c r="I138" i="7" s="1"/>
  <c r="Y130" i="7"/>
  <c r="I130" i="7" s="1"/>
  <c r="Y127" i="7"/>
  <c r="I127" i="7" s="1"/>
  <c r="Y120" i="7"/>
  <c r="I120" i="7" s="1"/>
  <c r="Y116" i="7"/>
  <c r="I116" i="7" s="1"/>
  <c r="Y105" i="7"/>
  <c r="I105" i="7" s="1"/>
  <c r="Y101" i="7"/>
  <c r="I101" i="7" s="1"/>
  <c r="Y99" i="7"/>
  <c r="I99" i="7" s="1"/>
  <c r="Y94" i="7"/>
  <c r="I94" i="7" s="1"/>
  <c r="Y74" i="7"/>
  <c r="I74" i="7" s="1"/>
  <c r="Y72" i="7"/>
  <c r="I72" i="7" s="1"/>
  <c r="Y70" i="7"/>
  <c r="I70" i="7" s="1"/>
  <c r="Y68" i="7"/>
  <c r="I68" i="7" s="1"/>
  <c r="Y66" i="7"/>
  <c r="I66" i="7" s="1"/>
  <c r="Y64" i="7"/>
  <c r="I64" i="7" s="1"/>
  <c r="Y58" i="7"/>
  <c r="I58" i="7" s="1"/>
  <c r="Y51" i="7"/>
  <c r="I51" i="7" s="1"/>
  <c r="Y145" i="7"/>
  <c r="I145" i="7" s="1"/>
  <c r="Y143" i="7"/>
  <c r="I143" i="7" s="1"/>
  <c r="Y139" i="7"/>
  <c r="I139" i="7" s="1"/>
  <c r="Y135" i="7"/>
  <c r="I135" i="7" s="1"/>
  <c r="Y131" i="7"/>
  <c r="I131" i="7" s="1"/>
  <c r="Y126" i="7"/>
  <c r="I126" i="7" s="1"/>
  <c r="Y123" i="7"/>
  <c r="I123" i="7" s="1"/>
  <c r="Y119" i="7"/>
  <c r="I119" i="7" s="1"/>
  <c r="Y114" i="7"/>
  <c r="I114" i="7" s="1"/>
  <c r="Y112" i="7"/>
  <c r="I112" i="7" s="1"/>
  <c r="Y107" i="7"/>
  <c r="I107" i="7" s="1"/>
  <c r="Y104" i="7"/>
  <c r="I104" i="7" s="1"/>
  <c r="Y102" i="7"/>
  <c r="I102" i="7" s="1"/>
  <c r="Y92" i="7"/>
  <c r="I92" i="7" s="1"/>
  <c r="Y90" i="7"/>
  <c r="I90" i="7" s="1"/>
  <c r="Y88" i="7"/>
  <c r="I88" i="7" s="1"/>
  <c r="Y86" i="7"/>
  <c r="I86" i="7" s="1"/>
  <c r="Y84" i="7"/>
  <c r="I84" i="7" s="1"/>
  <c r="Y82" i="7"/>
  <c r="I82" i="7" s="1"/>
  <c r="Y80" i="7"/>
  <c r="I80" i="7" s="1"/>
  <c r="Y78" i="7"/>
  <c r="I78" i="7" s="1"/>
  <c r="Y60" i="7"/>
  <c r="I60" i="7" s="1"/>
  <c r="Y57" i="7"/>
  <c r="I57" i="7" s="1"/>
  <c r="Y55" i="7"/>
  <c r="I55" i="7" s="1"/>
  <c r="Y52" i="7"/>
  <c r="I52" i="7" s="1"/>
  <c r="Y141" i="7"/>
  <c r="I141" i="7" s="1"/>
  <c r="Y132" i="7"/>
  <c r="I132" i="7" s="1"/>
  <c r="Y124" i="7"/>
  <c r="I124" i="7" s="1"/>
  <c r="Y121" i="7"/>
  <c r="I121" i="7" s="1"/>
  <c r="Y117" i="7"/>
  <c r="I117" i="7" s="1"/>
  <c r="Y110" i="7"/>
  <c r="I110" i="7" s="1"/>
  <c r="Y108" i="7"/>
  <c r="I108" i="7" s="1"/>
  <c r="Y106" i="7"/>
  <c r="I106" i="7" s="1"/>
  <c r="Y97" i="7"/>
  <c r="I97" i="7" s="1"/>
  <c r="Y91" i="7"/>
  <c r="I91" i="7" s="1"/>
  <c r="Y89" i="7"/>
  <c r="I89" i="7" s="1"/>
  <c r="Y87" i="7"/>
  <c r="I87" i="7" s="1"/>
  <c r="Y85" i="7"/>
  <c r="I85" i="7" s="1"/>
  <c r="Y83" i="7"/>
  <c r="I83" i="7" s="1"/>
  <c r="Y111" i="7"/>
  <c r="I111" i="7" s="1"/>
  <c r="Y59" i="7"/>
  <c r="I59" i="7" s="1"/>
  <c r="Y56" i="7"/>
  <c r="I56" i="7" s="1"/>
  <c r="Y48" i="7"/>
  <c r="I48" i="7" s="1"/>
  <c r="Y46" i="7"/>
  <c r="I46" i="7" s="1"/>
  <c r="Y44" i="7"/>
  <c r="I44" i="7" s="1"/>
  <c r="Y40" i="7"/>
  <c r="I40" i="7" s="1"/>
  <c r="Y38" i="7"/>
  <c r="I38" i="7" s="1"/>
  <c r="Y36" i="7"/>
  <c r="I36" i="7" s="1"/>
  <c r="Y27" i="7"/>
  <c r="I27" i="7" s="1"/>
  <c r="Y17" i="7"/>
  <c r="I17" i="7" s="1"/>
  <c r="Y12" i="7"/>
  <c r="I12" i="7" s="1"/>
  <c r="Y10" i="7"/>
  <c r="Y39" i="7"/>
  <c r="I39" i="7" s="1"/>
  <c r="Y15" i="7"/>
  <c r="I15" i="7" s="1"/>
  <c r="Y122" i="7"/>
  <c r="I122" i="7" s="1"/>
  <c r="Y109" i="7"/>
  <c r="I109" i="7" s="1"/>
  <c r="Y103" i="7"/>
  <c r="I103" i="7" s="1"/>
  <c r="Y75" i="7"/>
  <c r="I75" i="7" s="1"/>
  <c r="Y71" i="7"/>
  <c r="I71" i="7" s="1"/>
  <c r="Y67" i="7"/>
  <c r="I67" i="7" s="1"/>
  <c r="Y50" i="7"/>
  <c r="I50" i="7" s="1"/>
  <c r="Y41" i="7"/>
  <c r="I41" i="7" s="1"/>
  <c r="Y31" i="7"/>
  <c r="I31" i="7" s="1"/>
  <c r="Y29" i="7"/>
  <c r="I29" i="7" s="1"/>
  <c r="Y23" i="7"/>
  <c r="I23" i="7" s="1"/>
  <c r="Y21" i="7"/>
  <c r="I21" i="7" s="1"/>
  <c r="Y19" i="7"/>
  <c r="I19" i="7" s="1"/>
  <c r="Y140" i="7"/>
  <c r="I140" i="7" s="1"/>
  <c r="Y125" i="7"/>
  <c r="I125" i="7" s="1"/>
  <c r="Y81" i="7"/>
  <c r="I81" i="7" s="1"/>
  <c r="Y54" i="7"/>
  <c r="I54" i="7" s="1"/>
  <c r="Y37" i="7"/>
  <c r="I37" i="7" s="1"/>
  <c r="Y34" i="7"/>
  <c r="I34" i="7" s="1"/>
  <c r="Y32" i="7"/>
  <c r="I32" i="7" s="1"/>
  <c r="Y26" i="7"/>
  <c r="I26" i="7" s="1"/>
  <c r="Y24" i="7"/>
  <c r="I24" i="7" s="1"/>
  <c r="Y20" i="7"/>
  <c r="I20" i="7" s="1"/>
  <c r="Y18" i="7"/>
  <c r="I18" i="7" s="1"/>
  <c r="Y13" i="7"/>
  <c r="I13" i="7" s="1"/>
  <c r="Y11" i="7"/>
  <c r="I11" i="7" s="1"/>
  <c r="Y118" i="7"/>
  <c r="I118" i="7" s="1"/>
  <c r="Y113" i="7"/>
  <c r="I113" i="7" s="1"/>
  <c r="Y79" i="7"/>
  <c r="I79" i="7" s="1"/>
  <c r="Y73" i="7"/>
  <c r="I73" i="7" s="1"/>
  <c r="Y69" i="7"/>
  <c r="I69" i="7" s="1"/>
  <c r="Y53" i="7"/>
  <c r="I53" i="7" s="1"/>
  <c r="Y42" i="7"/>
  <c r="I42" i="7" s="1"/>
  <c r="Y16" i="7"/>
  <c r="I16" i="7" s="1"/>
  <c r="Y14" i="7"/>
  <c r="I14" i="7" s="1"/>
  <c r="Y35" i="7"/>
  <c r="I35" i="7" s="1"/>
  <c r="Y62" i="7"/>
  <c r="I62" i="7" s="1"/>
  <c r="Z31" i="7"/>
  <c r="L30" i="7"/>
  <c r="Z30" i="7" s="1"/>
  <c r="L137" i="7"/>
  <c r="J136" i="7"/>
  <c r="J95" i="7"/>
  <c r="L95" i="7" s="1"/>
  <c r="Z95" i="7" s="1"/>
  <c r="L100" i="7"/>
  <c r="Z100" i="7" s="1"/>
  <c r="Z144" i="7"/>
  <c r="J47" i="7"/>
  <c r="Z43" i="6"/>
  <c r="L147" i="6"/>
  <c r="Z61" i="6"/>
  <c r="D47" i="6"/>
  <c r="Z47" i="6" s="1"/>
  <c r="Z49" i="6"/>
  <c r="Z144" i="6"/>
  <c r="J147" i="6"/>
  <c r="L47" i="5"/>
  <c r="L30" i="5"/>
  <c r="Z30" i="5" s="1"/>
  <c r="Z49" i="5"/>
  <c r="J95" i="5"/>
  <c r="J47" i="5"/>
  <c r="Z61" i="5"/>
  <c r="D47" i="5"/>
  <c r="J76" i="4"/>
  <c r="L76" i="4" s="1"/>
  <c r="Z76" i="4" s="1"/>
  <c r="Z128" i="4"/>
  <c r="K147" i="4"/>
  <c r="L144" i="4"/>
  <c r="D147" i="4"/>
  <c r="L65" i="4"/>
  <c r="Z65" i="4" s="1"/>
  <c r="L30" i="4"/>
  <c r="Z30" i="4" s="1"/>
  <c r="J136" i="4"/>
  <c r="L137" i="4"/>
  <c r="J95" i="4"/>
  <c r="L95" i="4" s="1"/>
  <c r="L96" i="4"/>
  <c r="Z96" i="4" s="1"/>
  <c r="Z131" i="4"/>
  <c r="L129" i="4"/>
  <c r="Z129" i="4" s="1"/>
  <c r="Z95" i="4"/>
  <c r="Z78" i="4"/>
  <c r="L77" i="4"/>
  <c r="Z77" i="4" s="1"/>
  <c r="J11" i="3"/>
  <c r="J30" i="3"/>
  <c r="J117" i="3"/>
  <c r="J24" i="3"/>
  <c r="L24" i="3" s="1"/>
  <c r="Z24" i="3" s="1"/>
  <c r="J35" i="3"/>
  <c r="L79" i="3"/>
  <c r="J98" i="3"/>
  <c r="D32" i="3"/>
  <c r="K78" i="3"/>
  <c r="K149" i="3" s="1"/>
  <c r="Z95" i="3"/>
  <c r="L100" i="3"/>
  <c r="L135" i="3"/>
  <c r="Z135" i="3" s="1"/>
  <c r="Z63" i="3"/>
  <c r="K49" i="3"/>
  <c r="K97" i="3"/>
  <c r="L11" i="3"/>
  <c r="Z11" i="3" s="1"/>
  <c r="L30" i="3"/>
  <c r="Z30" i="3" s="1"/>
  <c r="Z79" i="3"/>
  <c r="Z100" i="3"/>
  <c r="J51" i="3"/>
  <c r="J79" i="3"/>
  <c r="J78" i="3" s="1"/>
  <c r="L130" i="3"/>
  <c r="Z130" i="3" s="1"/>
  <c r="J45" i="3"/>
  <c r="L45" i="3" s="1"/>
  <c r="Z45" i="3" s="1"/>
  <c r="L46" i="3"/>
  <c r="Z46" i="3" s="1"/>
  <c r="L26" i="3"/>
  <c r="Z26" i="3" s="1"/>
  <c r="J27" i="3"/>
  <c r="L27" i="3" s="1"/>
  <c r="Z27" i="3" s="1"/>
  <c r="L34" i="3"/>
  <c r="Z34" i="3" s="1"/>
  <c r="L36" i="3"/>
  <c r="Z36" i="3" s="1"/>
  <c r="L48" i="3"/>
  <c r="Z48" i="3" s="1"/>
  <c r="L51" i="3"/>
  <c r="Z51" i="3" s="1"/>
  <c r="Z52" i="3"/>
  <c r="Z134" i="3"/>
  <c r="L131" i="3"/>
  <c r="Z131" i="3" s="1"/>
  <c r="L50" i="3"/>
  <c r="J67" i="3"/>
  <c r="L67" i="3" s="1"/>
  <c r="Z67" i="3" s="1"/>
  <c r="L98" i="3"/>
  <c r="Z98" i="3" s="1"/>
  <c r="J102" i="3"/>
  <c r="L102" i="3" s="1"/>
  <c r="Z102" i="3" s="1"/>
  <c r="L105" i="3"/>
  <c r="Z105" i="3" s="1"/>
  <c r="L137" i="3"/>
  <c r="Z137" i="3" s="1"/>
  <c r="J136" i="3"/>
  <c r="L136" i="3" s="1"/>
  <c r="Z136" i="3" s="1"/>
  <c r="J47" i="3"/>
  <c r="L47" i="3" s="1"/>
  <c r="Z47" i="3" s="1"/>
  <c r="D138" i="3"/>
  <c r="Z146" i="3"/>
  <c r="D97" i="3"/>
  <c r="L147" i="3"/>
  <c r="Z147" i="3" s="1"/>
  <c r="J139" i="3"/>
  <c r="Z144" i="1"/>
  <c r="K143" i="1"/>
  <c r="F143" i="1"/>
  <c r="H143" i="1" s="1"/>
  <c r="J142" i="1"/>
  <c r="D142" i="1"/>
  <c r="J141" i="1"/>
  <c r="F141" i="1"/>
  <c r="H141" i="1" s="1"/>
  <c r="J140" i="1"/>
  <c r="L140" i="1" s="1"/>
  <c r="Z140" i="1" s="1"/>
  <c r="F140" i="1"/>
  <c r="H140" i="1" s="1"/>
  <c r="J139" i="1"/>
  <c r="L139" i="1" s="1"/>
  <c r="Z139" i="1" s="1"/>
  <c r="F139" i="1"/>
  <c r="H139" i="1" s="1"/>
  <c r="J138" i="1"/>
  <c r="L138" i="1" s="1"/>
  <c r="Z138" i="1" s="1"/>
  <c r="F138" i="1"/>
  <c r="H138" i="1" s="1"/>
  <c r="J137" i="1"/>
  <c r="L137" i="1" s="1"/>
  <c r="Z137" i="1" s="1"/>
  <c r="F137" i="1"/>
  <c r="H137" i="1" s="1"/>
  <c r="J136" i="1"/>
  <c r="L136" i="1" s="1"/>
  <c r="Z136" i="1" s="1"/>
  <c r="F136" i="1"/>
  <c r="H136" i="1" s="1"/>
  <c r="K135" i="1"/>
  <c r="K134" i="1" s="1"/>
  <c r="D135" i="1"/>
  <c r="K133" i="1"/>
  <c r="K131" i="1" s="1"/>
  <c r="J133" i="1"/>
  <c r="J132" i="1" s="1"/>
  <c r="F133" i="1"/>
  <c r="H133" i="1" s="1"/>
  <c r="D132" i="1"/>
  <c r="D131" i="1"/>
  <c r="L130" i="1"/>
  <c r="Z130" i="1" s="1"/>
  <c r="F130" i="1"/>
  <c r="H130" i="1" s="1"/>
  <c r="J129" i="1"/>
  <c r="F129" i="1"/>
  <c r="H129" i="1" s="1"/>
  <c r="L128" i="1"/>
  <c r="Z128" i="1" s="1"/>
  <c r="F128" i="1"/>
  <c r="H128" i="1" s="1"/>
  <c r="K127" i="1"/>
  <c r="K126" i="1" s="1"/>
  <c r="D127" i="1"/>
  <c r="D126" i="1" s="1"/>
  <c r="J125" i="1"/>
  <c r="Z125" i="1" s="1"/>
  <c r="H125" i="1"/>
  <c r="J124" i="1"/>
  <c r="Z124" i="1" s="1"/>
  <c r="H124" i="1"/>
  <c r="J123" i="1"/>
  <c r="Z123" i="1" s="1"/>
  <c r="H123" i="1"/>
  <c r="J122" i="1"/>
  <c r="Z122" i="1" s="1"/>
  <c r="F122" i="1"/>
  <c r="H122" i="1" s="1"/>
  <c r="J121" i="1"/>
  <c r="Z121" i="1" s="1"/>
  <c r="H121" i="1"/>
  <c r="J120" i="1"/>
  <c r="Z120" i="1" s="1"/>
  <c r="H120" i="1"/>
  <c r="J119" i="1"/>
  <c r="Z119" i="1" s="1"/>
  <c r="H119" i="1"/>
  <c r="J118" i="1"/>
  <c r="Z118" i="1" s="1"/>
  <c r="H118" i="1"/>
  <c r="J117" i="1"/>
  <c r="Z117" i="1" s="1"/>
  <c r="H117" i="1"/>
  <c r="J116" i="1"/>
  <c r="Z116" i="1" s="1"/>
  <c r="H116" i="1"/>
  <c r="J115" i="1"/>
  <c r="Z115" i="1" s="1"/>
  <c r="H115" i="1"/>
  <c r="J114" i="1"/>
  <c r="Z114" i="1" s="1"/>
  <c r="H114" i="1"/>
  <c r="K113" i="1"/>
  <c r="D113" i="1"/>
  <c r="J112" i="1"/>
  <c r="Z112" i="1" s="1"/>
  <c r="H112" i="1"/>
  <c r="J111" i="1"/>
  <c r="L111" i="1" s="1"/>
  <c r="Z111" i="1" s="1"/>
  <c r="F111" i="1"/>
  <c r="H111" i="1" s="1"/>
  <c r="J110" i="1"/>
  <c r="Z110" i="1" s="1"/>
  <c r="H110" i="1"/>
  <c r="J109" i="1"/>
  <c r="Z109" i="1" s="1"/>
  <c r="H109" i="1"/>
  <c r="J108" i="1"/>
  <c r="L108" i="1" s="1"/>
  <c r="Z108" i="1" s="1"/>
  <c r="F108" i="1"/>
  <c r="H108" i="1" s="1"/>
  <c r="J107" i="1"/>
  <c r="Z107" i="1" s="1"/>
  <c r="H107" i="1"/>
  <c r="J106" i="1"/>
  <c r="Z106" i="1" s="1"/>
  <c r="F106" i="1"/>
  <c r="H106" i="1" s="1"/>
  <c r="J105" i="1"/>
  <c r="Z105" i="1" s="1"/>
  <c r="F105" i="1"/>
  <c r="H105" i="1" s="1"/>
  <c r="J104" i="1"/>
  <c r="Z104" i="1" s="1"/>
  <c r="H104" i="1"/>
  <c r="J103" i="1"/>
  <c r="Z103" i="1" s="1"/>
  <c r="H103" i="1"/>
  <c r="J102" i="1"/>
  <c r="Z102" i="1" s="1"/>
  <c r="H102" i="1"/>
  <c r="J101" i="1"/>
  <c r="L101" i="1" s="1"/>
  <c r="Z101" i="1" s="1"/>
  <c r="F101" i="1"/>
  <c r="H101" i="1" s="1"/>
  <c r="J100" i="1"/>
  <c r="L100" i="1" s="1"/>
  <c r="Z100" i="1" s="1"/>
  <c r="F100" i="1"/>
  <c r="H100" i="1" s="1"/>
  <c r="J99" i="1"/>
  <c r="L99" i="1" s="1"/>
  <c r="Z99" i="1" s="1"/>
  <c r="F99" i="1"/>
  <c r="H99" i="1" s="1"/>
  <c r="K98" i="1"/>
  <c r="D98" i="1"/>
  <c r="L97" i="1"/>
  <c r="Z97" i="1" s="1"/>
  <c r="F97" i="1"/>
  <c r="H97" i="1" s="1"/>
  <c r="K96" i="1"/>
  <c r="J96" i="1"/>
  <c r="D96" i="1"/>
  <c r="J95" i="1"/>
  <c r="F95" i="1"/>
  <c r="H95" i="1" s="1"/>
  <c r="K94" i="1"/>
  <c r="D94" i="1"/>
  <c r="K92" i="1"/>
  <c r="J92" i="1"/>
  <c r="J91" i="1" s="1"/>
  <c r="F92" i="1"/>
  <c r="H92" i="1" s="1"/>
  <c r="D91" i="1"/>
  <c r="J90" i="1"/>
  <c r="Z90" i="1" s="1"/>
  <c r="F90" i="1"/>
  <c r="H90" i="1" s="1"/>
  <c r="J89" i="1"/>
  <c r="Z89" i="1" s="1"/>
  <c r="F89" i="1"/>
  <c r="H89" i="1" s="1"/>
  <c r="J88" i="1"/>
  <c r="Z88" i="1" s="1"/>
  <c r="F88" i="1"/>
  <c r="H88" i="1" s="1"/>
  <c r="J87" i="1"/>
  <c r="Z87" i="1" s="1"/>
  <c r="F87" i="1"/>
  <c r="H87" i="1" s="1"/>
  <c r="J86" i="1"/>
  <c r="Z86" i="1" s="1"/>
  <c r="F86" i="1"/>
  <c r="H86" i="1" s="1"/>
  <c r="J85" i="1"/>
  <c r="Z85" i="1" s="1"/>
  <c r="F85" i="1"/>
  <c r="H85" i="1" s="1"/>
  <c r="J84" i="1"/>
  <c r="Z84" i="1" s="1"/>
  <c r="F84" i="1"/>
  <c r="H84" i="1" s="1"/>
  <c r="J83" i="1"/>
  <c r="Z83" i="1" s="1"/>
  <c r="F83" i="1"/>
  <c r="H83" i="1" s="1"/>
  <c r="J82" i="1"/>
  <c r="Z82" i="1" s="1"/>
  <c r="F82" i="1"/>
  <c r="H82" i="1" s="1"/>
  <c r="J81" i="1"/>
  <c r="Z81" i="1" s="1"/>
  <c r="F81" i="1"/>
  <c r="H81" i="1" s="1"/>
  <c r="J80" i="1"/>
  <c r="Z80" i="1" s="1"/>
  <c r="F80" i="1"/>
  <c r="H80" i="1" s="1"/>
  <c r="J79" i="1"/>
  <c r="Z79" i="1" s="1"/>
  <c r="F79" i="1"/>
  <c r="H79" i="1" s="1"/>
  <c r="J78" i="1"/>
  <c r="F78" i="1"/>
  <c r="H78" i="1" s="1"/>
  <c r="J77" i="1"/>
  <c r="Z77" i="1" s="1"/>
  <c r="F77" i="1"/>
  <c r="H77" i="1" s="1"/>
  <c r="J76" i="1"/>
  <c r="L76" i="1" s="1"/>
  <c r="Z76" i="1" s="1"/>
  <c r="F76" i="1"/>
  <c r="H76" i="1" s="1"/>
  <c r="K75" i="1"/>
  <c r="D75" i="1"/>
  <c r="D74" i="1" s="1"/>
  <c r="K73" i="1"/>
  <c r="J73" i="1"/>
  <c r="H73" i="1"/>
  <c r="K72" i="1"/>
  <c r="J72" i="1"/>
  <c r="H72" i="1"/>
  <c r="K71" i="1"/>
  <c r="J71" i="1"/>
  <c r="Z71" i="1" s="1"/>
  <c r="H71" i="1"/>
  <c r="K70" i="1"/>
  <c r="J70" i="1"/>
  <c r="H70" i="1"/>
  <c r="K69" i="1"/>
  <c r="J69" i="1"/>
  <c r="H69" i="1"/>
  <c r="K68" i="1"/>
  <c r="J68" i="1"/>
  <c r="H68" i="1"/>
  <c r="K67" i="1"/>
  <c r="J67" i="1"/>
  <c r="H67" i="1"/>
  <c r="K66" i="1"/>
  <c r="J66" i="1"/>
  <c r="H66" i="1"/>
  <c r="K65" i="1"/>
  <c r="J65" i="1"/>
  <c r="H65" i="1"/>
  <c r="K64" i="1"/>
  <c r="J64" i="1"/>
  <c r="H64" i="1"/>
  <c r="D63" i="1"/>
  <c r="L62" i="1"/>
  <c r="H62" i="1"/>
  <c r="K61" i="1"/>
  <c r="D61" i="1"/>
  <c r="L60" i="1"/>
  <c r="F60" i="1"/>
  <c r="H60" i="1" s="1"/>
  <c r="D60" i="1"/>
  <c r="D59" i="1" s="1"/>
  <c r="K59" i="1"/>
  <c r="J59" i="1"/>
  <c r="J58" i="1"/>
  <c r="Z58" i="1" s="1"/>
  <c r="H58" i="1"/>
  <c r="K57" i="1"/>
  <c r="K47" i="1" s="1"/>
  <c r="J57" i="1"/>
  <c r="H57" i="1"/>
  <c r="J56" i="1"/>
  <c r="Z56" i="1" s="1"/>
  <c r="H56" i="1"/>
  <c r="J55" i="1"/>
  <c r="Z55" i="1" s="1"/>
  <c r="H55" i="1"/>
  <c r="J54" i="1"/>
  <c r="L54" i="1" s="1"/>
  <c r="Z54" i="1" s="1"/>
  <c r="F54" i="1"/>
  <c r="H54" i="1" s="1"/>
  <c r="J53" i="1"/>
  <c r="Z53" i="1" s="1"/>
  <c r="F53" i="1"/>
  <c r="H53" i="1" s="1"/>
  <c r="J52" i="1"/>
  <c r="L52" i="1" s="1"/>
  <c r="Z52" i="1" s="1"/>
  <c r="F52" i="1"/>
  <c r="H52" i="1" s="1"/>
  <c r="J51" i="1"/>
  <c r="L51" i="1" s="1"/>
  <c r="Z51" i="1" s="1"/>
  <c r="F51" i="1"/>
  <c r="H51" i="1" s="1"/>
  <c r="J50" i="1"/>
  <c r="L50" i="1" s="1"/>
  <c r="Z50" i="1" s="1"/>
  <c r="F50" i="1"/>
  <c r="H50" i="1" s="1"/>
  <c r="J49" i="1"/>
  <c r="L49" i="1" s="1"/>
  <c r="Z49" i="1" s="1"/>
  <c r="F49" i="1"/>
  <c r="H49" i="1" s="1"/>
  <c r="J48" i="1"/>
  <c r="L48" i="1" s="1"/>
  <c r="H48" i="1"/>
  <c r="D47" i="1"/>
  <c r="K46" i="1"/>
  <c r="J46" i="1"/>
  <c r="H46" i="1"/>
  <c r="K44" i="1"/>
  <c r="K43" i="1" s="1"/>
  <c r="J44" i="1"/>
  <c r="J43" i="1" s="1"/>
  <c r="H44" i="1"/>
  <c r="D43" i="1"/>
  <c r="J42" i="1"/>
  <c r="H42" i="1"/>
  <c r="K41" i="1"/>
  <c r="D41" i="1"/>
  <c r="J40" i="1"/>
  <c r="L40" i="1" s="1"/>
  <c r="Z40" i="1" s="1"/>
  <c r="H40" i="1"/>
  <c r="K39" i="1"/>
  <c r="J39" i="1"/>
  <c r="H39" i="1"/>
  <c r="L38" i="1"/>
  <c r="Z38" i="1" s="1"/>
  <c r="H38" i="1"/>
  <c r="K37" i="1"/>
  <c r="J37" i="1"/>
  <c r="H37" i="1"/>
  <c r="J36" i="1"/>
  <c r="L36" i="1" s="1"/>
  <c r="Z36" i="1" s="1"/>
  <c r="H36" i="1"/>
  <c r="J35" i="1"/>
  <c r="L35" i="1" s="1"/>
  <c r="Z35" i="1" s="1"/>
  <c r="H35" i="1"/>
  <c r="J34" i="1"/>
  <c r="F34" i="1"/>
  <c r="H34" i="1" s="1"/>
  <c r="J33" i="1"/>
  <c r="L33" i="1" s="1"/>
  <c r="Z33" i="1" s="1"/>
  <c r="F33" i="1"/>
  <c r="H33" i="1" s="1"/>
  <c r="K32" i="1"/>
  <c r="J32" i="1"/>
  <c r="H32" i="1"/>
  <c r="F31" i="1"/>
  <c r="D31" i="1"/>
  <c r="K30" i="1"/>
  <c r="J30" i="1"/>
  <c r="H30" i="1"/>
  <c r="K29" i="1"/>
  <c r="J29" i="1"/>
  <c r="H29" i="1"/>
  <c r="J27" i="1"/>
  <c r="L27" i="1" s="1"/>
  <c r="Z27" i="1" s="1"/>
  <c r="H27" i="1"/>
  <c r="K26" i="1"/>
  <c r="D26" i="1"/>
  <c r="J25" i="1"/>
  <c r="L25" i="1" s="1"/>
  <c r="Z25" i="1" s="1"/>
  <c r="H25" i="1"/>
  <c r="K24" i="1"/>
  <c r="K23" i="1" s="1"/>
  <c r="J24" i="1"/>
  <c r="H24" i="1"/>
  <c r="D23" i="1"/>
  <c r="K22" i="1"/>
  <c r="J22" i="1"/>
  <c r="H22" i="1"/>
  <c r="K21" i="1"/>
  <c r="J21" i="1"/>
  <c r="H21" i="1"/>
  <c r="D20" i="1"/>
  <c r="K19" i="1"/>
  <c r="J19" i="1"/>
  <c r="G19" i="1"/>
  <c r="F19" i="1"/>
  <c r="K18" i="1"/>
  <c r="J18" i="1"/>
  <c r="H18" i="1"/>
  <c r="K17" i="1"/>
  <c r="J17" i="1"/>
  <c r="G17" i="1"/>
  <c r="F17" i="1"/>
  <c r="J16" i="1"/>
  <c r="L16" i="1" s="1"/>
  <c r="Z16" i="1" s="1"/>
  <c r="H16" i="1"/>
  <c r="J15" i="1"/>
  <c r="L15" i="1" s="1"/>
  <c r="Z15" i="1" s="1"/>
  <c r="F15" i="1"/>
  <c r="H15" i="1" s="1"/>
  <c r="J14" i="1"/>
  <c r="L14" i="1" s="1"/>
  <c r="Z14" i="1" s="1"/>
  <c r="H14" i="1"/>
  <c r="J13" i="1"/>
  <c r="L13" i="1" s="1"/>
  <c r="Z13" i="1" s="1"/>
  <c r="H13" i="1"/>
  <c r="J12" i="1"/>
  <c r="L12" i="1" s="1"/>
  <c r="Z12" i="1" s="1"/>
  <c r="F12" i="1"/>
  <c r="H12" i="1" s="1"/>
  <c r="J11" i="1"/>
  <c r="L11" i="1" s="1"/>
  <c r="Z11" i="1" s="1"/>
  <c r="H11" i="1"/>
  <c r="J10" i="1"/>
  <c r="L10" i="1" s="1"/>
  <c r="Z10" i="1" s="1"/>
  <c r="H10" i="1"/>
  <c r="J9" i="1"/>
  <c r="L9" i="1" s="1"/>
  <c r="Z9" i="1" s="1"/>
  <c r="H9" i="1"/>
  <c r="K8" i="1"/>
  <c r="J8" i="1"/>
  <c r="G8" i="1"/>
  <c r="F8" i="1"/>
  <c r="W7" i="1"/>
  <c r="D7" i="1"/>
  <c r="J147" i="17" l="1"/>
  <c r="Z47" i="5"/>
  <c r="L136" i="19"/>
  <c r="Z137" i="19"/>
  <c r="Y147" i="19"/>
  <c r="I10" i="19"/>
  <c r="I147" i="19" s="1"/>
  <c r="J147" i="19"/>
  <c r="Y142" i="18"/>
  <c r="I142" i="18" s="1"/>
  <c r="Y138" i="18"/>
  <c r="I138" i="18" s="1"/>
  <c r="Y130" i="18"/>
  <c r="I130" i="18" s="1"/>
  <c r="Y127" i="18"/>
  <c r="I127" i="18" s="1"/>
  <c r="Y120" i="18"/>
  <c r="I120" i="18" s="1"/>
  <c r="Y116" i="18"/>
  <c r="I116" i="18" s="1"/>
  <c r="Y105" i="18"/>
  <c r="I105" i="18" s="1"/>
  <c r="Y101" i="18"/>
  <c r="I101" i="18" s="1"/>
  <c r="Y99" i="18"/>
  <c r="I99" i="18" s="1"/>
  <c r="Y94" i="18"/>
  <c r="I94" i="18" s="1"/>
  <c r="Y74" i="18"/>
  <c r="I74" i="18" s="1"/>
  <c r="Y72" i="18"/>
  <c r="I72" i="18" s="1"/>
  <c r="Y70" i="18"/>
  <c r="I70" i="18" s="1"/>
  <c r="Y68" i="18"/>
  <c r="I68" i="18" s="1"/>
  <c r="Y66" i="18"/>
  <c r="I66" i="18" s="1"/>
  <c r="Y64" i="18"/>
  <c r="I64" i="18" s="1"/>
  <c r="Y58" i="18"/>
  <c r="I58" i="18" s="1"/>
  <c r="Y51" i="18"/>
  <c r="I51" i="18" s="1"/>
  <c r="Y145" i="18"/>
  <c r="I145" i="18" s="1"/>
  <c r="Y143" i="18"/>
  <c r="I143" i="18" s="1"/>
  <c r="Y139" i="18"/>
  <c r="I139" i="18" s="1"/>
  <c r="Y135" i="18"/>
  <c r="I135" i="18" s="1"/>
  <c r="Y131" i="18"/>
  <c r="I131" i="18" s="1"/>
  <c r="Y126" i="18"/>
  <c r="I126" i="18" s="1"/>
  <c r="Y123" i="18"/>
  <c r="I123" i="18" s="1"/>
  <c r="Y119" i="18"/>
  <c r="I119" i="18" s="1"/>
  <c r="Y114" i="18"/>
  <c r="I114" i="18" s="1"/>
  <c r="Y112" i="18"/>
  <c r="I112" i="18" s="1"/>
  <c r="Y107" i="18"/>
  <c r="I107" i="18" s="1"/>
  <c r="Y104" i="18"/>
  <c r="I104" i="18" s="1"/>
  <c r="Y102" i="18"/>
  <c r="I102" i="18" s="1"/>
  <c r="Y92" i="18"/>
  <c r="I92" i="18" s="1"/>
  <c r="Y90" i="18"/>
  <c r="I90" i="18" s="1"/>
  <c r="Y88" i="18"/>
  <c r="I88" i="18" s="1"/>
  <c r="Y86" i="18"/>
  <c r="I86" i="18" s="1"/>
  <c r="Y84" i="18"/>
  <c r="I84" i="18" s="1"/>
  <c r="Y82" i="18"/>
  <c r="I82" i="18" s="1"/>
  <c r="Y80" i="18"/>
  <c r="I80" i="18" s="1"/>
  <c r="Y78" i="18"/>
  <c r="I78" i="18" s="1"/>
  <c r="Y60" i="18"/>
  <c r="I60" i="18" s="1"/>
  <c r="Y57" i="18"/>
  <c r="I57" i="18" s="1"/>
  <c r="Y55" i="18"/>
  <c r="I55" i="18" s="1"/>
  <c r="Y52" i="18"/>
  <c r="I52" i="18" s="1"/>
  <c r="Y140" i="18"/>
  <c r="I140" i="18" s="1"/>
  <c r="Y125" i="18"/>
  <c r="I125" i="18" s="1"/>
  <c r="Y122" i="18"/>
  <c r="I122" i="18" s="1"/>
  <c r="Y118" i="18"/>
  <c r="I118" i="18" s="1"/>
  <c r="Y113" i="18"/>
  <c r="I113" i="18" s="1"/>
  <c r="Y111" i="18"/>
  <c r="I111" i="18" s="1"/>
  <c r="Y109" i="18"/>
  <c r="I109" i="18" s="1"/>
  <c r="Y103" i="18"/>
  <c r="I103" i="18" s="1"/>
  <c r="Y75" i="18"/>
  <c r="I75" i="18" s="1"/>
  <c r="Y73" i="18"/>
  <c r="I73" i="18" s="1"/>
  <c r="Y71" i="18"/>
  <c r="I71" i="18" s="1"/>
  <c r="Y69" i="18"/>
  <c r="I69" i="18" s="1"/>
  <c r="Y67" i="18"/>
  <c r="I67" i="18" s="1"/>
  <c r="Y59" i="18"/>
  <c r="I59" i="18" s="1"/>
  <c r="Y56" i="18"/>
  <c r="I56" i="18" s="1"/>
  <c r="Y53" i="18"/>
  <c r="I53" i="18" s="1"/>
  <c r="Y48" i="18"/>
  <c r="I48" i="18" s="1"/>
  <c r="Y46" i="18"/>
  <c r="I46" i="18" s="1"/>
  <c r="Y44" i="18"/>
  <c r="I44" i="18" s="1"/>
  <c r="Y121" i="18"/>
  <c r="I121" i="18" s="1"/>
  <c r="Y110" i="18"/>
  <c r="I110" i="18" s="1"/>
  <c r="Y108" i="18"/>
  <c r="I108" i="18" s="1"/>
  <c r="Y106" i="18"/>
  <c r="I106" i="18" s="1"/>
  <c r="Y91" i="18"/>
  <c r="I91" i="18" s="1"/>
  <c r="Y89" i="18"/>
  <c r="I89" i="18" s="1"/>
  <c r="Y87" i="18"/>
  <c r="I87" i="18" s="1"/>
  <c r="Y85" i="18"/>
  <c r="I85" i="18" s="1"/>
  <c r="Y83" i="18"/>
  <c r="I83" i="18" s="1"/>
  <c r="Y81" i="18"/>
  <c r="I81" i="18" s="1"/>
  <c r="Y79" i="18"/>
  <c r="I79" i="18" s="1"/>
  <c r="Y35" i="18"/>
  <c r="I35" i="18" s="1"/>
  <c r="Y16" i="18"/>
  <c r="I16" i="18" s="1"/>
  <c r="Y14" i="18"/>
  <c r="I14" i="18" s="1"/>
  <c r="Y54" i="18"/>
  <c r="I54" i="18" s="1"/>
  <c r="Y37" i="18"/>
  <c r="I37" i="18" s="1"/>
  <c r="Y34" i="18"/>
  <c r="I34" i="18" s="1"/>
  <c r="Y20" i="18"/>
  <c r="I20" i="18" s="1"/>
  <c r="Y18" i="18"/>
  <c r="I18" i="18" s="1"/>
  <c r="Y13" i="18"/>
  <c r="I13" i="18" s="1"/>
  <c r="Y11" i="18"/>
  <c r="I11" i="18" s="1"/>
  <c r="Y141" i="18"/>
  <c r="I141" i="18" s="1"/>
  <c r="Y132" i="18"/>
  <c r="I132" i="18" s="1"/>
  <c r="Y124" i="18"/>
  <c r="I124" i="18" s="1"/>
  <c r="Y40" i="18"/>
  <c r="I40" i="18" s="1"/>
  <c r="Y38" i="18"/>
  <c r="I38" i="18" s="1"/>
  <c r="Y36" i="18"/>
  <c r="I36" i="18" s="1"/>
  <c r="Y27" i="18"/>
  <c r="I27" i="18" s="1"/>
  <c r="Y17" i="18"/>
  <c r="I17" i="18" s="1"/>
  <c r="Y12" i="18"/>
  <c r="I12" i="18" s="1"/>
  <c r="Y10" i="18"/>
  <c r="Y97" i="18"/>
  <c r="I97" i="18" s="1"/>
  <c r="Y42" i="18"/>
  <c r="I42" i="18" s="1"/>
  <c r="Y32" i="18"/>
  <c r="I32" i="18" s="1"/>
  <c r="Y24" i="18"/>
  <c r="I24" i="18" s="1"/>
  <c r="Y117" i="18"/>
  <c r="I117" i="18" s="1"/>
  <c r="Y50" i="18"/>
  <c r="I50" i="18" s="1"/>
  <c r="Y41" i="18"/>
  <c r="I41" i="18" s="1"/>
  <c r="Y39" i="18"/>
  <c r="I39" i="18" s="1"/>
  <c r="Y31" i="18"/>
  <c r="I31" i="18" s="1"/>
  <c r="Y29" i="18"/>
  <c r="I29" i="18" s="1"/>
  <c r="Y23" i="18"/>
  <c r="I23" i="18" s="1"/>
  <c r="Y21" i="18"/>
  <c r="I21" i="18" s="1"/>
  <c r="Y19" i="18"/>
  <c r="I19" i="18" s="1"/>
  <c r="Y15" i="18"/>
  <c r="I15" i="18" s="1"/>
  <c r="Y26" i="18"/>
  <c r="I26" i="18" s="1"/>
  <c r="Y62" i="18"/>
  <c r="I62" i="18" s="1"/>
  <c r="L136" i="18"/>
  <c r="Z137" i="18"/>
  <c r="J147" i="18"/>
  <c r="Z65" i="18"/>
  <c r="L47" i="18"/>
  <c r="Z47" i="18" s="1"/>
  <c r="L136" i="17"/>
  <c r="Z137" i="17"/>
  <c r="Z65" i="17"/>
  <c r="L47" i="17"/>
  <c r="Z47" i="17" s="1"/>
  <c r="Y142" i="17"/>
  <c r="I142" i="17" s="1"/>
  <c r="Y138" i="17"/>
  <c r="I138" i="17" s="1"/>
  <c r="Y130" i="17"/>
  <c r="I130" i="17" s="1"/>
  <c r="Y127" i="17"/>
  <c r="I127" i="17" s="1"/>
  <c r="Y120" i="17"/>
  <c r="I120" i="17" s="1"/>
  <c r="Y116" i="17"/>
  <c r="I116" i="17" s="1"/>
  <c r="Y105" i="17"/>
  <c r="I105" i="17" s="1"/>
  <c r="Y101" i="17"/>
  <c r="I101" i="17" s="1"/>
  <c r="Y99" i="17"/>
  <c r="I99" i="17" s="1"/>
  <c r="Y94" i="17"/>
  <c r="I94" i="17" s="1"/>
  <c r="Y74" i="17"/>
  <c r="I74" i="17" s="1"/>
  <c r="Y72" i="17"/>
  <c r="I72" i="17" s="1"/>
  <c r="Y70" i="17"/>
  <c r="I70" i="17" s="1"/>
  <c r="Y68" i="17"/>
  <c r="I68" i="17" s="1"/>
  <c r="Y66" i="17"/>
  <c r="I66" i="17" s="1"/>
  <c r="Y64" i="17"/>
  <c r="I64" i="17" s="1"/>
  <c r="Y58" i="17"/>
  <c r="I58" i="17" s="1"/>
  <c r="Y51" i="17"/>
  <c r="I51" i="17" s="1"/>
  <c r="Y145" i="17"/>
  <c r="I145" i="17" s="1"/>
  <c r="Y143" i="17"/>
  <c r="I143" i="17" s="1"/>
  <c r="Y139" i="17"/>
  <c r="I139" i="17" s="1"/>
  <c r="Y135" i="17"/>
  <c r="I135" i="17" s="1"/>
  <c r="Y131" i="17"/>
  <c r="I131" i="17" s="1"/>
  <c r="Y126" i="17"/>
  <c r="I126" i="17" s="1"/>
  <c r="Y123" i="17"/>
  <c r="I123" i="17" s="1"/>
  <c r="Y119" i="17"/>
  <c r="I119" i="17" s="1"/>
  <c r="Y114" i="17"/>
  <c r="I114" i="17" s="1"/>
  <c r="Y112" i="17"/>
  <c r="I112" i="17" s="1"/>
  <c r="Y107" i="17"/>
  <c r="I107" i="17" s="1"/>
  <c r="Y104" i="17"/>
  <c r="I104" i="17" s="1"/>
  <c r="Y102" i="17"/>
  <c r="I102" i="17" s="1"/>
  <c r="Y92" i="17"/>
  <c r="I92" i="17" s="1"/>
  <c r="Y90" i="17"/>
  <c r="I90" i="17" s="1"/>
  <c r="Y88" i="17"/>
  <c r="I88" i="17" s="1"/>
  <c r="Y86" i="17"/>
  <c r="I86" i="17" s="1"/>
  <c r="Y84" i="17"/>
  <c r="I84" i="17" s="1"/>
  <c r="Y82" i="17"/>
  <c r="I82" i="17" s="1"/>
  <c r="Y80" i="17"/>
  <c r="I80" i="17" s="1"/>
  <c r="Y78" i="17"/>
  <c r="I78" i="17" s="1"/>
  <c r="Y60" i="17"/>
  <c r="I60" i="17" s="1"/>
  <c r="Y57" i="17"/>
  <c r="I57" i="17" s="1"/>
  <c r="Y55" i="17"/>
  <c r="I55" i="17" s="1"/>
  <c r="Y52" i="17"/>
  <c r="I52" i="17" s="1"/>
  <c r="Y140" i="17"/>
  <c r="I140" i="17" s="1"/>
  <c r="Y125" i="17"/>
  <c r="I125" i="17" s="1"/>
  <c r="Y122" i="17"/>
  <c r="I122" i="17" s="1"/>
  <c r="Y118" i="17"/>
  <c r="I118" i="17" s="1"/>
  <c r="Y113" i="17"/>
  <c r="I113" i="17" s="1"/>
  <c r="Y111" i="17"/>
  <c r="I111" i="17" s="1"/>
  <c r="Y109" i="17"/>
  <c r="I109" i="17" s="1"/>
  <c r="Y103" i="17"/>
  <c r="I103" i="17" s="1"/>
  <c r="Y75" i="17"/>
  <c r="I75" i="17" s="1"/>
  <c r="Y73" i="17"/>
  <c r="I73" i="17" s="1"/>
  <c r="Y71" i="17"/>
  <c r="I71" i="17" s="1"/>
  <c r="Y69" i="17"/>
  <c r="I69" i="17" s="1"/>
  <c r="Y67" i="17"/>
  <c r="I67" i="17" s="1"/>
  <c r="Y59" i="17"/>
  <c r="I59" i="17" s="1"/>
  <c r="Y56" i="17"/>
  <c r="I56" i="17" s="1"/>
  <c r="Y53" i="17"/>
  <c r="I53" i="17" s="1"/>
  <c r="Y48" i="17"/>
  <c r="I48" i="17" s="1"/>
  <c r="Y46" i="17"/>
  <c r="I46" i="17" s="1"/>
  <c r="Y132" i="17"/>
  <c r="I132" i="17" s="1"/>
  <c r="Y124" i="17"/>
  <c r="I124" i="17" s="1"/>
  <c r="Y91" i="17"/>
  <c r="I91" i="17" s="1"/>
  <c r="Y83" i="17"/>
  <c r="I83" i="17" s="1"/>
  <c r="Y41" i="17"/>
  <c r="I41" i="17" s="1"/>
  <c r="Y39" i="17"/>
  <c r="I39" i="17" s="1"/>
  <c r="Y31" i="17"/>
  <c r="I31" i="17" s="1"/>
  <c r="Y29" i="17"/>
  <c r="I29" i="17" s="1"/>
  <c r="Y23" i="17"/>
  <c r="I23" i="17" s="1"/>
  <c r="Y21" i="17"/>
  <c r="I21" i="17" s="1"/>
  <c r="Y19" i="17"/>
  <c r="I19" i="17" s="1"/>
  <c r="Y15" i="17"/>
  <c r="I15" i="17" s="1"/>
  <c r="Y108" i="17"/>
  <c r="I108" i="17" s="1"/>
  <c r="Y141" i="17"/>
  <c r="I141" i="17" s="1"/>
  <c r="Y117" i="17"/>
  <c r="I117" i="17" s="1"/>
  <c r="Y89" i="17"/>
  <c r="I89" i="17" s="1"/>
  <c r="Y81" i="17"/>
  <c r="I81" i="17" s="1"/>
  <c r="Y54" i="17"/>
  <c r="I54" i="17" s="1"/>
  <c r="Y37" i="17"/>
  <c r="I37" i="17" s="1"/>
  <c r="Y34" i="17"/>
  <c r="I34" i="17" s="1"/>
  <c r="Y32" i="17"/>
  <c r="I32" i="17" s="1"/>
  <c r="Y26" i="17"/>
  <c r="I26" i="17" s="1"/>
  <c r="Y24" i="17"/>
  <c r="I24" i="17" s="1"/>
  <c r="Y20" i="17"/>
  <c r="I20" i="17" s="1"/>
  <c r="Y18" i="17"/>
  <c r="I18" i="17" s="1"/>
  <c r="Y13" i="17"/>
  <c r="I13" i="17" s="1"/>
  <c r="Y11" i="17"/>
  <c r="I11" i="17" s="1"/>
  <c r="Y121" i="17"/>
  <c r="I121" i="17" s="1"/>
  <c r="Y110" i="17"/>
  <c r="I110" i="17" s="1"/>
  <c r="Y106" i="17"/>
  <c r="I106" i="17" s="1"/>
  <c r="Y97" i="17"/>
  <c r="I97" i="17" s="1"/>
  <c r="Y85" i="17"/>
  <c r="I85" i="17" s="1"/>
  <c r="Y40" i="17"/>
  <c r="I40" i="17" s="1"/>
  <c r="Y38" i="17"/>
  <c r="I38" i="17" s="1"/>
  <c r="Y27" i="17"/>
  <c r="I27" i="17" s="1"/>
  <c r="Y17" i="17"/>
  <c r="I17" i="17" s="1"/>
  <c r="Y87" i="17"/>
  <c r="I87" i="17" s="1"/>
  <c r="Y79" i="17"/>
  <c r="I79" i="17" s="1"/>
  <c r="Y50" i="17"/>
  <c r="I50" i="17" s="1"/>
  <c r="Y42" i="17"/>
  <c r="I42" i="17" s="1"/>
  <c r="Y35" i="17"/>
  <c r="I35" i="17" s="1"/>
  <c r="Y16" i="17"/>
  <c r="I16" i="17" s="1"/>
  <c r="Y14" i="17"/>
  <c r="I14" i="17" s="1"/>
  <c r="Y44" i="17"/>
  <c r="I44" i="17" s="1"/>
  <c r="Y36" i="17"/>
  <c r="I36" i="17" s="1"/>
  <c r="Y12" i="17"/>
  <c r="I12" i="17" s="1"/>
  <c r="Y10" i="17"/>
  <c r="Y62" i="17"/>
  <c r="I62" i="17" s="1"/>
  <c r="Y142" i="16"/>
  <c r="I142" i="16" s="1"/>
  <c r="Y138" i="16"/>
  <c r="I138" i="16" s="1"/>
  <c r="Y130" i="16"/>
  <c r="I130" i="16" s="1"/>
  <c r="Y127" i="16"/>
  <c r="I127" i="16" s="1"/>
  <c r="Y120" i="16"/>
  <c r="I120" i="16" s="1"/>
  <c r="Y116" i="16"/>
  <c r="I116" i="16" s="1"/>
  <c r="Y105" i="16"/>
  <c r="I105" i="16" s="1"/>
  <c r="Y101" i="16"/>
  <c r="I101" i="16" s="1"/>
  <c r="Y99" i="16"/>
  <c r="I99" i="16" s="1"/>
  <c r="Y94" i="16"/>
  <c r="I94" i="16" s="1"/>
  <c r="Y74" i="16"/>
  <c r="I74" i="16" s="1"/>
  <c r="Y72" i="16"/>
  <c r="I72" i="16" s="1"/>
  <c r="Y70" i="16"/>
  <c r="I70" i="16" s="1"/>
  <c r="Y68" i="16"/>
  <c r="I68" i="16" s="1"/>
  <c r="Y66" i="16"/>
  <c r="I66" i="16" s="1"/>
  <c r="Y64" i="16"/>
  <c r="I64" i="16" s="1"/>
  <c r="Y58" i="16"/>
  <c r="I58" i="16" s="1"/>
  <c r="Y145" i="16"/>
  <c r="I145" i="16" s="1"/>
  <c r="Y143" i="16"/>
  <c r="I143" i="16" s="1"/>
  <c r="Y139" i="16"/>
  <c r="I139" i="16" s="1"/>
  <c r="Y135" i="16"/>
  <c r="I135" i="16" s="1"/>
  <c r="Y131" i="16"/>
  <c r="I131" i="16" s="1"/>
  <c r="Y126" i="16"/>
  <c r="I126" i="16" s="1"/>
  <c r="Y123" i="16"/>
  <c r="I123" i="16" s="1"/>
  <c r="Y119" i="16"/>
  <c r="I119" i="16" s="1"/>
  <c r="Y114" i="16"/>
  <c r="I114" i="16" s="1"/>
  <c r="Y112" i="16"/>
  <c r="I112" i="16" s="1"/>
  <c r="Y107" i="16"/>
  <c r="I107" i="16" s="1"/>
  <c r="Y104" i="16"/>
  <c r="I104" i="16" s="1"/>
  <c r="Y102" i="16"/>
  <c r="I102" i="16" s="1"/>
  <c r="Y92" i="16"/>
  <c r="I92" i="16" s="1"/>
  <c r="Y90" i="16"/>
  <c r="I90" i="16" s="1"/>
  <c r="Y88" i="16"/>
  <c r="I88" i="16" s="1"/>
  <c r="Y86" i="16"/>
  <c r="I86" i="16" s="1"/>
  <c r="Y84" i="16"/>
  <c r="I84" i="16" s="1"/>
  <c r="Y82" i="16"/>
  <c r="I82" i="16" s="1"/>
  <c r="Y80" i="16"/>
  <c r="I80" i="16" s="1"/>
  <c r="Y78" i="16"/>
  <c r="I78" i="16" s="1"/>
  <c r="Y60" i="16"/>
  <c r="I60" i="16" s="1"/>
  <c r="Y57" i="16"/>
  <c r="I57" i="16" s="1"/>
  <c r="Y55" i="16"/>
  <c r="I55" i="16" s="1"/>
  <c r="Y52" i="16"/>
  <c r="I52" i="16" s="1"/>
  <c r="Y140" i="16"/>
  <c r="I140" i="16" s="1"/>
  <c r="Y125" i="16"/>
  <c r="I125" i="16" s="1"/>
  <c r="Y122" i="16"/>
  <c r="I122" i="16" s="1"/>
  <c r="Y118" i="16"/>
  <c r="I118" i="16" s="1"/>
  <c r="Y113" i="16"/>
  <c r="I113" i="16" s="1"/>
  <c r="Y111" i="16"/>
  <c r="I111" i="16" s="1"/>
  <c r="Y109" i="16"/>
  <c r="I109" i="16" s="1"/>
  <c r="Y103" i="16"/>
  <c r="I103" i="16" s="1"/>
  <c r="Y75" i="16"/>
  <c r="I75" i="16" s="1"/>
  <c r="Y73" i="16"/>
  <c r="I73" i="16" s="1"/>
  <c r="Y71" i="16"/>
  <c r="I71" i="16" s="1"/>
  <c r="Y69" i="16"/>
  <c r="I69" i="16" s="1"/>
  <c r="Y67" i="16"/>
  <c r="I67" i="16" s="1"/>
  <c r="Y59" i="16"/>
  <c r="I59" i="16" s="1"/>
  <c r="Y56" i="16"/>
  <c r="I56" i="16" s="1"/>
  <c r="Y53" i="16"/>
  <c r="I53" i="16" s="1"/>
  <c r="Y132" i="16"/>
  <c r="I132" i="16" s="1"/>
  <c r="Y124" i="16"/>
  <c r="I124" i="16" s="1"/>
  <c r="Y108" i="16"/>
  <c r="I108" i="16" s="1"/>
  <c r="Y97" i="16"/>
  <c r="I97" i="16" s="1"/>
  <c r="Y85" i="16"/>
  <c r="I85" i="16" s="1"/>
  <c r="Y48" i="16"/>
  <c r="I48" i="16" s="1"/>
  <c r="Y46" i="16"/>
  <c r="I46" i="16" s="1"/>
  <c r="Y44" i="16"/>
  <c r="I44" i="16" s="1"/>
  <c r="Y40" i="16"/>
  <c r="I40" i="16" s="1"/>
  <c r="Y38" i="16"/>
  <c r="I38" i="16" s="1"/>
  <c r="Y36" i="16"/>
  <c r="I36" i="16" s="1"/>
  <c r="Y27" i="16"/>
  <c r="I27" i="16" s="1"/>
  <c r="Y17" i="16"/>
  <c r="I17" i="16" s="1"/>
  <c r="Y12" i="16"/>
  <c r="I12" i="16" s="1"/>
  <c r="Y10" i="16"/>
  <c r="Y42" i="16"/>
  <c r="I42" i="16" s="1"/>
  <c r="Y141" i="16"/>
  <c r="I141" i="16" s="1"/>
  <c r="Y117" i="16"/>
  <c r="I117" i="16" s="1"/>
  <c r="Y106" i="16"/>
  <c r="I106" i="16" s="1"/>
  <c r="Y91" i="16"/>
  <c r="I91" i="16" s="1"/>
  <c r="Y83" i="16"/>
  <c r="I83" i="16" s="1"/>
  <c r="Y50" i="16"/>
  <c r="I50" i="16" s="1"/>
  <c r="Y41" i="16"/>
  <c r="I41" i="16" s="1"/>
  <c r="Y39" i="16"/>
  <c r="I39" i="16" s="1"/>
  <c r="Y31" i="16"/>
  <c r="I31" i="16" s="1"/>
  <c r="Y29" i="16"/>
  <c r="I29" i="16" s="1"/>
  <c r="Y23" i="16"/>
  <c r="I23" i="16" s="1"/>
  <c r="Y21" i="16"/>
  <c r="I21" i="16" s="1"/>
  <c r="Y19" i="16"/>
  <c r="I19" i="16" s="1"/>
  <c r="Y15" i="16"/>
  <c r="I15" i="16" s="1"/>
  <c r="Y121" i="16"/>
  <c r="I121" i="16" s="1"/>
  <c r="Y110" i="16"/>
  <c r="I110" i="16" s="1"/>
  <c r="Y87" i="16"/>
  <c r="I87" i="16" s="1"/>
  <c r="Y79" i="16"/>
  <c r="I79" i="16" s="1"/>
  <c r="Y16" i="16"/>
  <c r="I16" i="16" s="1"/>
  <c r="Y14" i="16"/>
  <c r="I14" i="16" s="1"/>
  <c r="Y89" i="16"/>
  <c r="I89" i="16" s="1"/>
  <c r="Y81" i="16"/>
  <c r="I81" i="16" s="1"/>
  <c r="Y54" i="16"/>
  <c r="I54" i="16" s="1"/>
  <c r="Y37" i="16"/>
  <c r="I37" i="16" s="1"/>
  <c r="Y34" i="16"/>
  <c r="I34" i="16" s="1"/>
  <c r="Y32" i="16"/>
  <c r="I32" i="16" s="1"/>
  <c r="Y26" i="16"/>
  <c r="I26" i="16" s="1"/>
  <c r="Y24" i="16"/>
  <c r="I24" i="16" s="1"/>
  <c r="Y20" i="16"/>
  <c r="I20" i="16" s="1"/>
  <c r="Y18" i="16"/>
  <c r="I18" i="16" s="1"/>
  <c r="Y13" i="16"/>
  <c r="I13" i="16" s="1"/>
  <c r="Y11" i="16"/>
  <c r="I11" i="16" s="1"/>
  <c r="Y51" i="16"/>
  <c r="I51" i="16" s="1"/>
  <c r="Y35" i="16"/>
  <c r="I35" i="16" s="1"/>
  <c r="Y62" i="16"/>
  <c r="I62" i="16" s="1"/>
  <c r="Z49" i="16"/>
  <c r="L47" i="16"/>
  <c r="Z47" i="16" s="1"/>
  <c r="L136" i="16"/>
  <c r="Z137" i="16"/>
  <c r="J147" i="16"/>
  <c r="Y142" i="15"/>
  <c r="I142" i="15" s="1"/>
  <c r="Y138" i="15"/>
  <c r="I138" i="15" s="1"/>
  <c r="Y130" i="15"/>
  <c r="I130" i="15" s="1"/>
  <c r="Y127" i="15"/>
  <c r="I127" i="15" s="1"/>
  <c r="Y120" i="15"/>
  <c r="I120" i="15" s="1"/>
  <c r="Y116" i="15"/>
  <c r="I116" i="15" s="1"/>
  <c r="Y105" i="15"/>
  <c r="I105" i="15" s="1"/>
  <c r="Y101" i="15"/>
  <c r="I101" i="15" s="1"/>
  <c r="Y99" i="15"/>
  <c r="I99" i="15" s="1"/>
  <c r="Y94" i="15"/>
  <c r="I94" i="15" s="1"/>
  <c r="Y74" i="15"/>
  <c r="I74" i="15" s="1"/>
  <c r="Y72" i="15"/>
  <c r="I72" i="15" s="1"/>
  <c r="Y70" i="15"/>
  <c r="I70" i="15" s="1"/>
  <c r="Y68" i="15"/>
  <c r="I68" i="15" s="1"/>
  <c r="Y66" i="15"/>
  <c r="I66" i="15" s="1"/>
  <c r="Y64" i="15"/>
  <c r="I64" i="15" s="1"/>
  <c r="Y58" i="15"/>
  <c r="I58" i="15" s="1"/>
  <c r="Y51" i="15"/>
  <c r="I51" i="15" s="1"/>
  <c r="Y145" i="15"/>
  <c r="I145" i="15" s="1"/>
  <c r="Y143" i="15"/>
  <c r="I143" i="15" s="1"/>
  <c r="Y139" i="15"/>
  <c r="I139" i="15" s="1"/>
  <c r="Y135" i="15"/>
  <c r="I135" i="15" s="1"/>
  <c r="Y131" i="15"/>
  <c r="I131" i="15" s="1"/>
  <c r="Y126" i="15"/>
  <c r="I126" i="15" s="1"/>
  <c r="Y123" i="15"/>
  <c r="I123" i="15" s="1"/>
  <c r="Y119" i="15"/>
  <c r="I119" i="15" s="1"/>
  <c r="Y114" i="15"/>
  <c r="I114" i="15" s="1"/>
  <c r="Y112" i="15"/>
  <c r="I112" i="15" s="1"/>
  <c r="Y107" i="15"/>
  <c r="I107" i="15" s="1"/>
  <c r="Y104" i="15"/>
  <c r="I104" i="15" s="1"/>
  <c r="Y102" i="15"/>
  <c r="I102" i="15" s="1"/>
  <c r="Y92" i="15"/>
  <c r="I92" i="15" s="1"/>
  <c r="Y90" i="15"/>
  <c r="I90" i="15" s="1"/>
  <c r="Y88" i="15"/>
  <c r="I88" i="15" s="1"/>
  <c r="Y86" i="15"/>
  <c r="I86" i="15" s="1"/>
  <c r="Y84" i="15"/>
  <c r="I84" i="15" s="1"/>
  <c r="Y82" i="15"/>
  <c r="I82" i="15" s="1"/>
  <c r="Y80" i="15"/>
  <c r="I80" i="15" s="1"/>
  <c r="Y78" i="15"/>
  <c r="I78" i="15" s="1"/>
  <c r="Y60" i="15"/>
  <c r="I60" i="15" s="1"/>
  <c r="Y57" i="15"/>
  <c r="I57" i="15" s="1"/>
  <c r="Y55" i="15"/>
  <c r="I55" i="15" s="1"/>
  <c r="Y52" i="15"/>
  <c r="I52" i="15" s="1"/>
  <c r="Y132" i="15"/>
  <c r="I132" i="15" s="1"/>
  <c r="Y122" i="15"/>
  <c r="I122" i="15" s="1"/>
  <c r="Y121" i="15"/>
  <c r="I121" i="15" s="1"/>
  <c r="Y118" i="15"/>
  <c r="I118" i="15" s="1"/>
  <c r="Y117" i="15"/>
  <c r="I117" i="15" s="1"/>
  <c r="Y111" i="15"/>
  <c r="I111" i="15" s="1"/>
  <c r="Y110" i="15"/>
  <c r="I110" i="15" s="1"/>
  <c r="Y97" i="15"/>
  <c r="I97" i="15" s="1"/>
  <c r="Y91" i="15"/>
  <c r="I91" i="15" s="1"/>
  <c r="Y83" i="15"/>
  <c r="I83" i="15" s="1"/>
  <c r="Y75" i="15"/>
  <c r="I75" i="15" s="1"/>
  <c r="Y71" i="15"/>
  <c r="I71" i="15" s="1"/>
  <c r="Y67" i="15"/>
  <c r="I67" i="15" s="1"/>
  <c r="Y42" i="15"/>
  <c r="I42" i="15" s="1"/>
  <c r="Y35" i="15"/>
  <c r="I35" i="15" s="1"/>
  <c r="Y16" i="15"/>
  <c r="I16" i="15" s="1"/>
  <c r="Y14" i="15"/>
  <c r="I14" i="15" s="1"/>
  <c r="Y89" i="15"/>
  <c r="I89" i="15" s="1"/>
  <c r="Y81" i="15"/>
  <c r="I81" i="15" s="1"/>
  <c r="Y54" i="15"/>
  <c r="I54" i="15" s="1"/>
  <c r="Y48" i="15"/>
  <c r="I48" i="15" s="1"/>
  <c r="Y46" i="15"/>
  <c r="I46" i="15" s="1"/>
  <c r="Y44" i="15"/>
  <c r="I44" i="15" s="1"/>
  <c r="Y40" i="15"/>
  <c r="I40" i="15" s="1"/>
  <c r="Y38" i="15"/>
  <c r="I38" i="15" s="1"/>
  <c r="Y36" i="15"/>
  <c r="I36" i="15" s="1"/>
  <c r="Y27" i="15"/>
  <c r="I27" i="15" s="1"/>
  <c r="Y17" i="15"/>
  <c r="I17" i="15" s="1"/>
  <c r="Y12" i="15"/>
  <c r="I12" i="15" s="1"/>
  <c r="Y10" i="15"/>
  <c r="Y125" i="15"/>
  <c r="I125" i="15" s="1"/>
  <c r="Y124" i="15"/>
  <c r="I124" i="15" s="1"/>
  <c r="Y113" i="15"/>
  <c r="I113" i="15" s="1"/>
  <c r="Y109" i="15"/>
  <c r="I109" i="15" s="1"/>
  <c r="Y108" i="15"/>
  <c r="I108" i="15" s="1"/>
  <c r="Y103" i="15"/>
  <c r="I103" i="15" s="1"/>
  <c r="Y87" i="15"/>
  <c r="I87" i="15" s="1"/>
  <c r="Y37" i="15"/>
  <c r="I37" i="15" s="1"/>
  <c r="Y34" i="15"/>
  <c r="I34" i="15" s="1"/>
  <c r="Y24" i="15"/>
  <c r="I24" i="15" s="1"/>
  <c r="Y19" i="15"/>
  <c r="I19" i="15" s="1"/>
  <c r="Y15" i="15"/>
  <c r="I15" i="15" s="1"/>
  <c r="Y79" i="15"/>
  <c r="I79" i="15" s="1"/>
  <c r="Y39" i="15"/>
  <c r="I39" i="15" s="1"/>
  <c r="Y32" i="15"/>
  <c r="I32" i="15" s="1"/>
  <c r="Y73" i="15"/>
  <c r="I73" i="15" s="1"/>
  <c r="Y31" i="15"/>
  <c r="I31" i="15" s="1"/>
  <c r="Y29" i="15"/>
  <c r="I29" i="15" s="1"/>
  <c r="Y20" i="15"/>
  <c r="I20" i="15" s="1"/>
  <c r="Y69" i="15"/>
  <c r="I69" i="15" s="1"/>
  <c r="Y56" i="15"/>
  <c r="I56" i="15" s="1"/>
  <c r="Y50" i="15"/>
  <c r="I50" i="15" s="1"/>
  <c r="Y41" i="15"/>
  <c r="I41" i="15" s="1"/>
  <c r="Y23" i="15"/>
  <c r="I23" i="15" s="1"/>
  <c r="Y18" i="15"/>
  <c r="I18" i="15" s="1"/>
  <c r="Y13" i="15"/>
  <c r="I13" i="15" s="1"/>
  <c r="Y11" i="15"/>
  <c r="I11" i="15" s="1"/>
  <c r="Y53" i="15"/>
  <c r="I53" i="15" s="1"/>
  <c r="Y21" i="15"/>
  <c r="I21" i="15" s="1"/>
  <c r="Y141" i="15"/>
  <c r="I141" i="15" s="1"/>
  <c r="Y140" i="15"/>
  <c r="I140" i="15" s="1"/>
  <c r="Y106" i="15"/>
  <c r="I106" i="15" s="1"/>
  <c r="Y85" i="15"/>
  <c r="I85" i="15" s="1"/>
  <c r="Y59" i="15"/>
  <c r="I59" i="15" s="1"/>
  <c r="Y26" i="15"/>
  <c r="I26" i="15" s="1"/>
  <c r="Y62" i="15"/>
  <c r="I62" i="15" s="1"/>
  <c r="L47" i="15"/>
  <c r="Z47" i="15" s="1"/>
  <c r="Z65" i="15"/>
  <c r="L136" i="15"/>
  <c r="Z137" i="15"/>
  <c r="J147" i="15"/>
  <c r="J147" i="14"/>
  <c r="L136" i="14"/>
  <c r="Z137" i="14"/>
  <c r="L47" i="14"/>
  <c r="Z47" i="14" s="1"/>
  <c r="Z49" i="14"/>
  <c r="Y147" i="14"/>
  <c r="I10" i="14"/>
  <c r="I147" i="14" s="1"/>
  <c r="J147" i="12"/>
  <c r="Z144" i="12"/>
  <c r="Y147" i="12"/>
  <c r="I10" i="12"/>
  <c r="I147" i="12" s="1"/>
  <c r="L136" i="12"/>
  <c r="Z136" i="12" s="1"/>
  <c r="Z137" i="12"/>
  <c r="J147" i="11"/>
  <c r="Z144" i="11"/>
  <c r="L136" i="11"/>
  <c r="Z136" i="11" s="1"/>
  <c r="Z137" i="11"/>
  <c r="Y147" i="11"/>
  <c r="I10" i="11"/>
  <c r="I147" i="11" s="1"/>
  <c r="J147" i="10"/>
  <c r="Z144" i="10"/>
  <c r="L136" i="10"/>
  <c r="Z136" i="10" s="1"/>
  <c r="Z137" i="10"/>
  <c r="Y142" i="10"/>
  <c r="I142" i="10" s="1"/>
  <c r="Y138" i="10"/>
  <c r="I138" i="10" s="1"/>
  <c r="Y130" i="10"/>
  <c r="I130" i="10" s="1"/>
  <c r="Y127" i="10"/>
  <c r="I127" i="10" s="1"/>
  <c r="Y120" i="10"/>
  <c r="I120" i="10" s="1"/>
  <c r="Y116" i="10"/>
  <c r="I116" i="10" s="1"/>
  <c r="Y105" i="10"/>
  <c r="I105" i="10" s="1"/>
  <c r="Y101" i="10"/>
  <c r="I101" i="10" s="1"/>
  <c r="Y99" i="10"/>
  <c r="I99" i="10" s="1"/>
  <c r="Y94" i="10"/>
  <c r="I94" i="10" s="1"/>
  <c r="Y74" i="10"/>
  <c r="I74" i="10" s="1"/>
  <c r="Y72" i="10"/>
  <c r="I72" i="10" s="1"/>
  <c r="Y70" i="10"/>
  <c r="I70" i="10" s="1"/>
  <c r="Y68" i="10"/>
  <c r="I68" i="10" s="1"/>
  <c r="Y66" i="10"/>
  <c r="I66" i="10" s="1"/>
  <c r="Y64" i="10"/>
  <c r="I64" i="10" s="1"/>
  <c r="Y58" i="10"/>
  <c r="I58" i="10" s="1"/>
  <c r="Y51" i="10"/>
  <c r="I51" i="10" s="1"/>
  <c r="Y145" i="10"/>
  <c r="I145" i="10" s="1"/>
  <c r="Y143" i="10"/>
  <c r="I143" i="10" s="1"/>
  <c r="Y139" i="10"/>
  <c r="I139" i="10" s="1"/>
  <c r="Y135" i="10"/>
  <c r="I135" i="10" s="1"/>
  <c r="Y131" i="10"/>
  <c r="I131" i="10" s="1"/>
  <c r="Y126" i="10"/>
  <c r="I126" i="10" s="1"/>
  <c r="Y123" i="10"/>
  <c r="I123" i="10" s="1"/>
  <c r="Y119" i="10"/>
  <c r="I119" i="10" s="1"/>
  <c r="Y114" i="10"/>
  <c r="I114" i="10" s="1"/>
  <c r="Y112" i="10"/>
  <c r="I112" i="10" s="1"/>
  <c r="Y107" i="10"/>
  <c r="I107" i="10" s="1"/>
  <c r="Y104" i="10"/>
  <c r="I104" i="10" s="1"/>
  <c r="Y102" i="10"/>
  <c r="I102" i="10" s="1"/>
  <c r="Y92" i="10"/>
  <c r="I92" i="10" s="1"/>
  <c r="Y90" i="10"/>
  <c r="I90" i="10" s="1"/>
  <c r="Y88" i="10"/>
  <c r="I88" i="10" s="1"/>
  <c r="Y86" i="10"/>
  <c r="I86" i="10" s="1"/>
  <c r="Y84" i="10"/>
  <c r="I84" i="10" s="1"/>
  <c r="Y82" i="10"/>
  <c r="I82" i="10" s="1"/>
  <c r="Y80" i="10"/>
  <c r="I80" i="10" s="1"/>
  <c r="Y78" i="10"/>
  <c r="I78" i="10" s="1"/>
  <c r="Y60" i="10"/>
  <c r="I60" i="10" s="1"/>
  <c r="Y57" i="10"/>
  <c r="I57" i="10" s="1"/>
  <c r="Y55" i="10"/>
  <c r="I55" i="10" s="1"/>
  <c r="Y52" i="10"/>
  <c r="I52" i="10" s="1"/>
  <c r="Y140" i="10"/>
  <c r="I140" i="10" s="1"/>
  <c r="Y125" i="10"/>
  <c r="I125" i="10" s="1"/>
  <c r="Y122" i="10"/>
  <c r="I122" i="10" s="1"/>
  <c r="Y118" i="10"/>
  <c r="I118" i="10" s="1"/>
  <c r="Y113" i="10"/>
  <c r="I113" i="10" s="1"/>
  <c r="Y111" i="10"/>
  <c r="I111" i="10" s="1"/>
  <c r="Y109" i="10"/>
  <c r="I109" i="10" s="1"/>
  <c r="Y103" i="10"/>
  <c r="I103" i="10" s="1"/>
  <c r="Y75" i="10"/>
  <c r="I75" i="10" s="1"/>
  <c r="Y73" i="10"/>
  <c r="I73" i="10" s="1"/>
  <c r="Y71" i="10"/>
  <c r="I71" i="10" s="1"/>
  <c r="Y69" i="10"/>
  <c r="I69" i="10" s="1"/>
  <c r="Y67" i="10"/>
  <c r="I67" i="10" s="1"/>
  <c r="Y59" i="10"/>
  <c r="I59" i="10" s="1"/>
  <c r="Y56" i="10"/>
  <c r="I56" i="10" s="1"/>
  <c r="Y53" i="10"/>
  <c r="I53" i="10" s="1"/>
  <c r="Y48" i="10"/>
  <c r="I48" i="10" s="1"/>
  <c r="Y46" i="10"/>
  <c r="I46" i="10" s="1"/>
  <c r="Y44" i="10"/>
  <c r="I44" i="10" s="1"/>
  <c r="Y124" i="10"/>
  <c r="I124" i="10" s="1"/>
  <c r="Y54" i="10"/>
  <c r="I54" i="10" s="1"/>
  <c r="Y40" i="10"/>
  <c r="I40" i="10" s="1"/>
  <c r="Y38" i="10"/>
  <c r="I38" i="10" s="1"/>
  <c r="Y36" i="10"/>
  <c r="I36" i="10" s="1"/>
  <c r="Y27" i="10"/>
  <c r="I27" i="10" s="1"/>
  <c r="Y17" i="10"/>
  <c r="I17" i="10" s="1"/>
  <c r="Y12" i="10"/>
  <c r="I12" i="10" s="1"/>
  <c r="Y10" i="10"/>
  <c r="Y50" i="10"/>
  <c r="I50" i="10" s="1"/>
  <c r="Y42" i="10"/>
  <c r="I42" i="10" s="1"/>
  <c r="Y35" i="10"/>
  <c r="I35" i="10" s="1"/>
  <c r="Y16" i="10"/>
  <c r="I16" i="10" s="1"/>
  <c r="Y14" i="10"/>
  <c r="I14" i="10" s="1"/>
  <c r="Y141" i="10"/>
  <c r="I141" i="10" s="1"/>
  <c r="Y132" i="10"/>
  <c r="I132" i="10" s="1"/>
  <c r="Y117" i="10"/>
  <c r="I117" i="10" s="1"/>
  <c r="Y91" i="10"/>
  <c r="I91" i="10" s="1"/>
  <c r="Y89" i="10"/>
  <c r="I89" i="10" s="1"/>
  <c r="Y87" i="10"/>
  <c r="I87" i="10" s="1"/>
  <c r="Y85" i="10"/>
  <c r="I85" i="10" s="1"/>
  <c r="Y83" i="10"/>
  <c r="I83" i="10" s="1"/>
  <c r="Y81" i="10"/>
  <c r="I81" i="10" s="1"/>
  <c r="Y79" i="10"/>
  <c r="I79" i="10" s="1"/>
  <c r="Y41" i="10"/>
  <c r="I41" i="10" s="1"/>
  <c r="Y39" i="10"/>
  <c r="I39" i="10" s="1"/>
  <c r="Y31" i="10"/>
  <c r="I31" i="10" s="1"/>
  <c r="Y29" i="10"/>
  <c r="I29" i="10" s="1"/>
  <c r="Y23" i="10"/>
  <c r="I23" i="10" s="1"/>
  <c r="Y21" i="10"/>
  <c r="I21" i="10" s="1"/>
  <c r="Y19" i="10"/>
  <c r="I19" i="10" s="1"/>
  <c r="Y15" i="10"/>
  <c r="I15" i="10" s="1"/>
  <c r="Y108" i="10"/>
  <c r="I108" i="10" s="1"/>
  <c r="Y97" i="10"/>
  <c r="I97" i="10" s="1"/>
  <c r="Y37" i="10"/>
  <c r="I37" i="10" s="1"/>
  <c r="Y34" i="10"/>
  <c r="I34" i="10" s="1"/>
  <c r="Y32" i="10"/>
  <c r="I32" i="10" s="1"/>
  <c r="Y26" i="10"/>
  <c r="I26" i="10" s="1"/>
  <c r="Y24" i="10"/>
  <c r="I24" i="10" s="1"/>
  <c r="Y20" i="10"/>
  <c r="I20" i="10" s="1"/>
  <c r="Y18" i="10"/>
  <c r="I18" i="10" s="1"/>
  <c r="Y13" i="10"/>
  <c r="I13" i="10" s="1"/>
  <c r="Y11" i="10"/>
  <c r="I11" i="10" s="1"/>
  <c r="Y121" i="10"/>
  <c r="I121" i="10" s="1"/>
  <c r="Y110" i="10"/>
  <c r="I110" i="10" s="1"/>
  <c r="Y106" i="10"/>
  <c r="I106" i="10" s="1"/>
  <c r="Y62" i="10"/>
  <c r="I62" i="10" s="1"/>
  <c r="J147" i="9"/>
  <c r="D147" i="9"/>
  <c r="Z133" i="9"/>
  <c r="L76" i="9"/>
  <c r="Z76" i="9" s="1"/>
  <c r="K147" i="9"/>
  <c r="Y142" i="8"/>
  <c r="I142" i="8" s="1"/>
  <c r="Y138" i="8"/>
  <c r="I138" i="8" s="1"/>
  <c r="Y130" i="8"/>
  <c r="I130" i="8" s="1"/>
  <c r="Y127" i="8"/>
  <c r="I127" i="8" s="1"/>
  <c r="Y120" i="8"/>
  <c r="I120" i="8" s="1"/>
  <c r="Y116" i="8"/>
  <c r="I116" i="8" s="1"/>
  <c r="Y105" i="8"/>
  <c r="I105" i="8" s="1"/>
  <c r="Y101" i="8"/>
  <c r="I101" i="8" s="1"/>
  <c r="Y99" i="8"/>
  <c r="I99" i="8" s="1"/>
  <c r="Y94" i="8"/>
  <c r="I94" i="8" s="1"/>
  <c r="Y74" i="8"/>
  <c r="I74" i="8" s="1"/>
  <c r="Y72" i="8"/>
  <c r="I72" i="8" s="1"/>
  <c r="Y70" i="8"/>
  <c r="I70" i="8" s="1"/>
  <c r="Y68" i="8"/>
  <c r="I68" i="8" s="1"/>
  <c r="Y66" i="8"/>
  <c r="I66" i="8" s="1"/>
  <c r="Y64" i="8"/>
  <c r="I64" i="8" s="1"/>
  <c r="Y58" i="8"/>
  <c r="I58" i="8" s="1"/>
  <c r="Y51" i="8"/>
  <c r="I51" i="8" s="1"/>
  <c r="Y145" i="8"/>
  <c r="I145" i="8" s="1"/>
  <c r="Y143" i="8"/>
  <c r="I143" i="8" s="1"/>
  <c r="Y139" i="8"/>
  <c r="I139" i="8" s="1"/>
  <c r="Y135" i="8"/>
  <c r="I135" i="8" s="1"/>
  <c r="Y131" i="8"/>
  <c r="I131" i="8" s="1"/>
  <c r="Y126" i="8"/>
  <c r="I126" i="8" s="1"/>
  <c r="Y123" i="8"/>
  <c r="I123" i="8" s="1"/>
  <c r="Y119" i="8"/>
  <c r="I119" i="8" s="1"/>
  <c r="Y114" i="8"/>
  <c r="I114" i="8" s="1"/>
  <c r="Y112" i="8"/>
  <c r="I112" i="8" s="1"/>
  <c r="Y107" i="8"/>
  <c r="I107" i="8" s="1"/>
  <c r="Y104" i="8"/>
  <c r="I104" i="8" s="1"/>
  <c r="Y102" i="8"/>
  <c r="I102" i="8" s="1"/>
  <c r="Y92" i="8"/>
  <c r="I92" i="8" s="1"/>
  <c r="Y90" i="8"/>
  <c r="I90" i="8" s="1"/>
  <c r="Y88" i="8"/>
  <c r="I88" i="8" s="1"/>
  <c r="Y86" i="8"/>
  <c r="I86" i="8" s="1"/>
  <c r="Y84" i="8"/>
  <c r="I84" i="8" s="1"/>
  <c r="Y82" i="8"/>
  <c r="I82" i="8" s="1"/>
  <c r="Y80" i="8"/>
  <c r="I80" i="8" s="1"/>
  <c r="Y78" i="8"/>
  <c r="I78" i="8" s="1"/>
  <c r="Y62" i="8"/>
  <c r="I62" i="8" s="1"/>
  <c r="Y60" i="8"/>
  <c r="I60" i="8" s="1"/>
  <c r="Y57" i="8"/>
  <c r="I57" i="8" s="1"/>
  <c r="Y55" i="8"/>
  <c r="I55" i="8" s="1"/>
  <c r="Y52" i="8"/>
  <c r="I52" i="8" s="1"/>
  <c r="Y140" i="8"/>
  <c r="I140" i="8" s="1"/>
  <c r="Y125" i="8"/>
  <c r="I125" i="8" s="1"/>
  <c r="Y122" i="8"/>
  <c r="I122" i="8" s="1"/>
  <c r="Y118" i="8"/>
  <c r="I118" i="8" s="1"/>
  <c r="Y113" i="8"/>
  <c r="I113" i="8" s="1"/>
  <c r="Y111" i="8"/>
  <c r="I111" i="8" s="1"/>
  <c r="Y109" i="8"/>
  <c r="I109" i="8" s="1"/>
  <c r="Y103" i="8"/>
  <c r="I103" i="8" s="1"/>
  <c r="Y75" i="8"/>
  <c r="I75" i="8" s="1"/>
  <c r="Y73" i="8"/>
  <c r="I73" i="8" s="1"/>
  <c r="Y71" i="8"/>
  <c r="I71" i="8" s="1"/>
  <c r="Y69" i="8"/>
  <c r="I69" i="8" s="1"/>
  <c r="Y67" i="8"/>
  <c r="I67" i="8" s="1"/>
  <c r="Y59" i="8"/>
  <c r="I59" i="8" s="1"/>
  <c r="Y56" i="8"/>
  <c r="I56" i="8" s="1"/>
  <c r="Y53" i="8"/>
  <c r="I53" i="8" s="1"/>
  <c r="Y48" i="8"/>
  <c r="I48" i="8" s="1"/>
  <c r="Y46" i="8"/>
  <c r="I46" i="8" s="1"/>
  <c r="Y44" i="8"/>
  <c r="I44" i="8" s="1"/>
  <c r="Y124" i="8"/>
  <c r="I124" i="8" s="1"/>
  <c r="Y35" i="8"/>
  <c r="I35" i="8" s="1"/>
  <c r="Y16" i="8"/>
  <c r="I16" i="8" s="1"/>
  <c r="Y14" i="8"/>
  <c r="I14" i="8" s="1"/>
  <c r="Y110" i="8"/>
  <c r="I110" i="8" s="1"/>
  <c r="Y106" i="8"/>
  <c r="I106" i="8" s="1"/>
  <c r="Y37" i="8"/>
  <c r="I37" i="8" s="1"/>
  <c r="Y26" i="8"/>
  <c r="I26" i="8" s="1"/>
  <c r="Y24" i="8"/>
  <c r="I24" i="8" s="1"/>
  <c r="Y18" i="8"/>
  <c r="I18" i="8" s="1"/>
  <c r="Y13" i="8"/>
  <c r="I13" i="8" s="1"/>
  <c r="Y11" i="8"/>
  <c r="I11" i="8" s="1"/>
  <c r="Y141" i="8"/>
  <c r="I141" i="8" s="1"/>
  <c r="Y132" i="8"/>
  <c r="I132" i="8" s="1"/>
  <c r="Y117" i="8"/>
  <c r="I117" i="8" s="1"/>
  <c r="Y50" i="8"/>
  <c r="I50" i="8" s="1"/>
  <c r="Y40" i="8"/>
  <c r="I40" i="8" s="1"/>
  <c r="Y38" i="8"/>
  <c r="I38" i="8" s="1"/>
  <c r="Y36" i="8"/>
  <c r="I36" i="8" s="1"/>
  <c r="Y27" i="8"/>
  <c r="I27" i="8" s="1"/>
  <c r="Y17" i="8"/>
  <c r="I17" i="8" s="1"/>
  <c r="Y12" i="8"/>
  <c r="I12" i="8" s="1"/>
  <c r="Y10" i="8"/>
  <c r="Y34" i="8"/>
  <c r="I34" i="8" s="1"/>
  <c r="Y20" i="8"/>
  <c r="I20" i="8" s="1"/>
  <c r="Y97" i="8"/>
  <c r="I97" i="8" s="1"/>
  <c r="Y91" i="8"/>
  <c r="I91" i="8" s="1"/>
  <c r="Y89" i="8"/>
  <c r="I89" i="8" s="1"/>
  <c r="Y87" i="8"/>
  <c r="I87" i="8" s="1"/>
  <c r="Y85" i="8"/>
  <c r="I85" i="8" s="1"/>
  <c r="Y83" i="8"/>
  <c r="I83" i="8" s="1"/>
  <c r="Y81" i="8"/>
  <c r="I81" i="8" s="1"/>
  <c r="Y79" i="8"/>
  <c r="I79" i="8" s="1"/>
  <c r="Y54" i="8"/>
  <c r="I54" i="8" s="1"/>
  <c r="Y42" i="8"/>
  <c r="I42" i="8" s="1"/>
  <c r="Y41" i="8"/>
  <c r="I41" i="8" s="1"/>
  <c r="Y39" i="8"/>
  <c r="I39" i="8" s="1"/>
  <c r="Y31" i="8"/>
  <c r="I31" i="8" s="1"/>
  <c r="Y29" i="8"/>
  <c r="I29" i="8" s="1"/>
  <c r="Y23" i="8"/>
  <c r="I23" i="8" s="1"/>
  <c r="Y21" i="8"/>
  <c r="I21" i="8" s="1"/>
  <c r="Y19" i="8"/>
  <c r="I19" i="8" s="1"/>
  <c r="Y15" i="8"/>
  <c r="I15" i="8" s="1"/>
  <c r="Y121" i="8"/>
  <c r="I121" i="8" s="1"/>
  <c r="Y108" i="8"/>
  <c r="I108" i="8" s="1"/>
  <c r="Y32" i="8"/>
  <c r="I32" i="8" s="1"/>
  <c r="L47" i="8"/>
  <c r="Z47" i="8" s="1"/>
  <c r="L136" i="8"/>
  <c r="Z137" i="8"/>
  <c r="J147" i="7"/>
  <c r="L136" i="7"/>
  <c r="Z137" i="7"/>
  <c r="L47" i="7"/>
  <c r="Z47" i="7" s="1"/>
  <c r="Z49" i="7"/>
  <c r="Y147" i="7"/>
  <c r="I10" i="7"/>
  <c r="I147" i="7" s="1"/>
  <c r="Z147" i="6"/>
  <c r="D147" i="6"/>
  <c r="D147" i="5"/>
  <c r="L95" i="5"/>
  <c r="J147" i="5"/>
  <c r="Y142" i="4"/>
  <c r="I142" i="4" s="1"/>
  <c r="Y138" i="4"/>
  <c r="I138" i="4" s="1"/>
  <c r="Y130" i="4"/>
  <c r="I130" i="4" s="1"/>
  <c r="Y127" i="4"/>
  <c r="I127" i="4" s="1"/>
  <c r="Y120" i="4"/>
  <c r="I120" i="4" s="1"/>
  <c r="Y116" i="4"/>
  <c r="I116" i="4" s="1"/>
  <c r="Y105" i="4"/>
  <c r="I105" i="4" s="1"/>
  <c r="Y101" i="4"/>
  <c r="I101" i="4" s="1"/>
  <c r="Y99" i="4"/>
  <c r="I99" i="4" s="1"/>
  <c r="Y94" i="4"/>
  <c r="I94" i="4" s="1"/>
  <c r="Y74" i="4"/>
  <c r="I74" i="4" s="1"/>
  <c r="Y72" i="4"/>
  <c r="I72" i="4" s="1"/>
  <c r="Y70" i="4"/>
  <c r="I70" i="4" s="1"/>
  <c r="Y68" i="4"/>
  <c r="I68" i="4" s="1"/>
  <c r="Y66" i="4"/>
  <c r="I66" i="4" s="1"/>
  <c r="Y64" i="4"/>
  <c r="I64" i="4" s="1"/>
  <c r="Y58" i="4"/>
  <c r="I58" i="4" s="1"/>
  <c r="Y51" i="4"/>
  <c r="I51" i="4" s="1"/>
  <c r="Y145" i="4"/>
  <c r="I145" i="4" s="1"/>
  <c r="Y143" i="4"/>
  <c r="I143" i="4" s="1"/>
  <c r="Y139" i="4"/>
  <c r="I139" i="4" s="1"/>
  <c r="Y135" i="4"/>
  <c r="I135" i="4" s="1"/>
  <c r="Y131" i="4"/>
  <c r="I131" i="4" s="1"/>
  <c r="Y126" i="4"/>
  <c r="I126" i="4" s="1"/>
  <c r="Y123" i="4"/>
  <c r="I123" i="4" s="1"/>
  <c r="Y119" i="4"/>
  <c r="I119" i="4" s="1"/>
  <c r="Y114" i="4"/>
  <c r="I114" i="4" s="1"/>
  <c r="Y112" i="4"/>
  <c r="I112" i="4" s="1"/>
  <c r="Y107" i="4"/>
  <c r="I107" i="4" s="1"/>
  <c r="Y104" i="4"/>
  <c r="I104" i="4" s="1"/>
  <c r="Y102" i="4"/>
  <c r="I102" i="4" s="1"/>
  <c r="Y92" i="4"/>
  <c r="I92" i="4" s="1"/>
  <c r="Y90" i="4"/>
  <c r="I90" i="4" s="1"/>
  <c r="Y88" i="4"/>
  <c r="I88" i="4" s="1"/>
  <c r="Y86" i="4"/>
  <c r="I86" i="4" s="1"/>
  <c r="Y84" i="4"/>
  <c r="I84" i="4" s="1"/>
  <c r="Y82" i="4"/>
  <c r="I82" i="4" s="1"/>
  <c r="Y80" i="4"/>
  <c r="I80" i="4" s="1"/>
  <c r="Y78" i="4"/>
  <c r="I78" i="4" s="1"/>
  <c r="Y62" i="4"/>
  <c r="I62" i="4" s="1"/>
  <c r="Y60" i="4"/>
  <c r="I60" i="4" s="1"/>
  <c r="Y57" i="4"/>
  <c r="I57" i="4" s="1"/>
  <c r="Y55" i="4"/>
  <c r="I55" i="4" s="1"/>
  <c r="Y52" i="4"/>
  <c r="I52" i="4" s="1"/>
  <c r="Y140" i="4"/>
  <c r="I140" i="4" s="1"/>
  <c r="Y125" i="4"/>
  <c r="I125" i="4" s="1"/>
  <c r="Y122" i="4"/>
  <c r="I122" i="4" s="1"/>
  <c r="Y118" i="4"/>
  <c r="I118" i="4" s="1"/>
  <c r="Y113" i="4"/>
  <c r="I113" i="4" s="1"/>
  <c r="Y111" i="4"/>
  <c r="I111" i="4" s="1"/>
  <c r="Y109" i="4"/>
  <c r="I109" i="4" s="1"/>
  <c r="Y103" i="4"/>
  <c r="I103" i="4" s="1"/>
  <c r="Y75" i="4"/>
  <c r="I75" i="4" s="1"/>
  <c r="Y73" i="4"/>
  <c r="I73" i="4" s="1"/>
  <c r="Y71" i="4"/>
  <c r="I71" i="4" s="1"/>
  <c r="Y69" i="4"/>
  <c r="I69" i="4" s="1"/>
  <c r="Y67" i="4"/>
  <c r="I67" i="4" s="1"/>
  <c r="Y59" i="4"/>
  <c r="I59" i="4" s="1"/>
  <c r="Y56" i="4"/>
  <c r="I56" i="4" s="1"/>
  <c r="Y53" i="4"/>
  <c r="I53" i="4" s="1"/>
  <c r="Y48" i="4"/>
  <c r="I48" i="4" s="1"/>
  <c r="Y46" i="4"/>
  <c r="I46" i="4" s="1"/>
  <c r="Y44" i="4"/>
  <c r="I44" i="4" s="1"/>
  <c r="Y124" i="4"/>
  <c r="I124" i="4" s="1"/>
  <c r="Y37" i="4"/>
  <c r="I37" i="4" s="1"/>
  <c r="Y34" i="4"/>
  <c r="I34" i="4" s="1"/>
  <c r="Y32" i="4"/>
  <c r="I32" i="4" s="1"/>
  <c r="Y26" i="4"/>
  <c r="I26" i="4" s="1"/>
  <c r="Y24" i="4"/>
  <c r="I24" i="4" s="1"/>
  <c r="Y20" i="4"/>
  <c r="I20" i="4" s="1"/>
  <c r="Y18" i="4"/>
  <c r="I18" i="4" s="1"/>
  <c r="Y13" i="4"/>
  <c r="I13" i="4" s="1"/>
  <c r="Y11" i="4"/>
  <c r="I11" i="4" s="1"/>
  <c r="Y14" i="4"/>
  <c r="I14" i="4" s="1"/>
  <c r="Y41" i="4"/>
  <c r="I41" i="4" s="1"/>
  <c r="Y31" i="4"/>
  <c r="I31" i="4" s="1"/>
  <c r="Y29" i="4"/>
  <c r="I29" i="4" s="1"/>
  <c r="Y141" i="4"/>
  <c r="I141" i="4" s="1"/>
  <c r="Y132" i="4"/>
  <c r="I132" i="4" s="1"/>
  <c r="Y117" i="4"/>
  <c r="I117" i="4" s="1"/>
  <c r="Y50" i="4"/>
  <c r="I50" i="4" s="1"/>
  <c r="Y35" i="4"/>
  <c r="I35" i="4" s="1"/>
  <c r="Y16" i="4"/>
  <c r="I16" i="4" s="1"/>
  <c r="Y121" i="4"/>
  <c r="I121" i="4" s="1"/>
  <c r="Y108" i="4"/>
  <c r="I108" i="4" s="1"/>
  <c r="Y23" i="4"/>
  <c r="I23" i="4" s="1"/>
  <c r="Y21" i="4"/>
  <c r="I21" i="4" s="1"/>
  <c r="Y15" i="4"/>
  <c r="I15" i="4" s="1"/>
  <c r="Y97" i="4"/>
  <c r="I97" i="4" s="1"/>
  <c r="Y91" i="4"/>
  <c r="I91" i="4" s="1"/>
  <c r="Y89" i="4"/>
  <c r="I89" i="4" s="1"/>
  <c r="Y87" i="4"/>
  <c r="I87" i="4" s="1"/>
  <c r="Y85" i="4"/>
  <c r="I85" i="4" s="1"/>
  <c r="Y83" i="4"/>
  <c r="I83" i="4" s="1"/>
  <c r="Y81" i="4"/>
  <c r="I81" i="4" s="1"/>
  <c r="Y79" i="4"/>
  <c r="I79" i="4" s="1"/>
  <c r="Y54" i="4"/>
  <c r="I54" i="4" s="1"/>
  <c r="Y40" i="4"/>
  <c r="I40" i="4" s="1"/>
  <c r="Y38" i="4"/>
  <c r="I38" i="4" s="1"/>
  <c r="Y36" i="4"/>
  <c r="I36" i="4" s="1"/>
  <c r="Y27" i="4"/>
  <c r="I27" i="4" s="1"/>
  <c r="Y17" i="4"/>
  <c r="I17" i="4" s="1"/>
  <c r="Y12" i="4"/>
  <c r="I12" i="4" s="1"/>
  <c r="Y10" i="4"/>
  <c r="Y110" i="4"/>
  <c r="I110" i="4" s="1"/>
  <c r="Y106" i="4"/>
  <c r="I106" i="4" s="1"/>
  <c r="Y42" i="4"/>
  <c r="I42" i="4" s="1"/>
  <c r="Y39" i="4"/>
  <c r="I39" i="4" s="1"/>
  <c r="Y19" i="4"/>
  <c r="I19" i="4" s="1"/>
  <c r="J147" i="4"/>
  <c r="Z144" i="4"/>
  <c r="L136" i="4"/>
  <c r="Z136" i="4" s="1"/>
  <c r="Z137" i="4"/>
  <c r="L47" i="4"/>
  <c r="Z47" i="4" s="1"/>
  <c r="J97" i="3"/>
  <c r="L97" i="3" s="1"/>
  <c r="Z97" i="3" s="1"/>
  <c r="L78" i="3"/>
  <c r="Z78" i="3" s="1"/>
  <c r="D149" i="3"/>
  <c r="L32" i="3"/>
  <c r="Z32" i="3" s="1"/>
  <c r="J138" i="3"/>
  <c r="L139" i="3"/>
  <c r="Z50" i="3"/>
  <c r="L49" i="3"/>
  <c r="Z49" i="3" s="1"/>
  <c r="J32" i="3"/>
  <c r="J49" i="3"/>
  <c r="H8" i="1"/>
  <c r="D45" i="1"/>
  <c r="K7" i="1"/>
  <c r="H17" i="1"/>
  <c r="L18" i="1"/>
  <c r="Z18" i="1" s="1"/>
  <c r="K20" i="1"/>
  <c r="K31" i="1"/>
  <c r="K28" i="1" s="1"/>
  <c r="Z60" i="1"/>
  <c r="L59" i="1"/>
  <c r="Z59" i="1" s="1"/>
  <c r="L21" i="1"/>
  <c r="Z21" i="1" s="1"/>
  <c r="L43" i="1"/>
  <c r="Z43" i="1" s="1"/>
  <c r="K132" i="1"/>
  <c r="L132" i="1" s="1"/>
  <c r="Z132" i="1" s="1"/>
  <c r="J26" i="1"/>
  <c r="L26" i="1" s="1"/>
  <c r="Z26" i="1" s="1"/>
  <c r="H19" i="1"/>
  <c r="L29" i="1"/>
  <c r="Z29" i="1" s="1"/>
  <c r="L37" i="1"/>
  <c r="Z37" i="1" s="1"/>
  <c r="L17" i="1"/>
  <c r="Z17" i="1" s="1"/>
  <c r="J47" i="1"/>
  <c r="K63" i="1"/>
  <c r="K45" i="1" s="1"/>
  <c r="K93" i="1"/>
  <c r="L8" i="1"/>
  <c r="Z8" i="1" s="1"/>
  <c r="L19" i="1"/>
  <c r="Z19" i="1" s="1"/>
  <c r="L32" i="1"/>
  <c r="Z32" i="1" s="1"/>
  <c r="L44" i="1"/>
  <c r="Z44" i="1" s="1"/>
  <c r="Z65" i="1"/>
  <c r="Z69" i="1"/>
  <c r="Z73" i="1"/>
  <c r="L96" i="1"/>
  <c r="Z96" i="1" s="1"/>
  <c r="L39" i="1"/>
  <c r="Z39" i="1" s="1"/>
  <c r="L64" i="1"/>
  <c r="Z64" i="1" s="1"/>
  <c r="Z68" i="1"/>
  <c r="Z72" i="1"/>
  <c r="J75" i="1"/>
  <c r="J74" i="1" s="1"/>
  <c r="J98" i="1"/>
  <c r="L98" i="1" s="1"/>
  <c r="Z98" i="1" s="1"/>
  <c r="Z70" i="1"/>
  <c r="D134" i="1"/>
  <c r="J7" i="1"/>
  <c r="J31" i="1"/>
  <c r="L34" i="1"/>
  <c r="Z34" i="1" s="1"/>
  <c r="Z48" i="1"/>
  <c r="L61" i="1"/>
  <c r="Z61" i="1" s="1"/>
  <c r="Z62" i="1"/>
  <c r="L75" i="1"/>
  <c r="Z75" i="1" s="1"/>
  <c r="Z78" i="1"/>
  <c r="D93" i="1"/>
  <c r="J113" i="1"/>
  <c r="L141" i="1"/>
  <c r="Z141" i="1" s="1"/>
  <c r="J135" i="1"/>
  <c r="K91" i="1"/>
  <c r="L92" i="1"/>
  <c r="Z92" i="1" s="1"/>
  <c r="L22" i="1"/>
  <c r="Z22" i="1" s="1"/>
  <c r="J20" i="1"/>
  <c r="L46" i="1"/>
  <c r="L95" i="1"/>
  <c r="Z95" i="1" s="1"/>
  <c r="J94" i="1"/>
  <c r="L30" i="1"/>
  <c r="Z30" i="1" s="1"/>
  <c r="L24" i="1"/>
  <c r="Z24" i="1" s="1"/>
  <c r="J23" i="1"/>
  <c r="L23" i="1" s="1"/>
  <c r="Z23" i="1" s="1"/>
  <c r="D28" i="1"/>
  <c r="L42" i="1"/>
  <c r="Z42" i="1" s="1"/>
  <c r="J41" i="1"/>
  <c r="L41" i="1" s="1"/>
  <c r="Z41" i="1" s="1"/>
  <c r="Z57" i="1"/>
  <c r="J63" i="1"/>
  <c r="Z66" i="1"/>
  <c r="Z67" i="1"/>
  <c r="J127" i="1"/>
  <c r="J126" i="1" s="1"/>
  <c r="L126" i="1" s="1"/>
  <c r="Z126" i="1" s="1"/>
  <c r="L129" i="1"/>
  <c r="Z113" i="1"/>
  <c r="J131" i="1"/>
  <c r="L131" i="1" s="1"/>
  <c r="Z131" i="1" s="1"/>
  <c r="L133" i="1"/>
  <c r="Z133" i="1" s="1"/>
  <c r="L143" i="1"/>
  <c r="Z143" i="1" s="1"/>
  <c r="K142" i="1"/>
  <c r="Z136" i="19" l="1"/>
  <c r="Z147" i="19" s="1"/>
  <c r="L147" i="19"/>
  <c r="Z136" i="18"/>
  <c r="Z147" i="18" s="1"/>
  <c r="L147" i="18"/>
  <c r="Y147" i="18"/>
  <c r="I10" i="18"/>
  <c r="I147" i="18" s="1"/>
  <c r="Y147" i="17"/>
  <c r="I10" i="17"/>
  <c r="I147" i="17" s="1"/>
  <c r="Z136" i="17"/>
  <c r="Z147" i="17" s="1"/>
  <c r="L147" i="17"/>
  <c r="Z136" i="16"/>
  <c r="Z147" i="16" s="1"/>
  <c r="L147" i="16"/>
  <c r="Y147" i="16"/>
  <c r="I10" i="16"/>
  <c r="I147" i="16" s="1"/>
  <c r="Z136" i="15"/>
  <c r="Z147" i="15" s="1"/>
  <c r="L147" i="15"/>
  <c r="Y147" i="15"/>
  <c r="I10" i="15"/>
  <c r="I147" i="15" s="1"/>
  <c r="Z136" i="14"/>
  <c r="Z147" i="14" s="1"/>
  <c r="L147" i="14"/>
  <c r="Z147" i="12"/>
  <c r="L147" i="12"/>
  <c r="Z147" i="11"/>
  <c r="L147" i="11"/>
  <c r="Y147" i="10"/>
  <c r="I10" i="10"/>
  <c r="I147" i="10" s="1"/>
  <c r="Z147" i="10"/>
  <c r="L147" i="10"/>
  <c r="L147" i="9"/>
  <c r="Z147" i="9"/>
  <c r="Y145" i="9"/>
  <c r="I145" i="9" s="1"/>
  <c r="Y143" i="9"/>
  <c r="I143" i="9" s="1"/>
  <c r="Y139" i="9"/>
  <c r="I139" i="9" s="1"/>
  <c r="Y135" i="9"/>
  <c r="I135" i="9" s="1"/>
  <c r="Y131" i="9"/>
  <c r="I131" i="9" s="1"/>
  <c r="Y126" i="9"/>
  <c r="I126" i="9" s="1"/>
  <c r="Y123" i="9"/>
  <c r="I123" i="9" s="1"/>
  <c r="Y119" i="9"/>
  <c r="I119" i="9" s="1"/>
  <c r="Y114" i="9"/>
  <c r="I114" i="9" s="1"/>
  <c r="Y112" i="9"/>
  <c r="I112" i="9" s="1"/>
  <c r="Y107" i="9"/>
  <c r="I107" i="9" s="1"/>
  <c r="Y104" i="9"/>
  <c r="I104" i="9" s="1"/>
  <c r="Y102" i="9"/>
  <c r="I102" i="9" s="1"/>
  <c r="Y92" i="9"/>
  <c r="I92" i="9" s="1"/>
  <c r="Y90" i="9"/>
  <c r="I90" i="9" s="1"/>
  <c r="Y88" i="9"/>
  <c r="I88" i="9" s="1"/>
  <c r="Y86" i="9"/>
  <c r="I86" i="9" s="1"/>
  <c r="Y84" i="9"/>
  <c r="I84" i="9" s="1"/>
  <c r="Y82" i="9"/>
  <c r="I82" i="9" s="1"/>
  <c r="Y80" i="9"/>
  <c r="I80" i="9" s="1"/>
  <c r="Y78" i="9"/>
  <c r="I78" i="9" s="1"/>
  <c r="Y60" i="9"/>
  <c r="I60" i="9" s="1"/>
  <c r="Y57" i="9"/>
  <c r="I57" i="9" s="1"/>
  <c r="Y55" i="9"/>
  <c r="I55" i="9" s="1"/>
  <c r="Y52" i="9"/>
  <c r="I52" i="9" s="1"/>
  <c r="Y140" i="9"/>
  <c r="I140" i="9" s="1"/>
  <c r="Y125" i="9"/>
  <c r="I125" i="9" s="1"/>
  <c r="Y122" i="9"/>
  <c r="I122" i="9" s="1"/>
  <c r="Y118" i="9"/>
  <c r="I118" i="9" s="1"/>
  <c r="Y113" i="9"/>
  <c r="I113" i="9" s="1"/>
  <c r="Y111" i="9"/>
  <c r="I111" i="9" s="1"/>
  <c r="Y109" i="9"/>
  <c r="I109" i="9" s="1"/>
  <c r="Y103" i="9"/>
  <c r="I103" i="9" s="1"/>
  <c r="Y75" i="9"/>
  <c r="I75" i="9" s="1"/>
  <c r="Y73" i="9"/>
  <c r="I73" i="9" s="1"/>
  <c r="Y71" i="9"/>
  <c r="I71" i="9" s="1"/>
  <c r="Y69" i="9"/>
  <c r="I69" i="9" s="1"/>
  <c r="Y67" i="9"/>
  <c r="I67" i="9" s="1"/>
  <c r="Y59" i="9"/>
  <c r="I59" i="9" s="1"/>
  <c r="Y141" i="9"/>
  <c r="I141" i="9" s="1"/>
  <c r="Y132" i="9"/>
  <c r="I132" i="9" s="1"/>
  <c r="Y124" i="9"/>
  <c r="I124" i="9" s="1"/>
  <c r="Y121" i="9"/>
  <c r="I121" i="9" s="1"/>
  <c r="Y117" i="9"/>
  <c r="I117" i="9" s="1"/>
  <c r="Y110" i="9"/>
  <c r="I110" i="9" s="1"/>
  <c r="Y108" i="9"/>
  <c r="I108" i="9" s="1"/>
  <c r="Y106" i="9"/>
  <c r="I106" i="9" s="1"/>
  <c r="Y97" i="9"/>
  <c r="I97" i="9" s="1"/>
  <c r="Y91" i="9"/>
  <c r="I91" i="9" s="1"/>
  <c r="Y89" i="9"/>
  <c r="I89" i="9" s="1"/>
  <c r="Y87" i="9"/>
  <c r="I87" i="9" s="1"/>
  <c r="Y85" i="9"/>
  <c r="I85" i="9" s="1"/>
  <c r="Y83" i="9"/>
  <c r="I83" i="9" s="1"/>
  <c r="Y81" i="9"/>
  <c r="I81" i="9" s="1"/>
  <c r="Y79" i="9"/>
  <c r="I79" i="9" s="1"/>
  <c r="Y54" i="9"/>
  <c r="I54" i="9" s="1"/>
  <c r="Y50" i="9"/>
  <c r="I50" i="9" s="1"/>
  <c r="Y142" i="9"/>
  <c r="I142" i="9" s="1"/>
  <c r="Y130" i="9"/>
  <c r="I130" i="9" s="1"/>
  <c r="Y116" i="9"/>
  <c r="I116" i="9" s="1"/>
  <c r="Y101" i="9"/>
  <c r="I101" i="9" s="1"/>
  <c r="Y94" i="9"/>
  <c r="I94" i="9" s="1"/>
  <c r="Y72" i="9"/>
  <c r="I72" i="9" s="1"/>
  <c r="Y58" i="9"/>
  <c r="I58" i="9" s="1"/>
  <c r="Y53" i="9"/>
  <c r="I53" i="9" s="1"/>
  <c r="Y41" i="9"/>
  <c r="I41" i="9" s="1"/>
  <c r="Y39" i="9"/>
  <c r="I39" i="9" s="1"/>
  <c r="Y31" i="9"/>
  <c r="I31" i="9" s="1"/>
  <c r="Y29" i="9"/>
  <c r="I29" i="9" s="1"/>
  <c r="Y23" i="9"/>
  <c r="I23" i="9" s="1"/>
  <c r="Y21" i="9"/>
  <c r="I21" i="9" s="1"/>
  <c r="Y19" i="9"/>
  <c r="I19" i="9" s="1"/>
  <c r="Y15" i="9"/>
  <c r="I15" i="9" s="1"/>
  <c r="Y56" i="9"/>
  <c r="I56" i="9" s="1"/>
  <c r="Y48" i="9"/>
  <c r="I48" i="9" s="1"/>
  <c r="Y12" i="9"/>
  <c r="I12" i="9" s="1"/>
  <c r="Y127" i="9"/>
  <c r="I127" i="9" s="1"/>
  <c r="Y70" i="9"/>
  <c r="I70" i="9" s="1"/>
  <c r="Y64" i="9"/>
  <c r="I64" i="9" s="1"/>
  <c r="Y51" i="9"/>
  <c r="I51" i="9" s="1"/>
  <c r="Y37" i="9"/>
  <c r="I37" i="9" s="1"/>
  <c r="Y34" i="9"/>
  <c r="I34" i="9" s="1"/>
  <c r="Y32" i="9"/>
  <c r="I32" i="9" s="1"/>
  <c r="Y26" i="9"/>
  <c r="I26" i="9" s="1"/>
  <c r="Y24" i="9"/>
  <c r="I24" i="9" s="1"/>
  <c r="Y20" i="9"/>
  <c r="I20" i="9" s="1"/>
  <c r="Y18" i="9"/>
  <c r="I18" i="9" s="1"/>
  <c r="Y13" i="9"/>
  <c r="I13" i="9" s="1"/>
  <c r="Y11" i="9"/>
  <c r="I11" i="9" s="1"/>
  <c r="Y44" i="9"/>
  <c r="I44" i="9" s="1"/>
  <c r="Y40" i="9"/>
  <c r="I40" i="9" s="1"/>
  <c r="Y38" i="9"/>
  <c r="I38" i="9" s="1"/>
  <c r="Y10" i="9"/>
  <c r="Y120" i="9"/>
  <c r="I120" i="9" s="1"/>
  <c r="Y105" i="9"/>
  <c r="I105" i="9" s="1"/>
  <c r="Y99" i="9"/>
  <c r="I99" i="9" s="1"/>
  <c r="Y68" i="9"/>
  <c r="I68" i="9" s="1"/>
  <c r="Y66" i="9"/>
  <c r="I66" i="9" s="1"/>
  <c r="Y42" i="9"/>
  <c r="I42" i="9" s="1"/>
  <c r="Y35" i="9"/>
  <c r="I35" i="9" s="1"/>
  <c r="Y16" i="9"/>
  <c r="I16" i="9" s="1"/>
  <c r="Y14" i="9"/>
  <c r="I14" i="9" s="1"/>
  <c r="Y138" i="9"/>
  <c r="I138" i="9" s="1"/>
  <c r="Y74" i="9"/>
  <c r="I74" i="9" s="1"/>
  <c r="Y46" i="9"/>
  <c r="I46" i="9" s="1"/>
  <c r="Y36" i="9"/>
  <c r="I36" i="9" s="1"/>
  <c r="Y27" i="9"/>
  <c r="I27" i="9" s="1"/>
  <c r="Y17" i="9"/>
  <c r="I17" i="9" s="1"/>
  <c r="Y62" i="9"/>
  <c r="I62" i="9" s="1"/>
  <c r="Z136" i="8"/>
  <c r="Z147" i="8" s="1"/>
  <c r="L147" i="8"/>
  <c r="Y147" i="8"/>
  <c r="I10" i="8"/>
  <c r="I147" i="8" s="1"/>
  <c r="Z136" i="7"/>
  <c r="Z147" i="7" s="1"/>
  <c r="L147" i="7"/>
  <c r="Y142" i="6"/>
  <c r="I142" i="6" s="1"/>
  <c r="Y138" i="6"/>
  <c r="I138" i="6" s="1"/>
  <c r="Y130" i="6"/>
  <c r="I130" i="6" s="1"/>
  <c r="Y127" i="6"/>
  <c r="I127" i="6" s="1"/>
  <c r="Y120" i="6"/>
  <c r="I120" i="6" s="1"/>
  <c r="Y116" i="6"/>
  <c r="I116" i="6" s="1"/>
  <c r="Y105" i="6"/>
  <c r="I105" i="6" s="1"/>
  <c r="Y101" i="6"/>
  <c r="I101" i="6" s="1"/>
  <c r="Y99" i="6"/>
  <c r="I99" i="6" s="1"/>
  <c r="Y94" i="6"/>
  <c r="I94" i="6" s="1"/>
  <c r="Y74" i="6"/>
  <c r="I74" i="6" s="1"/>
  <c r="Y72" i="6"/>
  <c r="I72" i="6" s="1"/>
  <c r="Y70" i="6"/>
  <c r="I70" i="6" s="1"/>
  <c r="Y68" i="6"/>
  <c r="I68" i="6" s="1"/>
  <c r="Y66" i="6"/>
  <c r="I66" i="6" s="1"/>
  <c r="Y64" i="6"/>
  <c r="I64" i="6" s="1"/>
  <c r="Y58" i="6"/>
  <c r="I58" i="6" s="1"/>
  <c r="Y51" i="6"/>
  <c r="I51" i="6" s="1"/>
  <c r="Y145" i="6"/>
  <c r="I145" i="6" s="1"/>
  <c r="Y143" i="6"/>
  <c r="I143" i="6" s="1"/>
  <c r="Y139" i="6"/>
  <c r="I139" i="6" s="1"/>
  <c r="Y135" i="6"/>
  <c r="I135" i="6" s="1"/>
  <c r="Y131" i="6"/>
  <c r="I131" i="6" s="1"/>
  <c r="Y126" i="6"/>
  <c r="I126" i="6" s="1"/>
  <c r="Y123" i="6"/>
  <c r="I123" i="6" s="1"/>
  <c r="Y119" i="6"/>
  <c r="I119" i="6" s="1"/>
  <c r="Y114" i="6"/>
  <c r="I114" i="6" s="1"/>
  <c r="Y112" i="6"/>
  <c r="I112" i="6" s="1"/>
  <c r="Y107" i="6"/>
  <c r="I107" i="6" s="1"/>
  <c r="Y104" i="6"/>
  <c r="I104" i="6" s="1"/>
  <c r="Y102" i="6"/>
  <c r="I102" i="6" s="1"/>
  <c r="Y92" i="6"/>
  <c r="I92" i="6" s="1"/>
  <c r="Y90" i="6"/>
  <c r="I90" i="6" s="1"/>
  <c r="Y88" i="6"/>
  <c r="I88" i="6" s="1"/>
  <c r="Y86" i="6"/>
  <c r="I86" i="6" s="1"/>
  <c r="Y84" i="6"/>
  <c r="I84" i="6" s="1"/>
  <c r="Y82" i="6"/>
  <c r="I82" i="6" s="1"/>
  <c r="Y80" i="6"/>
  <c r="I80" i="6" s="1"/>
  <c r="Y78" i="6"/>
  <c r="I78" i="6" s="1"/>
  <c r="Y60" i="6"/>
  <c r="I60" i="6" s="1"/>
  <c r="Y57" i="6"/>
  <c r="I57" i="6" s="1"/>
  <c r="Y55" i="6"/>
  <c r="I55" i="6" s="1"/>
  <c r="Y52" i="6"/>
  <c r="I52" i="6" s="1"/>
  <c r="Y140" i="6"/>
  <c r="I140" i="6" s="1"/>
  <c r="Y141" i="6"/>
  <c r="I141" i="6" s="1"/>
  <c r="Y132" i="6"/>
  <c r="I132" i="6" s="1"/>
  <c r="Y124" i="6"/>
  <c r="I124" i="6" s="1"/>
  <c r="Y121" i="6"/>
  <c r="I121" i="6" s="1"/>
  <c r="Y117" i="6"/>
  <c r="I117" i="6" s="1"/>
  <c r="Y110" i="6"/>
  <c r="I110" i="6" s="1"/>
  <c r="Y108" i="6"/>
  <c r="I108" i="6" s="1"/>
  <c r="Y106" i="6"/>
  <c r="I106" i="6" s="1"/>
  <c r="Y97" i="6"/>
  <c r="I97" i="6" s="1"/>
  <c r="Y91" i="6"/>
  <c r="I91" i="6" s="1"/>
  <c r="Y89" i="6"/>
  <c r="I89" i="6" s="1"/>
  <c r="Y87" i="6"/>
  <c r="I87" i="6" s="1"/>
  <c r="Y85" i="6"/>
  <c r="I85" i="6" s="1"/>
  <c r="Y83" i="6"/>
  <c r="I83" i="6" s="1"/>
  <c r="Y81" i="6"/>
  <c r="I81" i="6" s="1"/>
  <c r="Y79" i="6"/>
  <c r="I79" i="6" s="1"/>
  <c r="Y54" i="6"/>
  <c r="I54" i="6" s="1"/>
  <c r="Y50" i="6"/>
  <c r="I50" i="6" s="1"/>
  <c r="Y69" i="6"/>
  <c r="I69" i="6" s="1"/>
  <c r="Y56" i="6"/>
  <c r="I56" i="6" s="1"/>
  <c r="Y48" i="6"/>
  <c r="I48" i="6" s="1"/>
  <c r="Y46" i="6"/>
  <c r="I46" i="6" s="1"/>
  <c r="Y44" i="6"/>
  <c r="I44" i="6" s="1"/>
  <c r="Y40" i="6"/>
  <c r="I40" i="6" s="1"/>
  <c r="Y38" i="6"/>
  <c r="I38" i="6" s="1"/>
  <c r="Y36" i="6"/>
  <c r="I36" i="6" s="1"/>
  <c r="Y27" i="6"/>
  <c r="I27" i="6" s="1"/>
  <c r="Y17" i="6"/>
  <c r="I17" i="6" s="1"/>
  <c r="Y12" i="6"/>
  <c r="I12" i="6" s="1"/>
  <c r="Y10" i="6"/>
  <c r="Y103" i="6"/>
  <c r="I103" i="6" s="1"/>
  <c r="Y122" i="6"/>
  <c r="I122" i="6" s="1"/>
  <c r="Y75" i="6"/>
  <c r="I75" i="6" s="1"/>
  <c r="Y67" i="6"/>
  <c r="I67" i="6" s="1"/>
  <c r="Y59" i="6"/>
  <c r="I59" i="6" s="1"/>
  <c r="Y53" i="6"/>
  <c r="I53" i="6" s="1"/>
  <c r="Y41" i="6"/>
  <c r="I41" i="6" s="1"/>
  <c r="Y39" i="6"/>
  <c r="I39" i="6" s="1"/>
  <c r="Y31" i="6"/>
  <c r="I31" i="6" s="1"/>
  <c r="Y29" i="6"/>
  <c r="I29" i="6" s="1"/>
  <c r="Y23" i="6"/>
  <c r="I23" i="6" s="1"/>
  <c r="Y21" i="6"/>
  <c r="I21" i="6" s="1"/>
  <c r="Y19" i="6"/>
  <c r="I19" i="6" s="1"/>
  <c r="Y15" i="6"/>
  <c r="I15" i="6" s="1"/>
  <c r="Y118" i="6"/>
  <c r="I118" i="6" s="1"/>
  <c r="Y113" i="6"/>
  <c r="I113" i="6" s="1"/>
  <c r="Y109" i="6"/>
  <c r="I109" i="6" s="1"/>
  <c r="Y42" i="6"/>
  <c r="I42" i="6" s="1"/>
  <c r="Y16" i="6"/>
  <c r="I16" i="6" s="1"/>
  <c r="Y14" i="6"/>
  <c r="I14" i="6" s="1"/>
  <c r="Y125" i="6"/>
  <c r="I125" i="6" s="1"/>
  <c r="Y73" i="6"/>
  <c r="I73" i="6" s="1"/>
  <c r="Y37" i="6"/>
  <c r="I37" i="6" s="1"/>
  <c r="Y34" i="6"/>
  <c r="I34" i="6" s="1"/>
  <c r="Y32" i="6"/>
  <c r="I32" i="6" s="1"/>
  <c r="Y26" i="6"/>
  <c r="I26" i="6" s="1"/>
  <c r="Y24" i="6"/>
  <c r="I24" i="6" s="1"/>
  <c r="Y20" i="6"/>
  <c r="I20" i="6" s="1"/>
  <c r="Y18" i="6"/>
  <c r="I18" i="6" s="1"/>
  <c r="Y13" i="6"/>
  <c r="I13" i="6" s="1"/>
  <c r="Y11" i="6"/>
  <c r="I11" i="6" s="1"/>
  <c r="Y111" i="6"/>
  <c r="I111" i="6" s="1"/>
  <c r="Y71" i="6"/>
  <c r="I71" i="6" s="1"/>
  <c r="Y35" i="6"/>
  <c r="I35" i="6" s="1"/>
  <c r="Y62" i="6"/>
  <c r="I62" i="6" s="1"/>
  <c r="Z95" i="5"/>
  <c r="Z147" i="5" s="1"/>
  <c r="L147" i="5"/>
  <c r="Y145" i="5"/>
  <c r="I145" i="5" s="1"/>
  <c r="Y143" i="5"/>
  <c r="I143" i="5" s="1"/>
  <c r="Y139" i="5"/>
  <c r="I139" i="5" s="1"/>
  <c r="Y135" i="5"/>
  <c r="I135" i="5" s="1"/>
  <c r="Y131" i="5"/>
  <c r="I131" i="5" s="1"/>
  <c r="Y126" i="5"/>
  <c r="I126" i="5" s="1"/>
  <c r="Y123" i="5"/>
  <c r="I123" i="5" s="1"/>
  <c r="Y119" i="5"/>
  <c r="I119" i="5" s="1"/>
  <c r="Y114" i="5"/>
  <c r="I114" i="5" s="1"/>
  <c r="Y112" i="5"/>
  <c r="I112" i="5" s="1"/>
  <c r="Y107" i="5"/>
  <c r="I107" i="5" s="1"/>
  <c r="Y104" i="5"/>
  <c r="I104" i="5" s="1"/>
  <c r="Y102" i="5"/>
  <c r="I102" i="5" s="1"/>
  <c r="Y92" i="5"/>
  <c r="I92" i="5" s="1"/>
  <c r="Y90" i="5"/>
  <c r="I90" i="5" s="1"/>
  <c r="Y88" i="5"/>
  <c r="I88" i="5" s="1"/>
  <c r="Y86" i="5"/>
  <c r="I86" i="5" s="1"/>
  <c r="Y84" i="5"/>
  <c r="I84" i="5" s="1"/>
  <c r="Y82" i="5"/>
  <c r="I82" i="5" s="1"/>
  <c r="Y80" i="5"/>
  <c r="I80" i="5" s="1"/>
  <c r="Y78" i="5"/>
  <c r="I78" i="5" s="1"/>
  <c r="Y60" i="5"/>
  <c r="I60" i="5" s="1"/>
  <c r="Y57" i="5"/>
  <c r="I57" i="5" s="1"/>
  <c r="Y55" i="5"/>
  <c r="I55" i="5" s="1"/>
  <c r="Y52" i="5"/>
  <c r="I52" i="5" s="1"/>
  <c r="Y140" i="5"/>
  <c r="I140" i="5" s="1"/>
  <c r="Y125" i="5"/>
  <c r="I125" i="5" s="1"/>
  <c r="Y122" i="5"/>
  <c r="I122" i="5" s="1"/>
  <c r="Y118" i="5"/>
  <c r="I118" i="5" s="1"/>
  <c r="Y113" i="5"/>
  <c r="I113" i="5" s="1"/>
  <c r="Y111" i="5"/>
  <c r="I111" i="5" s="1"/>
  <c r="Y109" i="5"/>
  <c r="I109" i="5" s="1"/>
  <c r="Y103" i="5"/>
  <c r="I103" i="5" s="1"/>
  <c r="Y75" i="5"/>
  <c r="I75" i="5" s="1"/>
  <c r="Y73" i="5"/>
  <c r="I73" i="5" s="1"/>
  <c r="Y71" i="5"/>
  <c r="I71" i="5" s="1"/>
  <c r="Y69" i="5"/>
  <c r="I69" i="5" s="1"/>
  <c r="Y67" i="5"/>
  <c r="I67" i="5" s="1"/>
  <c r="Y141" i="5"/>
  <c r="I141" i="5" s="1"/>
  <c r="Y132" i="5"/>
  <c r="I132" i="5" s="1"/>
  <c r="Y124" i="5"/>
  <c r="I124" i="5" s="1"/>
  <c r="Y121" i="5"/>
  <c r="I121" i="5" s="1"/>
  <c r="Y117" i="5"/>
  <c r="I117" i="5" s="1"/>
  <c r="Y110" i="5"/>
  <c r="I110" i="5" s="1"/>
  <c r="Y108" i="5"/>
  <c r="I108" i="5" s="1"/>
  <c r="Y106" i="5"/>
  <c r="I106" i="5" s="1"/>
  <c r="Y97" i="5"/>
  <c r="I97" i="5" s="1"/>
  <c r="Y91" i="5"/>
  <c r="I91" i="5" s="1"/>
  <c r="Y89" i="5"/>
  <c r="I89" i="5" s="1"/>
  <c r="Y87" i="5"/>
  <c r="I87" i="5" s="1"/>
  <c r="Y85" i="5"/>
  <c r="I85" i="5" s="1"/>
  <c r="Y83" i="5"/>
  <c r="I83" i="5" s="1"/>
  <c r="Y81" i="5"/>
  <c r="I81" i="5" s="1"/>
  <c r="Y79" i="5"/>
  <c r="I79" i="5" s="1"/>
  <c r="Y54" i="5"/>
  <c r="I54" i="5" s="1"/>
  <c r="Y50" i="5"/>
  <c r="I50" i="5" s="1"/>
  <c r="Y142" i="5"/>
  <c r="I142" i="5" s="1"/>
  <c r="Y130" i="5"/>
  <c r="I130" i="5" s="1"/>
  <c r="Y116" i="5"/>
  <c r="I116" i="5" s="1"/>
  <c r="Y101" i="5"/>
  <c r="I101" i="5" s="1"/>
  <c r="Y94" i="5"/>
  <c r="I94" i="5" s="1"/>
  <c r="Y72" i="5"/>
  <c r="I72" i="5" s="1"/>
  <c r="Y42" i="5"/>
  <c r="I42" i="5" s="1"/>
  <c r="Y35" i="5"/>
  <c r="I35" i="5" s="1"/>
  <c r="Y16" i="5"/>
  <c r="I16" i="5" s="1"/>
  <c r="Y14" i="5"/>
  <c r="I14" i="5" s="1"/>
  <c r="Y74" i="5"/>
  <c r="I74" i="5" s="1"/>
  <c r="Y18" i="5"/>
  <c r="I18" i="5" s="1"/>
  <c r="Y127" i="5"/>
  <c r="I127" i="5" s="1"/>
  <c r="Y70" i="5"/>
  <c r="I70" i="5" s="1"/>
  <c r="Y59" i="5"/>
  <c r="I59" i="5" s="1"/>
  <c r="Y56" i="5"/>
  <c r="I56" i="5" s="1"/>
  <c r="Y48" i="5"/>
  <c r="I48" i="5" s="1"/>
  <c r="Y46" i="5"/>
  <c r="I46" i="5" s="1"/>
  <c r="Y44" i="5"/>
  <c r="I44" i="5" s="1"/>
  <c r="Y40" i="5"/>
  <c r="I40" i="5" s="1"/>
  <c r="Y38" i="5"/>
  <c r="I38" i="5" s="1"/>
  <c r="Y36" i="5"/>
  <c r="I36" i="5" s="1"/>
  <c r="Y27" i="5"/>
  <c r="I27" i="5" s="1"/>
  <c r="Y17" i="5"/>
  <c r="I17" i="5" s="1"/>
  <c r="Y12" i="5"/>
  <c r="I12" i="5" s="1"/>
  <c r="Y10" i="5"/>
  <c r="Y138" i="5"/>
  <c r="I138" i="5" s="1"/>
  <c r="Y51" i="5"/>
  <c r="I51" i="5" s="1"/>
  <c r="Y37" i="5"/>
  <c r="I37" i="5" s="1"/>
  <c r="Y32" i="5"/>
  <c r="I32" i="5" s="1"/>
  <c r="Y26" i="5"/>
  <c r="I26" i="5" s="1"/>
  <c r="Y20" i="5"/>
  <c r="I20" i="5" s="1"/>
  <c r="Y120" i="5"/>
  <c r="I120" i="5" s="1"/>
  <c r="Y105" i="5"/>
  <c r="I105" i="5" s="1"/>
  <c r="Y99" i="5"/>
  <c r="I99" i="5" s="1"/>
  <c r="Y68" i="5"/>
  <c r="I68" i="5" s="1"/>
  <c r="Y66" i="5"/>
  <c r="I66" i="5" s="1"/>
  <c r="Y64" i="5"/>
  <c r="I64" i="5" s="1"/>
  <c r="Y58" i="5"/>
  <c r="I58" i="5" s="1"/>
  <c r="Y53" i="5"/>
  <c r="I53" i="5" s="1"/>
  <c r="Y41" i="5"/>
  <c r="I41" i="5" s="1"/>
  <c r="Y39" i="5"/>
  <c r="I39" i="5" s="1"/>
  <c r="Y31" i="5"/>
  <c r="I31" i="5" s="1"/>
  <c r="Y29" i="5"/>
  <c r="I29" i="5" s="1"/>
  <c r="Y23" i="5"/>
  <c r="I23" i="5" s="1"/>
  <c r="Y21" i="5"/>
  <c r="I21" i="5" s="1"/>
  <c r="Y19" i="5"/>
  <c r="I19" i="5" s="1"/>
  <c r="Y15" i="5"/>
  <c r="I15" i="5" s="1"/>
  <c r="Y34" i="5"/>
  <c r="I34" i="5" s="1"/>
  <c r="Y24" i="5"/>
  <c r="I24" i="5" s="1"/>
  <c r="Y13" i="5"/>
  <c r="I13" i="5" s="1"/>
  <c r="Y11" i="5"/>
  <c r="I11" i="5" s="1"/>
  <c r="Y62" i="5"/>
  <c r="I62" i="5" s="1"/>
  <c r="Z147" i="4"/>
  <c r="L147" i="4"/>
  <c r="Y147" i="4"/>
  <c r="I10" i="4"/>
  <c r="I147" i="4" s="1"/>
  <c r="L138" i="3"/>
  <c r="Z139" i="3"/>
  <c r="J149" i="3"/>
  <c r="Y147" i="3"/>
  <c r="I147" i="3" s="1"/>
  <c r="Y145" i="3"/>
  <c r="I145" i="3" s="1"/>
  <c r="Y141" i="3"/>
  <c r="I141" i="3" s="1"/>
  <c r="Y137" i="3"/>
  <c r="I137" i="3" s="1"/>
  <c r="Y133" i="3"/>
  <c r="I133" i="3" s="1"/>
  <c r="Y128" i="3"/>
  <c r="I128" i="3" s="1"/>
  <c r="Y125" i="3"/>
  <c r="I125" i="3" s="1"/>
  <c r="Y121" i="3"/>
  <c r="I121" i="3" s="1"/>
  <c r="Y116" i="3"/>
  <c r="I116" i="3" s="1"/>
  <c r="Y114" i="3"/>
  <c r="I114" i="3" s="1"/>
  <c r="Y109" i="3"/>
  <c r="I109" i="3" s="1"/>
  <c r="Y106" i="3"/>
  <c r="I106" i="3" s="1"/>
  <c r="Y104" i="3"/>
  <c r="I104" i="3" s="1"/>
  <c r="Y94" i="3"/>
  <c r="I94" i="3" s="1"/>
  <c r="Y92" i="3"/>
  <c r="I92" i="3" s="1"/>
  <c r="Y90" i="3"/>
  <c r="I90" i="3" s="1"/>
  <c r="Y88" i="3"/>
  <c r="I88" i="3" s="1"/>
  <c r="Y86" i="3"/>
  <c r="I86" i="3" s="1"/>
  <c r="Y84" i="3"/>
  <c r="I84" i="3" s="1"/>
  <c r="Y82" i="3"/>
  <c r="I82" i="3" s="1"/>
  <c r="Y80" i="3"/>
  <c r="I80" i="3" s="1"/>
  <c r="Y64" i="3"/>
  <c r="I64" i="3" s="1"/>
  <c r="Y62" i="3"/>
  <c r="I62" i="3" s="1"/>
  <c r="Y59" i="3"/>
  <c r="I59" i="3" s="1"/>
  <c r="Y57" i="3"/>
  <c r="I57" i="3" s="1"/>
  <c r="Y54" i="3"/>
  <c r="I54" i="3" s="1"/>
  <c r="Y142" i="3"/>
  <c r="I142" i="3" s="1"/>
  <c r="Y127" i="3"/>
  <c r="I127" i="3" s="1"/>
  <c r="Y124" i="3"/>
  <c r="I124" i="3" s="1"/>
  <c r="Y120" i="3"/>
  <c r="I120" i="3" s="1"/>
  <c r="Y115" i="3"/>
  <c r="I115" i="3" s="1"/>
  <c r="Y113" i="3"/>
  <c r="I113" i="3" s="1"/>
  <c r="Y111" i="3"/>
  <c r="I111" i="3" s="1"/>
  <c r="Y105" i="3"/>
  <c r="I105" i="3" s="1"/>
  <c r="Y77" i="3"/>
  <c r="I77" i="3" s="1"/>
  <c r="Y75" i="3"/>
  <c r="I75" i="3" s="1"/>
  <c r="Y73" i="3"/>
  <c r="I73" i="3" s="1"/>
  <c r="Y71" i="3"/>
  <c r="I71" i="3" s="1"/>
  <c r="Y69" i="3"/>
  <c r="I69" i="3" s="1"/>
  <c r="Y61" i="3"/>
  <c r="I61" i="3" s="1"/>
  <c r="Y58" i="3"/>
  <c r="I58" i="3" s="1"/>
  <c r="Y55" i="3"/>
  <c r="I55" i="3" s="1"/>
  <c r="Y50" i="3"/>
  <c r="I50" i="3" s="1"/>
  <c r="Y48" i="3"/>
  <c r="I48" i="3" s="1"/>
  <c r="Y46" i="3"/>
  <c r="I46" i="3" s="1"/>
  <c r="Y143" i="3"/>
  <c r="I143" i="3" s="1"/>
  <c r="Y134" i="3"/>
  <c r="I134" i="3" s="1"/>
  <c r="Y126" i="3"/>
  <c r="I126" i="3" s="1"/>
  <c r="Y123" i="3"/>
  <c r="I123" i="3" s="1"/>
  <c r="Y119" i="3"/>
  <c r="I119" i="3" s="1"/>
  <c r="Y112" i="3"/>
  <c r="I112" i="3" s="1"/>
  <c r="Y110" i="3"/>
  <c r="I110" i="3" s="1"/>
  <c r="Y108" i="3"/>
  <c r="I108" i="3" s="1"/>
  <c r="Y99" i="3"/>
  <c r="I99" i="3" s="1"/>
  <c r="Y93" i="3"/>
  <c r="I93" i="3" s="1"/>
  <c r="Y91" i="3"/>
  <c r="I91" i="3" s="1"/>
  <c r="Y89" i="3"/>
  <c r="I89" i="3" s="1"/>
  <c r="Y87" i="3"/>
  <c r="I87" i="3" s="1"/>
  <c r="Y85" i="3"/>
  <c r="I85" i="3" s="1"/>
  <c r="Y83" i="3"/>
  <c r="I83" i="3" s="1"/>
  <c r="Y81" i="3"/>
  <c r="I81" i="3" s="1"/>
  <c r="Y56" i="3"/>
  <c r="I56" i="3" s="1"/>
  <c r="Y52" i="3"/>
  <c r="I52" i="3" s="1"/>
  <c r="Y43" i="3"/>
  <c r="I43" i="3" s="1"/>
  <c r="Y122" i="3"/>
  <c r="I122" i="3" s="1"/>
  <c r="Y74" i="3"/>
  <c r="I74" i="3" s="1"/>
  <c r="Y53" i="3"/>
  <c r="I53" i="3" s="1"/>
  <c r="Y39" i="3"/>
  <c r="I39" i="3" s="1"/>
  <c r="Y36" i="3"/>
  <c r="I36" i="3" s="1"/>
  <c r="Y34" i="3"/>
  <c r="I34" i="3" s="1"/>
  <c r="Y28" i="3"/>
  <c r="I28" i="3" s="1"/>
  <c r="Y26" i="3"/>
  <c r="I26" i="3" s="1"/>
  <c r="Y22" i="3"/>
  <c r="I22" i="3" s="1"/>
  <c r="Y20" i="3"/>
  <c r="I20" i="3" s="1"/>
  <c r="Y15" i="3"/>
  <c r="I15" i="3" s="1"/>
  <c r="Y13" i="3"/>
  <c r="I13" i="3" s="1"/>
  <c r="Y33" i="3"/>
  <c r="I33" i="3" s="1"/>
  <c r="Y31" i="3"/>
  <c r="I31" i="3" s="1"/>
  <c r="Y21" i="3"/>
  <c r="I21" i="3" s="1"/>
  <c r="Y72" i="3"/>
  <c r="I72" i="3" s="1"/>
  <c r="Y37" i="3"/>
  <c r="I37" i="3" s="1"/>
  <c r="Y18" i="3"/>
  <c r="I18" i="3" s="1"/>
  <c r="Y16" i="3"/>
  <c r="I16" i="3" s="1"/>
  <c r="Y140" i="3"/>
  <c r="I140" i="3" s="1"/>
  <c r="Y129" i="3"/>
  <c r="I129" i="3" s="1"/>
  <c r="Y103" i="3"/>
  <c r="I103" i="3" s="1"/>
  <c r="Y96" i="3"/>
  <c r="I96" i="3" s="1"/>
  <c r="Y76" i="3"/>
  <c r="I76" i="3" s="1"/>
  <c r="Y23" i="3"/>
  <c r="I23" i="3" s="1"/>
  <c r="Y144" i="3"/>
  <c r="I144" i="3" s="1"/>
  <c r="Y132" i="3"/>
  <c r="I132" i="3" s="1"/>
  <c r="Y118" i="3"/>
  <c r="I118" i="3" s="1"/>
  <c r="Y107" i="3"/>
  <c r="I107" i="3" s="1"/>
  <c r="Y101" i="3"/>
  <c r="I101" i="3" s="1"/>
  <c r="Y70" i="3"/>
  <c r="I70" i="3" s="1"/>
  <c r="Y68" i="3"/>
  <c r="I68" i="3" s="1"/>
  <c r="Y66" i="3"/>
  <c r="I66" i="3" s="1"/>
  <c r="Y60" i="3"/>
  <c r="I60" i="3" s="1"/>
  <c r="Y44" i="3"/>
  <c r="I44" i="3" s="1"/>
  <c r="Y42" i="3"/>
  <c r="I42" i="3" s="1"/>
  <c r="Y40" i="3"/>
  <c r="I40" i="3" s="1"/>
  <c r="Y38" i="3"/>
  <c r="I38" i="3" s="1"/>
  <c r="Y29" i="3"/>
  <c r="I29" i="3" s="1"/>
  <c r="Y19" i="3"/>
  <c r="I19" i="3" s="1"/>
  <c r="Y14" i="3"/>
  <c r="I14" i="3" s="1"/>
  <c r="Y12" i="3"/>
  <c r="Y41" i="3"/>
  <c r="I41" i="3" s="1"/>
  <c r="Y25" i="3"/>
  <c r="I25" i="3" s="1"/>
  <c r="Y17" i="3"/>
  <c r="I17" i="3" s="1"/>
  <c r="Z31" i="1"/>
  <c r="L7" i="1"/>
  <c r="Z7" i="1" s="1"/>
  <c r="L20" i="1"/>
  <c r="Z20" i="1" s="1"/>
  <c r="L63" i="1"/>
  <c r="Z63" i="1" s="1"/>
  <c r="D145" i="1"/>
  <c r="Y128" i="1" s="1"/>
  <c r="I128" i="1" s="1"/>
  <c r="J28" i="1"/>
  <c r="L135" i="1"/>
  <c r="J134" i="1"/>
  <c r="Z129" i="1"/>
  <c r="L127" i="1"/>
  <c r="Z127" i="1" s="1"/>
  <c r="Z46" i="1"/>
  <c r="L142" i="1"/>
  <c r="K74" i="1"/>
  <c r="L74" i="1" s="1"/>
  <c r="Z74" i="1" s="1"/>
  <c r="L91" i="1"/>
  <c r="Z91" i="1" s="1"/>
  <c r="J45" i="1"/>
  <c r="L94" i="1"/>
  <c r="Z94" i="1" s="1"/>
  <c r="J93" i="1"/>
  <c r="L93" i="1" s="1"/>
  <c r="Z93" i="1" s="1"/>
  <c r="L47" i="1"/>
  <c r="Z47" i="1" s="1"/>
  <c r="L28" i="1"/>
  <c r="Z28" i="1" s="1"/>
  <c r="Y147" i="9" l="1"/>
  <c r="I10" i="9"/>
  <c r="I147" i="9" s="1"/>
  <c r="Y147" i="6"/>
  <c r="I10" i="6"/>
  <c r="I147" i="6" s="1"/>
  <c r="Y147" i="5"/>
  <c r="I10" i="5"/>
  <c r="I147" i="5" s="1"/>
  <c r="Y149" i="3"/>
  <c r="I12" i="3"/>
  <c r="I149" i="3" s="1"/>
  <c r="L149" i="3"/>
  <c r="Z138" i="3"/>
  <c r="Z149" i="3" s="1"/>
  <c r="Y10" i="1"/>
  <c r="I10" i="1" s="1"/>
  <c r="Y85" i="1"/>
  <c r="I85" i="1" s="1"/>
  <c r="Y27" i="1"/>
  <c r="I27" i="1" s="1"/>
  <c r="Y53" i="1"/>
  <c r="I53" i="1" s="1"/>
  <c r="Y12" i="1"/>
  <c r="I12" i="1" s="1"/>
  <c r="Y81" i="1"/>
  <c r="I81" i="1" s="1"/>
  <c r="Y143" i="1"/>
  <c r="I143" i="1" s="1"/>
  <c r="Y62" i="1"/>
  <c r="I62" i="1" s="1"/>
  <c r="Y60" i="1"/>
  <c r="I60" i="1" s="1"/>
  <c r="Y46" i="1"/>
  <c r="I46" i="1" s="1"/>
  <c r="Y13" i="1"/>
  <c r="I13" i="1" s="1"/>
  <c r="Y97" i="1"/>
  <c r="I97" i="1" s="1"/>
  <c r="Y77" i="1"/>
  <c r="I77" i="1" s="1"/>
  <c r="Y35" i="1"/>
  <c r="I35" i="1" s="1"/>
  <c r="Y22" i="1"/>
  <c r="I22" i="1" s="1"/>
  <c r="Y141" i="1"/>
  <c r="I141" i="1" s="1"/>
  <c r="Y120" i="1"/>
  <c r="I120" i="1" s="1"/>
  <c r="Y112" i="1"/>
  <c r="I112" i="1" s="1"/>
  <c r="Y70" i="1"/>
  <c r="I70" i="1" s="1"/>
  <c r="Y36" i="1"/>
  <c r="I36" i="1" s="1"/>
  <c r="Y32" i="1"/>
  <c r="I32" i="1" s="1"/>
  <c r="Y37" i="1"/>
  <c r="I37" i="1" s="1"/>
  <c r="Y101" i="1"/>
  <c r="I101" i="1" s="1"/>
  <c r="Y14" i="1"/>
  <c r="I14" i="1" s="1"/>
  <c r="Y8" i="1"/>
  <c r="I8" i="1" s="1"/>
  <c r="Y19" i="1"/>
  <c r="I19" i="1" s="1"/>
  <c r="Y44" i="1"/>
  <c r="I44" i="1" s="1"/>
  <c r="Y78" i="1"/>
  <c r="I78" i="1" s="1"/>
  <c r="Y15" i="1"/>
  <c r="I15" i="1" s="1"/>
  <c r="Y89" i="1"/>
  <c r="I89" i="1" s="1"/>
  <c r="Y24" i="1"/>
  <c r="I24" i="1" s="1"/>
  <c r="Y42" i="1"/>
  <c r="I42" i="1" s="1"/>
  <c r="Y66" i="1"/>
  <c r="I66" i="1" s="1"/>
  <c r="Y99" i="1"/>
  <c r="I99" i="1" s="1"/>
  <c r="Y16" i="1"/>
  <c r="I16" i="1" s="1"/>
  <c r="Y38" i="1"/>
  <c r="I38" i="1" s="1"/>
  <c r="Y56" i="1"/>
  <c r="I56" i="1" s="1"/>
  <c r="Y114" i="1"/>
  <c r="I114" i="1" s="1"/>
  <c r="Y122" i="1"/>
  <c r="I122" i="1" s="1"/>
  <c r="Y39" i="1"/>
  <c r="I39" i="1" s="1"/>
  <c r="Y64" i="1"/>
  <c r="I64" i="1" s="1"/>
  <c r="Y82" i="1"/>
  <c r="I82" i="1" s="1"/>
  <c r="Y124" i="1"/>
  <c r="I124" i="1" s="1"/>
  <c r="Y109" i="1"/>
  <c r="I109" i="1" s="1"/>
  <c r="Y57" i="1"/>
  <c r="I57" i="1" s="1"/>
  <c r="Y17" i="1"/>
  <c r="I17" i="1" s="1"/>
  <c r="Y9" i="1"/>
  <c r="I9" i="1" s="1"/>
  <c r="Y25" i="1"/>
  <c r="I25" i="1" s="1"/>
  <c r="Y48" i="1"/>
  <c r="I48" i="1" s="1"/>
  <c r="Y102" i="1"/>
  <c r="I102" i="1" s="1"/>
  <c r="Y110" i="1"/>
  <c r="I110" i="1" s="1"/>
  <c r="Y95" i="1"/>
  <c r="I95" i="1" s="1"/>
  <c r="Y30" i="1"/>
  <c r="I30" i="1" s="1"/>
  <c r="Y50" i="1"/>
  <c r="I50" i="1" s="1"/>
  <c r="Y72" i="1"/>
  <c r="I72" i="1" s="1"/>
  <c r="Y104" i="1"/>
  <c r="I104" i="1" s="1"/>
  <c r="Y21" i="1"/>
  <c r="I21" i="1" s="1"/>
  <c r="Y40" i="1"/>
  <c r="I40" i="1" s="1"/>
  <c r="Y65" i="1"/>
  <c r="I65" i="1" s="1"/>
  <c r="Y116" i="1"/>
  <c r="I116" i="1" s="1"/>
  <c r="Y129" i="1"/>
  <c r="I129" i="1" s="1"/>
  <c r="Y52" i="1"/>
  <c r="I52" i="1" s="1"/>
  <c r="Y68" i="1"/>
  <c r="I68" i="1" s="1"/>
  <c r="Y84" i="1"/>
  <c r="I84" i="1" s="1"/>
  <c r="Y71" i="1"/>
  <c r="I71" i="1" s="1"/>
  <c r="Y136" i="1"/>
  <c r="I136" i="1" s="1"/>
  <c r="Y67" i="1"/>
  <c r="I67" i="1" s="1"/>
  <c r="Y80" i="1"/>
  <c r="I80" i="1" s="1"/>
  <c r="Y11" i="1"/>
  <c r="I11" i="1" s="1"/>
  <c r="Y34" i="1"/>
  <c r="I34" i="1" s="1"/>
  <c r="Y55" i="1"/>
  <c r="I55" i="1" s="1"/>
  <c r="Y107" i="1"/>
  <c r="I107" i="1" s="1"/>
  <c r="Y51" i="1"/>
  <c r="I51" i="1" s="1"/>
  <c r="Y18" i="1"/>
  <c r="I18" i="1" s="1"/>
  <c r="Y33" i="1"/>
  <c r="I33" i="1" s="1"/>
  <c r="Y54" i="1"/>
  <c r="I54" i="1" s="1"/>
  <c r="Y76" i="1"/>
  <c r="I76" i="1" s="1"/>
  <c r="Y133" i="1"/>
  <c r="I133" i="1" s="1"/>
  <c r="Y29" i="1"/>
  <c r="I29" i="1" s="1"/>
  <c r="Y49" i="1"/>
  <c r="I49" i="1" s="1"/>
  <c r="Y69" i="1"/>
  <c r="I69" i="1" s="1"/>
  <c r="Y118" i="1"/>
  <c r="I118" i="1" s="1"/>
  <c r="Y137" i="1"/>
  <c r="I137" i="1" s="1"/>
  <c r="Y58" i="1"/>
  <c r="I58" i="1" s="1"/>
  <c r="Y73" i="1"/>
  <c r="I73" i="1" s="1"/>
  <c r="Y88" i="1"/>
  <c r="I88" i="1" s="1"/>
  <c r="Y79" i="1"/>
  <c r="I79" i="1" s="1"/>
  <c r="Y140" i="1"/>
  <c r="I140" i="1" s="1"/>
  <c r="Y130" i="1"/>
  <c r="I130" i="1" s="1"/>
  <c r="Y83" i="1"/>
  <c r="I83" i="1" s="1"/>
  <c r="Y115" i="1"/>
  <c r="I115" i="1" s="1"/>
  <c r="Y100" i="1"/>
  <c r="I100" i="1" s="1"/>
  <c r="Y138" i="1"/>
  <c r="I138" i="1" s="1"/>
  <c r="Y87" i="1"/>
  <c r="I87" i="1" s="1"/>
  <c r="Y117" i="1"/>
  <c r="I117" i="1" s="1"/>
  <c r="Y103" i="1"/>
  <c r="I103" i="1" s="1"/>
  <c r="Y86" i="1"/>
  <c r="I86" i="1" s="1"/>
  <c r="Y108" i="1"/>
  <c r="I108" i="1" s="1"/>
  <c r="Y106" i="1"/>
  <c r="I106" i="1" s="1"/>
  <c r="Y119" i="1"/>
  <c r="I119" i="1" s="1"/>
  <c r="Y92" i="1"/>
  <c r="I92" i="1" s="1"/>
  <c r="Y123" i="1"/>
  <c r="I123" i="1" s="1"/>
  <c r="Y139" i="1"/>
  <c r="I139" i="1" s="1"/>
  <c r="Y125" i="1"/>
  <c r="I125" i="1" s="1"/>
  <c r="Y111" i="1"/>
  <c r="I111" i="1" s="1"/>
  <c r="Y121" i="1"/>
  <c r="I121" i="1" s="1"/>
  <c r="Y90" i="1"/>
  <c r="I90" i="1" s="1"/>
  <c r="Y105" i="1"/>
  <c r="I105" i="1" s="1"/>
  <c r="L45" i="1"/>
  <c r="Z45" i="1" s="1"/>
  <c r="Z142" i="1"/>
  <c r="J145" i="1"/>
  <c r="K145" i="1"/>
  <c r="L134" i="1"/>
  <c r="Z134" i="1" s="1"/>
  <c r="Z135" i="1"/>
  <c r="Z145" i="1" l="1"/>
  <c r="I145" i="1"/>
  <c r="Y145" i="1"/>
  <c r="L145" i="1"/>
</calcChain>
</file>

<file path=xl/sharedStrings.xml><?xml version="1.0" encoding="utf-8"?>
<sst xmlns="http://schemas.openxmlformats.org/spreadsheetml/2006/main" count="18282" uniqueCount="614">
  <si>
    <t>LAPORAN REALISASI FISIK</t>
  </si>
  <si>
    <t xml:space="preserve">Kode Rekening </t>
  </si>
  <si>
    <t xml:space="preserve">Sumber Dana </t>
  </si>
  <si>
    <t>Masa Pelaksanaan</t>
  </si>
  <si>
    <t>Nomor dan Tanggal Kontrak</t>
  </si>
  <si>
    <t>Nilai Kontrak (Rp.)</t>
  </si>
  <si>
    <t xml:space="preserve">Penanggung Jawab/Nama Rekanan </t>
  </si>
  <si>
    <t>Bobot Tertimbang (%)</t>
  </si>
  <si>
    <t>Realisasi</t>
  </si>
  <si>
    <t>Sisa Anggaran (Rp)</t>
  </si>
  <si>
    <t>Tanggal Mulai</t>
  </si>
  <si>
    <t>Tanggal Selesai</t>
  </si>
  <si>
    <t>03.03.3.03.03.01.01</t>
  </si>
  <si>
    <t>Program Pelayanan Administrasi Perkantoran</t>
  </si>
  <si>
    <t>Dinas Pertanian dan Perikanan</t>
  </si>
  <si>
    <t>03.03.3.03.03.01.01.02</t>
  </si>
  <si>
    <t>Penyediaan Jasa Komunikasi Sumber daya air dan listrik</t>
  </si>
  <si>
    <t>PAD</t>
  </si>
  <si>
    <t>Januari</t>
  </si>
  <si>
    <t>Desember</t>
  </si>
  <si>
    <t>03.03.3.03.03.01.01.06</t>
  </si>
  <si>
    <t xml:space="preserve">Penyediaan jasa pemeliharaan dan perizinan kendaraan dinas/operasional </t>
  </si>
  <si>
    <t>03.03.3.03.03.01.01.10</t>
  </si>
  <si>
    <t>Penyediaan Alat Tulis Kantor</t>
  </si>
  <si>
    <t>03.03.3.03.03.01.01.11</t>
  </si>
  <si>
    <t>Penyediaan Barang Cetakan dan Penggandaan</t>
  </si>
  <si>
    <t>03.03.3.03.03.01.01.12</t>
  </si>
  <si>
    <t>Penyediaan komponen instalasi/penerangan bangunan kantor</t>
  </si>
  <si>
    <t>03.03.3.03.03.01.01.13</t>
  </si>
  <si>
    <t>Penyediaan Peralatan dan Perlengkapan Kantor</t>
  </si>
  <si>
    <t>03.03.3.03.03.01.01.15</t>
  </si>
  <si>
    <t>Penyediaan Bahan Bacaan dan Peraturan Perundang-undangan</t>
  </si>
  <si>
    <t>03.03.3.03.03.01.01.17</t>
  </si>
  <si>
    <t>Penyediaan makanan dan minuman</t>
  </si>
  <si>
    <t>03.03.3.03.03.01.01.18</t>
  </si>
  <si>
    <t>Rapat-rapat Kordinasi dan Konsultasi ke Luar Daerah</t>
  </si>
  <si>
    <t>03.03.3.03.03.01.01.19</t>
  </si>
  <si>
    <t>Penyediaan jasa pendukung teknis/administratif perkantoran</t>
  </si>
  <si>
    <t>03.03.3.03.03.01.01.20</t>
  </si>
  <si>
    <t>Rapat-rapat Koordinasi dan Konsultasi ke Dalam Daerah</t>
  </si>
  <si>
    <t>DBH PJK BKN PJK</t>
  </si>
  <si>
    <t>03.03.3.03.03.01.01.21</t>
  </si>
  <si>
    <t>Penyediaan penunjang teknis/administrasi perkantoran</t>
  </si>
  <si>
    <t>03.03.3.03.03.01.02</t>
  </si>
  <si>
    <t>Program Peningkatan  Sarana dan Prasarana Aparatur</t>
  </si>
  <si>
    <t>03.03.3.03.03.01.02.24</t>
  </si>
  <si>
    <t>Pemeliharaan rutin/berkala kendaraan dinas/operasional</t>
  </si>
  <si>
    <t>03.03.3.03.03.01.02.30</t>
  </si>
  <si>
    <t>Pemeliharaan rutin/berkala peralatan/mesin-mesin kantor</t>
  </si>
  <si>
    <t>03.03.3.03.03.01.06</t>
  </si>
  <si>
    <t>Program Peningkatan Pengembangan Sistem Pelaporan Capaian Kinerja dan Keuangan</t>
  </si>
  <si>
    <t>03.03.3.03.03.01.06.01</t>
  </si>
  <si>
    <t>Penyusunan laporan capaian kinerja dan ikhtisar realisasi kinerja SKPD</t>
  </si>
  <si>
    <t>DBH PJK PROP</t>
  </si>
  <si>
    <t>03.03.3.03.03.01.06.04</t>
  </si>
  <si>
    <t>Penyusunan laporan keuangan akhir tahun</t>
  </si>
  <si>
    <t>Februari</t>
  </si>
  <si>
    <t>03.03.3.03.03.01.15</t>
  </si>
  <si>
    <t>Program Peningkatan Kesejahteraan Petani</t>
  </si>
  <si>
    <t>03.03.3.03.03.01.15.05</t>
  </si>
  <si>
    <t>Penyuluhan dan bimbingan pemanfaatan dan produktivitas lahan tidur</t>
  </si>
  <si>
    <t>03.03.3.03.03.01.16</t>
  </si>
  <si>
    <t>Program Peningkatan Pertanian/Perkebunan</t>
  </si>
  <si>
    <t>03.03.3.03.03.01.16.02</t>
  </si>
  <si>
    <t>Penyusunan database potensi produk pangan</t>
  </si>
  <si>
    <t>DBH PJK PROP &amp; DBH SDA KAN</t>
  </si>
  <si>
    <t>03.03.3.03.03.01.16.05</t>
  </si>
  <si>
    <t>Laporan berkala kondisi ketahanan pangan daerah</t>
  </si>
  <si>
    <t>03.03.3.03.03.01.16.20</t>
  </si>
  <si>
    <t xml:space="preserve">Pengembangan perbenihan/perbibitan </t>
  </si>
  <si>
    <t xml:space="preserve">Operasional Kegiatan Pengembangan perbenihan/perbibitan </t>
  </si>
  <si>
    <t xml:space="preserve">Belanja Bahan Baku Bangunan </t>
  </si>
  <si>
    <t xml:space="preserve">Belanja Bahan/Bibit Tanaman </t>
  </si>
  <si>
    <t>Belanja bahan obat - obatan</t>
  </si>
  <si>
    <t>Belanja Bahan Kimia dan Pupuk</t>
  </si>
  <si>
    <t xml:space="preserve">Belanja bahan material lainnya </t>
  </si>
  <si>
    <t xml:space="preserve">Belanja Perlengkapan Kerja </t>
  </si>
  <si>
    <t>Belanja Sertifikasi</t>
  </si>
  <si>
    <t xml:space="preserve">Belanja Modal Peralatan Mesin - Pengadaan Alat Rumah Tangga Lainnya </t>
  </si>
  <si>
    <t>03.03.3.03.03.01.16.21</t>
  </si>
  <si>
    <t>Pengembangan Sistem Informasi Pasar</t>
  </si>
  <si>
    <t>03.03.3.03.03.01.17</t>
  </si>
  <si>
    <t xml:space="preserve">Program Peningkatan Pemasaran Hasil Produksi Pertanian/perkebunan </t>
  </si>
  <si>
    <t>03.03.3.03.03.01.17.07</t>
  </si>
  <si>
    <t>Promosi atas hasil produksi pertanian/perkebunan unggul daerah</t>
  </si>
  <si>
    <t>03.03.3.03.03.01.18</t>
  </si>
  <si>
    <t>Program Peningkatan penerapan teknologi Pertanian/perkebunan</t>
  </si>
  <si>
    <t>03.03.3.03.03.01.18.01</t>
  </si>
  <si>
    <t xml:space="preserve">Pelatihan Petani dan Pelaku Agribisnis </t>
  </si>
  <si>
    <t>03.03.3.03.03.01.18.02</t>
  </si>
  <si>
    <t xml:space="preserve">Pengadaaan sarana dan prasarana teknologi pertanian/perkebunan tepat tepat guna </t>
  </si>
  <si>
    <t>DAU, DBH PJK PROP</t>
  </si>
  <si>
    <t xml:space="preserve">Belanja Operasional sarana dan prasarana teknologi pertanian/perkebunan tepat tepat guna </t>
  </si>
  <si>
    <t xml:space="preserve">Belanja Jasa Konsultansi Perencanaan Kegiatan Pembangunan/Rehabilitasi Pembangunan Jaringan Irigasi Pertanian </t>
  </si>
  <si>
    <t xml:space="preserve">24 November 2020 </t>
  </si>
  <si>
    <t>23 Desember 2020</t>
  </si>
  <si>
    <t>520.2/01.35.21/DPP/PSP/DAU/XI/2020 Tgl 24 Nov 2020</t>
  </si>
  <si>
    <t>CV.ROSSI RIDHO KONSULTAN</t>
  </si>
  <si>
    <t>DANCES HUTABARAT,ST.IA/DIREKTUR</t>
  </si>
  <si>
    <t>Belanja Jasa Konsultansi Perencanaan Kegiatan Pembangunan/Rehabilitasi Pembangunan Jalan Pertanian</t>
  </si>
  <si>
    <t xml:space="preserve">19 Nopember 2020 </t>
  </si>
  <si>
    <t>08 Desember 2020</t>
  </si>
  <si>
    <t>520.2/01.25.21/DPP/PSP/DAU/XI/2020</t>
  </si>
  <si>
    <t>CV.KREATIF CIPTA PRATAMA/F.HENDRA MANIK,ST</t>
  </si>
  <si>
    <t>F.HENDRA MANIK,ST/DIREKTUR</t>
  </si>
  <si>
    <t>Belanja Jasa Konsultansi Pengawasan Kegiatan Pembangunan/Rehabilitasi Jalan Pertanian</t>
  </si>
  <si>
    <t>Belanja Jasa Konsultansi Pengawasan Kegiatan Pembangunan/Rehabilitasi Jaringan Irigasi Pertanian</t>
  </si>
  <si>
    <t xml:space="preserve">07 Oktober 2020  </t>
  </si>
  <si>
    <t>05 Desember 2020</t>
  </si>
  <si>
    <t>520.2/02.45.01/DPP/PSP/DAU/X/2020</t>
  </si>
  <si>
    <t>CV. HARMONI RANCANG MANDIRI/HELDA RANI M. TARIGAN</t>
  </si>
  <si>
    <t>HELDA RANI M. TARIGAN/DIREKTUR</t>
  </si>
  <si>
    <t>Pengadaan Hand Traktor di Kabupaten Toba Samosir</t>
  </si>
  <si>
    <t xml:space="preserve">Kab. Toba Samosir </t>
  </si>
  <si>
    <t xml:space="preserve">10 Desember 2020  </t>
  </si>
  <si>
    <t>18 Desember 2020</t>
  </si>
  <si>
    <t>520.2/02.50.19 /DPP/PSP/DAU/XII/2020</t>
  </si>
  <si>
    <t>CV. ARTA GRACE PERKASA</t>
  </si>
  <si>
    <t>LIBERTY PARULIAN PARDEDE/DIREKTUR</t>
  </si>
  <si>
    <t>3 unit</t>
  </si>
  <si>
    <t>Pengadaan Corn Sheller/Mesin pemipil jagung di Kabupaten Toba Samosir</t>
  </si>
  <si>
    <t xml:space="preserve">Pembangunan Jaringan irigasi pertanian di Desa- Tambunan Sunge </t>
  </si>
  <si>
    <t>Kec. Balige</t>
  </si>
  <si>
    <t xml:space="preserve">06 Nopember 2020 </t>
  </si>
  <si>
    <t>20 Desember 2020</t>
  </si>
  <si>
    <t>520.2/01.02.13/DPP/PSP/DAU/XI/2020</t>
  </si>
  <si>
    <t>CV. RIRIS HASIHOLAN</t>
  </si>
  <si>
    <t>DAVID H. PARDEDE, ST/DIREKTUR</t>
  </si>
  <si>
    <t>123 m</t>
  </si>
  <si>
    <t xml:space="preserve">Pembangunan Jaringan irigasi pertanian di Desa- Hutagurgur II </t>
  </si>
  <si>
    <t>Kec. Silaen</t>
  </si>
  <si>
    <t>06 Nopember  2020</t>
  </si>
  <si>
    <t>520.2/01.02.14/DPP/PSP/DAU/XI/2020</t>
  </si>
  <si>
    <t>CV. INTAN JAYA/JOJOR MARINTAN NAPITUPULU, SE</t>
  </si>
  <si>
    <t>JOJOR MARINTAN NAPITUPULU, SE/DIREKTUR</t>
  </si>
  <si>
    <t>93 m</t>
  </si>
  <si>
    <t xml:space="preserve">Pembangunan Jaringan irigasi pertanian di Desa- Cinta Dame </t>
  </si>
  <si>
    <t xml:space="preserve">06 Nopember </t>
  </si>
  <si>
    <t>520.2/01.02.12/DPP/PSP/DAU/XI/2020</t>
  </si>
  <si>
    <t>CV. INTAN JAYA</t>
  </si>
  <si>
    <t>Jojor Marintan Napitupulu/Direktur</t>
  </si>
  <si>
    <t>143 m</t>
  </si>
  <si>
    <t>Pembangunan Jaringan irigasi pertanian di Desa- Lintong Nihuta</t>
  </si>
  <si>
    <t xml:space="preserve"> Kec. Tampahan</t>
  </si>
  <si>
    <t>09 Nopember 2020</t>
  </si>
  <si>
    <t>520.2/01.02.15/DPP/PSP/DAU/XI/2020</t>
  </si>
  <si>
    <t>CV. OPPUNG NABURJU/PAMOTANG HUTAPEA</t>
  </si>
  <si>
    <t>PAMOTANG HUTAPEA/DIREKTUR</t>
  </si>
  <si>
    <t>135,5 m</t>
  </si>
  <si>
    <t>03.03.3.03.03.01.18.03</t>
  </si>
  <si>
    <t xml:space="preserve">Pemeliharaan rutin/berkala sarana dan prasarana teknologi pertanian tepat guna </t>
  </si>
  <si>
    <t xml:space="preserve">Operasional UPTD Alsintan </t>
  </si>
  <si>
    <t>DAU</t>
  </si>
  <si>
    <t>03.03.3.03.03.01.18.08</t>
  </si>
  <si>
    <t>Pengadaaan sarana dan prasarana teknologi pertanian/perkebunan tepat tepat guna (DAK)</t>
  </si>
  <si>
    <t>DAK</t>
  </si>
  <si>
    <t xml:space="preserve">Belanja Operasional sarana dan prasarana teknologi pertanian/perkebunan tepat tepat guna (DAK) </t>
  </si>
  <si>
    <t xml:space="preserve">Pembangunan Embung Pertanian di Desa Jangga Dolok </t>
  </si>
  <si>
    <t>Kec. Lumban Julu</t>
  </si>
  <si>
    <t>27 Agustus 2020</t>
  </si>
  <si>
    <t>10 Desember 2020</t>
  </si>
  <si>
    <t>520.7/20.01.01/DPP/PSP-DAK/EMBUNG/VIII/2020 Tgl 27 Agustus 2020</t>
  </si>
  <si>
    <t>Kel. Tani  Dos Tahi</t>
  </si>
  <si>
    <t xml:space="preserve">Johari Manurung/Ketua </t>
  </si>
  <si>
    <t>1 unit</t>
  </si>
  <si>
    <t xml:space="preserve">Pembangunan Embung Pertanian di Desa Pardomuan </t>
  </si>
  <si>
    <t>520.7/22.03.03/DPP/PSP-DAK/EMBUNG/VIII/2020 Tgl 27 Agustus 2020</t>
  </si>
  <si>
    <t>Kel. Tani Maju Bersama</t>
  </si>
  <si>
    <t>Tirama Marpaung/Ketua</t>
  </si>
  <si>
    <t xml:space="preserve">Pembangunan Embung Pertanian di Aek Lange Desa Lumban Rau Utara </t>
  </si>
  <si>
    <t xml:space="preserve">Kec. Nassau </t>
  </si>
  <si>
    <t>520.7/20.03.03/DPP/PSP-DAK/EMBUNG/VIII/2020 Tgl 27 Agustus 2020</t>
  </si>
  <si>
    <t>Kel. Tani Rejeki</t>
  </si>
  <si>
    <t>Vantony Napitupulu/Ketua</t>
  </si>
  <si>
    <t xml:space="preserve">Pembangunan Embung Pertanian di Aek Lange Desa Lumban Pinasa Saroha </t>
  </si>
  <si>
    <t>Kec. Habinsaran</t>
  </si>
  <si>
    <t>520.7/20.04.04/DPP/PSP-DAK/EMBUNG/VIII/2020 Tgl 27 Agustus 2020</t>
  </si>
  <si>
    <t>Kel. Tani Ribidang</t>
  </si>
  <si>
    <t>Rikson Lubis/Ketua</t>
  </si>
  <si>
    <t xml:space="preserve">Pembangunan Embung Pertanian di Lumban Rau Barat </t>
  </si>
  <si>
    <t>520.7/23.04.04/DPP/PSP-DAK/EMBUNG/VIII/2020 Tgl 27 Agustus 2020</t>
  </si>
  <si>
    <t>Kel. Tani Maduma</t>
  </si>
  <si>
    <t>Bristo Lubis/Ketua</t>
  </si>
  <si>
    <t xml:space="preserve">Pembangunan DAM Parit di Desa Sinta Dame </t>
  </si>
  <si>
    <t>520.7/21.02.02/DPP/PSP-DAK/EMBUNG/VIII/2020 Tgl 27 Agustus 2020</t>
  </si>
  <si>
    <t>Kel. Tani Simardomu</t>
  </si>
  <si>
    <t>Baringin Napitupulu/Ketua</t>
  </si>
  <si>
    <t xml:space="preserve">Pembangunan DAM Parit  di Desa Pardolok Lumban Lobu </t>
  </si>
  <si>
    <t>Kec. Bonatua Lunasi</t>
  </si>
  <si>
    <t>520.7/25.05.05/DPP/PSP-DAK/EMBUNG/VIII/2020 Tgl 27 Agustus 2020</t>
  </si>
  <si>
    <t>Kel. Tani Pelita I</t>
  </si>
  <si>
    <t>Krisman Tambun/Ketua</t>
  </si>
  <si>
    <t xml:space="preserve">Pembangunan DAM Parit  di Sibirik-birik Desa Lumban Rau Tenggara </t>
  </si>
  <si>
    <t xml:space="preserve">27 Agustus 2020 </t>
  </si>
  <si>
    <t>520.7/26.06.06/DPP/PSP-DAK/DAM/VIII/2020 Tgl 27 Agustus 2020</t>
  </si>
  <si>
    <t xml:space="preserve"> Kelompok Tani Maju Jaya</t>
  </si>
  <si>
    <t>Jekson Tanjung/Ketua Kelompok Tani Maju Jaya</t>
  </si>
  <si>
    <t xml:space="preserve">Pembangunan DAM Parit  di Sitabo-tabo Desa Lumban Rau Tengah </t>
  </si>
  <si>
    <t>Kec. Nassau</t>
  </si>
  <si>
    <t>520.7/24.05.05/DPP/PSP-DAK/EMBUNG/VIII/2020 Tgl 27 Agustus 2020</t>
  </si>
  <si>
    <t>Kel. Tani Makmur</t>
  </si>
  <si>
    <t>Aslin Sagala/Ketua</t>
  </si>
  <si>
    <t>03.03.3.03.03.01.19</t>
  </si>
  <si>
    <t xml:space="preserve">Program Peningkatan produksi pertanian/Perkebunan </t>
  </si>
  <si>
    <t>03.03.3.03.03.01.19.02</t>
  </si>
  <si>
    <t>Penyediaan sarana produksi pertanian/ perkebunan</t>
  </si>
  <si>
    <t>DID, DBH PJK PROP</t>
  </si>
  <si>
    <t>Operasional kegiatan penyediaan sarana produksi perkebunan</t>
  </si>
  <si>
    <t xml:space="preserve">Pengadaan Benih Jagung </t>
  </si>
  <si>
    <t>Kec. Laguboti</t>
  </si>
  <si>
    <t>19 Nopember 2020</t>
  </si>
  <si>
    <t>17 Desember 2020</t>
  </si>
  <si>
    <t>520.2/22.13.25/DPP/TPH/DAU/XI/2020 Tgl 19 Nop 2020</t>
  </si>
  <si>
    <t>CV. RIZKY/Stenly Piri</t>
  </si>
  <si>
    <t>Stenly Piri/Direktur</t>
  </si>
  <si>
    <t>1.330 Kg</t>
  </si>
  <si>
    <t xml:space="preserve">Pengembangan Bawang Merah Desa Parsaoran Sibisa </t>
  </si>
  <si>
    <t xml:space="preserve">Kec. Ajibata </t>
  </si>
  <si>
    <t xml:space="preserve">08  Desember 2020 </t>
  </si>
  <si>
    <t>520.2/22.18.34/DPP/TPH/DAU/XII/2020 Tgl 08 Desember 2020</t>
  </si>
  <si>
    <t>CV. SINGA TAO/JISMAN SIMANJUNTAK</t>
  </si>
  <si>
    <t>JISMAN SIMANJUNTAK/DIREKTUR</t>
  </si>
  <si>
    <t>1 Ha</t>
  </si>
  <si>
    <t xml:space="preserve">Pengembangan Bawang Merah Desa Sionggang Selatan </t>
  </si>
  <si>
    <t xml:space="preserve">Kec. Lumban Julu </t>
  </si>
  <si>
    <t>520.2/22.21.33/DPP/TPH/DAU/XII/2020 Tgl 08 Des 2020</t>
  </si>
  <si>
    <t>Pengembangan Bawang Merah Desa Pangururan III</t>
  </si>
  <si>
    <t xml:space="preserve">Kec. Borbor </t>
  </si>
  <si>
    <t>520.2/22.19.30/DPP/TPH/DAU/XII/2020 Tgl 08 Des 2020</t>
  </si>
  <si>
    <t>CV. ELLINDO/RUDISATRIA F. SAGALA/DIREKTUR</t>
  </si>
  <si>
    <t>RUDISATRIA F. SAGALA/DIREKTUR</t>
  </si>
  <si>
    <t xml:space="preserve">Pengembangan Tanaman  Bawang Merah di Desa Aek Natolu Jaya </t>
  </si>
  <si>
    <t>520.2/22.19.28/DPP/TPH/DAU/XII/2020 Tgl 08 Des 2020</t>
  </si>
  <si>
    <t>CV. OKTO/JACKSON A. SIAGIAN</t>
  </si>
  <si>
    <t>JACKSON A. SIAGIAN/DIREKTUR</t>
  </si>
  <si>
    <t>0,5 Ha</t>
  </si>
  <si>
    <t xml:space="preserve">Pengembangan Tanaman  Bawang Merah di Desa Jonggi ni Huta </t>
  </si>
  <si>
    <t>520.2/22.20.32/DPP/TPH/DAU/XII/2020 Tgl 08 Des 2020</t>
  </si>
  <si>
    <t>CV. TOBASA JAYA TANI/SAUT POLMER SIMANJUNTAK</t>
  </si>
  <si>
    <t>SAUT POLMER SIMANJUNTAK/DIREKTUR</t>
  </si>
  <si>
    <t xml:space="preserve">Pengadaan Benih Jagung Hibrida  </t>
  </si>
  <si>
    <t xml:space="preserve">Kec. Silaen, Habinsaran, Nassau, Borbor, </t>
  </si>
  <si>
    <t xml:space="preserve">23 Oktober 2020  </t>
  </si>
  <si>
    <t xml:space="preserve"> 21 Desember 2020</t>
  </si>
  <si>
    <t>520.2/22.15.15/DPP/TPH/DAU/X/2020 Tgl 23 Oktober 2020</t>
  </si>
  <si>
    <t>CV. ELLINDO/RIXSON FRANSISKO P. SAGALA</t>
  </si>
  <si>
    <t>RIXSON FRANSISKO P. SAGALA/Wakil Direktur</t>
  </si>
  <si>
    <t>450 Kg</t>
  </si>
  <si>
    <t xml:space="preserve">Pengadaan Benih Jagung Hibrida </t>
  </si>
  <si>
    <t xml:space="preserve">Kec. Porsea, Bonatua Lunasi, Lumban Julu dan Ajibata </t>
  </si>
  <si>
    <t>15 Oktober 2020</t>
  </si>
  <si>
    <t>"13 Desember 200</t>
  </si>
  <si>
    <t>520.2/22.13.02/DPP/TPH/DAU/X/2020 Tgl 15 Oktober 2020</t>
  </si>
  <si>
    <t>CV. DWI FRIENDS</t>
  </si>
  <si>
    <t>Ferdinan Napitupulu/Direktur</t>
  </si>
  <si>
    <t xml:space="preserve">Kec. Tampahan </t>
  </si>
  <si>
    <t>23 Nopember 2020</t>
  </si>
  <si>
    <t>520.2/22.13.26/DPP/TPH/DAU/XI/2020 Tgl 23 Nop 2020</t>
  </si>
  <si>
    <t>CV. COLAS JAYA PERKASA</t>
  </si>
  <si>
    <t>Tahan Pengaribuan/Direktur</t>
  </si>
  <si>
    <t>900 Kg</t>
  </si>
  <si>
    <t xml:space="preserve">Pengembangan Tanaman Bawang Merah Di Desa Pardomuan Motung </t>
  </si>
  <si>
    <t>04 Desember 2020</t>
  </si>
  <si>
    <t>520.2/22.17.20/DPP/TPH/DAU/XII/2020 Tgl 04 Desember 2020</t>
  </si>
  <si>
    <t>CV. ANUGRAH SATYA JAYA/HANSEN SITUMORANG</t>
  </si>
  <si>
    <t>HANSEN SITUMORANG/DIREKTUR</t>
  </si>
  <si>
    <t xml:space="preserve">Pengadaan Sayuran-Sayuran </t>
  </si>
  <si>
    <t>520.2/22.15.35/DPP/TPH/DAU/XII/2020 Tgl 04 Desember 2020</t>
  </si>
  <si>
    <t>CV. MOSALP EKA JAYA/RIYANTO SIANTURI</t>
  </si>
  <si>
    <t>RIYANTO SIANTURI/DIREKTUR</t>
  </si>
  <si>
    <t>1 paket</t>
  </si>
  <si>
    <t xml:space="preserve">Pengadaan Benih Sawah </t>
  </si>
  <si>
    <t>17 Sept 2020</t>
  </si>
  <si>
    <t>16 Nop 2020</t>
  </si>
  <si>
    <t>520.2/22.12.01/DPP/TPH/DAU/IX/2020 TGl 17 Sept 2020</t>
  </si>
  <si>
    <t xml:space="preserve">CV. SINGA TAO </t>
  </si>
  <si>
    <t xml:space="preserve">Jisman Simanjuntak/Direktur </t>
  </si>
  <si>
    <t>7.500 Kg</t>
  </si>
  <si>
    <t xml:space="preserve">Kec. Siantar Narumonda, Sigumpar, Uluan, Pintu Pohan Meranti dan Parmaksian </t>
  </si>
  <si>
    <t>13 Desember 2020</t>
  </si>
  <si>
    <t>520.2/22.13.01/DPP/TPH/DAU/X/2020 Tgl '15 Oktober 2020</t>
  </si>
  <si>
    <t>CV. RIRIS VICTORY</t>
  </si>
  <si>
    <t>Hitjon Pangaribuan/Direktur</t>
  </si>
  <si>
    <t>420 Kg</t>
  </si>
  <si>
    <t>Pengadaan Sarana dan OPT Tanaman Pangan dan Hortikultura</t>
  </si>
  <si>
    <t>19 Nop 2020</t>
  </si>
  <si>
    <t>17 Des 2020</t>
  </si>
  <si>
    <t>520.2/05.01.12/DPP/PSP/DAU/XI/2020 Tgl 19 Nop 2020</t>
  </si>
  <si>
    <t>CV. SIGNA PRATAMA</t>
  </si>
  <si>
    <t xml:space="preserve">Nasrun Sihotang </t>
  </si>
  <si>
    <t>03.03.3.03.03.01.19.03</t>
  </si>
  <si>
    <t>Pengembangan Bibit Unggul Pertanian/Perkebunan</t>
  </si>
  <si>
    <t>Operasional Kegiatan Pengembangan bibit Unggul Pertanian/Perkebunan</t>
  </si>
  <si>
    <t>03.03.3.03.03.01.20</t>
  </si>
  <si>
    <t xml:space="preserve">Program Pengembangan Budidaya Perikanan </t>
  </si>
  <si>
    <t>03.03.3.03.03.01.20.01</t>
  </si>
  <si>
    <t xml:space="preserve">Pengembangan bibit ikan unggul </t>
  </si>
  <si>
    <t xml:space="preserve">Operasional Pengembangan Bibit Ikan Unggul </t>
  </si>
  <si>
    <t>03.03.3.03.03.01.20.03</t>
  </si>
  <si>
    <t xml:space="preserve">Pembinaan dan Pengembangan Perikanan </t>
  </si>
  <si>
    <t xml:space="preserve">Operasional Pembinaan dan Pengembangan Perikanan </t>
  </si>
  <si>
    <t>03.03.3.03.03.01.20.05</t>
  </si>
  <si>
    <t xml:space="preserve">Peningkatan Produksi Hasil Perikanan </t>
  </si>
  <si>
    <t>DBHSDAKAN, PAD, DBH PJK BKN PJK, DBH PJK PROP</t>
  </si>
  <si>
    <t xml:space="preserve">Operasional Peningkatan Produksi Hasil Perikanan </t>
  </si>
  <si>
    <t xml:space="preserve">Belanja Jasa Konsultasi PerencanaanPembangunan Kolam Budidaya Ikan </t>
  </si>
  <si>
    <t xml:space="preserve">Belanja Jasa Konsultasi Pengawasan Pembangunan Kolam Budidaya Ikan </t>
  </si>
  <si>
    <t xml:space="preserve">Pengembangan Budidaya Ikan Mas </t>
  </si>
  <si>
    <t xml:space="preserve">Kec. Balige </t>
  </si>
  <si>
    <t xml:space="preserve"> 20 Desember 2020</t>
  </si>
  <si>
    <t>520.4/04.20.11/DPP/KAN/DAU/XI/2020</t>
  </si>
  <si>
    <t>CV. King Brother's/Panahatan Sitorus/Direktur</t>
  </si>
  <si>
    <t>Panahatan Sitorus/Direktur</t>
  </si>
  <si>
    <t>Kecamatan Silaen</t>
  </si>
  <si>
    <t>17 September 2020</t>
  </si>
  <si>
    <t>16 Nopember 2020</t>
  </si>
  <si>
    <t>520.4/04.33.16/DPP/KAN/DAU/IX/2020</t>
  </si>
  <si>
    <t>CV. PUTRA SHOPIA PRATIWI</t>
  </si>
  <si>
    <t xml:space="preserve">Pardamean Simangunsong </t>
  </si>
  <si>
    <t>Kecamatan Uluan</t>
  </si>
  <si>
    <t>07 Oktober 2020</t>
  </si>
  <si>
    <t>30 Nopember 2020</t>
  </si>
  <si>
    <t>520.4/04.20.02/DPP/KAN/DAU/X/2020</t>
  </si>
  <si>
    <t>CV. OPUNG NABURJU</t>
  </si>
  <si>
    <t>Pamontang Hutapea</t>
  </si>
  <si>
    <t>520.4/04.20.04/DPP/KAN/DAU/X/2020</t>
  </si>
  <si>
    <t>CV. LUMBAN</t>
  </si>
  <si>
    <t>Henryo Naibaho</t>
  </si>
  <si>
    <t>Kec. Porsea</t>
  </si>
  <si>
    <t>520.4/04.20.03/DPP/KAN/DAU/X/2020</t>
  </si>
  <si>
    <t>CV. SOSOR MATANIARI</t>
  </si>
  <si>
    <t>Bobby Hutagaol</t>
  </si>
  <si>
    <t xml:space="preserve">Kec. Bonatua Lunasi </t>
  </si>
  <si>
    <t xml:space="preserve"> 26 Nopember 2020</t>
  </si>
  <si>
    <t>520.4/04.33.17/DPP/KAN/DAU/IX/2020</t>
  </si>
  <si>
    <t>CV. WIRA KARYA/Tony Richard A. Simanjuntak</t>
  </si>
  <si>
    <t>Tony Richard A. Simanjuntak/Direktur</t>
  </si>
  <si>
    <t>Pengembangan Budidaya Ikan Nila</t>
  </si>
  <si>
    <t xml:space="preserve">Kec. Sigumpar </t>
  </si>
  <si>
    <t>28 Nopember 2020</t>
  </si>
  <si>
    <t>520.4/04.20.11/DPP/KAN/DAU/X/2020</t>
  </si>
  <si>
    <t xml:space="preserve">CV. ARTHA LASTIAR </t>
  </si>
  <si>
    <t xml:space="preserve">Tumbur Sinaga </t>
  </si>
  <si>
    <t>Kecamatan Lumbanjulu</t>
  </si>
  <si>
    <t>520.4/04.33.15/DPP/KAN/DAU/IX/2020</t>
  </si>
  <si>
    <t xml:space="preserve">Pembangunan Kolam Pembudidaya Ikan </t>
  </si>
  <si>
    <t xml:space="preserve">Kec. Porsea </t>
  </si>
  <si>
    <t xml:space="preserve">Bantuan Perikanan untuk POKDAKAN/KUB/Desa Binaan PKK </t>
  </si>
  <si>
    <t>07 Oktober  2020</t>
  </si>
  <si>
    <t>520.4/04.20.01/DPP/KAN/DAU/X/2020</t>
  </si>
  <si>
    <t xml:space="preserve">CV. BWIN SUN </t>
  </si>
  <si>
    <t>Dapot Simanjuntak</t>
  </si>
  <si>
    <t>03.03.3.03.03.01.20.06</t>
  </si>
  <si>
    <t>Peningkatan Produksi Hasil Perikanan  (DAK)</t>
  </si>
  <si>
    <t xml:space="preserve">DAK </t>
  </si>
  <si>
    <t xml:space="preserve">Percontohan Budidaya Gurame </t>
  </si>
  <si>
    <t>10 September 2020</t>
  </si>
  <si>
    <t>520.4/04.15.03/DPP/KAN/DAK/IX/2020</t>
  </si>
  <si>
    <t>CV. RIZKY</t>
  </si>
  <si>
    <t xml:space="preserve">Mangapul Siahaan </t>
  </si>
  <si>
    <t>520.4/04.15.04/DPP/KAN/DAK/IX/2020</t>
  </si>
  <si>
    <t>CV. PAUSOAN</t>
  </si>
  <si>
    <t>Pausoan Hutagaol</t>
  </si>
  <si>
    <t>520.4/04.15.02/DPP/KAN/DAK/IX/2020</t>
  </si>
  <si>
    <t>CV. PAULO</t>
  </si>
  <si>
    <t>Tony Richard Simanjuntak</t>
  </si>
  <si>
    <t>Kec. Uluan</t>
  </si>
  <si>
    <t>08 Nopember 2020</t>
  </si>
  <si>
    <t>520.4/04.15.01/DPP/KAN/DAK/IX/2020</t>
  </si>
  <si>
    <t>520.4/04.15.05/DPP/KAN/DAK/IX/2020</t>
  </si>
  <si>
    <t>CV. MINDO ANUGRAH PERSADA</t>
  </si>
  <si>
    <t>Mindo Simanjuntak</t>
  </si>
  <si>
    <t>520.4/04.15.06/DPP/KAN/DAK/IX/2020</t>
  </si>
  <si>
    <t>CV. TWENTY OCTO</t>
  </si>
  <si>
    <t>Okto Siagian</t>
  </si>
  <si>
    <t xml:space="preserve">Budidaya Lele di Kolam </t>
  </si>
  <si>
    <t xml:space="preserve">Nassau </t>
  </si>
  <si>
    <t>520.4/04.17.01/DPP/KAN/DAK/IX/2020</t>
  </si>
  <si>
    <t>Laguboti</t>
  </si>
  <si>
    <t>520.4/04.17.02/DPP/KAN/DAK/IX/2020</t>
  </si>
  <si>
    <t>CV. TOBA NAULI</t>
  </si>
  <si>
    <t xml:space="preserve">Tamba Aritonang </t>
  </si>
  <si>
    <t>3 paket</t>
  </si>
  <si>
    <t>Porsea</t>
  </si>
  <si>
    <t>520.4/04.17.03/DPP/KAN/DAK/IX/2020</t>
  </si>
  <si>
    <t>Jekson Siagian</t>
  </si>
  <si>
    <t xml:space="preserve">Silaen </t>
  </si>
  <si>
    <t>520.4/04.17.04/DPP/KAN/DAK/IX/2020</t>
  </si>
  <si>
    <t xml:space="preserve">Balige </t>
  </si>
  <si>
    <t>520.4/04.17.05/DPP/KAN/DAK/IX/2020</t>
  </si>
  <si>
    <t>2 paket</t>
  </si>
  <si>
    <t xml:space="preserve">Uluan </t>
  </si>
  <si>
    <t>520.4/04.17.06/DPP/KAN/DAK/IX/2020</t>
  </si>
  <si>
    <t>03.03.3.03.03.01.21</t>
  </si>
  <si>
    <t>Program pencegahan dan penanggulangan penyakit ternak</t>
  </si>
  <si>
    <t>03.03.3.03.03.01.21.02</t>
  </si>
  <si>
    <t>Pemeliharaan kesehatan dan pencegahan penyakit menular ternak</t>
  </si>
  <si>
    <t xml:space="preserve">UPTD Puskeswan </t>
  </si>
  <si>
    <t>Operasional Pemeliharaan kesehatan dan pencegahan penyakit menular ternak</t>
  </si>
  <si>
    <t xml:space="preserve">Belanja Vaksin </t>
  </si>
  <si>
    <t>19 Oktober  2020</t>
  </si>
  <si>
    <t>02 Desember 2020</t>
  </si>
  <si>
    <t>520.5/05.10.02/DPP/NAK/DAU/IX/2020</t>
  </si>
  <si>
    <t xml:space="preserve">Fernando Napitupulu/Direktur </t>
  </si>
  <si>
    <t xml:space="preserve">Belanja Obat -Obatan </t>
  </si>
  <si>
    <t>28 September 2020</t>
  </si>
  <si>
    <t>06 Nopember 2020</t>
  </si>
  <si>
    <t>520.5/05.10.01/DPP/NAK/DAU/IX/2020</t>
  </si>
  <si>
    <t xml:space="preserve">Pardamean Simangunsong/DIREKTUR </t>
  </si>
  <si>
    <t>4.03.3.03.03.01.21</t>
  </si>
  <si>
    <t>Program Perencanaan Pembangunan Daerah</t>
  </si>
  <si>
    <t>4.03.3.03.03.01.21.32</t>
  </si>
  <si>
    <t xml:space="preserve">Koordinasi Penyusunan Perencanaan Dokumen Pembangunan Daerah </t>
  </si>
  <si>
    <t xml:space="preserve">Penyusunan Renja </t>
  </si>
  <si>
    <t>03.03.3.03.03.01.22</t>
  </si>
  <si>
    <t>Program Peningkatan Produksi Hasil Peternakan</t>
  </si>
  <si>
    <t>03.03.3.03.03.01.22.02</t>
  </si>
  <si>
    <t>Pembibitan dan Perawatan Ternak</t>
  </si>
  <si>
    <t>Belanja Operasional Pembibitan dan Perawatan Ternak</t>
  </si>
  <si>
    <t>Belanja jasa konsultasi perencanaan Rehabilitasi Kandang Ternak babi dan Sapi IFS Landbow</t>
  </si>
  <si>
    <t>Belanja jasa konsultasi pengawasan Rehabilitasi Kandang Ternak babi dan Sapi IFS Landbow</t>
  </si>
  <si>
    <t xml:space="preserve">Belanja Bahan dan Alat Perlengkapan Kerja </t>
  </si>
  <si>
    <t>Belanja Modal Peralatan dan Mesin - Pengadaan Alat Kesehatan Rehabilitasi Medis (Pekerjaan Rehab Kandang Babi dan Lembu IFS BB)</t>
  </si>
  <si>
    <t>03.03.3.03.03.01.24</t>
  </si>
  <si>
    <t>03.03.3.03.03.01.24.28</t>
  </si>
  <si>
    <t xml:space="preserve">Penerapan Teknologi Perternakan </t>
  </si>
  <si>
    <t>TOTAL</t>
  </si>
  <si>
    <t>Balige,        Desember  2020</t>
  </si>
  <si>
    <t>Plt. Kepala Dinas Pertanian dan Perikanan</t>
  </si>
  <si>
    <t xml:space="preserve">Kabupaten Toba </t>
  </si>
  <si>
    <t>JERRY SILAEN, SP, M. Si</t>
  </si>
  <si>
    <t>Pembina TK. I</t>
  </si>
  <si>
    <t>NIP. 19720118 199803 1 005</t>
  </si>
  <si>
    <t>No</t>
  </si>
  <si>
    <t>Nama Kegiatan</t>
  </si>
  <si>
    <t>Jumlah Pagu (Rp)</t>
  </si>
  <si>
    <t>Volume</t>
  </si>
  <si>
    <t>Keuangan</t>
  </si>
  <si>
    <t>Keuangan (Rp)</t>
  </si>
  <si>
    <t>Fisik (%)</t>
  </si>
  <si>
    <t>Pelaksana Kegiatan (Rekanan)</t>
  </si>
  <si>
    <t>Lokasi Kegiatan</t>
  </si>
  <si>
    <t>Kecamatan</t>
  </si>
  <si>
    <t>Desa</t>
  </si>
  <si>
    <t>Poktan</t>
  </si>
  <si>
    <t>Gurgur Aek Raja</t>
  </si>
  <si>
    <t>Dolok Tolong, Sitamba, Sipauang, Tambak</t>
  </si>
  <si>
    <t>240 kg, 150 kg, 300 kg, 210 kg</t>
  </si>
  <si>
    <t>Haunatas II, Ujung Tanduk, Sibarani Nasampulu, Sidulang, Pintu Bosi, Simatibung, Tinggir Ni Pasir, Pardomuan Nauli, Sibuea</t>
  </si>
  <si>
    <t>120 kg, 120 kg, 75 kg, 135 kg, 120 kg, 75 kg, 75 kg, 75 kg, 75 kg, 75 kg, 85 kg, 75 kg, 75 kg, 75 kg, 75 kg</t>
  </si>
  <si>
    <t>Teladan, Satahi, Dosroha, Ambar, Sumber Tani, Silanggatan, Menjadi, Tallik, Anggiat Maju, Pangeahan, Masipaoloan I, Sabar I, Wanita Lestari, Martunas, Dosroha</t>
  </si>
  <si>
    <t>Siantar Tonga-Tonga II, Maju Jaya, Sigumpar, Sigaol Timur, Ambar Halim, Lumban Huala</t>
  </si>
  <si>
    <t>Ket</t>
  </si>
  <si>
    <t>NK 22</t>
  </si>
  <si>
    <t>85 kg, 25 kg, 60 kg, 85 kg, 80 kg, 85 kg</t>
  </si>
  <si>
    <t>Tani Jaya, Dolok Jior, Sitambirik, Satahi, Dosroha, Saurma</t>
  </si>
  <si>
    <t>Pioner P-32</t>
  </si>
  <si>
    <t>Amborgang, Partoruan Lumban Lobu, Sihiong, Silamosik II, Hutanamora, Sionggang Utara, Pardomuan Motung, Parsaoran Ajibata</t>
  </si>
  <si>
    <t>115 kg, 30 kg, 25 kg, 25 kg, 30 kg, 55 kg, 55 kg, 40 kg, 40 kg, 35 kg</t>
  </si>
  <si>
    <t>Aek Nauli, Sejahtera, Marsiurupan, Maju, Saurma, Lamsada, Dosroha, Subur Baru, Tani Cemerlang, Sahata</t>
  </si>
  <si>
    <t>Pioner P-32 sebanyak 230 kg, NK-212 sebanyak 220 kg</t>
  </si>
  <si>
    <t>NK 212</t>
  </si>
  <si>
    <t>Napitupulu, Lumban Ruhap, Lobu Hole, Lumban Rau Tengah, Purbatua</t>
  </si>
  <si>
    <t>110 kg, 55 kg, 60 kg, 55 kg, 60 kg, 110 kg</t>
  </si>
  <si>
    <t>Singarib-ngarib, Dolok Nauli, Satahi, Makmur, Sipintoa Nauli, Jaya</t>
  </si>
  <si>
    <t>Laguboti, Balige, Nassau, Uluan</t>
  </si>
  <si>
    <t>Ompu Raja Hatulian, Aruan, Lumban Pea Timur, Lumban Rau Tengah, Lumban Rau Tenggara, Cinta Damai, Batu Manumpak, Marom, Partor Janji atogu, Lumban Holbung, Sibuntuon</t>
  </si>
  <si>
    <t>625 kg, 625 kg, 625 kg, 300 kg, 300 kg, 250 kg, 250 kg, 250 kg, 275 kg, 250 kg, 250 kg, 250 kg, 250 kg, 250 kg, 250 kg, 250 kg, 250 kg, 250 kg, 250 kg, 250 kg, 250 kg, 250 kg, 250 kg, 250 kg, 250 kg</t>
  </si>
  <si>
    <t>Luas Lahan 300 ha</t>
  </si>
  <si>
    <t>Sionggang Selatan</t>
  </si>
  <si>
    <t>1 ha</t>
  </si>
  <si>
    <t>Tani Maju</t>
  </si>
  <si>
    <t>Jonggi Nihuta</t>
  </si>
  <si>
    <t>Dosroha</t>
  </si>
  <si>
    <t>Aek Natolu Jaya</t>
  </si>
  <si>
    <t>0,5 ha</t>
  </si>
  <si>
    <t>Marbue</t>
  </si>
  <si>
    <t>Pangururan III</t>
  </si>
  <si>
    <t>Parsaoran</t>
  </si>
  <si>
    <t>Parsaoran Ajibata</t>
  </si>
  <si>
    <t>Sahata</t>
  </si>
  <si>
    <t>Pardomuan Motung</t>
  </si>
  <si>
    <t>Cemerlang</t>
  </si>
  <si>
    <t>Parmaksian, Tampahan, Ajibata, Silaen, Laguboti, Porsea, Sigumpar, Balige</t>
  </si>
  <si>
    <t>Lumban Huala, Gurgur Aek Raja, Parsaoran Ajibata, Napitupulu, Pardomuan Nauli, Sitoluama, Patane IV, Sigumpar Barat, Parsuratan</t>
  </si>
  <si>
    <t>290 bungkus/ kg benih kangkung darat, 290 bungkus/10 gr benih sawi manis, 290 bungkus/10 gr benih terong ungu, 290 bungkus/20 gr benih timun, 290  bungkus/10 gr benih kacang panjang</t>
  </si>
  <si>
    <t>Ganda, Wanita Mandiri, Sijambe, Marsada, Singarib-ngarib, Wanita Lestari, Taga Hambing, Sirait Uruk PASIR Ok Jaya, Sibolang, Bona Uli, Galung</t>
  </si>
  <si>
    <t>Luas Lahan 580 rante</t>
  </si>
  <si>
    <t>Maduma, MAJU Kopeta, Bona Aruan, Pargalung, Habinsaran, Sipintoa Nauli, Satahi, Sigabetaon, Sipange Nauli, Jaya Hasang, Asnor Jaya, Makmur, Maduma, Raptama, Maju Jaya, Dos Ulina, Marudur, Perisai, Sidogordogor, Siagogo, Wanita Tani Melati, Dos Roha, Mekar, Dos Roha, Saoloan</t>
  </si>
  <si>
    <t>UPTD Lumbanjulu</t>
  </si>
  <si>
    <t>100.000 batang</t>
  </si>
  <si>
    <t>Tampahan, Borbor, Habinsaran, Siantar Narumonda, Parmaksian, Lumbanjulu</t>
  </si>
  <si>
    <t>Tangga Batu Barat, Gurgur Aek Raja, Janji Maria, Pangunjungan, Tornagodang, Siantar Tonga-tonga I, Siantar Tonga-tonga II, Siantar Dangsina, Siantar Sigordang, Lumban Sitorus, Hitetano, Sionggang Tengah</t>
  </si>
  <si>
    <t>Mandiri, Dolok Tolong, Jutama, Lamganda, Lamganda Jaya 2, Pardomuan, Jaya, Maju, Dosroha, Satahi Saoloan, Ganda, Saoloan, Holong, Saoloan, Sahat Mulia, Parsunian, Marsiurupan, Napultak</t>
  </si>
  <si>
    <t>Bibit Kopi</t>
  </si>
  <si>
    <t>Jangga Dolok</t>
  </si>
  <si>
    <t>Pardomuan</t>
  </si>
  <si>
    <t>Lumban Rau Utara</t>
  </si>
  <si>
    <t>Lumban Pinasa Saroha</t>
  </si>
  <si>
    <t>Lumban Rau Barat</t>
  </si>
  <si>
    <t>Sinta Dame</t>
  </si>
  <si>
    <t>Pardolok Lumban Lobu</t>
  </si>
  <si>
    <t>Lumban Rau Tenggara</t>
  </si>
  <si>
    <t xml:space="preserve">Lumban Rau Tengah </t>
  </si>
  <si>
    <t>Kec. Nassau, Habinsaran</t>
  </si>
  <si>
    <t>Lumban Rau Tengah, Lumban Rau Tenggara, Pangunjungan</t>
  </si>
  <si>
    <t>1 unit 1 unit, 1 unit</t>
  </si>
  <si>
    <t>Makmur, Maju Jaya, Sampuran Napitu</t>
  </si>
  <si>
    <t>Hutabulu Mejan, Lumban Bulbul</t>
  </si>
  <si>
    <t>Benih Ikan Mas: 5.000 ekor, Pakan Apung No.1: 410 kg, Pakan Apung No. 2: 450 Kg, Boster: 6 Bungkus ; Benih Ikan Mas: 5.000 ekor, Pakan Apung No.1: 410 kg, Pakan Apung No. 2: 450 Kg, Boster: 6 Bungkus ; Benih Ikan Mas: 5.000 ekor, Pakan Apung No.1: 420 kg, Pakan Apung No. 2: 480 Kg, Boster: 6 Bungkus</t>
  </si>
  <si>
    <t>Pokdakan Mual Raso, Pokdakan Mual Pansur, Pokdakan Sorituon</t>
  </si>
  <si>
    <t>Benih Gurame: 5.000 ekor, Pakan apung No. 2: 390 kg, pakan apung No. 3 : 1.770 kg, Kompos ayam 50 karung, Urea 5 kg, Dolomit 1 zak, Boster bakteri 6 bungkus, Boster Vitamin 7 Bungkus, Tangguk Ikan 2 buah, Alat Grading Ikan Uk. 16: 2 buah, Timbangan duduk kapastas 10 kg: 1 buah</t>
  </si>
  <si>
    <t>Sibolahotang SAS</t>
  </si>
  <si>
    <t>Pokdakan Sibotang</t>
  </si>
  <si>
    <t>Longat, Bonan Dolok I</t>
  </si>
  <si>
    <t>Benih lele: 20.000 ekor, Pakan Apung No. 2: 270 kg, Pakan Apung No 3: 1.980 kg, Kompos ayam 50 karung, Urea 5 kg, Dolomit 1 zak, Boster bakteri 3 bungkus, Boster vitamin 3 bungkus, EM-4 : 3 Botol ; Benih lele: 20.000 ekor, Pakan Apung No. 2: 270 kg, Pakan Apung No 3: 1.980 kg, Kompos ayam 50 karung, Urea 5 kg, Dolomit 1 zak, Boster bakteri 3 bungkus, Boster vitamin 3 bungkus, EM-4 : 3 Botol</t>
  </si>
  <si>
    <t>Pokdakan Santosa, Pokdakan Harbangan</t>
  </si>
  <si>
    <t>Benih lele: 20.000 ekor, Pakan Apung No. 2: 270 kg, Pakan Apung No 3: 1.980 kg, Kompos ayam 50 karung, Urea 5 kg, Dolomit 1 zak, Boster bakteri 3 bungkus, Boster vitamin 3 bungkus, EM-4 : 3 Botol</t>
  </si>
  <si>
    <t>Sibuntuon</t>
  </si>
  <si>
    <t>Pokdakan Satolop</t>
  </si>
  <si>
    <t>Lumban Nabolon</t>
  </si>
  <si>
    <t>Pokdakan Aqua Qulture</t>
  </si>
  <si>
    <t>Benih Ikan Mas: 7.500 ekor, Pakan Apung No. 1: 620 kg, Pakan Apung No. 2: 690 kg, Boster: 9 Bungkus</t>
  </si>
  <si>
    <t>Benih Ikan Mas: 7.500 ekor, Pakan Apung No. 1: 620 kg, Pakan Apung No. 2: 690 kg, Boster: 9 Bungkus ; Benih Ikan Mas: 7.500 ekor, Pakan Apung No. 1: 620 kg, Pakan Apung No. 2: 690 kg, Boster: 9 Bungkus</t>
  </si>
  <si>
    <t>Simanobak</t>
  </si>
  <si>
    <t>Pokdakan Martumbur, Pokdakan Sempurna</t>
  </si>
  <si>
    <t>Pokdakan Lestari</t>
  </si>
  <si>
    <t>Dolok Nagodang, Sampuara</t>
  </si>
  <si>
    <t>Pokdakan Marsiuruan Pardomuan</t>
  </si>
  <si>
    <t>Pokdakan Pardondongan, Pokdakan Saroha</t>
  </si>
  <si>
    <t>Sidulang</t>
  </si>
  <si>
    <t>Lumban Binanga, Pardomuan Nauli</t>
  </si>
  <si>
    <t>Bibit Ikan Nila: 7.500 ekor, Pakan Apung No. 1: 540 kg, Pakan apung No 2: 600 kg ; Bibit Ikan Nila: 7.500 ekor, Pakan Apung No. 1: 540 kg, Pakan apung No 2: 600 kg ; Bibit Ikan Nila: 7.500 ekor, Pakan Apung No. 1: 540 kg, Pakan apung No 2: 600 kg</t>
  </si>
  <si>
    <t>Pokdakan Nauli, Pokdakan Uparaja, Pokdakan Uparaja</t>
  </si>
  <si>
    <t>Sibarani Nasampulu</t>
  </si>
  <si>
    <t>Pokdakan Makmur</t>
  </si>
  <si>
    <t>Benih lele: 20.000 ekor, Pakan Apung No. 2: 270 kg, Pakan Apung No 3: 1.980 kg, Kompos ayam 50 karung, Urea 5 kg, Dolomit 1 zak, Boster bakteri 3 bungkus, Boster vitamin 3 bungkus, EM-4 : 3 Botol ; Benih lele: 20.000 ekor, Pakan Apung No. 2: 270 kg, Pakan Apung No 3: 1.980 kg, Kompos ayam 50 karung, Urea 5 kg, Dolomit 1 zak, Boster bakteri 3 bungkus, Boster vitamin 3 bungkus, EM-4 : 3 Botol ; Benih lele: 20.000 ekor, Pakan Apung No. 2: 270 kg, Pakan Apung No 3: 1.980 kg, Kompos ayam 50 karung, Urea 5 kg, Dolomit 1 zak, Boster bakteri 3 bungkus, Boster vitamin 3 bungkus, EM-4 : 3 Botol</t>
  </si>
  <si>
    <t>Ujung Tanduk, Pardinggaran, Sibuea</t>
  </si>
  <si>
    <t>Pokdakan Salju, Pokdakan Topma, Pokdakan Lamture</t>
  </si>
  <si>
    <t>Patane II, Patane I</t>
  </si>
  <si>
    <t>Pokdakan Lumban Mual , Pokdakan Goldfish</t>
  </si>
  <si>
    <t>Kec. Balige, Porsea</t>
  </si>
  <si>
    <t>Tambunan Sunge, Tambunan Lumban Pea Timur, Parparean IV</t>
  </si>
  <si>
    <t>Benih Ikan Mas: 2.575 ekor ; Benih Ikan Mas: 2.575 ekor ; Benih Ikan Mas: 2.575 ekor</t>
  </si>
  <si>
    <t>Patane V</t>
  </si>
  <si>
    <t>Pokdakan Martabe</t>
  </si>
  <si>
    <t>Pokdakan Baribatali</t>
  </si>
  <si>
    <t>Nauli</t>
  </si>
  <si>
    <t>Liat Tondung</t>
  </si>
  <si>
    <t>Pokdakan Kasih</t>
  </si>
  <si>
    <t>Pokdakan Mata Mual</t>
  </si>
  <si>
    <t>Jangga Toruan</t>
  </si>
  <si>
    <t>Pokdakan Sinar Maju</t>
  </si>
  <si>
    <t>Sionggang Utara</t>
  </si>
  <si>
    <t>Pokdakan Sepakat</t>
  </si>
  <si>
    <t>Tambunan Sunge</t>
  </si>
  <si>
    <t>Lintong Nihuta</t>
  </si>
  <si>
    <t>Huta Gurgur II</t>
  </si>
  <si>
    <t>-</t>
  </si>
  <si>
    <t>REKAPITULASI KEGIATAN FISIK DAN NON FISIK TAHUN ANGGARAN 2020</t>
  </si>
  <si>
    <t>DINAS PERTANIAN DAN PERIKANAN KABUPATEN TOBA</t>
  </si>
  <si>
    <t>KECAMATAN</t>
  </si>
  <si>
    <t>Kabupaten Toba</t>
  </si>
  <si>
    <t>JERRY SILAEN, SP, M.Si</t>
  </si>
  <si>
    <t>PEMBINA TK. I</t>
  </si>
  <si>
    <t>NIP. 19720118 199803 1 002</t>
  </si>
  <si>
    <t>: BALIGE</t>
  </si>
  <si>
    <t>: PINTU POHAN MERANTI</t>
  </si>
  <si>
    <t>:</t>
  </si>
  <si>
    <t>: PARMAKSIAN</t>
  </si>
  <si>
    <t>: SIANTAR NARUMONDA</t>
  </si>
  <si>
    <t>: BONATUA LUNASI</t>
  </si>
  <si>
    <t>: LUMBANJULU</t>
  </si>
  <si>
    <t>: PORSEA</t>
  </si>
  <si>
    <t>: SIGUMPAR</t>
  </si>
  <si>
    <t>: ULUAN</t>
  </si>
  <si>
    <t>: TAMPAHAN</t>
  </si>
  <si>
    <t>: LAGUBOTI</t>
  </si>
  <si>
    <t>: SILAEN</t>
  </si>
  <si>
    <t>: BORBOR</t>
  </si>
  <si>
    <t>: HABINSARAN</t>
  </si>
  <si>
    <t>: NASSAU</t>
  </si>
  <si>
    <t>JUMLAH</t>
  </si>
  <si>
    <t>Kode Rekening</t>
  </si>
  <si>
    <t>1 tahun</t>
  </si>
  <si>
    <t>PAD, DBH PJK BKN PJK</t>
  </si>
  <si>
    <t>DBH PJK PROP, PAD</t>
  </si>
  <si>
    <t>DBH PJK PROP &amp; DBH SDA KAN; DBH PJK BKN PJK</t>
  </si>
  <si>
    <t>DBH PJK BKN PJK, DAU, DBH PJK PROP, DAK</t>
  </si>
  <si>
    <t>CV.ROSSI RIDHO KONSULTAN / DANCES HUTABARAT,ST</t>
  </si>
  <si>
    <t>UPTD Alsintan</t>
  </si>
  <si>
    <t xml:space="preserve">CV. SIGNA PRATAMA / Nasrun Sihotang </t>
  </si>
  <si>
    <t>DBH PJK BKN PJK, PROP, DBHSDAKAN, PAD, DAK</t>
  </si>
  <si>
    <t>UPTD BB TPH Landbow</t>
  </si>
  <si>
    <t>Kepala Dinas Pertanian dan Perikanan</t>
  </si>
  <si>
    <t>Ir. TOGAP H. SITORUS</t>
  </si>
  <si>
    <t>Pembina Utama Muda</t>
  </si>
  <si>
    <t>NIP. 19651204 199303 1 004</t>
  </si>
  <si>
    <t xml:space="preserve">Pembangunan jalan pertanian di Desa- Pintu Bosi </t>
  </si>
  <si>
    <t>Pembangunan jalan pertanian di Desa- Sitoluama</t>
  </si>
  <si>
    <t>Pembangunan jalan pertanian di Lobu menuju Sileang Desa- Sibaruang</t>
  </si>
  <si>
    <t>Pembangunan jalan pertanian di Desa- Nalela</t>
  </si>
  <si>
    <t>Pengembangan/Intensifikasi Tanaman Kopi di Kec. Habinsaran</t>
  </si>
  <si>
    <t>Pengembangan/Intensifikasi Tanaman Kopi di Kec. Silaen</t>
  </si>
  <si>
    <t>Penggadaan Bibit Kakao di Kab. Toba Samosir</t>
  </si>
  <si>
    <t>Pengembangan/Intensifikasi Tanaman Kopi di Kec. Nassau</t>
  </si>
  <si>
    <t>Pengadaan Benih Jagung (Balige)</t>
  </si>
  <si>
    <t xml:space="preserve">Pengembangan Bawang Merah Desa Lumban Sangkalan </t>
  </si>
  <si>
    <t>Pengembangan Tanaman Kentang Kec. Tampahan</t>
  </si>
  <si>
    <t xml:space="preserve">Pengembangan Tanaman Bawang Merah di Desa Meat </t>
  </si>
  <si>
    <t>Pengadaan Benih Sawah Kec. Uluan, Habinsaran, dan Nassau</t>
  </si>
  <si>
    <t xml:space="preserve">Operasional Pengembangan bibit ikan unggul </t>
  </si>
  <si>
    <t>Pengembangan Budidaya Ikan Nila Kec. Sigumpar</t>
  </si>
  <si>
    <t>Pembangunan Kolam Pembudidaya Ikan Kec. Porsea</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</si>
</sst>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_(* \(#,##0\);_(* &quot;-&quot;_);_(@_)"/>
    <numFmt numFmtId="43" formatCode="_(* #,##0.00_);_(* \(#,##0.00\);_(* &quot;-&quot;??_);_(@_)"/>
    <numFmt numFmtId="164" formatCode="_(* #,##0_);_(* \(#,##0\);_(* &quot;-&quot;??_);_(@_)"/>
    <numFmt numFmtId="165" formatCode="_(* #,##0.00_);_(* \(#,##0.00\);_(* &quot;-&quot;_);_(@_)"/>
    <numFmt numFmtId="166" formatCode="_(* #,##0.000_);_(* \(#,##0.000\);_(* &quot;-&quot;_);_(@_)"/>
    <numFmt numFmtId="167" formatCode="#,##0.00;[Red]#,##0.00"/>
    <numFmt numFmtId="168" formatCode="#,##0;[Red]#,##0"/>
  </numFmts>
  <fonts count="20" x14ac:knownFonts="1">
    <font>
      <sz val="11"/>
      <color theme="1"/>
      <name val="Calibri"/>
      <family val="2"/>
      <scheme val="minor"/>
    </font>
    <font>
      <sz val="11"/>
      <color theme="1"/>
      <name val="Calibri"/>
      <family val="2"/>
      <charset val="1"/>
      <scheme val="minor"/>
    </font>
    <font>
      <sz val="11"/>
      <color theme="1"/>
      <name val="Calibri"/>
      <family val="2"/>
      <scheme val="minor"/>
    </font>
    <font>
      <b/>
      <sz val="14"/>
      <color theme="1"/>
      <name val="Times New Roman"/>
      <family val="1"/>
    </font>
    <font>
      <sz val="12"/>
      <color theme="1"/>
      <name val="Times New Roman"/>
      <family val="1"/>
    </font>
    <font>
      <sz val="13"/>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Arial"/>
      <family val="2"/>
    </font>
    <font>
      <sz val="12"/>
      <color theme="1"/>
      <name val="Calibri"/>
      <family val="2"/>
      <charset val="1"/>
      <scheme val="minor"/>
    </font>
    <font>
      <sz val="11"/>
      <color indexed="8"/>
      <name val="Calibri"/>
      <family val="2"/>
      <charset val="1"/>
    </font>
    <font>
      <sz val="8"/>
      <color theme="1"/>
      <name val="Times New Roman"/>
      <family val="1"/>
    </font>
    <font>
      <b/>
      <u/>
      <sz val="12"/>
      <color theme="1"/>
      <name val="Times New Roman"/>
      <family val="1"/>
    </font>
    <font>
      <sz val="11"/>
      <color theme="1"/>
      <name val="Times New Roman"/>
      <family val="1"/>
    </font>
    <font>
      <b/>
      <u/>
      <sz val="11"/>
      <color theme="1"/>
      <name val="Times New Roman"/>
      <family val="1"/>
    </font>
    <font>
      <b/>
      <sz val="12"/>
      <color theme="1"/>
      <name val="Calibri"/>
      <family val="2"/>
      <charset val="1"/>
      <scheme val="minor"/>
    </font>
    <font>
      <sz val="11"/>
      <color rgb="FF000000"/>
      <name val="Calibri"/>
      <family val="2"/>
      <charset val="1"/>
      <scheme val="minor"/>
    </font>
    <font>
      <sz val="11"/>
      <color indexed="8"/>
      <name val="Calibri"/>
      <family val="2"/>
    </font>
    <font>
      <sz val="10"/>
      <color indexed="8"/>
      <name val="Arial"/>
      <family val="2"/>
    </font>
  </fonts>
  <fills count="3">
    <fill>
      <patternFill patternType="none"/>
    </fill>
    <fill>
      <patternFill patternType="gray125"/>
    </fill>
    <fill>
      <patternFill patternType="solid">
        <fgColor theme="0"/>
        <bgColor indexed="64"/>
      </patternFill>
    </fill>
  </fills>
  <borders count="27">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auto="1"/>
      </bottom>
      <diagonal/>
    </border>
    <border>
      <left style="thin">
        <color indexed="64"/>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top/>
      <bottom style="hair">
        <color auto="1"/>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bottom style="hair">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5">
    <xf numFmtId="0" fontId="0" fillId="0" borderId="0"/>
    <xf numFmtId="43" fontId="2" fillId="0" borderId="0" applyFont="0" applyFill="0" applyBorder="0" applyAlignment="0" applyProtection="0"/>
    <xf numFmtId="41" fontId="2" fillId="0" borderId="0" applyFont="0" applyFill="0" applyBorder="0" applyAlignment="0" applyProtection="0"/>
    <xf numFmtId="0" fontId="9" fillId="0" borderId="0"/>
    <xf numFmtId="41" fontId="9" fillId="0" borderId="0" applyFont="0" applyFill="0" applyBorder="0" applyAlignment="0" applyProtection="0"/>
    <xf numFmtId="0" fontId="1" fillId="0" borderId="0"/>
    <xf numFmtId="0" fontId="11" fillId="0" borderId="0"/>
    <xf numFmtId="41" fontId="11" fillId="0" borderId="0" applyFont="0" applyFill="0" applyBorder="0" applyAlignment="0" applyProtection="0"/>
    <xf numFmtId="41" fontId="2" fillId="0" borderId="0" applyFont="0" applyFill="0" applyBorder="0" applyAlignment="0" applyProtection="0"/>
    <xf numFmtId="41" fontId="9" fillId="0" borderId="0" applyFont="0" applyFill="0" applyBorder="0" applyAlignment="0" applyProtection="0"/>
    <xf numFmtId="41" fontId="17"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8" fontId="1" fillId="0" borderId="0" applyFont="0" applyFill="0" applyBorder="0" applyAlignment="0" applyProtection="0"/>
    <xf numFmtId="0" fontId="9" fillId="0" borderId="0"/>
    <xf numFmtId="0" fontId="1" fillId="0" borderId="0"/>
    <xf numFmtId="0" fontId="2" fillId="0" borderId="0"/>
    <xf numFmtId="0" fontId="1" fillId="0" borderId="0"/>
    <xf numFmtId="0" fontId="17" fillId="0" borderId="0"/>
    <xf numFmtId="0" fontId="19" fillId="0" borderId="0">
      <alignment vertical="top"/>
    </xf>
    <xf numFmtId="0" fontId="9" fillId="0" borderId="0"/>
    <xf numFmtId="0" fontId="2" fillId="0" borderId="0"/>
    <xf numFmtId="0" fontId="2" fillId="0" borderId="0"/>
    <xf numFmtId="0" fontId="2" fillId="0" borderId="0"/>
    <xf numFmtId="0" fontId="9" fillId="0" borderId="0"/>
    <xf numFmtId="0" fontId="9" fillId="0" borderId="0"/>
    <xf numFmtId="0" fontId="2" fillId="0" borderId="0"/>
    <xf numFmtId="0" fontId="18" fillId="0" borderId="0"/>
    <xf numFmtId="0" fontId="9" fillId="0" borderId="0"/>
    <xf numFmtId="0" fontId="9" fillId="0" borderId="0"/>
    <xf numFmtId="0" fontId="9" fillId="0" borderId="0"/>
    <xf numFmtId="0" fontId="9" fillId="0" borderId="0"/>
    <xf numFmtId="0" fontId="9" fillId="0" borderId="0"/>
    <xf numFmtId="0" fontId="9" fillId="0" borderId="0"/>
    <xf numFmtId="0" fontId="2" fillId="0" borderId="0"/>
    <xf numFmtId="0" fontId="1" fillId="0" borderId="0"/>
    <xf numFmtId="0" fontId="1" fillId="0" borderId="0"/>
    <xf numFmtId="0" fontId="11" fillId="0" borderId="0"/>
    <xf numFmtId="0" fontId="11" fillId="0" borderId="0"/>
    <xf numFmtId="0" fontId="11" fillId="0" borderId="0"/>
    <xf numFmtId="0" fontId="9" fillId="0" borderId="0"/>
    <xf numFmtId="0" fontId="9" fillId="0" borderId="0"/>
    <xf numFmtId="0" fontId="9" fillId="0" borderId="0"/>
    <xf numFmtId="0" fontId="18" fillId="0" borderId="0"/>
    <xf numFmtId="9" fontId="9" fillId="0" borderId="0" applyFont="0" applyFill="0" applyBorder="0" applyAlignment="0" applyProtection="0"/>
    <xf numFmtId="9" fontId="2" fillId="0" borderId="0" applyFont="0" applyFill="0" applyBorder="0" applyAlignment="0" applyProtection="0"/>
    <xf numFmtId="9" fontId="9" fillId="0" borderId="0" applyFont="0" applyFill="0" applyBorder="0" applyAlignment="0" applyProtection="0"/>
  </cellStyleXfs>
  <cellXfs count="439">
    <xf numFmtId="0" fontId="0" fillId="0" borderId="0" xfId="0"/>
    <xf numFmtId="0" fontId="4" fillId="0" borderId="0" xfId="0" applyFont="1" applyFill="1"/>
    <xf numFmtId="0" fontId="5" fillId="0" borderId="0" xfId="0" applyFont="1" applyFill="1" applyAlignment="1">
      <alignment horizontal="left"/>
    </xf>
    <xf numFmtId="43" fontId="5" fillId="0" borderId="0" xfId="1" applyFont="1" applyFill="1" applyAlignment="1">
      <alignment horizontal="left" wrapText="1"/>
    </xf>
    <xf numFmtId="41" fontId="5" fillId="0" borderId="0" xfId="0" applyNumberFormat="1" applyFont="1" applyFill="1" applyAlignment="1">
      <alignment horizontal="center"/>
    </xf>
    <xf numFmtId="41" fontId="5" fillId="0" borderId="0" xfId="2" applyFont="1" applyFill="1" applyAlignment="1">
      <alignment horizontal="center"/>
    </xf>
    <xf numFmtId="0" fontId="5" fillId="0" borderId="0" xfId="0" applyFont="1" applyFill="1" applyAlignment="1">
      <alignment horizontal="center"/>
    </xf>
    <xf numFmtId="0" fontId="5" fillId="0" borderId="0" xfId="0" applyNumberFormat="1" applyFont="1" applyFill="1" applyAlignment="1">
      <alignment horizontal="left"/>
    </xf>
    <xf numFmtId="0" fontId="5" fillId="0" borderId="0" xfId="0" applyFont="1" applyFill="1" applyAlignment="1">
      <alignment horizontal="right"/>
    </xf>
    <xf numFmtId="43" fontId="5" fillId="0" borderId="0" xfId="1" applyFont="1" applyFill="1" applyAlignment="1">
      <alignment horizontal="center"/>
    </xf>
    <xf numFmtId="17" fontId="5" fillId="0" borderId="0" xfId="0" quotePrefix="1" applyNumberFormat="1" applyFont="1" applyFill="1" applyAlignment="1">
      <alignment horizontal="left"/>
    </xf>
    <xf numFmtId="0" fontId="6" fillId="0" borderId="0" xfId="0" applyFont="1" applyFill="1"/>
    <xf numFmtId="0" fontId="6" fillId="0" borderId="0" xfId="0" applyFont="1" applyFill="1" applyBorder="1"/>
    <xf numFmtId="0" fontId="6" fillId="0" borderId="9" xfId="0" applyFont="1" applyFill="1" applyBorder="1"/>
    <xf numFmtId="0" fontId="8" fillId="0" borderId="12" xfId="0" applyFont="1" applyFill="1" applyBorder="1" applyAlignment="1">
      <alignment horizontal="center" vertical="center" wrapText="1"/>
    </xf>
    <xf numFmtId="0" fontId="8" fillId="0" borderId="0" xfId="0" applyFont="1" applyFill="1" applyBorder="1" applyAlignment="1">
      <alignment horizontal="center"/>
    </xf>
    <xf numFmtId="0" fontId="8" fillId="0" borderId="9" xfId="0" applyFont="1" applyFill="1" applyBorder="1" applyAlignment="1">
      <alignment horizontal="center"/>
    </xf>
    <xf numFmtId="0" fontId="8" fillId="0" borderId="0" xfId="0" applyFont="1" applyFill="1" applyAlignment="1">
      <alignment horizontal="center"/>
    </xf>
    <xf numFmtId="0" fontId="4" fillId="0" borderId="0" xfId="0" applyFont="1" applyFill="1" applyBorder="1"/>
    <xf numFmtId="0" fontId="4" fillId="0" borderId="9" xfId="0" applyFont="1" applyFill="1" applyBorder="1"/>
    <xf numFmtId="0" fontId="8" fillId="0" borderId="13" xfId="0" quotePrefix="1" applyFont="1" applyFill="1" applyBorder="1" applyAlignment="1">
      <alignment horizontal="left" vertical="top" wrapText="1"/>
    </xf>
    <xf numFmtId="0" fontId="8" fillId="0" borderId="15" xfId="0" applyFont="1" applyFill="1" applyBorder="1" applyAlignment="1">
      <alignment horizontal="left" vertical="top" wrapText="1"/>
    </xf>
    <xf numFmtId="0" fontId="8" fillId="0" borderId="16" xfId="3" applyFont="1" applyFill="1" applyBorder="1" applyAlignment="1">
      <alignment horizontal="center" vertical="top" wrapText="1"/>
    </xf>
    <xf numFmtId="164" fontId="8" fillId="0" borderId="17" xfId="1" quotePrefix="1" applyNumberFormat="1" applyFont="1" applyFill="1" applyBorder="1" applyAlignment="1">
      <alignment horizontal="center" vertical="top"/>
    </xf>
    <xf numFmtId="0" fontId="8" fillId="0" borderId="15" xfId="0" applyFont="1" applyFill="1" applyBorder="1" applyAlignment="1">
      <alignment horizontal="center" vertical="top" wrapText="1"/>
    </xf>
    <xf numFmtId="41" fontId="8" fillId="0" borderId="15" xfId="3" applyNumberFormat="1" applyFont="1" applyFill="1" applyBorder="1" applyAlignment="1">
      <alignment horizontal="center" vertical="top" wrapText="1"/>
    </xf>
    <xf numFmtId="41" fontId="8" fillId="0" borderId="15" xfId="4" quotePrefix="1" applyFont="1" applyFill="1" applyBorder="1" applyAlignment="1">
      <alignment horizontal="center" vertical="top"/>
    </xf>
    <xf numFmtId="164" fontId="8" fillId="0" borderId="15" xfId="1" applyNumberFormat="1" applyFont="1" applyFill="1" applyBorder="1" applyAlignment="1">
      <alignment horizontal="center" vertical="top" wrapText="1"/>
    </xf>
    <xf numFmtId="43" fontId="8" fillId="0" borderId="17" xfId="1" quotePrefix="1" applyFont="1" applyFill="1" applyBorder="1" applyAlignment="1">
      <alignment horizontal="center" vertical="top"/>
    </xf>
    <xf numFmtId="165" fontId="8" fillId="0" borderId="15" xfId="4" quotePrefix="1" applyNumberFormat="1" applyFont="1" applyFill="1" applyBorder="1" applyAlignment="1">
      <alignment horizontal="center" vertical="top"/>
    </xf>
    <xf numFmtId="41" fontId="8" fillId="0" borderId="15" xfId="4" quotePrefix="1" applyNumberFormat="1" applyFont="1" applyFill="1" applyBorder="1" applyAlignment="1">
      <alignment horizontal="center" vertical="top"/>
    </xf>
    <xf numFmtId="43" fontId="4" fillId="0" borderId="15" xfId="1" applyFont="1" applyFill="1" applyBorder="1" applyAlignment="1">
      <alignment horizontal="center" vertical="top"/>
    </xf>
    <xf numFmtId="0" fontId="8" fillId="0" borderId="0" xfId="0" applyFont="1" applyFill="1" applyBorder="1" applyAlignment="1">
      <alignment vertical="top"/>
    </xf>
    <xf numFmtId="0" fontId="8" fillId="0" borderId="9" xfId="0" applyFont="1" applyFill="1" applyBorder="1" applyAlignment="1">
      <alignment vertical="top"/>
    </xf>
    <xf numFmtId="0" fontId="8" fillId="0" borderId="0" xfId="0" applyFont="1" applyFill="1" applyAlignment="1">
      <alignment vertical="top"/>
    </xf>
    <xf numFmtId="0" fontId="4" fillId="2" borderId="13" xfId="0" quotePrefix="1" applyFont="1" applyFill="1" applyBorder="1" applyAlignment="1">
      <alignment horizontal="left" vertical="top" wrapText="1"/>
    </xf>
    <xf numFmtId="0" fontId="4" fillId="2" borderId="15" xfId="0" applyFont="1" applyFill="1" applyBorder="1" applyAlignment="1">
      <alignment horizontal="left" vertical="top" wrapText="1"/>
    </xf>
    <xf numFmtId="0" fontId="4" fillId="2" borderId="16" xfId="3" applyFont="1" applyFill="1" applyBorder="1" applyAlignment="1">
      <alignment horizontal="center" vertical="top" wrapText="1"/>
    </xf>
    <xf numFmtId="41" fontId="4" fillId="2" borderId="17" xfId="2" quotePrefix="1" applyFont="1" applyFill="1" applyBorder="1" applyAlignment="1">
      <alignment horizontal="center" vertical="top"/>
    </xf>
    <xf numFmtId="0" fontId="4" fillId="2" borderId="15" xfId="0" applyFont="1" applyFill="1" applyBorder="1" applyAlignment="1">
      <alignment horizontal="center" vertical="top" wrapText="1"/>
    </xf>
    <xf numFmtId="41" fontId="4" fillId="2" borderId="15" xfId="3" applyNumberFormat="1" applyFont="1" applyFill="1" applyBorder="1" applyAlignment="1">
      <alignment horizontal="center" vertical="top" wrapText="1"/>
    </xf>
    <xf numFmtId="164" fontId="4" fillId="2" borderId="15" xfId="1" applyNumberFormat="1" applyFont="1" applyFill="1" applyBorder="1" applyAlignment="1">
      <alignment horizontal="center" vertical="top" wrapText="1"/>
    </xf>
    <xf numFmtId="165" fontId="4" fillId="2" borderId="15" xfId="1" applyNumberFormat="1" applyFont="1" applyFill="1" applyBorder="1" applyAlignment="1">
      <alignment horizontal="center" vertical="top" wrapText="1"/>
    </xf>
    <xf numFmtId="165" fontId="4" fillId="2" borderId="15" xfId="4" quotePrefix="1" applyNumberFormat="1" applyFont="1" applyFill="1" applyBorder="1" applyAlignment="1">
      <alignment horizontal="center" vertical="top"/>
    </xf>
    <xf numFmtId="43" fontId="4" fillId="2" borderId="15" xfId="1" applyFont="1" applyFill="1" applyBorder="1" applyAlignment="1">
      <alignment horizontal="center" vertical="top" wrapText="1"/>
    </xf>
    <xf numFmtId="165" fontId="10" fillId="2" borderId="15" xfId="5" applyNumberFormat="1" applyFont="1" applyFill="1" applyBorder="1" applyAlignment="1">
      <alignment vertical="top" wrapText="1"/>
    </xf>
    <xf numFmtId="165" fontId="4" fillId="2" borderId="0" xfId="1" applyNumberFormat="1" applyFont="1" applyFill="1" applyAlignment="1">
      <alignment horizontal="left" vertical="top" wrapText="1"/>
    </xf>
    <xf numFmtId="0" fontId="4" fillId="2" borderId="0" xfId="0" applyFont="1" applyFill="1" applyBorder="1" applyAlignment="1">
      <alignment vertical="top"/>
    </xf>
    <xf numFmtId="0" fontId="4" fillId="2" borderId="9" xfId="0" applyFont="1" applyFill="1" applyBorder="1" applyAlignment="1">
      <alignment vertical="top"/>
    </xf>
    <xf numFmtId="0" fontId="4" fillId="2" borderId="0" xfId="0" applyFont="1" applyFill="1" applyAlignment="1">
      <alignment vertical="top"/>
    </xf>
    <xf numFmtId="0" fontId="4" fillId="0" borderId="13" xfId="0" quotePrefix="1" applyFont="1" applyFill="1" applyBorder="1" applyAlignment="1">
      <alignment horizontal="left" vertical="top" wrapText="1"/>
    </xf>
    <xf numFmtId="0" fontId="4" fillId="0" borderId="15" xfId="0" applyFont="1" applyFill="1" applyBorder="1" applyAlignment="1">
      <alignment horizontal="left" vertical="top" wrapText="1"/>
    </xf>
    <xf numFmtId="0" fontId="4" fillId="0" borderId="16" xfId="3" applyFont="1" applyFill="1" applyBorder="1" applyAlignment="1">
      <alignment horizontal="center" vertical="top" wrapText="1"/>
    </xf>
    <xf numFmtId="41" fontId="4" fillId="0" borderId="15" xfId="2" quotePrefix="1" applyFont="1" applyFill="1" applyBorder="1" applyAlignment="1">
      <alignment horizontal="center" vertical="top"/>
    </xf>
    <xf numFmtId="0" fontId="4" fillId="0" borderId="15" xfId="0" applyFont="1" applyFill="1" applyBorder="1" applyAlignment="1">
      <alignment horizontal="center" vertical="top" wrapText="1"/>
    </xf>
    <xf numFmtId="41" fontId="4" fillId="0" borderId="15" xfId="3" applyNumberFormat="1" applyFont="1" applyFill="1" applyBorder="1" applyAlignment="1">
      <alignment horizontal="center" vertical="top" wrapText="1"/>
    </xf>
    <xf numFmtId="164" fontId="4" fillId="0" borderId="15" xfId="1" applyNumberFormat="1" applyFont="1" applyFill="1" applyBorder="1" applyAlignment="1">
      <alignment horizontal="center" vertical="top" wrapText="1"/>
    </xf>
    <xf numFmtId="165" fontId="4" fillId="0" borderId="15" xfId="1" applyNumberFormat="1" applyFont="1" applyFill="1" applyBorder="1" applyAlignment="1">
      <alignment horizontal="center" vertical="top" wrapText="1"/>
    </xf>
    <xf numFmtId="165" fontId="4" fillId="0" borderId="15" xfId="4" quotePrefix="1" applyNumberFormat="1" applyFont="1" applyFill="1" applyBorder="1" applyAlignment="1">
      <alignment horizontal="center" vertical="top"/>
    </xf>
    <xf numFmtId="43" fontId="4" fillId="0" borderId="15" xfId="1" applyFont="1" applyFill="1" applyBorder="1" applyAlignment="1">
      <alignment horizontal="center" vertical="top" wrapText="1"/>
    </xf>
    <xf numFmtId="165" fontId="10" fillId="0" borderId="15" xfId="5" applyNumberFormat="1" applyFont="1" applyBorder="1" applyAlignment="1">
      <alignment vertical="top" wrapText="1"/>
    </xf>
    <xf numFmtId="165" fontId="4" fillId="0" borderId="15" xfId="3" applyNumberFormat="1" applyFont="1" applyFill="1" applyBorder="1" applyAlignment="1">
      <alignment horizontal="center" vertical="top" wrapText="1"/>
    </xf>
    <xf numFmtId="0" fontId="4" fillId="0" borderId="0" xfId="0" applyFont="1" applyFill="1" applyBorder="1" applyAlignment="1">
      <alignment vertical="top"/>
    </xf>
    <xf numFmtId="0" fontId="4" fillId="0" borderId="9" xfId="0" applyFont="1" applyFill="1" applyBorder="1" applyAlignment="1">
      <alignment vertical="top"/>
    </xf>
    <xf numFmtId="0" fontId="4" fillId="0" borderId="0" xfId="0" applyFont="1" applyFill="1" applyAlignment="1">
      <alignment vertical="top"/>
    </xf>
    <xf numFmtId="41" fontId="4" fillId="0" borderId="0" xfId="0" applyNumberFormat="1" applyFont="1" applyFill="1" applyBorder="1" applyAlignment="1">
      <alignment vertical="top"/>
    </xf>
    <xf numFmtId="2" fontId="4" fillId="0" borderId="15" xfId="1" applyNumberFormat="1" applyFont="1" applyFill="1" applyBorder="1" applyAlignment="1">
      <alignment horizontal="right" vertical="top" wrapText="1"/>
    </xf>
    <xf numFmtId="41" fontId="4" fillId="2" borderId="15" xfId="2" quotePrefix="1" applyFont="1" applyFill="1" applyBorder="1" applyAlignment="1">
      <alignment horizontal="center" vertical="top"/>
    </xf>
    <xf numFmtId="165" fontId="4" fillId="2" borderId="15" xfId="3" applyNumberFormat="1" applyFont="1" applyFill="1" applyBorder="1" applyAlignment="1">
      <alignment horizontal="center" vertical="top" wrapText="1"/>
    </xf>
    <xf numFmtId="43" fontId="8" fillId="0" borderId="15" xfId="1" quotePrefix="1" applyFont="1" applyFill="1" applyBorder="1" applyAlignment="1">
      <alignment horizontal="center" vertical="top"/>
    </xf>
    <xf numFmtId="165" fontId="8" fillId="0" borderId="15" xfId="4" applyNumberFormat="1" applyFont="1" applyFill="1" applyBorder="1" applyAlignment="1">
      <alignment horizontal="center" vertical="top"/>
    </xf>
    <xf numFmtId="165" fontId="8" fillId="0" borderId="15" xfId="2" quotePrefix="1" applyNumberFormat="1" applyFont="1" applyFill="1" applyBorder="1" applyAlignment="1">
      <alignment horizontal="center" vertical="top"/>
    </xf>
    <xf numFmtId="165" fontId="4" fillId="2" borderId="15" xfId="2" quotePrefix="1" applyNumberFormat="1" applyFont="1" applyFill="1" applyBorder="1" applyAlignment="1">
      <alignment horizontal="center" vertical="top"/>
    </xf>
    <xf numFmtId="0" fontId="8" fillId="0" borderId="15" xfId="3" applyFont="1" applyFill="1" applyBorder="1" applyAlignment="1">
      <alignment horizontal="left" vertical="top" wrapText="1"/>
    </xf>
    <xf numFmtId="43" fontId="8" fillId="0" borderId="15" xfId="1" applyFont="1" applyFill="1" applyBorder="1" applyAlignment="1">
      <alignment horizontal="center" vertical="top"/>
    </xf>
    <xf numFmtId="0" fontId="8" fillId="0" borderId="16" xfId="3" applyFont="1" applyFill="1" applyBorder="1" applyAlignment="1">
      <alignment horizontal="center" vertical="top"/>
    </xf>
    <xf numFmtId="0" fontId="4" fillId="2" borderId="15" xfId="3" applyFont="1" applyFill="1" applyBorder="1" applyAlignment="1">
      <alignment horizontal="left" vertical="top" wrapText="1"/>
    </xf>
    <xf numFmtId="0" fontId="4" fillId="0" borderId="15" xfId="3" applyFont="1" applyFill="1" applyBorder="1" applyAlignment="1">
      <alignment horizontal="left" vertical="top" wrapText="1"/>
    </xf>
    <xf numFmtId="41" fontId="4" fillId="0" borderId="15" xfId="2" applyFont="1" applyFill="1" applyBorder="1" applyAlignment="1">
      <alignment horizontal="center" vertical="top"/>
    </xf>
    <xf numFmtId="164" fontId="4" fillId="0" borderId="15" xfId="1" quotePrefix="1" applyNumberFormat="1" applyFont="1" applyFill="1" applyBorder="1" applyAlignment="1">
      <alignment horizontal="right" vertical="top" wrapText="1"/>
    </xf>
    <xf numFmtId="165" fontId="4" fillId="0" borderId="15" xfId="2" applyNumberFormat="1" applyFont="1" applyFill="1" applyBorder="1" applyAlignment="1">
      <alignment horizontal="center" vertical="top"/>
    </xf>
    <xf numFmtId="0" fontId="4" fillId="2" borderId="15" xfId="0" quotePrefix="1" applyFont="1" applyFill="1" applyBorder="1" applyAlignment="1">
      <alignment horizontal="left" vertical="top" wrapText="1"/>
    </xf>
    <xf numFmtId="0" fontId="4" fillId="0" borderId="15" xfId="0" quotePrefix="1" applyFont="1" applyFill="1" applyBorder="1" applyAlignment="1">
      <alignment horizontal="left" vertical="top" wrapText="1"/>
    </xf>
    <xf numFmtId="41" fontId="4" fillId="2" borderId="15" xfId="2" applyFont="1" applyFill="1" applyBorder="1" applyAlignment="1">
      <alignment horizontal="center" vertical="top"/>
    </xf>
    <xf numFmtId="41" fontId="4" fillId="2" borderId="15" xfId="4" quotePrefix="1" applyNumberFormat="1" applyFont="1" applyFill="1" applyBorder="1" applyAlignment="1">
      <alignment horizontal="center" vertical="top"/>
    </xf>
    <xf numFmtId="41" fontId="4" fillId="0" borderId="15" xfId="3" applyNumberFormat="1" applyFont="1" applyFill="1" applyBorder="1" applyAlignment="1">
      <alignment horizontal="center" vertical="top"/>
    </xf>
    <xf numFmtId="165" fontId="8" fillId="0" borderId="15" xfId="2" applyNumberFormat="1" applyFont="1" applyFill="1" applyBorder="1" applyAlignment="1">
      <alignment horizontal="center" vertical="top"/>
    </xf>
    <xf numFmtId="165" fontId="4" fillId="0" borderId="15" xfId="2" applyNumberFormat="1" applyFont="1" applyFill="1" applyBorder="1" applyAlignment="1">
      <alignment vertical="top"/>
    </xf>
    <xf numFmtId="164" fontId="4" fillId="0" borderId="15" xfId="1" applyNumberFormat="1" applyFont="1" applyFill="1" applyBorder="1" applyAlignment="1">
      <alignment horizontal="right" vertical="top" wrapText="1"/>
    </xf>
    <xf numFmtId="43" fontId="4" fillId="0" borderId="15" xfId="0" quotePrefix="1" applyNumberFormat="1" applyFont="1" applyFill="1" applyBorder="1" applyAlignment="1">
      <alignment horizontal="left" vertical="top" wrapText="1"/>
    </xf>
    <xf numFmtId="0" fontId="4" fillId="0" borderId="17" xfId="3" applyFont="1" applyFill="1" applyBorder="1" applyAlignment="1">
      <alignment horizontal="left" vertical="top" wrapText="1"/>
    </xf>
    <xf numFmtId="0" fontId="4" fillId="0" borderId="18" xfId="3" applyFont="1" applyFill="1" applyBorder="1" applyAlignment="1">
      <alignment horizontal="center" vertical="top" wrapText="1"/>
    </xf>
    <xf numFmtId="165" fontId="4" fillId="0" borderId="0" xfId="2" applyNumberFormat="1" applyFont="1" applyFill="1" applyBorder="1" applyAlignment="1">
      <alignment vertical="top"/>
    </xf>
    <xf numFmtId="0" fontId="4" fillId="0" borderId="5" xfId="3" applyFont="1" applyFill="1" applyBorder="1" applyAlignment="1">
      <alignment horizontal="center" vertical="top" wrapText="1"/>
    </xf>
    <xf numFmtId="164" fontId="4" fillId="0" borderId="15" xfId="1" applyNumberFormat="1" applyFont="1" applyFill="1" applyBorder="1" applyAlignment="1">
      <alignment vertical="top"/>
    </xf>
    <xf numFmtId="164" fontId="4" fillId="0" borderId="15" xfId="1" quotePrefix="1" applyNumberFormat="1" applyFont="1" applyFill="1" applyBorder="1" applyAlignment="1">
      <alignment horizontal="center" vertical="top" wrapText="1"/>
    </xf>
    <xf numFmtId="0" fontId="4" fillId="0" borderId="13" xfId="3" applyFont="1" applyFill="1" applyBorder="1" applyAlignment="1">
      <alignment horizontal="center" vertical="top" wrapText="1"/>
    </xf>
    <xf numFmtId="41" fontId="4" fillId="0" borderId="0" xfId="2" applyFont="1" applyFill="1" applyAlignment="1">
      <alignment vertical="top"/>
    </xf>
    <xf numFmtId="165" fontId="4" fillId="0" borderId="0" xfId="2" applyNumberFormat="1" applyFont="1" applyFill="1" applyAlignment="1">
      <alignment vertical="top"/>
    </xf>
    <xf numFmtId="41" fontId="4" fillId="0" borderId="15" xfId="4" quotePrefix="1" applyNumberFormat="1" applyFont="1" applyFill="1" applyBorder="1" applyAlignment="1">
      <alignment horizontal="center" vertical="top"/>
    </xf>
    <xf numFmtId="164" fontId="4" fillId="0" borderId="15" xfId="3" applyNumberFormat="1" applyFont="1" applyFill="1" applyBorder="1" applyAlignment="1">
      <alignment vertical="top"/>
    </xf>
    <xf numFmtId="165" fontId="4" fillId="0" borderId="15" xfId="3" applyNumberFormat="1" applyFont="1" applyFill="1" applyBorder="1" applyAlignment="1">
      <alignment vertical="top"/>
    </xf>
    <xf numFmtId="43" fontId="4" fillId="0" borderId="15" xfId="3" applyNumberFormat="1" applyFont="1" applyFill="1" applyBorder="1" applyAlignment="1">
      <alignment vertical="top"/>
    </xf>
    <xf numFmtId="41" fontId="4" fillId="0" borderId="15" xfId="3" quotePrefix="1" applyNumberFormat="1" applyFont="1" applyFill="1" applyBorder="1" applyAlignment="1">
      <alignment horizontal="center" vertical="top" wrapText="1"/>
    </xf>
    <xf numFmtId="0" fontId="4" fillId="0" borderId="15" xfId="6" applyFont="1" applyFill="1" applyBorder="1" applyAlignment="1">
      <alignment vertical="top" wrapText="1"/>
    </xf>
    <xf numFmtId="0" fontId="4" fillId="0" borderId="15" xfId="3" applyFont="1" applyFill="1" applyBorder="1" applyAlignment="1">
      <alignment vertical="top" wrapText="1"/>
    </xf>
    <xf numFmtId="43" fontId="8" fillId="0" borderId="15" xfId="1" applyFont="1" applyFill="1" applyBorder="1" applyAlignment="1">
      <alignment vertical="top"/>
    </xf>
    <xf numFmtId="164" fontId="8" fillId="0" borderId="15" xfId="1" quotePrefix="1" applyNumberFormat="1" applyFont="1" applyFill="1" applyBorder="1" applyAlignment="1">
      <alignment horizontal="right" vertical="top" wrapText="1"/>
    </xf>
    <xf numFmtId="165" fontId="8" fillId="0" borderId="15" xfId="2" applyNumberFormat="1" applyFont="1" applyFill="1" applyBorder="1" applyAlignment="1">
      <alignment vertical="top"/>
    </xf>
    <xf numFmtId="41" fontId="4" fillId="0" borderId="15" xfId="2" applyFont="1" applyFill="1" applyBorder="1" applyAlignment="1">
      <alignment vertical="top"/>
    </xf>
    <xf numFmtId="0" fontId="4" fillId="0" borderId="15" xfId="3" applyFont="1" applyFill="1" applyBorder="1" applyAlignment="1">
      <alignment horizontal="left" vertical="top"/>
    </xf>
    <xf numFmtId="0" fontId="4" fillId="0" borderId="15" xfId="3" applyFont="1" applyFill="1" applyBorder="1" applyAlignment="1">
      <alignment horizontal="center" vertical="top" wrapText="1"/>
    </xf>
    <xf numFmtId="0" fontId="4" fillId="2" borderId="15" xfId="3" applyFont="1" applyFill="1" applyBorder="1" applyAlignment="1">
      <alignment horizontal="left" vertical="top"/>
    </xf>
    <xf numFmtId="41" fontId="4" fillId="2" borderId="15" xfId="2" applyFont="1" applyFill="1" applyBorder="1" applyAlignment="1">
      <alignment vertical="top"/>
    </xf>
    <xf numFmtId="43" fontId="4" fillId="0" borderId="15" xfId="1" applyFont="1" applyFill="1" applyBorder="1" applyAlignment="1">
      <alignment vertical="top"/>
    </xf>
    <xf numFmtId="0" fontId="4" fillId="2" borderId="16" xfId="0" applyFont="1" applyFill="1" applyBorder="1" applyAlignment="1">
      <alignment horizontal="center" vertical="top" wrapText="1"/>
    </xf>
    <xf numFmtId="165" fontId="4" fillId="2" borderId="15" xfId="2" applyNumberFormat="1" applyFont="1" applyFill="1" applyBorder="1" applyAlignment="1">
      <alignment vertical="top"/>
    </xf>
    <xf numFmtId="43" fontId="4" fillId="0" borderId="15" xfId="1" applyFont="1" applyFill="1" applyBorder="1" applyAlignment="1">
      <alignment horizontal="right" vertical="top"/>
    </xf>
    <xf numFmtId="165" fontId="4" fillId="0" borderId="15" xfId="2" applyNumberFormat="1" applyFont="1" applyFill="1" applyBorder="1" applyAlignment="1">
      <alignment horizontal="right" vertical="top"/>
    </xf>
    <xf numFmtId="0" fontId="4" fillId="0" borderId="16" xfId="0" applyFont="1" applyFill="1" applyBorder="1" applyAlignment="1">
      <alignment horizontal="center" vertical="top" wrapText="1"/>
    </xf>
    <xf numFmtId="0" fontId="4" fillId="0" borderId="17" xfId="0" applyFont="1" applyFill="1" applyBorder="1" applyAlignment="1">
      <alignment vertical="top" wrapText="1"/>
    </xf>
    <xf numFmtId="165" fontId="4" fillId="0" borderId="15" xfId="0" applyNumberFormat="1" applyFont="1" applyFill="1" applyBorder="1" applyAlignment="1">
      <alignment horizontal="center" vertical="top" wrapText="1"/>
    </xf>
    <xf numFmtId="41" fontId="8" fillId="0" borderId="15" xfId="2" applyFont="1" applyFill="1" applyBorder="1" applyAlignment="1">
      <alignment vertical="top"/>
    </xf>
    <xf numFmtId="0" fontId="4" fillId="0" borderId="15" xfId="3" quotePrefix="1" applyFont="1" applyFill="1" applyBorder="1" applyAlignment="1">
      <alignment horizontal="left" vertical="top"/>
    </xf>
    <xf numFmtId="43" fontId="4" fillId="0" borderId="15" xfId="1" applyNumberFormat="1" applyFont="1" applyFill="1" applyBorder="1" applyAlignment="1">
      <alignment horizontal="center" vertical="top" wrapText="1"/>
    </xf>
    <xf numFmtId="41" fontId="4" fillId="0" borderId="15" xfId="2" applyFont="1" applyFill="1" applyBorder="1" applyAlignment="1">
      <alignment vertical="top" wrapText="1"/>
    </xf>
    <xf numFmtId="166" fontId="4" fillId="0" borderId="15" xfId="1" applyNumberFormat="1" applyFont="1" applyFill="1" applyBorder="1" applyAlignment="1">
      <alignment horizontal="center" vertical="top" wrapText="1"/>
    </xf>
    <xf numFmtId="41" fontId="8" fillId="0" borderId="15" xfId="2" applyFont="1" applyFill="1" applyBorder="1" applyAlignment="1">
      <alignment horizontal="left" vertical="top" wrapText="1"/>
    </xf>
    <xf numFmtId="165" fontId="8" fillId="0" borderId="15" xfId="3" applyNumberFormat="1" applyFont="1" applyFill="1" applyBorder="1" applyAlignment="1">
      <alignment horizontal="center" vertical="top" wrapText="1"/>
    </xf>
    <xf numFmtId="165" fontId="8" fillId="0" borderId="15" xfId="2" applyNumberFormat="1" applyFont="1" applyFill="1" applyBorder="1" applyAlignment="1">
      <alignment horizontal="left" vertical="top" wrapText="1"/>
    </xf>
    <xf numFmtId="0" fontId="4" fillId="0" borderId="18" xfId="0" applyFont="1" applyFill="1" applyBorder="1" applyAlignment="1">
      <alignment horizontal="left" vertical="top" wrapText="1"/>
    </xf>
    <xf numFmtId="0" fontId="4" fillId="0" borderId="19" xfId="3" applyFont="1" applyFill="1" applyBorder="1" applyAlignment="1">
      <alignment horizontal="center" vertical="top" wrapText="1"/>
    </xf>
    <xf numFmtId="41" fontId="4" fillId="0" borderId="18" xfId="2" applyFont="1" applyFill="1" applyBorder="1" applyAlignment="1">
      <alignment horizontal="left" vertical="top" wrapText="1"/>
    </xf>
    <xf numFmtId="43" fontId="4" fillId="0" borderId="0" xfId="1" applyFont="1" applyFill="1" applyAlignment="1">
      <alignment vertical="top"/>
    </xf>
    <xf numFmtId="0" fontId="4" fillId="0" borderId="20" xfId="0" applyFont="1" applyFill="1" applyBorder="1" applyAlignment="1">
      <alignment horizontal="left" vertical="top"/>
    </xf>
    <xf numFmtId="0" fontId="4" fillId="0" borderId="20" xfId="3" quotePrefix="1" applyFont="1" applyFill="1" applyBorder="1" applyAlignment="1">
      <alignment horizontal="left" vertical="top"/>
    </xf>
    <xf numFmtId="0" fontId="4" fillId="0" borderId="20" xfId="0" applyFont="1" applyFill="1" applyBorder="1" applyAlignment="1">
      <alignment horizontal="center" vertical="top" wrapText="1"/>
    </xf>
    <xf numFmtId="41" fontId="4" fillId="0" borderId="20" xfId="2" applyFont="1" applyFill="1" applyBorder="1" applyAlignment="1">
      <alignment horizontal="right" vertical="top"/>
    </xf>
    <xf numFmtId="15" fontId="4" fillId="0" borderId="20" xfId="7" applyNumberFormat="1" applyFont="1" applyFill="1" applyBorder="1" applyAlignment="1">
      <alignment horizontal="center" vertical="top"/>
    </xf>
    <xf numFmtId="165" fontId="4" fillId="0" borderId="18" xfId="3" applyNumberFormat="1" applyFont="1" applyFill="1" applyBorder="1" applyAlignment="1">
      <alignment horizontal="center" vertical="top" wrapText="1"/>
    </xf>
    <xf numFmtId="41" fontId="4" fillId="0" borderId="20" xfId="7" applyFont="1" applyFill="1" applyBorder="1" applyAlignment="1">
      <alignment vertical="top"/>
    </xf>
    <xf numFmtId="41" fontId="4" fillId="0" borderId="20" xfId="7" applyFont="1" applyFill="1" applyBorder="1" applyAlignment="1">
      <alignment horizontal="center" vertical="top"/>
    </xf>
    <xf numFmtId="165" fontId="4" fillId="0" borderId="20" xfId="0" applyNumberFormat="1" applyFont="1" applyFill="1" applyBorder="1" applyAlignment="1">
      <alignment horizontal="center" vertical="top" wrapText="1"/>
    </xf>
    <xf numFmtId="167" fontId="4" fillId="0" borderId="18" xfId="0" applyNumberFormat="1" applyFont="1" applyFill="1" applyBorder="1" applyAlignment="1">
      <alignment horizontal="right" vertical="top" wrapText="1"/>
    </xf>
    <xf numFmtId="43" fontId="4" fillId="0" borderId="20" xfId="1" applyFont="1" applyFill="1" applyBorder="1" applyAlignment="1">
      <alignment horizontal="center" vertical="top" wrapText="1"/>
    </xf>
    <xf numFmtId="165" fontId="4" fillId="0" borderId="20" xfId="1" applyNumberFormat="1" applyFont="1" applyFill="1" applyBorder="1" applyAlignment="1">
      <alignment horizontal="center" vertical="top" wrapText="1"/>
    </xf>
    <xf numFmtId="165" fontId="4" fillId="0" borderId="18" xfId="4" quotePrefix="1" applyNumberFormat="1" applyFont="1" applyFill="1" applyBorder="1" applyAlignment="1">
      <alignment horizontal="center" vertical="top"/>
    </xf>
    <xf numFmtId="0" fontId="8" fillId="0" borderId="12" xfId="0" applyFont="1" applyFill="1" applyBorder="1" applyAlignment="1">
      <alignment horizontal="left" vertical="center"/>
    </xf>
    <xf numFmtId="0" fontId="8" fillId="0" borderId="14" xfId="3" applyFont="1" applyFill="1" applyBorder="1" applyAlignment="1">
      <alignment horizontal="center" vertical="center"/>
    </xf>
    <xf numFmtId="165" fontId="8" fillId="0" borderId="12" xfId="2" applyNumberFormat="1" applyFont="1" applyFill="1" applyBorder="1" applyAlignment="1">
      <alignment vertical="center"/>
    </xf>
    <xf numFmtId="164" fontId="8" fillId="0" borderId="20" xfId="1" applyNumberFormat="1" applyFont="1" applyFill="1" applyBorder="1" applyAlignment="1">
      <alignment horizontal="center" vertical="top" wrapText="1"/>
    </xf>
    <xf numFmtId="165" fontId="8" fillId="0" borderId="12" xfId="3" applyNumberFormat="1" applyFont="1" applyFill="1" applyBorder="1" applyAlignment="1">
      <alignment horizontal="center" vertical="top" wrapText="1"/>
    </xf>
    <xf numFmtId="167" fontId="8" fillId="0" borderId="12" xfId="0" applyNumberFormat="1" applyFont="1" applyFill="1" applyBorder="1" applyAlignment="1">
      <alignment horizontal="center" vertical="top" wrapText="1"/>
    </xf>
    <xf numFmtId="0" fontId="8" fillId="0" borderId="0" xfId="0" applyFont="1" applyFill="1" applyBorder="1" applyAlignment="1">
      <alignment vertical="center"/>
    </xf>
    <xf numFmtId="0" fontId="8" fillId="0" borderId="9" xfId="0" applyFont="1" applyFill="1" applyBorder="1" applyAlignment="1">
      <alignment vertical="center"/>
    </xf>
    <xf numFmtId="0" fontId="8" fillId="0" borderId="0" xfId="0" applyFont="1" applyFill="1" applyAlignment="1">
      <alignment vertical="center"/>
    </xf>
    <xf numFmtId="0" fontId="4" fillId="0" borderId="0" xfId="0" applyFont="1" applyFill="1" applyAlignment="1">
      <alignment horizontal="left"/>
    </xf>
    <xf numFmtId="0" fontId="4" fillId="0" borderId="0" xfId="0" applyFont="1" applyFill="1" applyAlignment="1">
      <alignment horizontal="left" wrapText="1"/>
    </xf>
    <xf numFmtId="0" fontId="4" fillId="0" borderId="0" xfId="0" applyFont="1" applyFill="1" applyAlignment="1">
      <alignment horizontal="center"/>
    </xf>
    <xf numFmtId="41" fontId="12" fillId="0" borderId="0" xfId="2" applyNumberFormat="1" applyFont="1" applyFill="1" applyAlignment="1">
      <alignment horizontal="center"/>
    </xf>
    <xf numFmtId="0" fontId="4" fillId="0" borderId="0" xfId="0" applyNumberFormat="1" applyFont="1" applyFill="1" applyAlignment="1">
      <alignment horizontal="left"/>
    </xf>
    <xf numFmtId="41" fontId="4" fillId="0" borderId="0" xfId="0" applyNumberFormat="1" applyFont="1" applyFill="1"/>
    <xf numFmtId="165" fontId="4" fillId="0" borderId="0" xfId="0" applyNumberFormat="1" applyFont="1" applyFill="1"/>
    <xf numFmtId="167" fontId="4" fillId="0" borderId="0" xfId="0" applyNumberFormat="1" applyFont="1" applyFill="1" applyBorder="1" applyAlignment="1">
      <alignment horizontal="right" vertical="top" wrapText="1"/>
    </xf>
    <xf numFmtId="0" fontId="4" fillId="0" borderId="0" xfId="0" applyFont="1" applyFill="1" applyAlignment="1">
      <alignment horizontal="right"/>
    </xf>
    <xf numFmtId="168" fontId="4" fillId="0" borderId="0" xfId="0" applyNumberFormat="1" applyFont="1" applyFill="1" applyAlignment="1">
      <alignment horizontal="left" wrapText="1"/>
    </xf>
    <xf numFmtId="39" fontId="4" fillId="0" borderId="0" xfId="1" applyNumberFormat="1" applyFont="1" applyFill="1" applyAlignment="1">
      <alignment horizontal="center"/>
    </xf>
    <xf numFmtId="167" fontId="4" fillId="0" borderId="0" xfId="0" applyNumberFormat="1" applyFont="1" applyFill="1"/>
    <xf numFmtId="43" fontId="4" fillId="0" borderId="0" xfId="0" applyNumberFormat="1" applyFont="1" applyFill="1"/>
    <xf numFmtId="164" fontId="4" fillId="0" borderId="0" xfId="1" applyNumberFormat="1" applyFont="1" applyFill="1" applyAlignment="1">
      <alignment horizontal="left" wrapText="1"/>
    </xf>
    <xf numFmtId="43" fontId="4" fillId="0" borderId="0" xfId="1" applyFont="1" applyFill="1" applyAlignment="1">
      <alignment horizontal="center"/>
    </xf>
    <xf numFmtId="41" fontId="4" fillId="0" borderId="0" xfId="2" applyFont="1" applyFill="1" applyAlignment="1">
      <alignment horizontal="left"/>
    </xf>
    <xf numFmtId="165" fontId="4" fillId="0" borderId="0" xfId="0" applyNumberFormat="1" applyFont="1" applyFill="1" applyAlignment="1">
      <alignment horizontal="left" wrapText="1"/>
    </xf>
    <xf numFmtId="166" fontId="4" fillId="0" borderId="0" xfId="2" applyNumberFormat="1" applyFont="1" applyFill="1" applyAlignment="1">
      <alignment horizontal="center"/>
    </xf>
    <xf numFmtId="164" fontId="4" fillId="0" borderId="0" xfId="1" applyNumberFormat="1" applyFont="1" applyFill="1"/>
    <xf numFmtId="164" fontId="4" fillId="0" borderId="0" xfId="0" applyNumberFormat="1" applyFont="1" applyFill="1"/>
    <xf numFmtId="43" fontId="4" fillId="0" borderId="0" xfId="1" applyFont="1" applyFill="1" applyAlignment="1">
      <alignment horizontal="left" wrapText="1"/>
    </xf>
    <xf numFmtId="41" fontId="4" fillId="0" borderId="0" xfId="2" applyFont="1" applyFill="1" applyAlignment="1">
      <alignment horizontal="center"/>
    </xf>
    <xf numFmtId="41" fontId="4" fillId="0" borderId="0" xfId="0" applyNumberFormat="1" applyFont="1" applyFill="1" applyAlignment="1">
      <alignment horizontal="left"/>
    </xf>
    <xf numFmtId="41" fontId="4" fillId="0" borderId="0" xfId="0" applyNumberFormat="1" applyFont="1" applyFill="1" applyAlignment="1">
      <alignment horizontal="center"/>
    </xf>
    <xf numFmtId="43" fontId="4" fillId="0" borderId="0" xfId="0" applyNumberFormat="1" applyFont="1" applyFill="1" applyAlignment="1">
      <alignment horizontal="left" wrapText="1"/>
    </xf>
    <xf numFmtId="0" fontId="13" fillId="0" borderId="0" xfId="0" applyFont="1" applyFill="1" applyAlignment="1">
      <alignment horizontal="center"/>
    </xf>
    <xf numFmtId="0" fontId="6" fillId="0" borderId="10" xfId="0" applyFont="1" applyFill="1" applyBorder="1" applyAlignment="1">
      <alignment horizontal="center" vertical="center" wrapText="1"/>
    </xf>
    <xf numFmtId="43" fontId="4" fillId="0" borderId="17" xfId="0" quotePrefix="1" applyNumberFormat="1" applyFont="1" applyFill="1" applyBorder="1" applyAlignment="1">
      <alignment horizontal="left" vertical="top" wrapText="1"/>
    </xf>
    <xf numFmtId="0" fontId="4" fillId="0" borderId="17" xfId="0" applyFont="1" applyFill="1" applyBorder="1" applyAlignment="1">
      <alignment horizontal="left" vertical="top" wrapText="1"/>
    </xf>
    <xf numFmtId="0" fontId="4" fillId="0" borderId="17" xfId="3" applyFont="1" applyFill="1" applyBorder="1" applyAlignment="1">
      <alignment horizontal="left" vertical="top"/>
    </xf>
    <xf numFmtId="0" fontId="4" fillId="0" borderId="21" xfId="0" quotePrefix="1" applyFont="1" applyFill="1" applyBorder="1" applyAlignment="1">
      <alignment horizontal="left" vertical="top" wrapText="1"/>
    </xf>
    <xf numFmtId="0" fontId="4" fillId="0" borderId="5" xfId="0" quotePrefix="1" applyFont="1" applyFill="1" applyBorder="1" applyAlignment="1">
      <alignment horizontal="left" vertical="top" wrapText="1"/>
    </xf>
    <xf numFmtId="0" fontId="8" fillId="0" borderId="14" xfId="0" applyFont="1" applyFill="1" applyBorder="1" applyAlignment="1">
      <alignment horizontal="left" vertical="center"/>
    </xf>
    <xf numFmtId="0" fontId="3" fillId="0" borderId="0" xfId="0" applyFont="1" applyFill="1" applyAlignment="1"/>
    <xf numFmtId="164" fontId="4" fillId="2" borderId="16" xfId="1" applyNumberFormat="1" applyFont="1" applyFill="1" applyBorder="1" applyAlignment="1">
      <alignment horizontal="center" vertical="top" wrapText="1"/>
    </xf>
    <xf numFmtId="0" fontId="6" fillId="0" borderId="2" xfId="0" applyFont="1" applyFill="1" applyBorder="1" applyAlignment="1">
      <alignment vertical="center" wrapText="1"/>
    </xf>
    <xf numFmtId="0" fontId="6" fillId="0" borderId="4" xfId="0" applyFont="1" applyFill="1" applyBorder="1" applyAlignment="1">
      <alignment vertical="center" wrapText="1"/>
    </xf>
    <xf numFmtId="0" fontId="6" fillId="0" borderId="6" xfId="0" applyFont="1" applyFill="1" applyBorder="1" applyAlignment="1">
      <alignment vertical="center" wrapText="1"/>
    </xf>
    <xf numFmtId="0" fontId="6" fillId="0" borderId="0" xfId="0" applyFont="1" applyFill="1" applyBorder="1" applyAlignment="1">
      <alignment vertical="center" wrapText="1"/>
    </xf>
    <xf numFmtId="0" fontId="6" fillId="0" borderId="7" xfId="0" applyFont="1" applyFill="1" applyBorder="1" applyAlignment="1">
      <alignment vertical="center" wrapText="1"/>
    </xf>
    <xf numFmtId="0" fontId="6" fillId="0" borderId="11" xfId="0" applyFont="1" applyFill="1" applyBorder="1" applyAlignment="1">
      <alignment vertical="center" wrapText="1"/>
    </xf>
    <xf numFmtId="0" fontId="6" fillId="0" borderId="12" xfId="0" applyFont="1" applyFill="1" applyBorder="1" applyAlignment="1">
      <alignment horizontal="center" vertical="center" wrapText="1"/>
    </xf>
    <xf numFmtId="164" fontId="8" fillId="0" borderId="16" xfId="1" applyNumberFormat="1" applyFont="1" applyFill="1" applyBorder="1" applyAlignment="1">
      <alignment horizontal="center" vertical="top" wrapText="1"/>
    </xf>
    <xf numFmtId="164" fontId="4" fillId="0" borderId="16" xfId="1" applyNumberFormat="1" applyFont="1" applyFill="1" applyBorder="1" applyAlignment="1">
      <alignment horizontal="center" vertical="top" wrapText="1"/>
    </xf>
    <xf numFmtId="164" fontId="4" fillId="0" borderId="18" xfId="1" applyNumberFormat="1" applyFont="1" applyFill="1" applyBorder="1" applyAlignment="1">
      <alignment horizontal="center" vertical="top" wrapText="1"/>
    </xf>
    <xf numFmtId="164" fontId="4" fillId="0" borderId="5" xfId="1" applyNumberFormat="1" applyFont="1" applyFill="1" applyBorder="1" applyAlignment="1">
      <alignment horizontal="center" vertical="top" wrapText="1"/>
    </xf>
    <xf numFmtId="164" fontId="4" fillId="0" borderId="13" xfId="1" applyNumberFormat="1" applyFont="1" applyFill="1" applyBorder="1" applyAlignment="1">
      <alignment horizontal="center" vertical="top" wrapText="1"/>
    </xf>
    <xf numFmtId="164" fontId="4" fillId="0" borderId="19" xfId="1" applyNumberFormat="1" applyFont="1" applyFill="1" applyBorder="1" applyAlignment="1">
      <alignment horizontal="center" vertical="top" wrapText="1"/>
    </xf>
    <xf numFmtId="164" fontId="8" fillId="0" borderId="7" xfId="1" applyNumberFormat="1" applyFont="1" applyFill="1" applyBorder="1" applyAlignment="1">
      <alignment horizontal="center" vertical="top" wrapText="1"/>
    </xf>
    <xf numFmtId="0" fontId="4" fillId="0" borderId="15" xfId="3" applyNumberFormat="1" applyFont="1" applyFill="1" applyBorder="1" applyAlignment="1">
      <alignment horizontal="center" vertical="top" wrapText="1"/>
    </xf>
    <xf numFmtId="0" fontId="3" fillId="0" borderId="0" xfId="0" applyNumberFormat="1" applyFont="1" applyFill="1" applyAlignment="1">
      <alignment vertical="top"/>
    </xf>
    <xf numFmtId="0" fontId="5" fillId="0" borderId="0" xfId="0" applyNumberFormat="1" applyFont="1" applyFill="1" applyAlignment="1">
      <alignment horizontal="center" vertical="top"/>
    </xf>
    <xf numFmtId="0" fontId="8" fillId="0" borderId="12" xfId="0" applyNumberFormat="1" applyFont="1" applyFill="1" applyBorder="1" applyAlignment="1">
      <alignment horizontal="center" vertical="top" wrapText="1"/>
    </xf>
    <xf numFmtId="0" fontId="8" fillId="0" borderId="15" xfId="4" applyNumberFormat="1" applyFont="1" applyFill="1" applyBorder="1" applyAlignment="1">
      <alignment horizontal="center" vertical="top"/>
    </xf>
    <xf numFmtId="0" fontId="4" fillId="2" borderId="15" xfId="4" applyNumberFormat="1" applyFont="1" applyFill="1" applyBorder="1" applyAlignment="1">
      <alignment horizontal="center" vertical="top"/>
    </xf>
    <xf numFmtId="0" fontId="4" fillId="0" borderId="15" xfId="4" applyNumberFormat="1" applyFont="1" applyFill="1" applyBorder="1" applyAlignment="1">
      <alignment horizontal="center" vertical="top"/>
    </xf>
    <xf numFmtId="0" fontId="4" fillId="2" borderId="15" xfId="4" applyNumberFormat="1" applyFont="1" applyFill="1" applyBorder="1" applyAlignment="1">
      <alignment horizontal="center" vertical="top" wrapText="1"/>
    </xf>
    <xf numFmtId="0" fontId="4" fillId="0" borderId="15" xfId="4" applyNumberFormat="1" applyFont="1" applyFill="1" applyBorder="1" applyAlignment="1">
      <alignment horizontal="center" vertical="top" wrapText="1"/>
    </xf>
    <xf numFmtId="0" fontId="8" fillId="0" borderId="15" xfId="3" applyNumberFormat="1" applyFont="1" applyFill="1" applyBorder="1" applyAlignment="1">
      <alignment horizontal="center" vertical="top" wrapText="1"/>
    </xf>
    <xf numFmtId="0" fontId="4" fillId="2" borderId="15" xfId="3" applyNumberFormat="1" applyFont="1" applyFill="1" applyBorder="1" applyAlignment="1">
      <alignment horizontal="center" vertical="top" wrapText="1"/>
    </xf>
    <xf numFmtId="0" fontId="4" fillId="0" borderId="15" xfId="3" applyNumberFormat="1" applyFont="1" applyFill="1" applyBorder="1" applyAlignment="1">
      <alignment horizontal="center" vertical="top"/>
    </xf>
    <xf numFmtId="0" fontId="4" fillId="0" borderId="0" xfId="0" applyNumberFormat="1" applyFont="1" applyFill="1" applyAlignment="1">
      <alignment horizontal="center" vertical="top"/>
    </xf>
    <xf numFmtId="0" fontId="4" fillId="0" borderId="15" xfId="0" applyNumberFormat="1" applyFont="1" applyFill="1" applyBorder="1" applyAlignment="1">
      <alignment horizontal="center" vertical="top" wrapText="1"/>
    </xf>
    <xf numFmtId="0" fontId="4" fillId="0" borderId="15" xfId="2" applyNumberFormat="1" applyFont="1" applyFill="1" applyBorder="1" applyAlignment="1">
      <alignment horizontal="center" vertical="top" wrapText="1"/>
    </xf>
    <xf numFmtId="0" fontId="8" fillId="0" borderId="15" xfId="2" applyNumberFormat="1" applyFont="1" applyFill="1" applyBorder="1" applyAlignment="1">
      <alignment horizontal="center" vertical="top" wrapText="1"/>
    </xf>
    <xf numFmtId="0" fontId="4" fillId="0" borderId="15" xfId="2" applyNumberFormat="1" applyFont="1" applyFill="1" applyBorder="1" applyAlignment="1">
      <alignment horizontal="center" vertical="top"/>
    </xf>
    <xf numFmtId="0" fontId="4" fillId="0" borderId="20" xfId="0" applyNumberFormat="1" applyFont="1" applyFill="1" applyBorder="1" applyAlignment="1">
      <alignment horizontal="center" vertical="top" wrapText="1"/>
    </xf>
    <xf numFmtId="0" fontId="8" fillId="0" borderId="12" xfId="7" applyNumberFormat="1" applyFont="1" applyFill="1" applyBorder="1" applyAlignment="1">
      <alignment horizontal="center" vertical="top"/>
    </xf>
    <xf numFmtId="0" fontId="4" fillId="0" borderId="17" xfId="3" applyNumberFormat="1" applyFont="1" applyFill="1" applyBorder="1" applyAlignment="1">
      <alignment horizontal="center" vertical="top" wrapText="1"/>
    </xf>
    <xf numFmtId="0" fontId="4" fillId="2" borderId="17" xfId="3" applyNumberFormat="1" applyFont="1" applyFill="1" applyBorder="1" applyAlignment="1">
      <alignment horizontal="center" vertical="top" wrapText="1"/>
    </xf>
    <xf numFmtId="0" fontId="8" fillId="0" borderId="17" xfId="3" applyNumberFormat="1" applyFont="1" applyFill="1" applyBorder="1" applyAlignment="1">
      <alignment horizontal="center" vertical="top" wrapText="1"/>
    </xf>
    <xf numFmtId="0" fontId="4" fillId="0" borderId="17" xfId="3" applyNumberFormat="1" applyFont="1" applyFill="1" applyBorder="1" applyAlignment="1">
      <alignment horizontal="center" vertical="top"/>
    </xf>
    <xf numFmtId="0" fontId="4" fillId="0" borderId="5" xfId="0" applyNumberFormat="1" applyFont="1" applyFill="1" applyBorder="1" applyAlignment="1">
      <alignment horizontal="center" vertical="top"/>
    </xf>
    <xf numFmtId="0" fontId="4" fillId="0" borderId="13" xfId="0" applyNumberFormat="1" applyFont="1" applyFill="1" applyBorder="1" applyAlignment="1">
      <alignment horizontal="center" vertical="top"/>
    </xf>
    <xf numFmtId="0" fontId="6" fillId="0" borderId="10" xfId="0" applyFont="1" applyFill="1" applyBorder="1" applyAlignment="1">
      <alignment horizontal="center" vertical="center" wrapText="1"/>
    </xf>
    <xf numFmtId="0" fontId="6" fillId="0" borderId="12" xfId="0" applyFont="1" applyFill="1" applyBorder="1" applyAlignment="1">
      <alignment horizontal="center" vertical="center" wrapText="1"/>
    </xf>
    <xf numFmtId="0" fontId="4" fillId="0" borderId="15" xfId="1" applyNumberFormat="1" applyFont="1" applyFill="1" applyBorder="1" applyAlignment="1">
      <alignment horizontal="center" vertical="top" wrapText="1"/>
    </xf>
    <xf numFmtId="0" fontId="4" fillId="0" borderId="16" xfId="1" applyNumberFormat="1" applyFont="1" applyFill="1" applyBorder="1" applyAlignment="1">
      <alignment horizontal="center" vertical="top" wrapText="1"/>
    </xf>
    <xf numFmtId="0" fontId="3" fillId="0" borderId="0" xfId="0" applyFont="1" applyFill="1" applyAlignment="1">
      <alignment horizontal="center"/>
    </xf>
    <xf numFmtId="0" fontId="8" fillId="0" borderId="13" xfId="3" applyFont="1" applyFill="1" applyBorder="1" applyAlignment="1">
      <alignment horizontal="left" vertical="top" wrapText="1"/>
    </xf>
    <xf numFmtId="41" fontId="8" fillId="0" borderId="13" xfId="2" applyFont="1" applyFill="1" applyBorder="1" applyAlignment="1">
      <alignment vertical="top"/>
    </xf>
    <xf numFmtId="165" fontId="4" fillId="0" borderId="13" xfId="4" quotePrefix="1" applyNumberFormat="1" applyFont="1" applyFill="1" applyBorder="1" applyAlignment="1">
      <alignment horizontal="center" vertical="top"/>
    </xf>
    <xf numFmtId="165" fontId="8" fillId="0" borderId="13" xfId="2" applyNumberFormat="1" applyFont="1" applyFill="1" applyBorder="1" applyAlignment="1">
      <alignment vertical="top"/>
    </xf>
    <xf numFmtId="165" fontId="8" fillId="0" borderId="13" xfId="4" quotePrefix="1" applyNumberFormat="1" applyFont="1" applyFill="1" applyBorder="1" applyAlignment="1">
      <alignment horizontal="center" vertical="top"/>
    </xf>
    <xf numFmtId="164" fontId="8" fillId="0" borderId="13" xfId="1" applyNumberFormat="1" applyFont="1" applyFill="1" applyBorder="1" applyAlignment="1">
      <alignment horizontal="center" vertical="top" wrapText="1"/>
    </xf>
    <xf numFmtId="0" fontId="8" fillId="0" borderId="13" xfId="0" applyFont="1" applyFill="1" applyBorder="1" applyAlignment="1">
      <alignment horizontal="center" vertical="top" wrapText="1"/>
    </xf>
    <xf numFmtId="0" fontId="8" fillId="0" borderId="13" xfId="1" applyNumberFormat="1" applyFont="1" applyFill="1" applyBorder="1" applyAlignment="1">
      <alignment horizontal="center" vertical="top" wrapText="1"/>
    </xf>
    <xf numFmtId="0" fontId="4" fillId="0" borderId="20" xfId="3" applyFont="1" applyFill="1" applyBorder="1" applyAlignment="1">
      <alignment horizontal="left" vertical="top"/>
    </xf>
    <xf numFmtId="0" fontId="4" fillId="0" borderId="20" xfId="3" applyFont="1" applyFill="1" applyBorder="1" applyAlignment="1">
      <alignment horizontal="left" vertical="top" wrapText="1"/>
    </xf>
    <xf numFmtId="164" fontId="4" fillId="0" borderId="20" xfId="1" applyNumberFormat="1" applyFont="1" applyFill="1" applyBorder="1" applyAlignment="1">
      <alignment vertical="top"/>
    </xf>
    <xf numFmtId="165" fontId="4" fillId="2" borderId="20" xfId="4" quotePrefix="1" applyNumberFormat="1" applyFont="1" applyFill="1" applyBorder="1" applyAlignment="1">
      <alignment horizontal="center" vertical="top"/>
    </xf>
    <xf numFmtId="165" fontId="4" fillId="0" borderId="20" xfId="4" quotePrefix="1" applyNumberFormat="1" applyFont="1" applyFill="1" applyBorder="1" applyAlignment="1">
      <alignment horizontal="center" vertical="top"/>
    </xf>
    <xf numFmtId="165" fontId="10" fillId="0" borderId="20" xfId="5" applyNumberFormat="1" applyFont="1" applyBorder="1" applyAlignment="1">
      <alignment vertical="top" wrapText="1"/>
    </xf>
    <xf numFmtId="165" fontId="4" fillId="0" borderId="20" xfId="3" applyNumberFormat="1" applyFont="1" applyFill="1" applyBorder="1" applyAlignment="1">
      <alignment horizontal="center" vertical="top" wrapText="1"/>
    </xf>
    <xf numFmtId="41" fontId="4" fillId="0" borderId="20" xfId="4" quotePrefix="1" applyNumberFormat="1" applyFont="1" applyFill="1" applyBorder="1" applyAlignment="1">
      <alignment horizontal="center" vertical="top"/>
    </xf>
    <xf numFmtId="164" fontId="4" fillId="0" borderId="20" xfId="1" applyNumberFormat="1" applyFont="1" applyFill="1" applyBorder="1" applyAlignment="1">
      <alignment horizontal="center" vertical="top" wrapText="1"/>
    </xf>
    <xf numFmtId="0" fontId="4" fillId="0" borderId="22" xfId="3" applyFont="1" applyFill="1" applyBorder="1" applyAlignment="1">
      <alignment horizontal="center" vertical="top" wrapText="1"/>
    </xf>
    <xf numFmtId="164" fontId="4" fillId="0" borderId="22" xfId="1" applyNumberFormat="1" applyFont="1" applyFill="1" applyBorder="1" applyAlignment="1">
      <alignment horizontal="center" vertical="top" wrapText="1"/>
    </xf>
    <xf numFmtId="164" fontId="4" fillId="0" borderId="0" xfId="1" applyNumberFormat="1" applyFont="1" applyFill="1" applyAlignment="1">
      <alignment horizontal="center" vertical="top" wrapText="1"/>
    </xf>
    <xf numFmtId="43" fontId="4" fillId="0" borderId="13" xfId="1" applyFont="1" applyFill="1" applyBorder="1" applyAlignment="1">
      <alignment horizontal="center" vertical="top" wrapText="1"/>
    </xf>
    <xf numFmtId="164" fontId="4" fillId="0" borderId="0" xfId="1" applyNumberFormat="1" applyFont="1" applyFill="1" applyBorder="1" applyAlignment="1">
      <alignment horizontal="center" vertical="top" wrapText="1"/>
    </xf>
    <xf numFmtId="0" fontId="14" fillId="0" borderId="0" xfId="0" applyFont="1" applyAlignment="1">
      <alignment horizontal="center" vertical="center"/>
    </xf>
    <xf numFmtId="0" fontId="15" fillId="0" borderId="0" xfId="0" applyFont="1" applyAlignment="1">
      <alignment horizontal="center"/>
    </xf>
    <xf numFmtId="0" fontId="8" fillId="0" borderId="0" xfId="0" applyFont="1" applyFill="1" applyBorder="1" applyAlignment="1">
      <alignment horizontal="left" vertical="center"/>
    </xf>
    <xf numFmtId="0" fontId="8" fillId="0" borderId="0" xfId="3" applyFont="1" applyFill="1" applyBorder="1" applyAlignment="1">
      <alignment horizontal="center" vertical="center"/>
    </xf>
    <xf numFmtId="165" fontId="8" fillId="0" borderId="0" xfId="2" applyNumberFormat="1" applyFont="1" applyFill="1" applyBorder="1" applyAlignment="1">
      <alignment vertical="center"/>
    </xf>
    <xf numFmtId="43" fontId="4" fillId="0" borderId="0" xfId="1" applyFont="1" applyFill="1" applyBorder="1" applyAlignment="1">
      <alignment horizontal="center" vertical="top" wrapText="1"/>
    </xf>
    <xf numFmtId="167" fontId="8" fillId="0" borderId="0" xfId="0" applyNumberFormat="1" applyFont="1" applyFill="1" applyBorder="1" applyAlignment="1">
      <alignment horizontal="center" vertical="top" wrapText="1"/>
    </xf>
    <xf numFmtId="164" fontId="8" fillId="0" borderId="0" xfId="1" applyNumberFormat="1" applyFont="1" applyFill="1" applyBorder="1" applyAlignment="1">
      <alignment horizontal="center" vertical="top" wrapText="1"/>
    </xf>
    <xf numFmtId="0" fontId="8" fillId="0" borderId="0" xfId="7" applyNumberFormat="1" applyFont="1" applyFill="1" applyBorder="1" applyAlignment="1">
      <alignment horizontal="center" vertical="top"/>
    </xf>
    <xf numFmtId="165" fontId="8" fillId="0" borderId="0" xfId="3" applyNumberFormat="1" applyFont="1" applyFill="1" applyBorder="1" applyAlignment="1">
      <alignment horizontal="center" vertical="top" wrapText="1"/>
    </xf>
    <xf numFmtId="0" fontId="4" fillId="0" borderId="10" xfId="3" applyFont="1" applyFill="1" applyBorder="1" applyAlignment="1">
      <alignment horizontal="left" vertical="top"/>
    </xf>
    <xf numFmtId="0" fontId="4" fillId="0" borderId="10" xfId="3" applyFont="1" applyFill="1" applyBorder="1" applyAlignment="1">
      <alignment horizontal="left" vertical="top" wrapText="1"/>
    </xf>
    <xf numFmtId="164" fontId="4" fillId="0" borderId="10" xfId="1" applyNumberFormat="1" applyFont="1" applyFill="1" applyBorder="1" applyAlignment="1">
      <alignment vertical="top"/>
    </xf>
    <xf numFmtId="43" fontId="4" fillId="0" borderId="10" xfId="1" applyFont="1" applyFill="1" applyBorder="1" applyAlignment="1">
      <alignment horizontal="center" vertical="top" wrapText="1"/>
    </xf>
    <xf numFmtId="165" fontId="4" fillId="0" borderId="10" xfId="3" applyNumberFormat="1" applyFont="1" applyFill="1" applyBorder="1" applyAlignment="1">
      <alignment horizontal="center" vertical="top" wrapText="1"/>
    </xf>
    <xf numFmtId="41" fontId="4" fillId="0" borderId="10" xfId="4" quotePrefix="1" applyNumberFormat="1" applyFont="1" applyFill="1" applyBorder="1" applyAlignment="1">
      <alignment horizontal="center" vertical="top"/>
    </xf>
    <xf numFmtId="164" fontId="4" fillId="0" borderId="10" xfId="1" applyNumberFormat="1" applyFont="1" applyFill="1" applyBorder="1" applyAlignment="1">
      <alignment horizontal="center" vertical="top" wrapText="1"/>
    </xf>
    <xf numFmtId="0" fontId="4" fillId="0" borderId="8" xfId="3" applyFont="1" applyFill="1" applyBorder="1" applyAlignment="1">
      <alignment horizontal="center" vertical="top" wrapText="1"/>
    </xf>
    <xf numFmtId="164" fontId="4" fillId="0" borderId="8" xfId="1" applyNumberFormat="1" applyFont="1" applyFill="1" applyBorder="1" applyAlignment="1">
      <alignment horizontal="center" vertical="top" wrapText="1"/>
    </xf>
    <xf numFmtId="0" fontId="4" fillId="0" borderId="10" xfId="0" applyNumberFormat="1" applyFont="1" applyFill="1" applyBorder="1" applyAlignment="1">
      <alignment horizontal="center" vertical="top" wrapText="1"/>
    </xf>
    <xf numFmtId="0" fontId="4" fillId="0" borderId="22" xfId="1" applyNumberFormat="1" applyFont="1" applyFill="1" applyBorder="1" applyAlignment="1">
      <alignment horizontal="center" vertical="top" wrapText="1"/>
    </xf>
    <xf numFmtId="0" fontId="4" fillId="0" borderId="21" xfId="3" applyFont="1" applyFill="1" applyBorder="1" applyAlignment="1">
      <alignment horizontal="left" vertical="top"/>
    </xf>
    <xf numFmtId="0" fontId="4" fillId="0" borderId="21" xfId="3" applyFont="1" applyFill="1" applyBorder="1" applyAlignment="1">
      <alignment horizontal="left" vertical="top" wrapText="1"/>
    </xf>
    <xf numFmtId="164" fontId="4" fillId="0" borderId="13" xfId="1" applyNumberFormat="1" applyFont="1" applyFill="1" applyBorder="1" applyAlignment="1">
      <alignment vertical="top"/>
    </xf>
    <xf numFmtId="165" fontId="4" fillId="0" borderId="13" xfId="3" applyNumberFormat="1" applyFont="1" applyFill="1" applyBorder="1" applyAlignment="1">
      <alignment horizontal="center" vertical="top" wrapText="1"/>
    </xf>
    <xf numFmtId="41" fontId="4" fillId="0" borderId="13" xfId="4" quotePrefix="1" applyNumberFormat="1" applyFont="1" applyFill="1" applyBorder="1" applyAlignment="1">
      <alignment horizontal="center" vertical="top"/>
    </xf>
    <xf numFmtId="0" fontId="4" fillId="0" borderId="13" xfId="3" applyNumberFormat="1" applyFont="1" applyFill="1" applyBorder="1" applyAlignment="1">
      <alignment horizontal="center" vertical="top" wrapText="1"/>
    </xf>
    <xf numFmtId="0" fontId="4" fillId="0" borderId="23" xfId="3" applyFont="1" applyFill="1" applyBorder="1" applyAlignment="1">
      <alignment horizontal="left" vertical="top" wrapText="1"/>
    </xf>
    <xf numFmtId="0" fontId="4" fillId="0" borderId="20" xfId="3" applyFont="1" applyFill="1" applyBorder="1" applyAlignment="1">
      <alignment horizontal="center" vertical="top" wrapText="1"/>
    </xf>
    <xf numFmtId="0" fontId="4" fillId="0" borderId="20" xfId="3" applyNumberFormat="1" applyFont="1" applyFill="1" applyBorder="1" applyAlignment="1">
      <alignment horizontal="center" vertical="top" wrapText="1"/>
    </xf>
    <xf numFmtId="0" fontId="4" fillId="0" borderId="23" xfId="3" applyFont="1" applyFill="1" applyBorder="1" applyAlignment="1">
      <alignment horizontal="center" vertical="top"/>
    </xf>
    <xf numFmtId="0" fontId="4" fillId="0" borderId="0" xfId="0" applyFont="1" applyAlignment="1">
      <alignment horizontal="center" vertical="center"/>
    </xf>
    <xf numFmtId="0" fontId="13" fillId="0" borderId="0" xfId="0" applyFont="1" applyAlignment="1">
      <alignment horizontal="center"/>
    </xf>
    <xf numFmtId="0" fontId="4" fillId="0" borderId="13" xfId="0" quotePrefix="1" applyFont="1" applyFill="1" applyBorder="1" applyAlignment="1">
      <alignment horizontal="center" vertical="top" wrapText="1"/>
    </xf>
    <xf numFmtId="0" fontId="4" fillId="0" borderId="17" xfId="3" applyFont="1" applyFill="1" applyBorder="1" applyAlignment="1">
      <alignment horizontal="center" vertical="top"/>
    </xf>
    <xf numFmtId="0" fontId="8" fillId="0" borderId="13" xfId="0" quotePrefix="1" applyFont="1" applyFill="1" applyBorder="1" applyAlignment="1">
      <alignment horizontal="center" vertical="top" wrapText="1"/>
    </xf>
    <xf numFmtId="0" fontId="4" fillId="2" borderId="13" xfId="0" quotePrefix="1" applyFont="1" applyFill="1" applyBorder="1" applyAlignment="1">
      <alignment horizontal="center" vertical="top" wrapText="1"/>
    </xf>
    <xf numFmtId="0" fontId="4" fillId="2" borderId="15" xfId="0" quotePrefix="1" applyFont="1" applyFill="1" applyBorder="1" applyAlignment="1">
      <alignment horizontal="center" vertical="top" wrapText="1"/>
    </xf>
    <xf numFmtId="0" fontId="4" fillId="0" borderId="15" xfId="0" quotePrefix="1" applyFont="1" applyFill="1" applyBorder="1" applyAlignment="1">
      <alignment horizontal="center" vertical="top" wrapText="1"/>
    </xf>
    <xf numFmtId="43" fontId="4" fillId="0" borderId="17" xfId="0" quotePrefix="1" applyNumberFormat="1" applyFont="1" applyFill="1" applyBorder="1" applyAlignment="1">
      <alignment horizontal="center" vertical="top" wrapText="1"/>
    </xf>
    <xf numFmtId="0" fontId="4" fillId="0" borderId="17" xfId="0" applyFont="1" applyFill="1" applyBorder="1" applyAlignment="1">
      <alignment horizontal="center" vertical="top" wrapText="1"/>
    </xf>
    <xf numFmtId="0" fontId="4" fillId="0" borderId="15" xfId="3" applyFont="1" applyFill="1" applyBorder="1" applyAlignment="1">
      <alignment horizontal="center" vertical="top"/>
    </xf>
    <xf numFmtId="0" fontId="4" fillId="2" borderId="15" xfId="3" applyFont="1" applyFill="1" applyBorder="1" applyAlignment="1">
      <alignment horizontal="center" vertical="top"/>
    </xf>
    <xf numFmtId="0" fontId="4" fillId="0" borderId="20" xfId="3" applyFont="1" applyFill="1" applyBorder="1" applyAlignment="1">
      <alignment horizontal="center" vertical="top"/>
    </xf>
    <xf numFmtId="0" fontId="4" fillId="0" borderId="21" xfId="3" applyFont="1" applyFill="1" applyBorder="1" applyAlignment="1">
      <alignment horizontal="center" vertical="top"/>
    </xf>
    <xf numFmtId="0" fontId="4" fillId="0" borderId="21" xfId="0" applyFont="1" applyFill="1" applyBorder="1" applyAlignment="1">
      <alignment vertical="top" wrapText="1"/>
    </xf>
    <xf numFmtId="43" fontId="4" fillId="0" borderId="13" xfId="1" applyFont="1" applyFill="1" applyBorder="1" applyAlignment="1">
      <alignment horizontal="right" vertical="top"/>
    </xf>
    <xf numFmtId="0" fontId="4" fillId="0" borderId="23" xfId="0" applyFont="1" applyFill="1" applyBorder="1" applyAlignment="1">
      <alignment vertical="top" wrapText="1"/>
    </xf>
    <xf numFmtId="43" fontId="4" fillId="0" borderId="20" xfId="1" applyFont="1" applyFill="1" applyBorder="1" applyAlignment="1">
      <alignment horizontal="right" vertical="top"/>
    </xf>
    <xf numFmtId="0" fontId="4" fillId="0" borderId="13" xfId="3" applyFont="1" applyFill="1" applyBorder="1" applyAlignment="1">
      <alignment horizontal="center" vertical="top"/>
    </xf>
    <xf numFmtId="0" fontId="4" fillId="0" borderId="13" xfId="3" applyFont="1" applyFill="1" applyBorder="1" applyAlignment="1">
      <alignment horizontal="left" vertical="top" wrapText="1"/>
    </xf>
    <xf numFmtId="0" fontId="4" fillId="0" borderId="24" xfId="3" applyFont="1" applyFill="1" applyBorder="1" applyAlignment="1">
      <alignment horizontal="center" vertical="top" wrapText="1"/>
    </xf>
    <xf numFmtId="164" fontId="4" fillId="0" borderId="24" xfId="1" applyNumberFormat="1" applyFont="1" applyFill="1" applyBorder="1" applyAlignment="1">
      <alignment horizontal="center" vertical="top" wrapText="1"/>
    </xf>
    <xf numFmtId="0" fontId="4" fillId="0" borderId="24" xfId="1" applyNumberFormat="1" applyFont="1" applyFill="1" applyBorder="1" applyAlignment="1">
      <alignment horizontal="center" vertical="top" wrapText="1"/>
    </xf>
    <xf numFmtId="0" fontId="4" fillId="0" borderId="13" xfId="0" applyNumberFormat="1" applyFont="1" applyFill="1" applyBorder="1" applyAlignment="1">
      <alignment horizontal="center" vertical="top" wrapText="1"/>
    </xf>
    <xf numFmtId="0" fontId="8" fillId="0" borderId="25" xfId="3" applyFont="1" applyFill="1" applyBorder="1" applyAlignment="1">
      <alignment horizontal="center" vertical="center"/>
    </xf>
    <xf numFmtId="165" fontId="8" fillId="0" borderId="25" xfId="2" applyNumberFormat="1" applyFont="1" applyFill="1" applyBorder="1" applyAlignment="1">
      <alignment vertical="center"/>
    </xf>
    <xf numFmtId="43" fontId="4" fillId="0" borderId="26" xfId="1" applyFont="1" applyFill="1" applyBorder="1" applyAlignment="1">
      <alignment horizontal="center" vertical="top" wrapText="1"/>
    </xf>
    <xf numFmtId="164" fontId="8" fillId="0" borderId="25" xfId="1" applyNumberFormat="1" applyFont="1" applyFill="1" applyBorder="1" applyAlignment="1">
      <alignment horizontal="center" vertical="top" wrapText="1"/>
    </xf>
    <xf numFmtId="0" fontId="8" fillId="0" borderId="25" xfId="7" applyNumberFormat="1" applyFont="1" applyFill="1" applyBorder="1" applyAlignment="1">
      <alignment horizontal="center" vertical="top"/>
    </xf>
    <xf numFmtId="0" fontId="8" fillId="0" borderId="26" xfId="7" applyNumberFormat="1" applyFont="1" applyFill="1" applyBorder="1" applyAlignment="1">
      <alignment horizontal="center" vertical="top"/>
    </xf>
    <xf numFmtId="0" fontId="8" fillId="0" borderId="26" xfId="3" applyFont="1" applyFill="1" applyBorder="1" applyAlignment="1">
      <alignment horizontal="center" vertical="center"/>
    </xf>
    <xf numFmtId="0" fontId="8" fillId="0" borderId="0" xfId="0" applyFont="1" applyFill="1"/>
    <xf numFmtId="0" fontId="8" fillId="0" borderId="0" xfId="0" applyFont="1" applyFill="1" applyBorder="1"/>
    <xf numFmtId="0" fontId="8" fillId="0" borderId="9" xfId="0" applyFont="1" applyFill="1" applyBorder="1"/>
    <xf numFmtId="0" fontId="8" fillId="0" borderId="12" xfId="0" applyFont="1" applyFill="1" applyBorder="1" applyAlignment="1">
      <alignment horizontal="left"/>
    </xf>
    <xf numFmtId="0" fontId="8" fillId="0" borderId="12" xfId="0" applyFont="1" applyFill="1" applyBorder="1" applyAlignment="1">
      <alignment horizontal="left" wrapText="1"/>
    </xf>
    <xf numFmtId="41" fontId="8" fillId="0" borderId="12" xfId="2" applyNumberFormat="1" applyFont="1" applyFill="1" applyBorder="1" applyAlignment="1">
      <alignment horizontal="center"/>
    </xf>
    <xf numFmtId="164" fontId="8" fillId="0" borderId="12" xfId="1" applyNumberFormat="1" applyFont="1" applyFill="1" applyBorder="1" applyAlignment="1">
      <alignment horizontal="center" vertical="top" wrapText="1"/>
    </xf>
    <xf numFmtId="0" fontId="8" fillId="0" borderId="12" xfId="0" applyFont="1" applyFill="1" applyBorder="1"/>
    <xf numFmtId="0" fontId="8" fillId="0" borderId="12" xfId="0" applyFont="1" applyFill="1" applyBorder="1" applyAlignment="1">
      <alignment horizontal="center"/>
    </xf>
    <xf numFmtId="0" fontId="8" fillId="0" borderId="12" xfId="0" applyNumberFormat="1" applyFont="1" applyFill="1" applyBorder="1" applyAlignment="1">
      <alignment horizontal="center" vertical="top"/>
    </xf>
    <xf numFmtId="0" fontId="8" fillId="0" borderId="0" xfId="0" applyFont="1" applyFill="1" applyBorder="1" applyAlignment="1">
      <alignment horizontal="left"/>
    </xf>
    <xf numFmtId="0" fontId="8" fillId="0" borderId="0" xfId="0" applyFont="1" applyFill="1" applyBorder="1" applyAlignment="1">
      <alignment horizontal="left" wrapText="1"/>
    </xf>
    <xf numFmtId="41" fontId="8" fillId="0" borderId="0" xfId="2" applyNumberFormat="1" applyFont="1" applyFill="1" applyBorder="1" applyAlignment="1">
      <alignment horizontal="center"/>
    </xf>
    <xf numFmtId="0" fontId="8" fillId="0" borderId="0" xfId="0" applyNumberFormat="1" applyFont="1" applyFill="1" applyBorder="1" applyAlignment="1">
      <alignment horizontal="center" vertical="top"/>
    </xf>
    <xf numFmtId="0" fontId="4" fillId="0" borderId="0" xfId="0" applyFont="1" applyFill="1" applyBorder="1" applyAlignment="1">
      <alignment horizontal="left"/>
    </xf>
    <xf numFmtId="0" fontId="4" fillId="0" borderId="0" xfId="0" applyFont="1" applyFill="1" applyBorder="1" applyAlignment="1">
      <alignment horizontal="left" wrapText="1"/>
    </xf>
    <xf numFmtId="41" fontId="12" fillId="0" borderId="0" xfId="2" applyNumberFormat="1" applyFont="1" applyFill="1" applyBorder="1" applyAlignment="1">
      <alignment horizontal="center"/>
    </xf>
    <xf numFmtId="0" fontId="4" fillId="0" borderId="0" xfId="0" applyFont="1" applyFill="1" applyBorder="1" applyAlignment="1">
      <alignment horizontal="center"/>
    </xf>
    <xf numFmtId="0" fontId="4" fillId="0" borderId="0" xfId="0" applyNumberFormat="1" applyFont="1" applyFill="1" applyBorder="1" applyAlignment="1">
      <alignment horizontal="center" vertical="top"/>
    </xf>
    <xf numFmtId="0" fontId="8" fillId="0" borderId="12" xfId="0" applyFont="1" applyFill="1" applyBorder="1" applyAlignment="1">
      <alignment horizontal="left" vertical="top"/>
    </xf>
    <xf numFmtId="0" fontId="8" fillId="0" borderId="12" xfId="0" applyFont="1" applyFill="1" applyBorder="1" applyAlignment="1">
      <alignment horizontal="left" vertical="top" wrapText="1"/>
    </xf>
    <xf numFmtId="0" fontId="8" fillId="0" borderId="12" xfId="0" applyFont="1" applyFill="1" applyBorder="1" applyAlignment="1">
      <alignment vertical="top"/>
    </xf>
    <xf numFmtId="0" fontId="8" fillId="0" borderId="12" xfId="0" applyFont="1" applyFill="1" applyBorder="1" applyAlignment="1">
      <alignment horizontal="center" vertical="top"/>
    </xf>
    <xf numFmtId="41" fontId="8" fillId="0" borderId="12" xfId="2" applyNumberFormat="1" applyFont="1" applyFill="1" applyBorder="1" applyAlignment="1">
      <alignment horizontal="center" vertical="top"/>
    </xf>
    <xf numFmtId="0" fontId="8" fillId="0" borderId="12" xfId="3" applyFont="1" applyFill="1" applyBorder="1" applyAlignment="1">
      <alignment horizontal="center" vertical="center"/>
    </xf>
    <xf numFmtId="43" fontId="4" fillId="0" borderId="12" xfId="1" applyFont="1" applyFill="1" applyBorder="1" applyAlignment="1">
      <alignment horizontal="center" vertical="top" wrapText="1"/>
    </xf>
    <xf numFmtId="0" fontId="8" fillId="0" borderId="12" xfId="3" applyFont="1" applyFill="1" applyBorder="1" applyAlignment="1">
      <alignment horizontal="center" vertical="top"/>
    </xf>
    <xf numFmtId="165" fontId="8" fillId="0" borderId="12" xfId="2" applyNumberFormat="1" applyFont="1" applyFill="1" applyBorder="1" applyAlignment="1">
      <alignment vertical="top"/>
    </xf>
    <xf numFmtId="43" fontId="8" fillId="0" borderId="12" xfId="1" applyFont="1" applyFill="1" applyBorder="1" applyAlignment="1">
      <alignment horizontal="center" vertical="top" wrapText="1"/>
    </xf>
    <xf numFmtId="0" fontId="6" fillId="0" borderId="10" xfId="0" applyFont="1" applyFill="1" applyBorder="1" applyAlignment="1">
      <alignment horizontal="center" vertical="center" wrapText="1"/>
    </xf>
    <xf numFmtId="0" fontId="6" fillId="0" borderId="12" xfId="0" applyFont="1" applyFill="1" applyBorder="1" applyAlignment="1">
      <alignment horizontal="center" vertical="center" wrapText="1"/>
    </xf>
    <xf numFmtId="0" fontId="8" fillId="0" borderId="0" xfId="0" applyFont="1" applyFill="1" applyBorder="1" applyAlignment="1">
      <alignment horizontal="left" vertical="top"/>
    </xf>
    <xf numFmtId="165" fontId="8" fillId="0" borderId="0" xfId="2" applyNumberFormat="1" applyFont="1" applyFill="1" applyBorder="1" applyAlignment="1">
      <alignment vertical="top"/>
    </xf>
    <xf numFmtId="0" fontId="6" fillId="0" borderId="10" xfId="0" applyFont="1" applyFill="1" applyBorder="1" applyAlignment="1">
      <alignment horizontal="center" vertical="center" wrapText="1"/>
    </xf>
    <xf numFmtId="0" fontId="6" fillId="0" borderId="12" xfId="0" applyFont="1" applyFill="1" applyBorder="1" applyAlignment="1">
      <alignment horizontal="center" vertical="center" wrapText="1"/>
    </xf>
    <xf numFmtId="165" fontId="3" fillId="0" borderId="0" xfId="0" applyNumberFormat="1" applyFont="1" applyFill="1" applyAlignment="1"/>
    <xf numFmtId="165" fontId="5" fillId="0" borderId="0" xfId="2" applyNumberFormat="1" applyFont="1" applyFill="1" applyAlignment="1">
      <alignment horizontal="center"/>
    </xf>
    <xf numFmtId="165" fontId="5" fillId="0" borderId="0" xfId="0" applyNumberFormat="1" applyFont="1" applyFill="1" applyAlignment="1">
      <alignment horizontal="center"/>
    </xf>
    <xf numFmtId="165" fontId="6" fillId="0" borderId="12" xfId="0" applyNumberFormat="1" applyFont="1" applyFill="1" applyBorder="1" applyAlignment="1">
      <alignment horizontal="center" vertical="center" wrapText="1"/>
    </xf>
    <xf numFmtId="165" fontId="8" fillId="0" borderId="12" xfId="0" applyNumberFormat="1" applyFont="1" applyFill="1" applyBorder="1" applyAlignment="1">
      <alignment horizontal="center" vertical="center" wrapText="1"/>
    </xf>
    <xf numFmtId="165" fontId="8" fillId="0" borderId="17" xfId="1" quotePrefix="1" applyNumberFormat="1" applyFont="1" applyFill="1" applyBorder="1" applyAlignment="1">
      <alignment horizontal="center" vertical="top"/>
    </xf>
    <xf numFmtId="165" fontId="4" fillId="2" borderId="17" xfId="2" quotePrefix="1" applyNumberFormat="1" applyFont="1" applyFill="1" applyBorder="1" applyAlignment="1">
      <alignment horizontal="center" vertical="top"/>
    </xf>
    <xf numFmtId="165" fontId="4" fillId="0" borderId="15" xfId="2" quotePrefix="1" applyNumberFormat="1" applyFont="1" applyFill="1" applyBorder="1" applyAlignment="1">
      <alignment horizontal="center" vertical="top"/>
    </xf>
    <xf numFmtId="165" fontId="8" fillId="0" borderId="15" xfId="1" quotePrefix="1" applyNumberFormat="1" applyFont="1" applyFill="1" applyBorder="1" applyAlignment="1">
      <alignment horizontal="center" vertical="top"/>
    </xf>
    <xf numFmtId="0" fontId="8" fillId="2" borderId="13" xfId="0" quotePrefix="1" applyFont="1" applyFill="1" applyBorder="1" applyAlignment="1">
      <alignment horizontal="left" vertical="top" wrapText="1"/>
    </xf>
    <xf numFmtId="165" fontId="8" fillId="2" borderId="15" xfId="2" quotePrefix="1" applyNumberFormat="1" applyFont="1" applyFill="1" applyBorder="1" applyAlignment="1">
      <alignment horizontal="center" vertical="top"/>
    </xf>
    <xf numFmtId="43" fontId="8" fillId="2" borderId="15" xfId="1" applyFont="1" applyFill="1" applyBorder="1" applyAlignment="1">
      <alignment horizontal="center" vertical="top" wrapText="1"/>
    </xf>
    <xf numFmtId="165" fontId="8" fillId="2" borderId="15" xfId="4" quotePrefix="1" applyNumberFormat="1" applyFont="1" applyFill="1" applyBorder="1" applyAlignment="1">
      <alignment horizontal="center" vertical="top"/>
    </xf>
    <xf numFmtId="165" fontId="16" fillId="2" borderId="15" xfId="5" applyNumberFormat="1" applyFont="1" applyFill="1" applyBorder="1" applyAlignment="1">
      <alignment vertical="top" wrapText="1"/>
    </xf>
    <xf numFmtId="164" fontId="8" fillId="2" borderId="15" xfId="1" applyNumberFormat="1" applyFont="1" applyFill="1" applyBorder="1" applyAlignment="1">
      <alignment horizontal="center" vertical="top" wrapText="1"/>
    </xf>
    <xf numFmtId="164" fontId="8" fillId="2" borderId="16" xfId="1" applyNumberFormat="1" applyFont="1" applyFill="1" applyBorder="1" applyAlignment="1">
      <alignment horizontal="center" vertical="top" wrapText="1"/>
    </xf>
    <xf numFmtId="0" fontId="8" fillId="2" borderId="16" xfId="3" applyFont="1" applyFill="1" applyBorder="1" applyAlignment="1">
      <alignment horizontal="center" vertical="top" wrapText="1"/>
    </xf>
    <xf numFmtId="0" fontId="8" fillId="2" borderId="17" xfId="3" applyNumberFormat="1" applyFont="1" applyFill="1" applyBorder="1" applyAlignment="1">
      <alignment horizontal="center" vertical="top" wrapText="1"/>
    </xf>
    <xf numFmtId="0" fontId="8" fillId="2" borderId="15" xfId="3" applyNumberFormat="1" applyFont="1" applyFill="1" applyBorder="1" applyAlignment="1">
      <alignment horizontal="center" vertical="top" wrapText="1"/>
    </xf>
    <xf numFmtId="41" fontId="8" fillId="2" borderId="15" xfId="3" applyNumberFormat="1" applyFont="1" applyFill="1" applyBorder="1" applyAlignment="1">
      <alignment horizontal="center" vertical="top" wrapText="1"/>
    </xf>
    <xf numFmtId="165" fontId="8" fillId="2" borderId="15" xfId="1" applyNumberFormat="1" applyFont="1" applyFill="1" applyBorder="1" applyAlignment="1">
      <alignment horizontal="center" vertical="top" wrapText="1"/>
    </xf>
    <xf numFmtId="0" fontId="8" fillId="2" borderId="0" xfId="0" applyFont="1" applyFill="1" applyBorder="1" applyAlignment="1">
      <alignment vertical="top"/>
    </xf>
    <xf numFmtId="0" fontId="8" fillId="2" borderId="9" xfId="0" applyFont="1" applyFill="1" applyBorder="1" applyAlignment="1">
      <alignment vertical="top"/>
    </xf>
    <xf numFmtId="0" fontId="8" fillId="2" borderId="0" xfId="0" applyFont="1" applyFill="1" applyAlignment="1">
      <alignment vertical="top"/>
    </xf>
    <xf numFmtId="41" fontId="4" fillId="2" borderId="15" xfId="4" applyFont="1" applyFill="1" applyBorder="1" applyAlignment="1">
      <alignment horizontal="center" vertical="top"/>
    </xf>
    <xf numFmtId="41" fontId="4" fillId="0" borderId="15" xfId="4" applyFont="1" applyFill="1" applyBorder="1" applyAlignment="1">
      <alignment horizontal="center" vertical="top"/>
    </xf>
    <xf numFmtId="41" fontId="4" fillId="2" borderId="15" xfId="4" applyFont="1" applyFill="1" applyBorder="1" applyAlignment="1">
      <alignment horizontal="center" vertical="top" wrapText="1"/>
    </xf>
    <xf numFmtId="41" fontId="4" fillId="0" borderId="15" xfId="4" applyFont="1" applyFill="1" applyBorder="1" applyAlignment="1">
      <alignment horizontal="center" vertical="top" wrapText="1"/>
    </xf>
    <xf numFmtId="43" fontId="8" fillId="0" borderId="15" xfId="1" applyFont="1" applyFill="1" applyBorder="1" applyAlignment="1">
      <alignment horizontal="center" vertical="top" wrapText="1"/>
    </xf>
    <xf numFmtId="41" fontId="8" fillId="2" borderId="15" xfId="4" applyFont="1" applyFill="1" applyBorder="1" applyAlignment="1">
      <alignment horizontal="center" vertical="top" wrapText="1"/>
    </xf>
    <xf numFmtId="41" fontId="8" fillId="2" borderId="17" xfId="3" applyNumberFormat="1" applyFont="1" applyFill="1" applyBorder="1" applyAlignment="1">
      <alignment horizontal="center" vertical="top" wrapText="1"/>
    </xf>
    <xf numFmtId="165" fontId="4" fillId="2" borderId="15" xfId="2" applyNumberFormat="1" applyFont="1" applyFill="1" applyBorder="1" applyAlignment="1">
      <alignment horizontal="center" vertical="top"/>
    </xf>
    <xf numFmtId="165" fontId="4" fillId="0" borderId="15" xfId="3" applyNumberFormat="1" applyFont="1" applyFill="1" applyBorder="1" applyAlignment="1">
      <alignment horizontal="center" vertical="top"/>
    </xf>
    <xf numFmtId="165" fontId="8" fillId="0" borderId="15" xfId="1" applyNumberFormat="1" applyFont="1" applyFill="1" applyBorder="1" applyAlignment="1">
      <alignment horizontal="center" vertical="top"/>
    </xf>
    <xf numFmtId="165" fontId="4" fillId="0" borderId="15" xfId="1" applyNumberFormat="1" applyFont="1" applyFill="1" applyBorder="1" applyAlignment="1">
      <alignment vertical="top"/>
    </xf>
    <xf numFmtId="165" fontId="8" fillId="0" borderId="15" xfId="1" applyNumberFormat="1" applyFont="1" applyFill="1" applyBorder="1" applyAlignment="1">
      <alignment vertical="top"/>
    </xf>
    <xf numFmtId="165" fontId="16" fillId="0" borderId="15" xfId="5" applyNumberFormat="1" applyFont="1" applyBorder="1" applyAlignment="1">
      <alignment vertical="top" wrapText="1"/>
    </xf>
    <xf numFmtId="0" fontId="8" fillId="0" borderId="15" xfId="3" applyFont="1" applyFill="1" applyBorder="1" applyAlignment="1">
      <alignment horizontal="center" vertical="top" wrapText="1"/>
    </xf>
    <xf numFmtId="164" fontId="8" fillId="0" borderId="15" xfId="1" quotePrefix="1" applyNumberFormat="1" applyFont="1" applyFill="1" applyBorder="1" applyAlignment="1">
      <alignment horizontal="center" vertical="top" wrapText="1"/>
    </xf>
    <xf numFmtId="165" fontId="8" fillId="0" borderId="15" xfId="1" applyNumberFormat="1" applyFont="1" applyFill="1" applyBorder="1" applyAlignment="1">
      <alignment horizontal="center" vertical="top" wrapText="1"/>
    </xf>
    <xf numFmtId="0" fontId="8" fillId="0" borderId="15" xfId="3" applyFont="1" applyFill="1" applyBorder="1" applyAlignment="1">
      <alignment horizontal="left" vertical="top"/>
    </xf>
    <xf numFmtId="165" fontId="4" fillId="0" borderId="15" xfId="1" applyNumberFormat="1" applyFont="1" applyFill="1" applyBorder="1" applyAlignment="1">
      <alignment horizontal="right" vertical="top"/>
    </xf>
    <xf numFmtId="165" fontId="8" fillId="2" borderId="15" xfId="2" applyNumberFormat="1" applyFont="1" applyFill="1" applyBorder="1" applyAlignment="1">
      <alignment vertical="top"/>
    </xf>
    <xf numFmtId="165" fontId="4" fillId="0" borderId="20" xfId="1" applyNumberFormat="1" applyFont="1" applyFill="1" applyBorder="1" applyAlignment="1">
      <alignment vertical="top"/>
    </xf>
    <xf numFmtId="0" fontId="4" fillId="0" borderId="13" xfId="3" applyFont="1" applyFill="1" applyBorder="1" applyAlignment="1">
      <alignment horizontal="left" vertical="top"/>
    </xf>
    <xf numFmtId="0" fontId="4" fillId="0" borderId="5" xfId="3" applyFont="1" applyFill="1" applyBorder="1" applyAlignment="1">
      <alignment horizontal="center" vertical="top"/>
    </xf>
    <xf numFmtId="0" fontId="4" fillId="0" borderId="5" xfId="3" applyFont="1" applyFill="1" applyBorder="1" applyAlignment="1">
      <alignment horizontal="left" vertical="top" wrapText="1"/>
    </xf>
    <xf numFmtId="165" fontId="4" fillId="0" borderId="5" xfId="1" applyNumberFormat="1" applyFont="1" applyFill="1" applyBorder="1" applyAlignment="1">
      <alignment vertical="top"/>
    </xf>
    <xf numFmtId="43" fontId="4" fillId="0" borderId="5" xfId="1" applyFont="1" applyFill="1" applyBorder="1" applyAlignment="1">
      <alignment horizontal="center" vertical="top" wrapText="1"/>
    </xf>
    <xf numFmtId="165" fontId="4" fillId="2" borderId="5" xfId="4" quotePrefix="1" applyNumberFormat="1" applyFont="1" applyFill="1" applyBorder="1" applyAlignment="1">
      <alignment horizontal="center" vertical="top"/>
    </xf>
    <xf numFmtId="165" fontId="4" fillId="0" borderId="5" xfId="4" quotePrefix="1" applyNumberFormat="1" applyFont="1" applyFill="1" applyBorder="1" applyAlignment="1">
      <alignment horizontal="center" vertical="top"/>
    </xf>
    <xf numFmtId="165" fontId="10" fillId="0" borderId="5" xfId="5" applyNumberFormat="1" applyFont="1" applyBorder="1" applyAlignment="1">
      <alignment vertical="top" wrapText="1"/>
    </xf>
    <xf numFmtId="165" fontId="4" fillId="0" borderId="5" xfId="3" applyNumberFormat="1" applyFont="1" applyFill="1" applyBorder="1" applyAlignment="1">
      <alignment horizontal="center" vertical="top" wrapText="1"/>
    </xf>
    <xf numFmtId="0" fontId="4" fillId="0" borderId="9" xfId="3" applyFont="1" applyFill="1" applyBorder="1" applyAlignment="1">
      <alignment horizontal="center" vertical="top" wrapText="1"/>
    </xf>
    <xf numFmtId="164" fontId="4" fillId="0" borderId="9" xfId="1" applyNumberFormat="1" applyFont="1" applyFill="1" applyBorder="1" applyAlignment="1">
      <alignment horizontal="center" vertical="top" wrapText="1"/>
    </xf>
    <xf numFmtId="0" fontId="4" fillId="0" borderId="5" xfId="0" applyNumberFormat="1" applyFont="1" applyFill="1" applyBorder="1" applyAlignment="1">
      <alignment horizontal="center" vertical="top" wrapText="1"/>
    </xf>
    <xf numFmtId="0" fontId="4" fillId="0" borderId="13" xfId="3" quotePrefix="1" applyFont="1" applyFill="1" applyBorder="1" applyAlignment="1">
      <alignment horizontal="left" vertical="top"/>
    </xf>
    <xf numFmtId="165" fontId="4" fillId="0" borderId="15" xfId="2" applyNumberFormat="1" applyFont="1" applyFill="1" applyBorder="1" applyAlignment="1">
      <alignment vertical="top" wrapText="1"/>
    </xf>
    <xf numFmtId="165" fontId="4" fillId="0" borderId="18" xfId="2" applyNumberFormat="1" applyFont="1" applyFill="1" applyBorder="1" applyAlignment="1">
      <alignment horizontal="left" vertical="top" wrapText="1"/>
    </xf>
    <xf numFmtId="165" fontId="4" fillId="0" borderId="20" xfId="2" applyNumberFormat="1" applyFont="1" applyFill="1" applyBorder="1" applyAlignment="1">
      <alignment horizontal="right" vertical="top"/>
    </xf>
    <xf numFmtId="165" fontId="12" fillId="0" borderId="0" xfId="2" applyNumberFormat="1" applyFont="1" applyFill="1" applyAlignment="1">
      <alignment horizontal="center"/>
    </xf>
    <xf numFmtId="165" fontId="4" fillId="0" borderId="0" xfId="1" applyNumberFormat="1" applyFont="1" applyFill="1" applyAlignment="1">
      <alignment horizontal="center"/>
    </xf>
    <xf numFmtId="165" fontId="4" fillId="0" borderId="0" xfId="2" applyNumberFormat="1" applyFont="1" applyFill="1" applyAlignment="1">
      <alignment horizontal="center"/>
    </xf>
    <xf numFmtId="165" fontId="4" fillId="0" borderId="13" xfId="0" quotePrefix="1" applyNumberFormat="1" applyFont="1" applyFill="1" applyBorder="1" applyAlignment="1">
      <alignment horizontal="left" vertical="top" wrapText="1"/>
    </xf>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wrapText="1"/>
    </xf>
    <xf numFmtId="0" fontId="6" fillId="0" borderId="1" xfId="0" applyNumberFormat="1" applyFont="1" applyFill="1" applyBorder="1" applyAlignment="1">
      <alignment horizontal="center" vertical="center" wrapText="1"/>
    </xf>
    <xf numFmtId="0" fontId="7" fillId="0" borderId="10" xfId="0" applyNumberFormat="1" applyFont="1" applyFill="1" applyBorder="1" applyAlignment="1">
      <alignment horizontal="center" vertical="center"/>
    </xf>
    <xf numFmtId="0" fontId="6" fillId="0" borderId="12" xfId="0" applyFont="1" applyFill="1" applyBorder="1" applyAlignment="1">
      <alignment horizontal="center" vertical="center" wrapText="1"/>
    </xf>
    <xf numFmtId="0" fontId="6" fillId="0" borderId="10" xfId="0" applyNumberFormat="1" applyFont="1" applyFill="1" applyBorder="1" applyAlignment="1">
      <alignment horizontal="center" vertical="center" wrapText="1"/>
    </xf>
    <xf numFmtId="0" fontId="6" fillId="0" borderId="2"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2" xfId="0" applyFont="1" applyFill="1" applyBorder="1" applyAlignment="1">
      <alignment horizontal="center" vertical="center" wrapText="1"/>
    </xf>
    <xf numFmtId="0" fontId="6" fillId="0" borderId="3" xfId="0" applyFont="1" applyFill="1" applyBorder="1" applyAlignment="1">
      <alignment horizontal="center" vertical="center" wrapText="1"/>
    </xf>
    <xf numFmtId="164" fontId="6" fillId="0" borderId="1" xfId="1" applyNumberFormat="1" applyFont="1" applyFill="1" applyBorder="1" applyAlignment="1">
      <alignment horizontal="center" vertical="center" wrapText="1"/>
    </xf>
    <xf numFmtId="164" fontId="6" fillId="0" borderId="10" xfId="1" applyNumberFormat="1" applyFont="1" applyFill="1" applyBorder="1" applyAlignment="1">
      <alignment horizontal="center" vertical="center" wrapText="1"/>
    </xf>
    <xf numFmtId="0" fontId="6" fillId="0" borderId="5" xfId="0" applyFont="1" applyFill="1" applyBorder="1" applyAlignment="1">
      <alignment horizontal="center" vertical="center" wrapText="1"/>
    </xf>
    <xf numFmtId="0" fontId="7" fillId="0" borderId="5" xfId="0" applyNumberFormat="1" applyFont="1" applyFill="1" applyBorder="1" applyAlignment="1">
      <alignment horizontal="center" vertical="center"/>
    </xf>
    <xf numFmtId="0" fontId="6" fillId="0" borderId="5" xfId="0" applyNumberFormat="1" applyFont="1" applyFill="1" applyBorder="1" applyAlignment="1">
      <alignment horizontal="center" vertical="center" wrapText="1"/>
    </xf>
    <xf numFmtId="0" fontId="6" fillId="0" borderId="7" xfId="0" applyFont="1" applyFill="1" applyBorder="1" applyAlignment="1">
      <alignment horizontal="center" vertical="center" wrapText="1"/>
    </xf>
    <xf numFmtId="0" fontId="6" fillId="0" borderId="8" xfId="0" applyFont="1" applyFill="1" applyBorder="1" applyAlignment="1">
      <alignment horizontal="center" vertical="center" wrapText="1"/>
    </xf>
    <xf numFmtId="0" fontId="6" fillId="0" borderId="6" xfId="0" applyFont="1" applyFill="1" applyBorder="1" applyAlignment="1">
      <alignment horizontal="center" vertical="center"/>
    </xf>
    <xf numFmtId="164" fontId="6" fillId="0" borderId="5"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7" xfId="0" applyNumberFormat="1" applyFont="1" applyFill="1" applyBorder="1" applyAlignment="1">
      <alignment horizontal="center" vertical="center"/>
    </xf>
  </cellXfs>
  <cellStyles count="65">
    <cellStyle name="Comma" xfId="1" builtinId="3"/>
    <cellStyle name="Comma [0]" xfId="2" builtinId="6"/>
    <cellStyle name="Comma [0] 2" xfId="4"/>
    <cellStyle name="Comma [0] 2 2" xfId="8"/>
    <cellStyle name="Comma [0] 2 2 2" xfId="9"/>
    <cellStyle name="Comma [0] 2 3" xfId="7"/>
    <cellStyle name="Comma [0] 2 4" xfId="10"/>
    <cellStyle name="Comma [0] 3" xfId="11"/>
    <cellStyle name="Comma [0] 3 2" xfId="12"/>
    <cellStyle name="Comma [0] 3 2 2" xfId="13"/>
    <cellStyle name="Comma [0] 3 3" xfId="14"/>
    <cellStyle name="Comma [0] 4" xfId="15"/>
    <cellStyle name="Comma [0] 4 3" xfId="16"/>
    <cellStyle name="Comma [0] 4 3 2" xfId="17"/>
    <cellStyle name="Comma 13" xfId="18"/>
    <cellStyle name="Comma 2" xfId="19"/>
    <cellStyle name="Comma 2 2" xfId="20"/>
    <cellStyle name="Comma 2 2 2" xfId="21"/>
    <cellStyle name="Comma 3" xfId="22"/>
    <cellStyle name="Comma 3 2" xfId="23"/>
    <cellStyle name="Comma 3 2 2" xfId="24"/>
    <cellStyle name="Comma 3 3" xfId="25"/>
    <cellStyle name="Comma 4" xfId="26"/>
    <cellStyle name="Comma 4 2" xfId="27"/>
    <cellStyle name="Comma 4 3" xfId="28"/>
    <cellStyle name="Comma 4 4" xfId="29"/>
    <cellStyle name="Comma 5" xfId="30"/>
    <cellStyle name="Currency [0] 2" xfId="31"/>
    <cellStyle name="Normal" xfId="0" builtinId="0"/>
    <cellStyle name="Normal 10" xfId="32"/>
    <cellStyle name="Normal 11" xfId="33"/>
    <cellStyle name="Normal 11 2" xfId="5"/>
    <cellStyle name="Normal 12" xfId="34"/>
    <cellStyle name="Normal 13" xfId="35"/>
    <cellStyle name="Normal 14" xfId="36"/>
    <cellStyle name="Normal 14 2" xfId="37"/>
    <cellStyle name="Normal 15" xfId="38"/>
    <cellStyle name="Normal 16" xfId="39"/>
    <cellStyle name="Normal 16 2" xfId="40"/>
    <cellStyle name="Normal 16 2 2" xfId="41"/>
    <cellStyle name="Normal 2" xfId="42"/>
    <cellStyle name="Normal 2 2" xfId="43"/>
    <cellStyle name="Normal 2 3" xfId="44"/>
    <cellStyle name="Normal 2_Format penyusunan program dan kegiatan_REVISI" xfId="45"/>
    <cellStyle name="Normal 3" xfId="3"/>
    <cellStyle name="Normal 3 2" xfId="46"/>
    <cellStyle name="Normal 3 3" xfId="47"/>
    <cellStyle name="Normal 3_MUSRENBANG Kec." xfId="48"/>
    <cellStyle name="Normal 3_RENJA 2012 16 AGUSTUS 2011emil" xfId="6"/>
    <cellStyle name="Normal 4" xfId="49"/>
    <cellStyle name="Normal 4 2" xfId="50"/>
    <cellStyle name="Normal 4 3" xfId="51"/>
    <cellStyle name="Normal 5" xfId="52"/>
    <cellStyle name="Normal 6" xfId="53"/>
    <cellStyle name="Normal 6 2" xfId="54"/>
    <cellStyle name="Normal 6 2 2 2 2" xfId="55"/>
    <cellStyle name="Normal 6 3 2" xfId="56"/>
    <cellStyle name="Normal 6 3_Book1" xfId="57"/>
    <cellStyle name="Normal 7" xfId="58"/>
    <cellStyle name="Normal 7 2" xfId="59"/>
    <cellStyle name="Normal 8" xfId="60"/>
    <cellStyle name="Normal 9" xfId="61"/>
    <cellStyle name="Percent 2" xfId="62"/>
    <cellStyle name="Percent 3" xfId="63"/>
    <cellStyle name="Percent 4" xfId="6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hosiba\Downloads\RFK%20Desember%20%202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20PINDAH%202021/Downloads/RFK%20Desember%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il 2020"/>
      <sheetName val="Mei 2020"/>
      <sheetName val="Juni"/>
      <sheetName val="Juli"/>
      <sheetName val="Agustus 1"/>
      <sheetName val="Agustus (2)"/>
      <sheetName val="September "/>
      <sheetName val="Oktober "/>
      <sheetName val="Oktober  (2)"/>
      <sheetName val="Nopember (2)"/>
      <sheetName val="Nopember"/>
      <sheetName val="Revisi Nopember"/>
      <sheetName val="Desember "/>
    </sheetNames>
    <sheetDataSet>
      <sheetData sheetId="0"/>
      <sheetData sheetId="1"/>
      <sheetData sheetId="2"/>
      <sheetData sheetId="3"/>
      <sheetData sheetId="4"/>
      <sheetData sheetId="5">
        <row r="16">
          <cell r="O16">
            <v>0</v>
          </cell>
        </row>
        <row r="19">
          <cell r="O19">
            <v>0</v>
          </cell>
        </row>
        <row r="44">
          <cell r="O44">
            <v>100</v>
          </cell>
        </row>
        <row r="45">
          <cell r="O45">
            <v>100</v>
          </cell>
        </row>
      </sheetData>
      <sheetData sheetId="6"/>
      <sheetData sheetId="7"/>
      <sheetData sheetId="8">
        <row r="12">
          <cell r="Q12">
            <v>28342296</v>
          </cell>
        </row>
        <row r="13">
          <cell r="Q13">
            <v>0</v>
          </cell>
        </row>
        <row r="14">
          <cell r="Q14">
            <v>0</v>
          </cell>
        </row>
        <row r="15">
          <cell r="Q15">
            <v>0</v>
          </cell>
        </row>
        <row r="16">
          <cell r="Q16">
            <v>0</v>
          </cell>
        </row>
        <row r="17">
          <cell r="Q17">
            <v>0</v>
          </cell>
        </row>
        <row r="18">
          <cell r="Q18">
            <v>21660000</v>
          </cell>
        </row>
        <row r="19">
          <cell r="Q19">
            <v>0</v>
          </cell>
        </row>
        <row r="20">
          <cell r="Q20">
            <v>165671395</v>
          </cell>
        </row>
        <row r="21">
          <cell r="Q21">
            <v>104000000</v>
          </cell>
        </row>
        <row r="22">
          <cell r="Q22">
            <v>179915000</v>
          </cell>
        </row>
        <row r="23">
          <cell r="Q23">
            <v>0</v>
          </cell>
        </row>
        <row r="25">
          <cell r="Q25">
            <v>40945899</v>
          </cell>
        </row>
        <row r="26">
          <cell r="Q26">
            <v>0</v>
          </cell>
        </row>
        <row r="28">
          <cell r="Q28">
            <v>888080</v>
          </cell>
        </row>
        <row r="29">
          <cell r="Q29">
            <v>3680930</v>
          </cell>
        </row>
        <row r="31">
          <cell r="Q31">
            <v>0</v>
          </cell>
        </row>
        <row r="33">
          <cell r="Q33">
            <v>50610785</v>
          </cell>
        </row>
        <row r="34">
          <cell r="Q34">
            <v>20835200</v>
          </cell>
        </row>
        <row r="36">
          <cell r="Q36">
            <v>143920012</v>
          </cell>
        </row>
        <row r="37">
          <cell r="Q37">
            <v>9203940</v>
          </cell>
        </row>
        <row r="38">
          <cell r="Q38">
            <v>47250000</v>
          </cell>
        </row>
        <row r="39">
          <cell r="Q39">
            <v>8287000</v>
          </cell>
        </row>
        <row r="40">
          <cell r="Q40">
            <v>9922500</v>
          </cell>
        </row>
        <row r="41">
          <cell r="Q41">
            <v>35527000</v>
          </cell>
        </row>
        <row r="43">
          <cell r="Q43">
            <v>4291000</v>
          </cell>
        </row>
        <row r="44">
          <cell r="Q44">
            <v>0</v>
          </cell>
        </row>
        <row r="46">
          <cell r="Q46">
            <v>22900000</v>
          </cell>
        </row>
        <row r="48">
          <cell r="Q48">
            <v>2732000</v>
          </cell>
        </row>
        <row r="50">
          <cell r="Q50">
            <v>0</v>
          </cell>
        </row>
        <row r="52">
          <cell r="Q52">
            <v>0</v>
          </cell>
        </row>
        <row r="53">
          <cell r="O53">
            <v>0</v>
          </cell>
          <cell r="Q53">
            <v>0</v>
          </cell>
        </row>
        <row r="54">
          <cell r="O54">
            <v>0</v>
          </cell>
          <cell r="Q54">
            <v>0</v>
          </cell>
        </row>
        <row r="55">
          <cell r="O55">
            <v>0</v>
          </cell>
          <cell r="Q55">
            <v>0</v>
          </cell>
        </row>
        <row r="56">
          <cell r="O56">
            <v>0</v>
          </cell>
          <cell r="Q56">
            <v>0</v>
          </cell>
        </row>
        <row r="57">
          <cell r="O57">
            <v>0</v>
          </cell>
          <cell r="Q57">
            <v>0</v>
          </cell>
        </row>
        <row r="58">
          <cell r="O58">
            <v>0</v>
          </cell>
          <cell r="Q58">
            <v>0</v>
          </cell>
        </row>
        <row r="59">
          <cell r="Q59">
            <v>0</v>
          </cell>
        </row>
        <row r="60">
          <cell r="Q60">
            <v>0</v>
          </cell>
        </row>
        <row r="61">
          <cell r="Q61">
            <v>0</v>
          </cell>
        </row>
        <row r="62">
          <cell r="Q62">
            <v>0</v>
          </cell>
        </row>
        <row r="68">
          <cell r="O68">
            <v>30</v>
          </cell>
        </row>
        <row r="70">
          <cell r="Q70">
            <v>0</v>
          </cell>
        </row>
        <row r="71">
          <cell r="Q71">
            <v>0</v>
          </cell>
        </row>
        <row r="72">
          <cell r="Q72">
            <v>0</v>
          </cell>
        </row>
        <row r="73">
          <cell r="Q73">
            <v>0</v>
          </cell>
        </row>
        <row r="74">
          <cell r="Q74">
            <v>0</v>
          </cell>
        </row>
        <row r="75">
          <cell r="Q75">
            <v>0</v>
          </cell>
        </row>
        <row r="76">
          <cell r="Q76">
            <v>0</v>
          </cell>
        </row>
        <row r="77">
          <cell r="Q77">
            <v>0</v>
          </cell>
        </row>
        <row r="78">
          <cell r="Q78">
            <v>0</v>
          </cell>
        </row>
        <row r="79">
          <cell r="Q79">
            <v>0</v>
          </cell>
        </row>
        <row r="82">
          <cell r="O82">
            <v>35</v>
          </cell>
          <cell r="Q82">
            <v>21475000</v>
          </cell>
        </row>
        <row r="88">
          <cell r="O88">
            <v>50</v>
          </cell>
          <cell r="Q88">
            <v>0</v>
          </cell>
        </row>
        <row r="89">
          <cell r="O89">
            <v>50</v>
          </cell>
          <cell r="Q89">
            <v>0</v>
          </cell>
        </row>
        <row r="91">
          <cell r="O91">
            <v>50</v>
          </cell>
          <cell r="Q91">
            <v>0</v>
          </cell>
        </row>
        <row r="92">
          <cell r="O92">
            <v>50</v>
          </cell>
          <cell r="Q92">
            <v>0</v>
          </cell>
        </row>
        <row r="93">
          <cell r="O93">
            <v>50</v>
          </cell>
          <cell r="Q93">
            <v>0</v>
          </cell>
        </row>
        <row r="94">
          <cell r="O94">
            <v>50</v>
          </cell>
          <cell r="Q94">
            <v>0</v>
          </cell>
        </row>
        <row r="96">
          <cell r="O96">
            <v>50</v>
          </cell>
          <cell r="Q96">
            <v>0</v>
          </cell>
        </row>
        <row r="97">
          <cell r="O97">
            <v>50</v>
          </cell>
          <cell r="Q97">
            <v>0</v>
          </cell>
        </row>
        <row r="99">
          <cell r="O99">
            <v>50</v>
          </cell>
          <cell r="Q99">
            <v>0</v>
          </cell>
        </row>
        <row r="100">
          <cell r="O100">
            <v>0</v>
          </cell>
          <cell r="Q100">
            <v>0</v>
          </cell>
        </row>
        <row r="101">
          <cell r="O101">
            <v>50</v>
          </cell>
          <cell r="Q101">
            <v>0</v>
          </cell>
        </row>
        <row r="103">
          <cell r="O103">
            <v>50</v>
          </cell>
          <cell r="Q103">
            <v>0</v>
          </cell>
        </row>
        <row r="104">
          <cell r="O104">
            <v>50</v>
          </cell>
          <cell r="Q104">
            <v>0</v>
          </cell>
        </row>
        <row r="105">
          <cell r="O105">
            <v>50</v>
          </cell>
          <cell r="Q105">
            <v>0</v>
          </cell>
        </row>
        <row r="107">
          <cell r="O107">
            <v>40</v>
          </cell>
          <cell r="Q107">
            <v>63203138</v>
          </cell>
        </row>
        <row r="110">
          <cell r="O110">
            <v>15</v>
          </cell>
          <cell r="Q110">
            <v>18520000</v>
          </cell>
        </row>
        <row r="112">
          <cell r="O112">
            <v>15</v>
          </cell>
        </row>
        <row r="114">
          <cell r="O114">
            <v>30</v>
          </cell>
          <cell r="Q114">
            <v>13043090</v>
          </cell>
        </row>
        <row r="115">
          <cell r="O115">
            <v>0</v>
          </cell>
          <cell r="Q115">
            <v>0</v>
          </cell>
        </row>
        <row r="116">
          <cell r="O116">
            <v>0</v>
          </cell>
          <cell r="Q116">
            <v>0</v>
          </cell>
        </row>
        <row r="117">
          <cell r="Q117">
            <v>0</v>
          </cell>
        </row>
        <row r="118">
          <cell r="Q118">
            <v>0</v>
          </cell>
        </row>
        <row r="119">
          <cell r="Q119">
            <v>0</v>
          </cell>
        </row>
        <row r="120">
          <cell r="O120">
            <v>15</v>
          </cell>
          <cell r="Q120">
            <v>0</v>
          </cell>
        </row>
        <row r="121">
          <cell r="O121">
            <v>100</v>
          </cell>
          <cell r="Q121">
            <v>0</v>
          </cell>
        </row>
        <row r="122">
          <cell r="Q122">
            <v>0</v>
          </cell>
        </row>
        <row r="123">
          <cell r="O123">
            <v>0</v>
          </cell>
          <cell r="Q123">
            <v>0</v>
          </cell>
        </row>
        <row r="124">
          <cell r="Q124">
            <v>0</v>
          </cell>
        </row>
        <row r="125">
          <cell r="Q125">
            <v>0</v>
          </cell>
        </row>
        <row r="126">
          <cell r="O126">
            <v>0</v>
          </cell>
          <cell r="Q126">
            <v>0</v>
          </cell>
        </row>
        <row r="127">
          <cell r="Q127">
            <v>0</v>
          </cell>
        </row>
        <row r="129">
          <cell r="Q129">
            <v>0</v>
          </cell>
        </row>
        <row r="130">
          <cell r="Q130">
            <v>0</v>
          </cell>
        </row>
        <row r="131">
          <cell r="Q131">
            <v>0</v>
          </cell>
        </row>
        <row r="132">
          <cell r="Q132">
            <v>0</v>
          </cell>
        </row>
        <row r="133">
          <cell r="Q133">
            <v>0</v>
          </cell>
        </row>
        <row r="134">
          <cell r="Q134">
            <v>0</v>
          </cell>
        </row>
        <row r="135">
          <cell r="Q135">
            <v>0</v>
          </cell>
        </row>
        <row r="136">
          <cell r="Q136">
            <v>0</v>
          </cell>
        </row>
        <row r="137">
          <cell r="O137">
            <v>100</v>
          </cell>
          <cell r="Q137">
            <v>0</v>
          </cell>
        </row>
        <row r="138">
          <cell r="Q138">
            <v>0</v>
          </cell>
        </row>
        <row r="139">
          <cell r="Q139">
            <v>0</v>
          </cell>
        </row>
        <row r="140">
          <cell r="Q140">
            <v>0</v>
          </cell>
        </row>
        <row r="143">
          <cell r="O143">
            <v>0</v>
          </cell>
        </row>
        <row r="144">
          <cell r="O144">
            <v>60</v>
          </cell>
          <cell r="Q144">
            <v>0</v>
          </cell>
        </row>
        <row r="145">
          <cell r="O145">
            <v>60</v>
          </cell>
        </row>
        <row r="148">
          <cell r="O148">
            <v>100</v>
          </cell>
          <cell r="Q148">
            <v>90149000</v>
          </cell>
        </row>
        <row r="151">
          <cell r="O151">
            <v>0</v>
          </cell>
          <cell r="Q151">
            <v>0</v>
          </cell>
        </row>
        <row r="152">
          <cell r="O152">
            <v>0</v>
          </cell>
          <cell r="Q152">
            <v>0</v>
          </cell>
        </row>
        <row r="153">
          <cell r="O153">
            <v>0</v>
          </cell>
          <cell r="Q153">
            <v>0</v>
          </cell>
        </row>
        <row r="154">
          <cell r="O154">
            <v>0</v>
          </cell>
          <cell r="Q154">
            <v>0</v>
          </cell>
        </row>
        <row r="155">
          <cell r="O155">
            <v>0</v>
          </cell>
          <cell r="Q155">
            <v>0</v>
          </cell>
        </row>
        <row r="156">
          <cell r="O156">
            <v>0</v>
          </cell>
          <cell r="Q156">
            <v>0</v>
          </cell>
        </row>
        <row r="158">
          <cell r="O158">
            <v>30</v>
          </cell>
        </row>
      </sheetData>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il 2020"/>
      <sheetName val="Mei 2020"/>
      <sheetName val="Juni"/>
      <sheetName val="Juli"/>
      <sheetName val="Agustus 1"/>
      <sheetName val="Agustus (2)"/>
      <sheetName val="September "/>
      <sheetName val="Sheet1"/>
      <sheetName val="Oktober "/>
      <sheetName val="Oktober  (2)"/>
      <sheetName val="Nopember (2)"/>
      <sheetName val="Nopember"/>
      <sheetName val="Nopember (3)"/>
      <sheetName val="Desember "/>
      <sheetName val="Desember  (2)"/>
      <sheetName val="Rincian Dewan 22-08-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62">
          <cell r="D162">
            <v>7681013712.3000002</v>
          </cell>
        </row>
      </sheetData>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155"/>
  <sheetViews>
    <sheetView view="pageBreakPreview" topLeftCell="B1" zoomScale="70" zoomScaleNormal="90" zoomScaleSheetLayoutView="70" workbookViewId="0">
      <selection activeCell="C31" sqref="C31"/>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6.5" x14ac:dyDescent="0.25">
      <c r="A3" s="2"/>
      <c r="B3" s="2"/>
      <c r="C3" s="3"/>
      <c r="D3" s="5"/>
      <c r="F3" s="8"/>
      <c r="G3" s="8"/>
      <c r="H3" s="8"/>
      <c r="I3" s="8"/>
      <c r="J3" s="9"/>
      <c r="K3" s="6"/>
      <c r="L3" s="10"/>
      <c r="M3" s="6"/>
      <c r="N3" s="6"/>
      <c r="O3" s="6"/>
      <c r="P3" s="6"/>
      <c r="Q3" s="4"/>
      <c r="R3" s="207"/>
      <c r="S3" s="207"/>
      <c r="T3" s="6"/>
      <c r="U3" s="6"/>
      <c r="V3" s="7"/>
      <c r="W3" s="6"/>
      <c r="X3" s="6"/>
      <c r="Y3" s="6"/>
      <c r="Z3" s="10"/>
    </row>
    <row r="4" spans="1:152" s="11" customFormat="1" ht="18.75" customHeight="1" x14ac:dyDescent="0.2">
      <c r="A4" s="418" t="s">
        <v>1</v>
      </c>
      <c r="B4" s="418" t="s">
        <v>433</v>
      </c>
      <c r="C4" s="418" t="s">
        <v>434</v>
      </c>
      <c r="D4" s="424" t="s">
        <v>435</v>
      </c>
      <c r="E4" s="428" t="s">
        <v>436</v>
      </c>
      <c r="F4" s="191" t="s">
        <v>8</v>
      </c>
      <c r="G4" s="192"/>
      <c r="H4" s="192"/>
      <c r="I4" s="192"/>
      <c r="J4" s="192"/>
      <c r="K4" s="422" t="s">
        <v>8</v>
      </c>
      <c r="L4" s="422"/>
      <c r="M4" s="418" t="s">
        <v>440</v>
      </c>
      <c r="N4" s="422" t="s">
        <v>441</v>
      </c>
      <c r="O4" s="422"/>
      <c r="P4" s="422"/>
      <c r="Q4" s="422"/>
      <c r="R4" s="420" t="s">
        <v>2</v>
      </c>
      <c r="S4" s="420" t="s">
        <v>452</v>
      </c>
      <c r="T4" s="426" t="s">
        <v>3</v>
      </c>
      <c r="U4" s="427"/>
      <c r="V4" s="420" t="s">
        <v>4</v>
      </c>
      <c r="W4" s="418" t="s">
        <v>5</v>
      </c>
      <c r="X4" s="418" t="s">
        <v>6</v>
      </c>
      <c r="Y4" s="418" t="s">
        <v>7</v>
      </c>
      <c r="Z4" s="418" t="s">
        <v>9</v>
      </c>
    </row>
    <row r="5" spans="1:152" s="11" customFormat="1" ht="18.75" customHeight="1" x14ac:dyDescent="0.2">
      <c r="A5" s="419"/>
      <c r="B5" s="419"/>
      <c r="C5" s="419"/>
      <c r="D5" s="425"/>
      <c r="E5" s="429"/>
      <c r="F5" s="195" t="s">
        <v>437</v>
      </c>
      <c r="G5" s="196"/>
      <c r="H5" s="196"/>
      <c r="I5" s="196"/>
      <c r="J5" s="196"/>
      <c r="K5" s="197" t="s">
        <v>438</v>
      </c>
      <c r="L5" s="197" t="s">
        <v>439</v>
      </c>
      <c r="M5" s="419"/>
      <c r="N5" s="182" t="s">
        <v>442</v>
      </c>
      <c r="O5" s="182" t="s">
        <v>443</v>
      </c>
      <c r="P5" s="182" t="s">
        <v>436</v>
      </c>
      <c r="Q5" s="182" t="s">
        <v>444</v>
      </c>
      <c r="R5" s="423"/>
      <c r="S5" s="423"/>
      <c r="T5" s="230"/>
      <c r="U5" s="230"/>
      <c r="V5" s="421"/>
      <c r="W5" s="419"/>
      <c r="X5" s="419"/>
      <c r="Y5" s="419"/>
      <c r="Z5" s="419"/>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3"/>
    </row>
    <row r="6" spans="1:152" s="17" customFormat="1" x14ac:dyDescent="0.25">
      <c r="A6" s="14">
        <v>1</v>
      </c>
      <c r="B6" s="14">
        <v>1</v>
      </c>
      <c r="C6" s="14">
        <v>2</v>
      </c>
      <c r="D6" s="14">
        <v>3</v>
      </c>
      <c r="E6" s="14">
        <v>4</v>
      </c>
      <c r="F6" s="14">
        <v>13</v>
      </c>
      <c r="G6" s="14">
        <v>14</v>
      </c>
      <c r="H6" s="14">
        <v>15</v>
      </c>
      <c r="I6" s="14">
        <v>16</v>
      </c>
      <c r="J6" s="14">
        <v>17</v>
      </c>
      <c r="K6" s="14">
        <v>5</v>
      </c>
      <c r="L6" s="14">
        <v>6</v>
      </c>
      <c r="M6" s="14">
        <v>7</v>
      </c>
      <c r="N6" s="14">
        <v>8</v>
      </c>
      <c r="O6" s="14">
        <v>9</v>
      </c>
      <c r="P6" s="14">
        <v>10</v>
      </c>
      <c r="Q6" s="14">
        <v>11</v>
      </c>
      <c r="R6" s="208">
        <v>12</v>
      </c>
      <c r="S6" s="208">
        <v>13</v>
      </c>
      <c r="T6" s="14">
        <v>6</v>
      </c>
      <c r="U6" s="14">
        <v>7</v>
      </c>
      <c r="V6" s="14">
        <v>8</v>
      </c>
      <c r="W6" s="14">
        <v>9</v>
      </c>
      <c r="X6" s="14">
        <v>11</v>
      </c>
      <c r="Y6" s="14">
        <v>12</v>
      </c>
      <c r="Z6" s="14">
        <v>20</v>
      </c>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6"/>
    </row>
    <row r="7" spans="1:152" s="34" customFormat="1" ht="31.5" hidden="1" x14ac:dyDescent="0.25">
      <c r="A7" s="20" t="s">
        <v>12</v>
      </c>
      <c r="B7" s="292"/>
      <c r="C7" s="21" t="s">
        <v>13</v>
      </c>
      <c r="D7" s="23">
        <f>SUM(D8:D19)</f>
        <v>924577525</v>
      </c>
      <c r="E7" s="255"/>
      <c r="F7" s="29"/>
      <c r="G7" s="29"/>
      <c r="H7" s="29"/>
      <c r="I7" s="29"/>
      <c r="J7" s="29">
        <f>SUM(J8:J19)</f>
        <v>499588691</v>
      </c>
      <c r="K7" s="29">
        <f>SUM(K8:K19)</f>
        <v>368292036</v>
      </c>
      <c r="L7" s="30">
        <f>J7+K7</f>
        <v>867880727</v>
      </c>
      <c r="M7" s="27">
        <v>0</v>
      </c>
      <c r="N7" s="198"/>
      <c r="O7" s="198"/>
      <c r="P7" s="198"/>
      <c r="Q7" s="22" t="s">
        <v>14</v>
      </c>
      <c r="R7" s="209"/>
      <c r="S7" s="209"/>
      <c r="T7" s="24"/>
      <c r="U7" s="24"/>
      <c r="V7" s="25">
        <v>0</v>
      </c>
      <c r="W7" s="26">
        <f>SUM(W8:W19)</f>
        <v>0</v>
      </c>
      <c r="X7" s="27"/>
      <c r="Y7" s="28"/>
      <c r="Z7" s="30">
        <f t="shared" ref="Z7:Z38" si="0">D7-L7</f>
        <v>56696798</v>
      </c>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3"/>
    </row>
    <row r="8" spans="1:152" s="49" customFormat="1" ht="31.5" hidden="1" x14ac:dyDescent="0.25">
      <c r="A8" s="35" t="s">
        <v>15</v>
      </c>
      <c r="B8" s="293"/>
      <c r="C8" s="36" t="s">
        <v>16</v>
      </c>
      <c r="D8" s="38">
        <v>56334500</v>
      </c>
      <c r="E8" s="44"/>
      <c r="F8" s="43">
        <f>11/12*100</f>
        <v>91.666666666666657</v>
      </c>
      <c r="G8" s="43">
        <f>1/12*100</f>
        <v>8.3333333333333321</v>
      </c>
      <c r="H8" s="44">
        <f>F8+G8</f>
        <v>99.999999999999986</v>
      </c>
      <c r="I8" s="45">
        <f t="shared" ref="I8:I19" si="1">(Y8*H8)/100</f>
        <v>0.73342532782865211</v>
      </c>
      <c r="J8" s="43">
        <f>'[1]Oktober  (2)'!Q12</f>
        <v>28342296</v>
      </c>
      <c r="K8" s="46">
        <f>14144449+3862747+1104870</f>
        <v>19112066</v>
      </c>
      <c r="L8" s="43">
        <f t="shared" ref="L8:L60" si="2">J8+K8</f>
        <v>47454362</v>
      </c>
      <c r="M8" s="41">
        <v>0</v>
      </c>
      <c r="N8" s="190"/>
      <c r="O8" s="190"/>
      <c r="P8" s="190"/>
      <c r="Q8" s="37" t="s">
        <v>14</v>
      </c>
      <c r="R8" s="210" t="s">
        <v>17</v>
      </c>
      <c r="S8" s="210"/>
      <c r="T8" s="39" t="s">
        <v>18</v>
      </c>
      <c r="U8" s="39" t="s">
        <v>19</v>
      </c>
      <c r="V8" s="40">
        <v>0</v>
      </c>
      <c r="W8" s="41">
        <v>0</v>
      </c>
      <c r="X8" s="41">
        <v>0</v>
      </c>
      <c r="Y8" s="42">
        <f>D8/D145*100</f>
        <v>0.73342532782865211</v>
      </c>
      <c r="Z8" s="43">
        <f t="shared" si="0"/>
        <v>8880138</v>
      </c>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8"/>
    </row>
    <row r="9" spans="1:152" s="64" customFormat="1" ht="47.25" hidden="1" x14ac:dyDescent="0.25">
      <c r="A9" s="50" t="s">
        <v>20</v>
      </c>
      <c r="B9" s="290"/>
      <c r="C9" s="51" t="s">
        <v>21</v>
      </c>
      <c r="D9" s="53">
        <v>20054025</v>
      </c>
      <c r="E9" s="59"/>
      <c r="F9" s="43">
        <v>0</v>
      </c>
      <c r="G9" s="58">
        <v>25</v>
      </c>
      <c r="H9" s="59">
        <f t="shared" ref="H9:H73" si="3">F9+G9</f>
        <v>25</v>
      </c>
      <c r="I9" s="60">
        <f t="shared" si="1"/>
        <v>6.5271413875640089E-2</v>
      </c>
      <c r="J9" s="43">
        <f>'[1]Oktober  (2)'!Q13</f>
        <v>0</v>
      </c>
      <c r="K9" s="61">
        <v>3778750</v>
      </c>
      <c r="L9" s="58">
        <f t="shared" si="2"/>
        <v>3778750</v>
      </c>
      <c r="M9" s="56">
        <v>0</v>
      </c>
      <c r="N9" s="199"/>
      <c r="O9" s="199"/>
      <c r="P9" s="199"/>
      <c r="Q9" s="52" t="s">
        <v>14</v>
      </c>
      <c r="R9" s="211" t="s">
        <v>17</v>
      </c>
      <c r="S9" s="211"/>
      <c r="T9" s="54" t="s">
        <v>18</v>
      </c>
      <c r="U9" s="54" t="s">
        <v>19</v>
      </c>
      <c r="V9" s="55">
        <v>0</v>
      </c>
      <c r="W9" s="56">
        <v>0</v>
      </c>
      <c r="X9" s="56">
        <v>0</v>
      </c>
      <c r="Y9" s="57">
        <f>D9/D145*100</f>
        <v>0.26108565550256035</v>
      </c>
      <c r="Z9" s="58">
        <f t="shared" si="0"/>
        <v>16275275</v>
      </c>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c r="EO9" s="62"/>
      <c r="EP9" s="62"/>
      <c r="EQ9" s="62"/>
      <c r="ER9" s="62"/>
      <c r="ES9" s="62"/>
      <c r="ET9" s="62"/>
      <c r="EU9" s="62"/>
      <c r="EV9" s="63"/>
    </row>
    <row r="10" spans="1:152" s="64" customFormat="1" ht="31.5" hidden="1" x14ac:dyDescent="0.25">
      <c r="A10" s="50" t="s">
        <v>22</v>
      </c>
      <c r="B10" s="290"/>
      <c r="C10" s="51" t="s">
        <v>23</v>
      </c>
      <c r="D10" s="53">
        <v>25001260</v>
      </c>
      <c r="E10" s="59"/>
      <c r="F10" s="43">
        <v>50</v>
      </c>
      <c r="G10" s="58">
        <v>50</v>
      </c>
      <c r="H10" s="59">
        <f t="shared" si="3"/>
        <v>100</v>
      </c>
      <c r="I10" s="60">
        <f t="shared" si="1"/>
        <v>0.32549427636047829</v>
      </c>
      <c r="J10" s="43">
        <f>'[1]Oktober  (2)'!Q14</f>
        <v>0</v>
      </c>
      <c r="K10" s="61">
        <v>25001260</v>
      </c>
      <c r="L10" s="58">
        <f t="shared" si="2"/>
        <v>25001260</v>
      </c>
      <c r="M10" s="56">
        <v>0</v>
      </c>
      <c r="N10" s="199"/>
      <c r="O10" s="199"/>
      <c r="P10" s="199"/>
      <c r="Q10" s="52" t="s">
        <v>14</v>
      </c>
      <c r="R10" s="211" t="s">
        <v>17</v>
      </c>
      <c r="S10" s="211"/>
      <c r="T10" s="54" t="s">
        <v>18</v>
      </c>
      <c r="U10" s="54" t="s">
        <v>19</v>
      </c>
      <c r="V10" s="55">
        <v>0</v>
      </c>
      <c r="W10" s="56">
        <v>0</v>
      </c>
      <c r="X10" s="56">
        <v>0</v>
      </c>
      <c r="Y10" s="57">
        <f>D10/D145*100</f>
        <v>0.32549427636047834</v>
      </c>
      <c r="Z10" s="58">
        <f t="shared" si="0"/>
        <v>0</v>
      </c>
      <c r="AA10" s="65"/>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c r="EO10" s="62"/>
      <c r="EP10" s="62"/>
      <c r="EQ10" s="62"/>
      <c r="ER10" s="62"/>
      <c r="ES10" s="62"/>
      <c r="ET10" s="62"/>
      <c r="EU10" s="62"/>
      <c r="EV10" s="63"/>
    </row>
    <row r="11" spans="1:152" s="64" customFormat="1" ht="31.5" hidden="1" x14ac:dyDescent="0.25">
      <c r="A11" s="50" t="s">
        <v>24</v>
      </c>
      <c r="B11" s="290"/>
      <c r="C11" s="51" t="s">
        <v>25</v>
      </c>
      <c r="D11" s="53">
        <v>10648260</v>
      </c>
      <c r="E11" s="59"/>
      <c r="F11" s="43">
        <v>30</v>
      </c>
      <c r="G11" s="58">
        <v>70</v>
      </c>
      <c r="H11" s="59">
        <f t="shared" si="3"/>
        <v>100</v>
      </c>
      <c r="I11" s="60">
        <f t="shared" si="1"/>
        <v>0.13863092032954447</v>
      </c>
      <c r="J11" s="43">
        <f>'[1]Oktober  (2)'!Q15</f>
        <v>0</v>
      </c>
      <c r="K11" s="61">
        <v>10648260</v>
      </c>
      <c r="L11" s="58">
        <f t="shared" si="2"/>
        <v>10648260</v>
      </c>
      <c r="M11" s="56">
        <v>0</v>
      </c>
      <c r="N11" s="199"/>
      <c r="O11" s="199"/>
      <c r="P11" s="199"/>
      <c r="Q11" s="52" t="s">
        <v>14</v>
      </c>
      <c r="R11" s="211" t="s">
        <v>17</v>
      </c>
      <c r="S11" s="211"/>
      <c r="T11" s="54" t="s">
        <v>18</v>
      </c>
      <c r="U11" s="54" t="s">
        <v>19</v>
      </c>
      <c r="V11" s="55">
        <v>0</v>
      </c>
      <c r="W11" s="56">
        <v>0</v>
      </c>
      <c r="X11" s="56">
        <v>0</v>
      </c>
      <c r="Y11" s="66">
        <f>D11/D145*100</f>
        <v>0.13863092032954447</v>
      </c>
      <c r="Z11" s="58">
        <f t="shared" si="0"/>
        <v>0</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47.25" hidden="1" x14ac:dyDescent="0.25">
      <c r="A12" s="50" t="s">
        <v>26</v>
      </c>
      <c r="B12" s="290"/>
      <c r="C12" s="51" t="s">
        <v>27</v>
      </c>
      <c r="D12" s="53">
        <v>1523600</v>
      </c>
      <c r="E12" s="59"/>
      <c r="F12" s="43">
        <f>'[1]Agustus (2)'!O16</f>
        <v>0</v>
      </c>
      <c r="G12" s="58">
        <v>100</v>
      </c>
      <c r="H12" s="59">
        <f t="shared" si="3"/>
        <v>100</v>
      </c>
      <c r="I12" s="60">
        <f t="shared" si="1"/>
        <v>1.9835923447971214E-2</v>
      </c>
      <c r="J12" s="43">
        <f>'[1]Oktober  (2)'!Q16</f>
        <v>0</v>
      </c>
      <c r="K12" s="61">
        <v>1522500</v>
      </c>
      <c r="L12" s="58">
        <f t="shared" si="2"/>
        <v>1522500</v>
      </c>
      <c r="M12" s="56">
        <v>0</v>
      </c>
      <c r="N12" s="199"/>
      <c r="O12" s="199"/>
      <c r="P12" s="199"/>
      <c r="Q12" s="52" t="s">
        <v>14</v>
      </c>
      <c r="R12" s="211" t="s">
        <v>17</v>
      </c>
      <c r="S12" s="211"/>
      <c r="T12" s="54" t="s">
        <v>18</v>
      </c>
      <c r="U12" s="54" t="s">
        <v>19</v>
      </c>
      <c r="V12" s="55">
        <v>0</v>
      </c>
      <c r="W12" s="56">
        <v>0</v>
      </c>
      <c r="X12" s="56">
        <v>0</v>
      </c>
      <c r="Y12" s="57">
        <f>D12/D145*100</f>
        <v>1.9835923447971214E-2</v>
      </c>
      <c r="Z12" s="58">
        <f t="shared" si="0"/>
        <v>1100</v>
      </c>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28</v>
      </c>
      <c r="B13" s="290"/>
      <c r="C13" s="51" t="s">
        <v>29</v>
      </c>
      <c r="D13" s="53">
        <v>3745040</v>
      </c>
      <c r="E13" s="59"/>
      <c r="F13" s="43">
        <v>40</v>
      </c>
      <c r="G13" s="58">
        <v>60</v>
      </c>
      <c r="H13" s="59">
        <f t="shared" si="3"/>
        <v>100</v>
      </c>
      <c r="I13" s="60">
        <f t="shared" si="1"/>
        <v>4.8757106031497847E-2</v>
      </c>
      <c r="J13" s="43">
        <f>'[1]Oktober  (2)'!Q17</f>
        <v>0</v>
      </c>
      <c r="K13" s="61">
        <v>3744260</v>
      </c>
      <c r="L13" s="58">
        <f t="shared" si="2"/>
        <v>3744260</v>
      </c>
      <c r="M13" s="56">
        <v>0</v>
      </c>
      <c r="N13" s="199"/>
      <c r="O13" s="199"/>
      <c r="P13" s="199"/>
      <c r="Q13" s="52" t="s">
        <v>14</v>
      </c>
      <c r="R13" s="211" t="s">
        <v>17</v>
      </c>
      <c r="S13" s="211"/>
      <c r="T13" s="54" t="s">
        <v>18</v>
      </c>
      <c r="U13" s="54" t="s">
        <v>19</v>
      </c>
      <c r="V13" s="55">
        <v>0</v>
      </c>
      <c r="W13" s="56">
        <v>0</v>
      </c>
      <c r="X13" s="56">
        <v>0</v>
      </c>
      <c r="Y13" s="57">
        <f>D13/D145*100</f>
        <v>4.8757106031497847E-2</v>
      </c>
      <c r="Z13" s="58">
        <f t="shared" si="0"/>
        <v>780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30</v>
      </c>
      <c r="B14" s="290"/>
      <c r="C14" s="51" t="s">
        <v>31</v>
      </c>
      <c r="D14" s="53">
        <v>29940000</v>
      </c>
      <c r="E14" s="59"/>
      <c r="F14" s="43">
        <v>90</v>
      </c>
      <c r="G14" s="58">
        <v>10</v>
      </c>
      <c r="H14" s="59">
        <f t="shared" si="3"/>
        <v>100</v>
      </c>
      <c r="I14" s="60">
        <f t="shared" si="1"/>
        <v>0.38979229983739705</v>
      </c>
      <c r="J14" s="43">
        <f>'[1]Oktober  (2)'!Q18</f>
        <v>21660000</v>
      </c>
      <c r="K14" s="61">
        <v>8280000</v>
      </c>
      <c r="L14" s="58">
        <f>J14+K14</f>
        <v>29940000</v>
      </c>
      <c r="M14" s="56">
        <v>0</v>
      </c>
      <c r="N14" s="199"/>
      <c r="O14" s="199"/>
      <c r="P14" s="199"/>
      <c r="Q14" s="52" t="s">
        <v>14</v>
      </c>
      <c r="R14" s="211" t="s">
        <v>17</v>
      </c>
      <c r="S14" s="211"/>
      <c r="T14" s="54" t="s">
        <v>18</v>
      </c>
      <c r="U14" s="54" t="s">
        <v>19</v>
      </c>
      <c r="V14" s="55">
        <v>0</v>
      </c>
      <c r="W14" s="56">
        <v>0</v>
      </c>
      <c r="X14" s="56">
        <v>0</v>
      </c>
      <c r="Y14" s="57">
        <f>D14/D145*100</f>
        <v>0.38979229983739705</v>
      </c>
      <c r="Z14" s="58">
        <f t="shared" si="0"/>
        <v>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32</v>
      </c>
      <c r="B15" s="290"/>
      <c r="C15" s="51" t="s">
        <v>33</v>
      </c>
      <c r="D15" s="53">
        <v>5925000</v>
      </c>
      <c r="E15" s="59"/>
      <c r="F15" s="43">
        <f>'[1]Agustus (2)'!O19</f>
        <v>0</v>
      </c>
      <c r="G15" s="58">
        <v>50</v>
      </c>
      <c r="H15" s="59">
        <f t="shared" si="3"/>
        <v>50</v>
      </c>
      <c r="I15" s="60">
        <f t="shared" si="1"/>
        <v>3.8569127864672308E-2</v>
      </c>
      <c r="J15" s="43">
        <f>'[1]Oktober  (2)'!Q19</f>
        <v>0</v>
      </c>
      <c r="K15" s="61">
        <v>1838000</v>
      </c>
      <c r="L15" s="58">
        <f t="shared" si="2"/>
        <v>1838000</v>
      </c>
      <c r="M15" s="56">
        <v>0</v>
      </c>
      <c r="N15" s="199"/>
      <c r="O15" s="199"/>
      <c r="P15" s="199"/>
      <c r="Q15" s="52" t="s">
        <v>14</v>
      </c>
      <c r="R15" s="211" t="s">
        <v>17</v>
      </c>
      <c r="S15" s="211"/>
      <c r="T15" s="54" t="s">
        <v>18</v>
      </c>
      <c r="U15" s="54" t="s">
        <v>19</v>
      </c>
      <c r="V15" s="55">
        <v>0</v>
      </c>
      <c r="W15" s="56">
        <v>0</v>
      </c>
      <c r="X15" s="56">
        <v>0</v>
      </c>
      <c r="Y15" s="57">
        <f>D15/D145*100</f>
        <v>7.7138255729344615E-2</v>
      </c>
      <c r="Z15" s="58">
        <f t="shared" si="0"/>
        <v>4087000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49" customFormat="1" ht="31.5" hidden="1" x14ac:dyDescent="0.25">
      <c r="A16" s="35" t="s">
        <v>34</v>
      </c>
      <c r="B16" s="293"/>
      <c r="C16" s="36" t="s">
        <v>35</v>
      </c>
      <c r="D16" s="67">
        <v>179543000</v>
      </c>
      <c r="E16" s="44"/>
      <c r="F16" s="43">
        <v>95</v>
      </c>
      <c r="G16" s="43">
        <v>5</v>
      </c>
      <c r="H16" s="44">
        <f>F16+G16</f>
        <v>100</v>
      </c>
      <c r="I16" s="45">
        <f t="shared" si="1"/>
        <v>2.3374909448799523</v>
      </c>
      <c r="J16" s="43">
        <f>'[1]Oktober  (2)'!Q20</f>
        <v>165671395</v>
      </c>
      <c r="K16" s="68">
        <v>11344100</v>
      </c>
      <c r="L16" s="43">
        <f t="shared" si="2"/>
        <v>177015495</v>
      </c>
      <c r="M16" s="41">
        <v>0</v>
      </c>
      <c r="N16" s="190"/>
      <c r="O16" s="190"/>
      <c r="P16" s="190"/>
      <c r="Q16" s="37" t="s">
        <v>14</v>
      </c>
      <c r="R16" s="210" t="s">
        <v>17</v>
      </c>
      <c r="S16" s="210"/>
      <c r="T16" s="39" t="s">
        <v>18</v>
      </c>
      <c r="U16" s="39" t="s">
        <v>19</v>
      </c>
      <c r="V16" s="40">
        <v>0</v>
      </c>
      <c r="W16" s="41">
        <v>0</v>
      </c>
      <c r="X16" s="41">
        <v>0</v>
      </c>
      <c r="Y16" s="42">
        <f>D16/D145*100</f>
        <v>2.3374909448799523</v>
      </c>
      <c r="Z16" s="43">
        <f t="shared" si="0"/>
        <v>2527505</v>
      </c>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8"/>
    </row>
    <row r="17" spans="1:152" s="49" customFormat="1" ht="47.25" hidden="1" x14ac:dyDescent="0.25">
      <c r="A17" s="35" t="s">
        <v>36</v>
      </c>
      <c r="B17" s="293"/>
      <c r="C17" s="36" t="s">
        <v>37</v>
      </c>
      <c r="D17" s="67">
        <v>156751420</v>
      </c>
      <c r="E17" s="44"/>
      <c r="F17" s="43">
        <f>11/12*100</f>
        <v>91.666666666666657</v>
      </c>
      <c r="G17" s="43">
        <f>1/12*100</f>
        <v>8.3333333333333321</v>
      </c>
      <c r="H17" s="44">
        <f t="shared" si="3"/>
        <v>99.999999999999986</v>
      </c>
      <c r="I17" s="45">
        <f t="shared" si="1"/>
        <v>2.0407647463118823</v>
      </c>
      <c r="J17" s="43">
        <f>'[1]Oktober  (2)'!Q21</f>
        <v>104000000</v>
      </c>
      <c r="K17" s="68">
        <f>26000000+26751420</f>
        <v>52751420</v>
      </c>
      <c r="L17" s="43">
        <f>J17+K17</f>
        <v>156751420</v>
      </c>
      <c r="M17" s="41">
        <v>0</v>
      </c>
      <c r="N17" s="190"/>
      <c r="O17" s="190"/>
      <c r="P17" s="190"/>
      <c r="Q17" s="37" t="s">
        <v>14</v>
      </c>
      <c r="R17" s="210" t="s">
        <v>17</v>
      </c>
      <c r="S17" s="210"/>
      <c r="T17" s="39" t="s">
        <v>18</v>
      </c>
      <c r="U17" s="39" t="s">
        <v>19</v>
      </c>
      <c r="V17" s="40">
        <v>0</v>
      </c>
      <c r="W17" s="41">
        <v>0</v>
      </c>
      <c r="X17" s="41">
        <v>0</v>
      </c>
      <c r="Y17" s="42">
        <f>D17/D145*100</f>
        <v>2.0407647463118828</v>
      </c>
      <c r="Z17" s="43">
        <f t="shared" si="0"/>
        <v>0</v>
      </c>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8"/>
    </row>
    <row r="18" spans="1:152" s="49" customFormat="1" ht="31.5" hidden="1" x14ac:dyDescent="0.25">
      <c r="A18" s="35" t="s">
        <v>38</v>
      </c>
      <c r="B18" s="293"/>
      <c r="C18" s="36" t="s">
        <v>39</v>
      </c>
      <c r="D18" s="67">
        <v>217200000</v>
      </c>
      <c r="E18" s="44"/>
      <c r="F18" s="43">
        <v>85</v>
      </c>
      <c r="G18" s="43">
        <v>15</v>
      </c>
      <c r="H18" s="44">
        <f t="shared" si="3"/>
        <v>100</v>
      </c>
      <c r="I18" s="45">
        <f t="shared" si="1"/>
        <v>2.8277517543314179</v>
      </c>
      <c r="J18" s="43">
        <f>'[1]Oktober  (2)'!Q22</f>
        <v>179915000</v>
      </c>
      <c r="K18" s="68">
        <f>2500000+30850000+3900000</f>
        <v>37250000</v>
      </c>
      <c r="L18" s="43">
        <f t="shared" si="2"/>
        <v>217165000</v>
      </c>
      <c r="M18" s="41">
        <v>0</v>
      </c>
      <c r="N18" s="190"/>
      <c r="O18" s="190"/>
      <c r="P18" s="190"/>
      <c r="Q18" s="37" t="s">
        <v>14</v>
      </c>
      <c r="R18" s="212" t="s">
        <v>40</v>
      </c>
      <c r="S18" s="212"/>
      <c r="T18" s="39" t="s">
        <v>18</v>
      </c>
      <c r="U18" s="39" t="s">
        <v>19</v>
      </c>
      <c r="V18" s="40">
        <v>0</v>
      </c>
      <c r="W18" s="41">
        <v>0</v>
      </c>
      <c r="X18" s="41">
        <v>0</v>
      </c>
      <c r="Y18" s="42">
        <f>D18/D145*100</f>
        <v>2.8277517543314179</v>
      </c>
      <c r="Z18" s="43">
        <f t="shared" si="0"/>
        <v>35000</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64" customFormat="1" ht="47.25" hidden="1" x14ac:dyDescent="0.25">
      <c r="A19" s="50" t="s">
        <v>41</v>
      </c>
      <c r="B19" s="290"/>
      <c r="C19" s="51" t="s">
        <v>42</v>
      </c>
      <c r="D19" s="53">
        <v>217911420</v>
      </c>
      <c r="E19" s="59"/>
      <c r="F19" s="43">
        <f>11/12*100</f>
        <v>91.666666666666657</v>
      </c>
      <c r="G19" s="43">
        <f>1/12*100</f>
        <v>8.3333333333333321</v>
      </c>
      <c r="H19" s="59">
        <f t="shared" si="3"/>
        <v>99.999999999999986</v>
      </c>
      <c r="I19" s="60">
        <f t="shared" si="1"/>
        <v>2.8370138130471929</v>
      </c>
      <c r="J19" s="43">
        <f>'[1]Oktober  (2)'!Q23</f>
        <v>0</v>
      </c>
      <c r="K19" s="61">
        <f>14490000+178531420</f>
        <v>193021420</v>
      </c>
      <c r="L19" s="58">
        <f t="shared" si="2"/>
        <v>193021420</v>
      </c>
      <c r="M19" s="56">
        <v>0</v>
      </c>
      <c r="N19" s="199"/>
      <c r="O19" s="199"/>
      <c r="P19" s="199"/>
      <c r="Q19" s="52" t="s">
        <v>14</v>
      </c>
      <c r="R19" s="213" t="s">
        <v>40</v>
      </c>
      <c r="S19" s="213"/>
      <c r="T19" s="54" t="s">
        <v>18</v>
      </c>
      <c r="U19" s="54" t="s">
        <v>19</v>
      </c>
      <c r="V19" s="55">
        <v>0</v>
      </c>
      <c r="W19" s="56">
        <v>0</v>
      </c>
      <c r="X19" s="56">
        <v>0</v>
      </c>
      <c r="Y19" s="57">
        <f>D19/D145*100</f>
        <v>2.8370138130471934</v>
      </c>
      <c r="Z19" s="58">
        <f t="shared" si="0"/>
        <v>24890000</v>
      </c>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3"/>
    </row>
    <row r="20" spans="1:152" s="34" customFormat="1" ht="47.25" hidden="1" x14ac:dyDescent="0.25">
      <c r="A20" s="20" t="s">
        <v>43</v>
      </c>
      <c r="B20" s="292"/>
      <c r="C20" s="21" t="s">
        <v>44</v>
      </c>
      <c r="D20" s="69">
        <f>SUM(D21:D22)</f>
        <v>154758890</v>
      </c>
      <c r="E20" s="59"/>
      <c r="F20" s="70"/>
      <c r="G20" s="71"/>
      <c r="H20" s="71"/>
      <c r="I20" s="71"/>
      <c r="J20" s="29">
        <f>SUM(J21:J22)</f>
        <v>40945899</v>
      </c>
      <c r="K20" s="29">
        <f>SUM(K21:K22)</f>
        <v>53100749</v>
      </c>
      <c r="L20" s="29">
        <f t="shared" si="2"/>
        <v>94046648</v>
      </c>
      <c r="M20" s="27">
        <v>0</v>
      </c>
      <c r="N20" s="198"/>
      <c r="O20" s="198"/>
      <c r="P20" s="198"/>
      <c r="Q20" s="22"/>
      <c r="R20" s="209"/>
      <c r="S20" s="209"/>
      <c r="T20" s="24"/>
      <c r="U20" s="24"/>
      <c r="V20" s="25">
        <v>0</v>
      </c>
      <c r="W20" s="27">
        <v>0</v>
      </c>
      <c r="X20" s="27">
        <v>0</v>
      </c>
      <c r="Y20" s="69"/>
      <c r="Z20" s="29">
        <f t="shared" si="0"/>
        <v>60712242</v>
      </c>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3"/>
    </row>
    <row r="21" spans="1:152" s="49" customFormat="1" ht="63" hidden="1" customHeight="1" x14ac:dyDescent="0.25">
      <c r="A21" s="35" t="s">
        <v>45</v>
      </c>
      <c r="B21" s="293"/>
      <c r="C21" s="36" t="s">
        <v>46</v>
      </c>
      <c r="D21" s="67">
        <v>131158890</v>
      </c>
      <c r="E21" s="44"/>
      <c r="F21" s="43">
        <v>33</v>
      </c>
      <c r="G21" s="43">
        <v>47</v>
      </c>
      <c r="H21" s="44">
        <f t="shared" si="3"/>
        <v>80</v>
      </c>
      <c r="I21" s="45">
        <f>(Y21*H21)/100</f>
        <v>1.3660581263118285</v>
      </c>
      <c r="J21" s="43">
        <f>'[1]Oktober  (2)'!Q25</f>
        <v>40945899</v>
      </c>
      <c r="K21" s="68">
        <f>26141530+16484334+6943285</f>
        <v>49569149</v>
      </c>
      <c r="L21" s="43">
        <f>J21+K21</f>
        <v>90515048</v>
      </c>
      <c r="M21" s="41">
        <v>0</v>
      </c>
      <c r="N21" s="190"/>
      <c r="O21" s="190"/>
      <c r="P21" s="190"/>
      <c r="Q21" s="37" t="s">
        <v>14</v>
      </c>
      <c r="R21" s="212" t="s">
        <v>40</v>
      </c>
      <c r="S21" s="212"/>
      <c r="T21" s="39" t="s">
        <v>18</v>
      </c>
      <c r="U21" s="39" t="s">
        <v>19</v>
      </c>
      <c r="V21" s="40">
        <v>0</v>
      </c>
      <c r="W21" s="41">
        <v>0</v>
      </c>
      <c r="X21" s="41">
        <v>0</v>
      </c>
      <c r="Y21" s="42">
        <f>SUM(D21/D145)*100</f>
        <v>1.7075726578897856</v>
      </c>
      <c r="Z21" s="43">
        <f t="shared" si="0"/>
        <v>40643842</v>
      </c>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8"/>
    </row>
    <row r="22" spans="1:152" s="64" customFormat="1" ht="31.5" hidden="1" x14ac:dyDescent="0.25">
      <c r="A22" s="50" t="s">
        <v>47</v>
      </c>
      <c r="B22" s="290"/>
      <c r="C22" s="51" t="s">
        <v>48</v>
      </c>
      <c r="D22" s="53">
        <v>23600000</v>
      </c>
      <c r="E22" s="59"/>
      <c r="F22" s="43">
        <v>30</v>
      </c>
      <c r="G22" s="58">
        <v>10</v>
      </c>
      <c r="H22" s="59">
        <f t="shared" si="3"/>
        <v>40</v>
      </c>
      <c r="I22" s="60">
        <f>(Y22*H22)/100</f>
        <v>0.12290044457131021</v>
      </c>
      <c r="J22" s="43">
        <f>'[1]Oktober  (2)'!Q26</f>
        <v>0</v>
      </c>
      <c r="K22" s="61">
        <f>2806600+725000</f>
        <v>3531600</v>
      </c>
      <c r="L22" s="58">
        <f t="shared" si="2"/>
        <v>3531600</v>
      </c>
      <c r="M22" s="56">
        <v>0</v>
      </c>
      <c r="N22" s="199"/>
      <c r="O22" s="199"/>
      <c r="P22" s="199"/>
      <c r="Q22" s="52" t="s">
        <v>14</v>
      </c>
      <c r="R22" s="213" t="s">
        <v>40</v>
      </c>
      <c r="S22" s="213"/>
      <c r="T22" s="54" t="s">
        <v>18</v>
      </c>
      <c r="U22" s="54" t="s">
        <v>19</v>
      </c>
      <c r="V22" s="55">
        <v>0</v>
      </c>
      <c r="W22" s="56">
        <v>0</v>
      </c>
      <c r="X22" s="56">
        <v>0</v>
      </c>
      <c r="Y22" s="57">
        <f>SUM(D22/D145)*100</f>
        <v>0.30725111142827555</v>
      </c>
      <c r="Z22" s="58">
        <f t="shared" si="0"/>
        <v>20068400</v>
      </c>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3"/>
    </row>
    <row r="23" spans="1:152" s="34" customFormat="1" ht="63" hidden="1" x14ac:dyDescent="0.25">
      <c r="A23" s="20" t="s">
        <v>49</v>
      </c>
      <c r="B23" s="292"/>
      <c r="C23" s="21" t="s">
        <v>50</v>
      </c>
      <c r="D23" s="69">
        <f>SUM(D24:D25)</f>
        <v>26013992.5</v>
      </c>
      <c r="E23" s="59"/>
      <c r="F23" s="70"/>
      <c r="G23" s="29"/>
      <c r="H23" s="29"/>
      <c r="I23" s="71"/>
      <c r="J23" s="29">
        <f>SUM(J24:J25)</f>
        <v>4569010</v>
      </c>
      <c r="K23" s="29">
        <f>SUM(K24:K25)</f>
        <v>21438788</v>
      </c>
      <c r="L23" s="29">
        <f t="shared" si="2"/>
        <v>26007798</v>
      </c>
      <c r="M23" s="27">
        <v>0</v>
      </c>
      <c r="N23" s="198"/>
      <c r="O23" s="198"/>
      <c r="P23" s="198"/>
      <c r="Q23" s="22"/>
      <c r="R23" s="214"/>
      <c r="S23" s="214"/>
      <c r="T23" s="27"/>
      <c r="U23" s="27"/>
      <c r="V23" s="25">
        <v>0</v>
      </c>
      <c r="W23" s="27">
        <v>0</v>
      </c>
      <c r="X23" s="27"/>
      <c r="Y23" s="69"/>
      <c r="Z23" s="29">
        <f t="shared" si="0"/>
        <v>6194.5</v>
      </c>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3"/>
    </row>
    <row r="24" spans="1:152" s="49" customFormat="1" ht="47.25" hidden="1" x14ac:dyDescent="0.25">
      <c r="A24" s="35" t="s">
        <v>51</v>
      </c>
      <c r="B24" s="293"/>
      <c r="C24" s="36" t="s">
        <v>52</v>
      </c>
      <c r="D24" s="72">
        <v>22326992.5</v>
      </c>
      <c r="E24" s="44"/>
      <c r="F24" s="43">
        <v>70</v>
      </c>
      <c r="G24" s="43">
        <v>30</v>
      </c>
      <c r="H24" s="44">
        <f t="shared" si="3"/>
        <v>100</v>
      </c>
      <c r="I24" s="45">
        <f>(Y24*H24)/100</f>
        <v>0.29067768052863441</v>
      </c>
      <c r="J24" s="43">
        <f>'[1]Oktober  (2)'!Q28</f>
        <v>888080</v>
      </c>
      <c r="K24" s="68">
        <f>4286180+7326198+9826410</f>
        <v>21438788</v>
      </c>
      <c r="L24" s="43">
        <f t="shared" si="2"/>
        <v>22326868</v>
      </c>
      <c r="M24" s="41">
        <v>0</v>
      </c>
      <c r="N24" s="190"/>
      <c r="O24" s="190"/>
      <c r="P24" s="190"/>
      <c r="Q24" s="37" t="s">
        <v>14</v>
      </c>
      <c r="R24" s="215" t="s">
        <v>53</v>
      </c>
      <c r="S24" s="215"/>
      <c r="T24" s="39" t="s">
        <v>18</v>
      </c>
      <c r="U24" s="39" t="s">
        <v>19</v>
      </c>
      <c r="V24" s="40">
        <v>0</v>
      </c>
      <c r="W24" s="41">
        <v>0</v>
      </c>
      <c r="X24" s="41">
        <v>0</v>
      </c>
      <c r="Y24" s="42">
        <f>SUM(D24/D145)*100</f>
        <v>0.29067768052863441</v>
      </c>
      <c r="Z24" s="43">
        <f t="shared" si="0"/>
        <v>124.5</v>
      </c>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8"/>
    </row>
    <row r="25" spans="1:152" s="49" customFormat="1" ht="31.5" hidden="1" x14ac:dyDescent="0.25">
      <c r="A25" s="35" t="s">
        <v>54</v>
      </c>
      <c r="B25" s="293"/>
      <c r="C25" s="36" t="s">
        <v>55</v>
      </c>
      <c r="D25" s="72">
        <v>3687000</v>
      </c>
      <c r="E25" s="44"/>
      <c r="F25" s="43">
        <v>100</v>
      </c>
      <c r="G25" s="43">
        <v>0</v>
      </c>
      <c r="H25" s="44">
        <f t="shared" si="3"/>
        <v>100</v>
      </c>
      <c r="I25" s="45">
        <f>(Y25*H25)/100</f>
        <v>4.8001476603222543E-2</v>
      </c>
      <c r="J25" s="43">
        <f>'[1]Oktober  (2)'!Q29</f>
        <v>3680930</v>
      </c>
      <c r="K25" s="68">
        <v>0</v>
      </c>
      <c r="L25" s="43">
        <f t="shared" si="2"/>
        <v>3680930</v>
      </c>
      <c r="M25" s="41">
        <v>0</v>
      </c>
      <c r="N25" s="190"/>
      <c r="O25" s="190"/>
      <c r="P25" s="190"/>
      <c r="Q25" s="37" t="s">
        <v>14</v>
      </c>
      <c r="R25" s="215" t="s">
        <v>17</v>
      </c>
      <c r="S25" s="215"/>
      <c r="T25" s="39" t="s">
        <v>18</v>
      </c>
      <c r="U25" s="39" t="s">
        <v>56</v>
      </c>
      <c r="V25" s="40">
        <v>0</v>
      </c>
      <c r="W25" s="41">
        <v>0</v>
      </c>
      <c r="X25" s="41">
        <v>0</v>
      </c>
      <c r="Y25" s="42">
        <f>SUM(D25/D145)*100</f>
        <v>4.8001476603222543E-2</v>
      </c>
      <c r="Z25" s="43">
        <f t="shared" si="0"/>
        <v>6070</v>
      </c>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8"/>
    </row>
    <row r="26" spans="1:152" s="34" customFormat="1" ht="31.5" hidden="1" x14ac:dyDescent="0.25">
      <c r="A26" s="20" t="s">
        <v>57</v>
      </c>
      <c r="B26" s="292"/>
      <c r="C26" s="73" t="s">
        <v>58</v>
      </c>
      <c r="D26" s="69">
        <f>D27</f>
        <v>82124250</v>
      </c>
      <c r="E26" s="59"/>
      <c r="F26" s="70"/>
      <c r="G26" s="26"/>
      <c r="H26" s="74"/>
      <c r="I26" s="71"/>
      <c r="J26" s="29">
        <f>J27</f>
        <v>0</v>
      </c>
      <c r="K26" s="29">
        <f>K27</f>
        <v>319250</v>
      </c>
      <c r="L26" s="29">
        <f t="shared" si="2"/>
        <v>319250</v>
      </c>
      <c r="M26" s="27">
        <v>0</v>
      </c>
      <c r="N26" s="198"/>
      <c r="O26" s="198"/>
      <c r="P26" s="198"/>
      <c r="Q26" s="22"/>
      <c r="R26" s="214"/>
      <c r="S26" s="214"/>
      <c r="T26" s="27">
        <v>0</v>
      </c>
      <c r="U26" s="27">
        <v>0</v>
      </c>
      <c r="V26" s="25">
        <v>0</v>
      </c>
      <c r="W26" s="27">
        <v>0</v>
      </c>
      <c r="X26" s="27">
        <v>0</v>
      </c>
      <c r="Y26" s="69"/>
      <c r="Z26" s="29">
        <f t="shared" si="0"/>
        <v>81805000</v>
      </c>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3"/>
    </row>
    <row r="27" spans="1:152" s="64" customFormat="1" ht="47.25" hidden="1" x14ac:dyDescent="0.25">
      <c r="A27" s="50" t="s">
        <v>59</v>
      </c>
      <c r="B27" s="290"/>
      <c r="C27" s="51" t="s">
        <v>60</v>
      </c>
      <c r="D27" s="53">
        <v>82124250</v>
      </c>
      <c r="E27" s="59"/>
      <c r="F27" s="43">
        <v>30</v>
      </c>
      <c r="G27" s="55">
        <v>0</v>
      </c>
      <c r="H27" s="31">
        <f>G27+F27/1</f>
        <v>30</v>
      </c>
      <c r="I27" s="60">
        <f>(Y27*H27)/100</f>
        <v>0.32075551382686723</v>
      </c>
      <c r="J27" s="43">
        <f>'[1]Oktober  (2)'!Q31</f>
        <v>0</v>
      </c>
      <c r="K27" s="61">
        <v>319250</v>
      </c>
      <c r="L27" s="58">
        <f t="shared" si="2"/>
        <v>319250</v>
      </c>
      <c r="M27" s="56">
        <v>0</v>
      </c>
      <c r="N27" s="199"/>
      <c r="O27" s="199"/>
      <c r="P27" s="199"/>
      <c r="Q27" s="52"/>
      <c r="R27" s="205" t="s">
        <v>40</v>
      </c>
      <c r="S27" s="205"/>
      <c r="T27" s="56">
        <v>0</v>
      </c>
      <c r="U27" s="56">
        <v>0</v>
      </c>
      <c r="V27" s="55">
        <v>0</v>
      </c>
      <c r="W27" s="56">
        <v>0</v>
      </c>
      <c r="X27" s="56">
        <v>0</v>
      </c>
      <c r="Y27" s="57">
        <f>SUM(D27/D145)*100</f>
        <v>1.0691850460895576</v>
      </c>
      <c r="Z27" s="58">
        <f t="shared" si="0"/>
        <v>81805000</v>
      </c>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3"/>
    </row>
    <row r="28" spans="1:152" s="34" customFormat="1" ht="31.5" hidden="1" x14ac:dyDescent="0.25">
      <c r="A28" s="20" t="s">
        <v>61</v>
      </c>
      <c r="B28" s="292"/>
      <c r="C28" s="73" t="s">
        <v>62</v>
      </c>
      <c r="D28" s="69">
        <f>(D29+D30+D31+D41)</f>
        <v>781822515</v>
      </c>
      <c r="E28" s="59"/>
      <c r="F28" s="70"/>
      <c r="G28" s="69"/>
      <c r="H28" s="69"/>
      <c r="I28" s="71"/>
      <c r="J28" s="69">
        <f>(J29+J30+J31+J41)</f>
        <v>352747437</v>
      </c>
      <c r="K28" s="69">
        <f>(K29+K30+K31+K41)</f>
        <v>268535215</v>
      </c>
      <c r="L28" s="69">
        <f>(L29+L30+L31+L41)</f>
        <v>238721425</v>
      </c>
      <c r="M28" s="27">
        <v>0</v>
      </c>
      <c r="N28" s="198"/>
      <c r="O28" s="198"/>
      <c r="P28" s="198"/>
      <c r="Q28" s="75"/>
      <c r="R28" s="214"/>
      <c r="S28" s="214"/>
      <c r="T28" s="27">
        <v>0</v>
      </c>
      <c r="U28" s="27">
        <v>0</v>
      </c>
      <c r="V28" s="25">
        <v>0</v>
      </c>
      <c r="W28" s="27">
        <v>0</v>
      </c>
      <c r="X28" s="27"/>
      <c r="Y28" s="69"/>
      <c r="Z28" s="29">
        <f t="shared" si="0"/>
        <v>543101090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49" customFormat="1" ht="47.25" hidden="1" x14ac:dyDescent="0.25">
      <c r="A29" s="35" t="s">
        <v>63</v>
      </c>
      <c r="B29" s="293"/>
      <c r="C29" s="76" t="s">
        <v>64</v>
      </c>
      <c r="D29" s="67">
        <v>130308765</v>
      </c>
      <c r="E29" s="44"/>
      <c r="F29" s="43">
        <v>75</v>
      </c>
      <c r="G29" s="43">
        <v>25</v>
      </c>
      <c r="H29" s="44">
        <f>F29+G29</f>
        <v>100</v>
      </c>
      <c r="I29" s="45">
        <f>(Y29*H29)/100</f>
        <v>1.6965047828430497</v>
      </c>
      <c r="J29" s="43">
        <f>'[1]Oktober  (2)'!Q33</f>
        <v>50610785</v>
      </c>
      <c r="K29" s="68">
        <f>19200000+24948000+1683000+19860000+3600000</f>
        <v>69291000</v>
      </c>
      <c r="L29" s="43">
        <f t="shared" si="2"/>
        <v>119901785</v>
      </c>
      <c r="M29" s="41">
        <v>0</v>
      </c>
      <c r="N29" s="190"/>
      <c r="O29" s="190"/>
      <c r="P29" s="190"/>
      <c r="Q29" s="37"/>
      <c r="R29" s="215" t="s">
        <v>65</v>
      </c>
      <c r="S29" s="215"/>
      <c r="T29" s="41">
        <v>0</v>
      </c>
      <c r="U29" s="41">
        <v>0</v>
      </c>
      <c r="V29" s="40">
        <v>0</v>
      </c>
      <c r="W29" s="41">
        <v>0</v>
      </c>
      <c r="X29" s="41">
        <v>0</v>
      </c>
      <c r="Y29" s="42">
        <f>SUM(D29/D145)*100</f>
        <v>1.6965047828430497</v>
      </c>
      <c r="Z29" s="43">
        <f t="shared" si="0"/>
        <v>10406980</v>
      </c>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8"/>
    </row>
    <row r="30" spans="1:152" s="49" customFormat="1" ht="31.5" hidden="1" x14ac:dyDescent="0.25">
      <c r="A30" s="35" t="s">
        <v>66</v>
      </c>
      <c r="B30" s="293"/>
      <c r="C30" s="76" t="s">
        <v>67</v>
      </c>
      <c r="D30" s="67">
        <v>61153390</v>
      </c>
      <c r="E30" s="44"/>
      <c r="F30" s="43">
        <v>75</v>
      </c>
      <c r="G30" s="43">
        <v>25</v>
      </c>
      <c r="H30" s="44">
        <f t="shared" si="3"/>
        <v>100</v>
      </c>
      <c r="I30" s="45">
        <f>(Y30*H30)/100</f>
        <v>0.796163010385881</v>
      </c>
      <c r="J30" s="43">
        <f>'[1]Oktober  (2)'!Q34</f>
        <v>20835200</v>
      </c>
      <c r="K30" s="68">
        <f>4050000+32776340</f>
        <v>36826340</v>
      </c>
      <c r="L30" s="43">
        <f t="shared" si="2"/>
        <v>57661540</v>
      </c>
      <c r="M30" s="41">
        <v>0</v>
      </c>
      <c r="N30" s="190"/>
      <c r="O30" s="190"/>
      <c r="P30" s="190"/>
      <c r="Q30" s="37"/>
      <c r="R30" s="215" t="s">
        <v>40</v>
      </c>
      <c r="S30" s="215"/>
      <c r="T30" s="41">
        <v>0</v>
      </c>
      <c r="U30" s="41">
        <v>0</v>
      </c>
      <c r="V30" s="40">
        <v>0</v>
      </c>
      <c r="W30" s="41">
        <v>0</v>
      </c>
      <c r="X30" s="41">
        <v>0</v>
      </c>
      <c r="Y30" s="42">
        <f>SUM(D30/D145)*100</f>
        <v>0.79616301038588111</v>
      </c>
      <c r="Z30" s="43">
        <f t="shared" si="0"/>
        <v>3491850</v>
      </c>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8"/>
    </row>
    <row r="31" spans="1:152" s="64" customFormat="1" ht="219" customHeight="1" x14ac:dyDescent="0.25">
      <c r="A31" s="50" t="s">
        <v>68</v>
      </c>
      <c r="B31" s="290">
        <v>1</v>
      </c>
      <c r="C31" s="77" t="s">
        <v>69</v>
      </c>
      <c r="D31" s="78">
        <f>SUM(D32:D40)</f>
        <v>529196610</v>
      </c>
      <c r="E31" s="59" t="s">
        <v>490</v>
      </c>
      <c r="F31" s="58">
        <f>[1]Juni!O42</f>
        <v>0</v>
      </c>
      <c r="G31" s="58"/>
      <c r="H31" s="58"/>
      <c r="I31" s="80"/>
      <c r="J31" s="61">
        <f>SUM(J32:J40)</f>
        <v>258401452</v>
      </c>
      <c r="K31" s="61">
        <f>SUM(K32:K40)</f>
        <v>124159875</v>
      </c>
      <c r="L31" s="58">
        <v>100</v>
      </c>
      <c r="M31" s="56" t="s">
        <v>489</v>
      </c>
      <c r="N31" s="199" t="s">
        <v>491</v>
      </c>
      <c r="O31" s="199" t="s">
        <v>492</v>
      </c>
      <c r="P31" s="199" t="s">
        <v>490</v>
      </c>
      <c r="Q31" s="52" t="s">
        <v>493</v>
      </c>
      <c r="R31" s="224" t="s">
        <v>53</v>
      </c>
      <c r="S31" s="205" t="s">
        <v>494</v>
      </c>
      <c r="T31" s="79"/>
      <c r="U31" s="56"/>
      <c r="V31" s="55"/>
      <c r="W31" s="56"/>
      <c r="X31" s="56"/>
      <c r="Y31" s="80"/>
      <c r="Z31" s="58">
        <f t="shared" si="0"/>
        <v>529196510</v>
      </c>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3"/>
    </row>
    <row r="32" spans="1:152" s="49" customFormat="1" ht="47.25" hidden="1" x14ac:dyDescent="0.25">
      <c r="A32" s="81"/>
      <c r="B32" s="294"/>
      <c r="C32" s="76" t="s">
        <v>70</v>
      </c>
      <c r="D32" s="41">
        <v>231789320</v>
      </c>
      <c r="E32" s="44"/>
      <c r="F32" s="43">
        <v>90</v>
      </c>
      <c r="G32" s="43">
        <v>0</v>
      </c>
      <c r="H32" s="44">
        <f t="shared" si="3"/>
        <v>90</v>
      </c>
      <c r="I32" s="45">
        <f t="shared" ref="I32:I40" si="4">(Y32*H32)/100</f>
        <v>2.7159226088340596</v>
      </c>
      <c r="J32" s="43">
        <f>'[1]Oktober  (2)'!Q36</f>
        <v>143920012</v>
      </c>
      <c r="K32" s="68">
        <f>24424840-9350000+51791035</f>
        <v>66865875</v>
      </c>
      <c r="L32" s="43">
        <f>J32+K32</f>
        <v>210785887</v>
      </c>
      <c r="M32" s="41">
        <v>0</v>
      </c>
      <c r="N32" s="190"/>
      <c r="O32" s="190"/>
      <c r="P32" s="190"/>
      <c r="Q32" s="37"/>
      <c r="R32" s="225" t="s">
        <v>53</v>
      </c>
      <c r="S32" s="215"/>
      <c r="T32" s="41">
        <v>0</v>
      </c>
      <c r="U32" s="41">
        <v>0</v>
      </c>
      <c r="V32" s="40">
        <v>0</v>
      </c>
      <c r="W32" s="41">
        <v>0</v>
      </c>
      <c r="X32" s="41">
        <v>0</v>
      </c>
      <c r="Y32" s="42">
        <f>SUM(D32/D145)*100</f>
        <v>3.0176917875933995</v>
      </c>
      <c r="Z32" s="43">
        <f t="shared" si="0"/>
        <v>21003433</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31.5" hidden="1" x14ac:dyDescent="0.25">
      <c r="A33" s="82"/>
      <c r="B33" s="295"/>
      <c r="C33" s="77" t="s">
        <v>71</v>
      </c>
      <c r="D33" s="78">
        <v>9203940</v>
      </c>
      <c r="E33" s="59"/>
      <c r="F33" s="43">
        <f>'[1]Agustus (2)'!O44</f>
        <v>100</v>
      </c>
      <c r="G33" s="58">
        <v>0</v>
      </c>
      <c r="H33" s="59">
        <f t="shared" si="3"/>
        <v>100</v>
      </c>
      <c r="I33" s="60">
        <f t="shared" si="4"/>
        <v>0.11982715231013401</v>
      </c>
      <c r="J33" s="43">
        <f>'[1]Oktober  (2)'!Q37</f>
        <v>9203940</v>
      </c>
      <c r="K33" s="61">
        <v>0</v>
      </c>
      <c r="L33" s="58">
        <f t="shared" si="2"/>
        <v>9203940</v>
      </c>
      <c r="M33" s="56">
        <v>0</v>
      </c>
      <c r="N33" s="199"/>
      <c r="O33" s="199"/>
      <c r="P33" s="199"/>
      <c r="Q33" s="52"/>
      <c r="R33" s="224" t="s">
        <v>53</v>
      </c>
      <c r="S33" s="205"/>
      <c r="T33" s="56">
        <v>0</v>
      </c>
      <c r="U33" s="56">
        <v>0</v>
      </c>
      <c r="V33" s="55">
        <v>0</v>
      </c>
      <c r="W33" s="56">
        <v>0</v>
      </c>
      <c r="X33" s="56">
        <v>0</v>
      </c>
      <c r="Y33" s="57">
        <f>(D33/D145)*100</f>
        <v>0.11982715231013401</v>
      </c>
      <c r="Z33" s="58">
        <f t="shared" si="0"/>
        <v>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31.5" hidden="1" x14ac:dyDescent="0.25">
      <c r="A34" s="81"/>
      <c r="B34" s="294"/>
      <c r="C34" s="76" t="s">
        <v>72</v>
      </c>
      <c r="D34" s="83">
        <v>135000000</v>
      </c>
      <c r="E34" s="44"/>
      <c r="F34" s="43">
        <f>'[1]Agustus (2)'!O45</f>
        <v>100</v>
      </c>
      <c r="G34" s="43">
        <v>0</v>
      </c>
      <c r="H34" s="44">
        <f t="shared" si="3"/>
        <v>100</v>
      </c>
      <c r="I34" s="45">
        <f t="shared" si="4"/>
        <v>1.7575805102888646</v>
      </c>
      <c r="J34" s="43">
        <f>'[1]Oktober  (2)'!Q38</f>
        <v>47250000</v>
      </c>
      <c r="K34" s="68">
        <v>0</v>
      </c>
      <c r="L34" s="43">
        <f t="shared" si="2"/>
        <v>47250000</v>
      </c>
      <c r="M34" s="41">
        <v>0</v>
      </c>
      <c r="N34" s="190"/>
      <c r="O34" s="190"/>
      <c r="P34" s="190"/>
      <c r="Q34" s="37"/>
      <c r="R34" s="225" t="s">
        <v>53</v>
      </c>
      <c r="S34" s="215"/>
      <c r="T34" s="41">
        <v>0</v>
      </c>
      <c r="U34" s="41">
        <v>0</v>
      </c>
      <c r="V34" s="40">
        <v>0</v>
      </c>
      <c r="W34" s="41">
        <v>0</v>
      </c>
      <c r="X34" s="41">
        <v>0</v>
      </c>
      <c r="Y34" s="42">
        <f>(D34/D145)*100</f>
        <v>1.7575805102888646</v>
      </c>
      <c r="Z34" s="43">
        <f t="shared" si="0"/>
        <v>87750000</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73</v>
      </c>
      <c r="D35" s="78">
        <v>9285530</v>
      </c>
      <c r="E35" s="59"/>
      <c r="F35" s="43">
        <v>100</v>
      </c>
      <c r="G35" s="58">
        <v>0</v>
      </c>
      <c r="H35" s="59">
        <f t="shared" si="3"/>
        <v>100</v>
      </c>
      <c r="I35" s="60">
        <f t="shared" si="4"/>
        <v>0.12088938189409305</v>
      </c>
      <c r="J35" s="43">
        <f>'[1]Oktober  (2)'!Q39</f>
        <v>8287000</v>
      </c>
      <c r="K35" s="61">
        <v>0</v>
      </c>
      <c r="L35" s="58">
        <f t="shared" si="2"/>
        <v>8287000</v>
      </c>
      <c r="M35" s="56">
        <v>0</v>
      </c>
      <c r="N35" s="199"/>
      <c r="O35" s="199"/>
      <c r="P35" s="199"/>
      <c r="Q35" s="52"/>
      <c r="R35" s="224" t="s">
        <v>53</v>
      </c>
      <c r="S35" s="205"/>
      <c r="T35" s="56">
        <v>0</v>
      </c>
      <c r="U35" s="56">
        <v>0</v>
      </c>
      <c r="V35" s="55">
        <v>0</v>
      </c>
      <c r="W35" s="56">
        <v>0</v>
      </c>
      <c r="X35" s="56">
        <v>0</v>
      </c>
      <c r="Y35" s="57">
        <f>SUM(D35/D145)*100</f>
        <v>0.12088938189409304</v>
      </c>
      <c r="Z35" s="58">
        <f t="shared" si="0"/>
        <v>998530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64" customFormat="1" ht="31.5" hidden="1" x14ac:dyDescent="0.25">
      <c r="A36" s="82"/>
      <c r="B36" s="295"/>
      <c r="C36" s="77" t="s">
        <v>74</v>
      </c>
      <c r="D36" s="78">
        <v>16128510</v>
      </c>
      <c r="E36" s="59"/>
      <c r="F36" s="43">
        <v>100</v>
      </c>
      <c r="G36" s="58">
        <v>0</v>
      </c>
      <c r="H36" s="59">
        <f t="shared" si="3"/>
        <v>100</v>
      </c>
      <c r="I36" s="60">
        <f t="shared" si="4"/>
        <v>0.2099789247111041</v>
      </c>
      <c r="J36" s="43">
        <f>'[1]Oktober  (2)'!Q40</f>
        <v>9922500</v>
      </c>
      <c r="K36" s="61">
        <v>0</v>
      </c>
      <c r="L36" s="58">
        <f t="shared" si="2"/>
        <v>9922500</v>
      </c>
      <c r="M36" s="56">
        <v>0</v>
      </c>
      <c r="N36" s="199"/>
      <c r="O36" s="199"/>
      <c r="P36" s="199"/>
      <c r="Q36" s="52"/>
      <c r="R36" s="224" t="s">
        <v>53</v>
      </c>
      <c r="S36" s="205"/>
      <c r="T36" s="56">
        <v>0</v>
      </c>
      <c r="U36" s="56">
        <v>0</v>
      </c>
      <c r="V36" s="55">
        <v>0</v>
      </c>
      <c r="W36" s="56">
        <v>0</v>
      </c>
      <c r="X36" s="56">
        <v>0</v>
      </c>
      <c r="Y36" s="57">
        <f>SUM(D36/D145)*100</f>
        <v>0.20997892471110413</v>
      </c>
      <c r="Z36" s="58">
        <f t="shared" si="0"/>
        <v>6206010</v>
      </c>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3"/>
    </row>
    <row r="37" spans="1:152" s="49" customFormat="1" ht="31.5" hidden="1" x14ac:dyDescent="0.25">
      <c r="A37" s="81"/>
      <c r="B37" s="294"/>
      <c r="C37" s="76" t="s">
        <v>75</v>
      </c>
      <c r="D37" s="83">
        <v>66581230</v>
      </c>
      <c r="E37" s="44"/>
      <c r="F37" s="43">
        <v>70</v>
      </c>
      <c r="G37" s="84">
        <v>30</v>
      </c>
      <c r="H37" s="44">
        <f t="shared" si="3"/>
        <v>100</v>
      </c>
      <c r="I37" s="45">
        <f t="shared" si="4"/>
        <v>0.86682868295600191</v>
      </c>
      <c r="J37" s="43">
        <f>'[1]Oktober  (2)'!Q41</f>
        <v>35527000</v>
      </c>
      <c r="K37" s="68">
        <f>7200000+4258000</f>
        <v>11458000</v>
      </c>
      <c r="L37" s="43">
        <f t="shared" si="2"/>
        <v>46985000</v>
      </c>
      <c r="M37" s="41">
        <v>0</v>
      </c>
      <c r="N37" s="190"/>
      <c r="O37" s="190"/>
      <c r="P37" s="190"/>
      <c r="Q37" s="37"/>
      <c r="R37" s="225" t="s">
        <v>53</v>
      </c>
      <c r="S37" s="215"/>
      <c r="T37" s="41">
        <v>0</v>
      </c>
      <c r="U37" s="41">
        <v>0</v>
      </c>
      <c r="V37" s="40">
        <v>0</v>
      </c>
      <c r="W37" s="41">
        <v>0</v>
      </c>
      <c r="X37" s="41">
        <v>0</v>
      </c>
      <c r="Y37" s="42">
        <f>SUM(D37/D145)*100</f>
        <v>0.86682868295600191</v>
      </c>
      <c r="Z37" s="43">
        <f t="shared" si="0"/>
        <v>19596230</v>
      </c>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8"/>
    </row>
    <row r="38" spans="1:152" s="49" customFormat="1" ht="31.5" hidden="1" x14ac:dyDescent="0.25">
      <c r="A38" s="81"/>
      <c r="B38" s="294"/>
      <c r="C38" s="76" t="s">
        <v>76</v>
      </c>
      <c r="D38" s="83">
        <v>7051000</v>
      </c>
      <c r="E38" s="44"/>
      <c r="F38" s="43">
        <v>80</v>
      </c>
      <c r="G38" s="84">
        <v>20</v>
      </c>
      <c r="H38" s="44">
        <f t="shared" si="3"/>
        <v>100</v>
      </c>
      <c r="I38" s="45">
        <f t="shared" si="4"/>
        <v>9.1797779096642843E-2</v>
      </c>
      <c r="J38" s="43">
        <v>0</v>
      </c>
      <c r="K38" s="68">
        <v>6875000</v>
      </c>
      <c r="L38" s="43">
        <f t="shared" si="2"/>
        <v>6875000</v>
      </c>
      <c r="M38" s="41">
        <v>0</v>
      </c>
      <c r="N38" s="190"/>
      <c r="O38" s="190"/>
      <c r="P38" s="190"/>
      <c r="Q38" s="37"/>
      <c r="R38" s="225" t="s">
        <v>53</v>
      </c>
      <c r="S38" s="215"/>
      <c r="T38" s="41">
        <v>0</v>
      </c>
      <c r="U38" s="41">
        <v>0</v>
      </c>
      <c r="V38" s="40">
        <v>0</v>
      </c>
      <c r="W38" s="41">
        <v>0</v>
      </c>
      <c r="X38" s="41">
        <v>0</v>
      </c>
      <c r="Y38" s="42">
        <f>SUM(D38/D145)*100</f>
        <v>9.1797779096642843E-2</v>
      </c>
      <c r="Z38" s="43">
        <f t="shared" si="0"/>
        <v>176000</v>
      </c>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8"/>
    </row>
    <row r="39" spans="1:152" s="49" customFormat="1" ht="31.5" hidden="1" x14ac:dyDescent="0.25">
      <c r="A39" s="81"/>
      <c r="B39" s="294"/>
      <c r="C39" s="76" t="s">
        <v>77</v>
      </c>
      <c r="D39" s="83">
        <v>40250000</v>
      </c>
      <c r="E39" s="44"/>
      <c r="F39" s="43">
        <v>60</v>
      </c>
      <c r="G39" s="43">
        <v>30</v>
      </c>
      <c r="H39" s="44">
        <f t="shared" si="3"/>
        <v>90</v>
      </c>
      <c r="I39" s="45">
        <f t="shared" si="4"/>
        <v>0.4716174369275119</v>
      </c>
      <c r="J39" s="43">
        <f>'[1]Oktober  (2)'!Q43</f>
        <v>4291000</v>
      </c>
      <c r="K39" s="68">
        <f>10411500+14642500</f>
        <v>25054000</v>
      </c>
      <c r="L39" s="43">
        <f t="shared" si="2"/>
        <v>29345000</v>
      </c>
      <c r="M39" s="41">
        <v>0</v>
      </c>
      <c r="N39" s="190"/>
      <c r="O39" s="190"/>
      <c r="P39" s="190"/>
      <c r="Q39" s="37"/>
      <c r="R39" s="225" t="s">
        <v>53</v>
      </c>
      <c r="S39" s="215"/>
      <c r="T39" s="41">
        <v>0</v>
      </c>
      <c r="U39" s="41">
        <v>0</v>
      </c>
      <c r="V39" s="40">
        <v>0</v>
      </c>
      <c r="W39" s="41">
        <v>0</v>
      </c>
      <c r="X39" s="41">
        <v>0</v>
      </c>
      <c r="Y39" s="42">
        <f>SUM(D39/D145)*100</f>
        <v>0.52401937436390211</v>
      </c>
      <c r="Z39" s="43">
        <f t="shared" ref="Z39:Z70" si="5">D39-L39</f>
        <v>10905000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64" customFormat="1" ht="47.25" hidden="1" x14ac:dyDescent="0.25">
      <c r="A40" s="82"/>
      <c r="B40" s="295"/>
      <c r="C40" s="77" t="s">
        <v>78</v>
      </c>
      <c r="D40" s="78">
        <v>13907080</v>
      </c>
      <c r="E40" s="59"/>
      <c r="F40" s="43">
        <v>100</v>
      </c>
      <c r="G40" s="58">
        <v>0</v>
      </c>
      <c r="H40" s="59">
        <f t="shared" si="3"/>
        <v>100</v>
      </c>
      <c r="I40" s="60">
        <f t="shared" si="4"/>
        <v>0.18105787231872639</v>
      </c>
      <c r="J40" s="43">
        <f>'[1]Oktober  (2)'!Q44</f>
        <v>0</v>
      </c>
      <c r="K40" s="61">
        <v>13907000</v>
      </c>
      <c r="L40" s="58">
        <f t="shared" si="2"/>
        <v>13907000</v>
      </c>
      <c r="M40" s="56">
        <v>0</v>
      </c>
      <c r="N40" s="199"/>
      <c r="O40" s="199"/>
      <c r="P40" s="199"/>
      <c r="Q40" s="52"/>
      <c r="R40" s="224" t="s">
        <v>53</v>
      </c>
      <c r="S40" s="205"/>
      <c r="T40" s="56">
        <v>0</v>
      </c>
      <c r="U40" s="56">
        <v>0</v>
      </c>
      <c r="V40" s="55">
        <v>0</v>
      </c>
      <c r="W40" s="56">
        <v>0</v>
      </c>
      <c r="X40" s="56">
        <v>0</v>
      </c>
      <c r="Y40" s="57">
        <f>SUM(D40/D145)*100</f>
        <v>0.18105787231872639</v>
      </c>
      <c r="Z40" s="58">
        <f t="shared" si="5"/>
        <v>80</v>
      </c>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3"/>
    </row>
    <row r="41" spans="1:152" s="64" customFormat="1" ht="31.5" hidden="1" x14ac:dyDescent="0.25">
      <c r="A41" s="50" t="s">
        <v>79</v>
      </c>
      <c r="B41" s="290"/>
      <c r="C41" s="77" t="s">
        <v>80</v>
      </c>
      <c r="D41" s="78">
        <f>D42</f>
        <v>61163750</v>
      </c>
      <c r="E41" s="59"/>
      <c r="F41" s="58"/>
      <c r="G41" s="58"/>
      <c r="H41" s="58"/>
      <c r="I41" s="80"/>
      <c r="J41" s="61">
        <f>J42</f>
        <v>22900000</v>
      </c>
      <c r="K41" s="61">
        <f>K42</f>
        <v>38258000</v>
      </c>
      <c r="L41" s="58">
        <f t="shared" si="2"/>
        <v>61158000</v>
      </c>
      <c r="M41" s="56"/>
      <c r="N41" s="199"/>
      <c r="O41" s="199"/>
      <c r="P41" s="199"/>
      <c r="Q41" s="52"/>
      <c r="R41" s="224" t="s">
        <v>40</v>
      </c>
      <c r="S41" s="205"/>
      <c r="T41" s="56"/>
      <c r="U41" s="56"/>
      <c r="V41" s="55"/>
      <c r="W41" s="56"/>
      <c r="X41" s="56"/>
      <c r="Y41" s="80"/>
      <c r="Z41" s="58">
        <f t="shared" si="5"/>
        <v>5750</v>
      </c>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3"/>
    </row>
    <row r="42" spans="1:152" s="64" customFormat="1" ht="47.25" hidden="1" x14ac:dyDescent="0.25">
      <c r="A42" s="82"/>
      <c r="B42" s="295"/>
      <c r="C42" s="77" t="s">
        <v>70</v>
      </c>
      <c r="D42" s="85">
        <v>61163750</v>
      </c>
      <c r="E42" s="59"/>
      <c r="F42" s="43">
        <v>72</v>
      </c>
      <c r="G42" s="58">
        <v>28</v>
      </c>
      <c r="H42" s="59">
        <f>F42+G42</f>
        <v>100</v>
      </c>
      <c r="I42" s="60">
        <f>(Y42*H42)/100</f>
        <v>0.79629788841615212</v>
      </c>
      <c r="J42" s="43">
        <f>'[1]Oktober  (2)'!Q46</f>
        <v>22900000</v>
      </c>
      <c r="K42" s="61">
        <v>38258000</v>
      </c>
      <c r="L42" s="58">
        <f t="shared" si="2"/>
        <v>61158000</v>
      </c>
      <c r="M42" s="56">
        <v>0</v>
      </c>
      <c r="N42" s="199"/>
      <c r="O42" s="199"/>
      <c r="P42" s="199"/>
      <c r="Q42" s="52"/>
      <c r="R42" s="224" t="s">
        <v>40</v>
      </c>
      <c r="S42" s="205"/>
      <c r="T42" s="56">
        <v>0</v>
      </c>
      <c r="U42" s="56">
        <v>0</v>
      </c>
      <c r="V42" s="55">
        <v>0</v>
      </c>
      <c r="W42" s="56">
        <v>0</v>
      </c>
      <c r="X42" s="56">
        <v>0</v>
      </c>
      <c r="Y42" s="57">
        <f>SUM(D42/D145)*100</f>
        <v>0.79629788841615212</v>
      </c>
      <c r="Z42" s="58">
        <f t="shared" si="5"/>
        <v>5750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34" customFormat="1" ht="47.25" hidden="1" x14ac:dyDescent="0.25">
      <c r="A43" s="20" t="s">
        <v>81</v>
      </c>
      <c r="B43" s="292"/>
      <c r="C43" s="73" t="s">
        <v>82</v>
      </c>
      <c r="D43" s="69">
        <f>D44</f>
        <v>98969600</v>
      </c>
      <c r="E43" s="59"/>
      <c r="F43" s="43"/>
      <c r="G43" s="29"/>
      <c r="H43" s="29"/>
      <c r="I43" s="71"/>
      <c r="J43" s="29">
        <f>J44</f>
        <v>2732000</v>
      </c>
      <c r="K43" s="29">
        <f>K44</f>
        <v>63787640</v>
      </c>
      <c r="L43" s="29">
        <f t="shared" si="2"/>
        <v>66519640</v>
      </c>
      <c r="M43" s="27"/>
      <c r="N43" s="198"/>
      <c r="O43" s="198"/>
      <c r="P43" s="198"/>
      <c r="Q43" s="75"/>
      <c r="R43" s="226"/>
      <c r="S43" s="214"/>
      <c r="T43" s="27"/>
      <c r="U43" s="27"/>
      <c r="V43" s="25"/>
      <c r="W43" s="27"/>
      <c r="X43" s="27"/>
      <c r="Y43" s="71"/>
      <c r="Z43" s="29">
        <f t="shared" si="5"/>
        <v>32449960</v>
      </c>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3"/>
    </row>
    <row r="44" spans="1:152" s="64" customFormat="1" ht="47.25" hidden="1" x14ac:dyDescent="0.25">
      <c r="A44" s="50" t="s">
        <v>83</v>
      </c>
      <c r="B44" s="290"/>
      <c r="C44" s="77" t="s">
        <v>84</v>
      </c>
      <c r="D44" s="78">
        <v>98969600</v>
      </c>
      <c r="E44" s="59"/>
      <c r="F44" s="43">
        <v>70</v>
      </c>
      <c r="G44" s="58">
        <v>10</v>
      </c>
      <c r="H44" s="59">
        <f t="shared" si="3"/>
        <v>80</v>
      </c>
      <c r="I44" s="60">
        <f>(Y44*H44)/100</f>
        <v>1.0307972744953176</v>
      </c>
      <c r="J44" s="43">
        <f>'[1]Oktober  (2)'!Q48</f>
        <v>2732000</v>
      </c>
      <c r="K44" s="61">
        <f>58050740+5736900</f>
        <v>63787640</v>
      </c>
      <c r="L44" s="58">
        <f t="shared" si="2"/>
        <v>66519640</v>
      </c>
      <c r="M44" s="56">
        <v>0</v>
      </c>
      <c r="N44" s="199"/>
      <c r="O44" s="199"/>
      <c r="P44" s="199"/>
      <c r="Q44" s="52"/>
      <c r="R44" s="224" t="s">
        <v>40</v>
      </c>
      <c r="S44" s="205"/>
      <c r="T44" s="56">
        <v>0</v>
      </c>
      <c r="U44" s="56">
        <v>0</v>
      </c>
      <c r="V44" s="55">
        <v>0</v>
      </c>
      <c r="W44" s="56">
        <v>0</v>
      </c>
      <c r="X44" s="56">
        <v>0</v>
      </c>
      <c r="Y44" s="57">
        <f>SUM(D44/D145*100)</f>
        <v>1.2884965931191468</v>
      </c>
      <c r="Z44" s="58">
        <f t="shared" si="5"/>
        <v>32449960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85</v>
      </c>
      <c r="B45" s="292">
        <v>1</v>
      </c>
      <c r="C45" s="73" t="s">
        <v>86</v>
      </c>
      <c r="D45" s="74">
        <f>SUM(D46,D47,D59,D63)</f>
        <v>2172417254.8000002</v>
      </c>
      <c r="E45" s="59"/>
      <c r="F45" s="43"/>
      <c r="G45" s="29"/>
      <c r="H45" s="29"/>
      <c r="I45" s="86"/>
      <c r="J45" s="29">
        <f>J47+J59+J63</f>
        <v>54000000</v>
      </c>
      <c r="K45" s="29">
        <f>K47+K59+K63</f>
        <v>1787452940</v>
      </c>
      <c r="L45" s="29">
        <f>L46+L47+L59+L63</f>
        <v>1323386680</v>
      </c>
      <c r="M45" s="27"/>
      <c r="N45" s="198"/>
      <c r="O45" s="198"/>
      <c r="P45" s="198"/>
      <c r="Q45" s="22"/>
      <c r="R45" s="226"/>
      <c r="S45" s="214"/>
      <c r="T45" s="27"/>
      <c r="U45" s="27"/>
      <c r="V45" s="25"/>
      <c r="W45" s="27"/>
      <c r="X45" s="27"/>
      <c r="Y45" s="86"/>
      <c r="Z45" s="29">
        <f t="shared" si="5"/>
        <v>849030574.80000019</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31.5" hidden="1" x14ac:dyDescent="0.25">
      <c r="A46" s="50" t="s">
        <v>87</v>
      </c>
      <c r="B46" s="290"/>
      <c r="C46" s="77" t="s">
        <v>88</v>
      </c>
      <c r="D46" s="87">
        <v>39932240</v>
      </c>
      <c r="E46" s="59"/>
      <c r="F46" s="43">
        <v>70</v>
      </c>
      <c r="G46" s="61">
        <v>30</v>
      </c>
      <c r="H46" s="59">
        <f t="shared" si="3"/>
        <v>100</v>
      </c>
      <c r="I46" s="60">
        <f>(Y46*H46)/100</f>
        <v>0.51988242041612898</v>
      </c>
      <c r="J46" s="43">
        <f>'[1]Oktober  (2)'!Q50</f>
        <v>0</v>
      </c>
      <c r="K46" s="61">
        <f>28840000+786240+450000+2725000+3400000</f>
        <v>36201240</v>
      </c>
      <c r="L46" s="58">
        <f t="shared" ref="L46" si="6">J46+K46</f>
        <v>36201240</v>
      </c>
      <c r="M46" s="56">
        <v>0</v>
      </c>
      <c r="N46" s="199"/>
      <c r="O46" s="199"/>
      <c r="P46" s="199"/>
      <c r="Q46" s="52"/>
      <c r="R46" s="224" t="s">
        <v>40</v>
      </c>
      <c r="S46" s="205"/>
      <c r="T46" s="56">
        <v>0</v>
      </c>
      <c r="U46" s="56">
        <v>0</v>
      </c>
      <c r="V46" s="55">
        <v>0</v>
      </c>
      <c r="W46" s="56">
        <v>0</v>
      </c>
      <c r="X46" s="56">
        <v>0</v>
      </c>
      <c r="Y46" s="57">
        <f>SUM(D46/D145)*100</f>
        <v>0.51988242041612898</v>
      </c>
      <c r="Z46" s="58">
        <f t="shared" si="5"/>
        <v>3731000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64" customFormat="1" ht="63" hidden="1" x14ac:dyDescent="0.25">
      <c r="A47" s="50" t="s">
        <v>89</v>
      </c>
      <c r="B47" s="290"/>
      <c r="C47" s="77" t="s">
        <v>90</v>
      </c>
      <c r="D47" s="87">
        <f>SUM(D48:D58)</f>
        <v>801213654.80000007</v>
      </c>
      <c r="E47" s="59"/>
      <c r="F47" s="43"/>
      <c r="G47" s="61"/>
      <c r="H47" s="59"/>
      <c r="I47" s="87"/>
      <c r="J47" s="61">
        <f>SUM(J48:J58)</f>
        <v>0</v>
      </c>
      <c r="K47" s="61">
        <f>SUM(K48:K58)</f>
        <v>653552940</v>
      </c>
      <c r="L47" s="61">
        <f>SUM(L48:L58)</f>
        <v>99285440</v>
      </c>
      <c r="M47" s="56"/>
      <c r="N47" s="199"/>
      <c r="O47" s="199"/>
      <c r="P47" s="199"/>
      <c r="Q47" s="52"/>
      <c r="R47" s="224" t="s">
        <v>91</v>
      </c>
      <c r="S47" s="205"/>
      <c r="T47" s="79"/>
      <c r="U47" s="56"/>
      <c r="V47" s="55"/>
      <c r="W47" s="88"/>
      <c r="X47" s="56"/>
      <c r="Y47" s="87"/>
      <c r="Z47" s="58">
        <f t="shared" si="5"/>
        <v>701928214.80000007</v>
      </c>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c r="BL47" s="62"/>
      <c r="BM47" s="62"/>
      <c r="BN47" s="62"/>
      <c r="BO47" s="62"/>
      <c r="BP47" s="62"/>
      <c r="BQ47" s="62"/>
      <c r="BR47" s="62"/>
      <c r="BS47" s="62"/>
      <c r="BT47" s="62"/>
      <c r="BU47" s="62"/>
      <c r="BV47" s="62"/>
      <c r="BW47" s="62"/>
      <c r="BX47" s="62"/>
      <c r="BY47" s="62"/>
      <c r="BZ47" s="62"/>
      <c r="CA47" s="62"/>
      <c r="CB47" s="62"/>
      <c r="CC47" s="62"/>
      <c r="CD47" s="62"/>
      <c r="CE47" s="62"/>
      <c r="CF47" s="62"/>
      <c r="CG47" s="62"/>
      <c r="CH47" s="62"/>
      <c r="CI47" s="62"/>
      <c r="CJ47" s="62"/>
      <c r="CK47" s="62"/>
      <c r="CL47" s="62"/>
      <c r="CM47" s="62"/>
      <c r="CN47" s="62"/>
      <c r="CO47" s="62"/>
      <c r="CP47" s="62"/>
      <c r="CQ47" s="62"/>
      <c r="CR47" s="62"/>
      <c r="CS47" s="62"/>
      <c r="CT47" s="62"/>
      <c r="CU47" s="62"/>
      <c r="CV47" s="62"/>
      <c r="CW47" s="62"/>
      <c r="CX47" s="62"/>
      <c r="CY47" s="62"/>
      <c r="CZ47" s="62"/>
      <c r="DA47" s="62"/>
      <c r="DB47" s="62"/>
      <c r="DC47" s="62"/>
      <c r="DD47" s="62"/>
      <c r="DE47" s="62"/>
      <c r="DF47" s="62"/>
      <c r="DG47" s="62"/>
      <c r="DH47" s="62"/>
      <c r="DI47" s="62"/>
      <c r="DJ47" s="62"/>
      <c r="DK47" s="62"/>
      <c r="DL47" s="62"/>
      <c r="DM47" s="62"/>
      <c r="DN47" s="62"/>
      <c r="DO47" s="62"/>
      <c r="DP47" s="62"/>
      <c r="DQ47" s="62"/>
      <c r="DR47" s="62"/>
      <c r="DS47" s="62"/>
      <c r="DT47" s="62"/>
      <c r="DU47" s="62"/>
      <c r="DV47" s="62"/>
      <c r="DW47" s="62"/>
      <c r="DX47" s="62"/>
      <c r="DY47" s="62"/>
      <c r="DZ47" s="62"/>
      <c r="EA47" s="62"/>
      <c r="EB47" s="62"/>
      <c r="EC47" s="62"/>
      <c r="ED47" s="62"/>
      <c r="EE47" s="62"/>
      <c r="EF47" s="62"/>
      <c r="EG47" s="62"/>
      <c r="EH47" s="62"/>
      <c r="EI47" s="62"/>
      <c r="EJ47" s="62"/>
      <c r="EK47" s="62"/>
      <c r="EL47" s="62"/>
      <c r="EM47" s="62"/>
      <c r="EN47" s="62"/>
      <c r="EO47" s="62"/>
      <c r="EP47" s="62"/>
      <c r="EQ47" s="62"/>
      <c r="ER47" s="62"/>
      <c r="ES47" s="62"/>
      <c r="ET47" s="62"/>
      <c r="EU47" s="62"/>
      <c r="EV47" s="63"/>
    </row>
    <row r="48" spans="1:152" s="64" customFormat="1" ht="63" hidden="1" x14ac:dyDescent="0.25">
      <c r="A48" s="89"/>
      <c r="B48" s="296"/>
      <c r="C48" s="77" t="s">
        <v>92</v>
      </c>
      <c r="D48" s="92">
        <v>42798620</v>
      </c>
      <c r="E48" s="59"/>
      <c r="F48" s="43">
        <v>50</v>
      </c>
      <c r="G48" s="58">
        <v>50</v>
      </c>
      <c r="H48" s="59">
        <f t="shared" si="3"/>
        <v>100</v>
      </c>
      <c r="I48" s="60">
        <f t="shared" ref="I48:I58" si="7">(Y48*H48)/100</f>
        <v>0.55720015095747555</v>
      </c>
      <c r="J48" s="43">
        <f>'[1]Oktober  (2)'!Q52</f>
        <v>0</v>
      </c>
      <c r="K48" s="61">
        <v>42784940</v>
      </c>
      <c r="L48" s="58">
        <f t="shared" si="2"/>
        <v>42784940</v>
      </c>
      <c r="M48" s="56">
        <v>0</v>
      </c>
      <c r="N48" s="200"/>
      <c r="O48" s="200"/>
      <c r="P48" s="200"/>
      <c r="Q48" s="91"/>
      <c r="R48" s="224" t="s">
        <v>91</v>
      </c>
      <c r="S48" s="205"/>
      <c r="T48" s="56">
        <v>0</v>
      </c>
      <c r="U48" s="56">
        <v>0</v>
      </c>
      <c r="V48" s="55">
        <v>0</v>
      </c>
      <c r="W48" s="56">
        <v>0</v>
      </c>
      <c r="X48" s="56">
        <v>0</v>
      </c>
      <c r="Y48" s="57">
        <f>SUM(D48/D145)*100</f>
        <v>0.55720015095747555</v>
      </c>
      <c r="Z48" s="58">
        <f t="shared" si="5"/>
        <v>13680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78.75" hidden="1" x14ac:dyDescent="0.25">
      <c r="A49" s="51"/>
      <c r="B49" s="297"/>
      <c r="C49" s="90" t="s">
        <v>93</v>
      </c>
      <c r="D49" s="94">
        <v>21140650</v>
      </c>
      <c r="E49" s="59"/>
      <c r="F49" s="43">
        <f>'[1]Oktober  (2)'!O53</f>
        <v>0</v>
      </c>
      <c r="G49" s="58">
        <v>100</v>
      </c>
      <c r="H49" s="59">
        <f t="shared" si="3"/>
        <v>100</v>
      </c>
      <c r="I49" s="60">
        <f t="shared" si="7"/>
        <v>0.27523255122102436</v>
      </c>
      <c r="J49" s="43">
        <f>'[1]Oktober  (2)'!Q53</f>
        <v>0</v>
      </c>
      <c r="K49" s="61">
        <v>21000000</v>
      </c>
      <c r="L49" s="58">
        <f t="shared" si="2"/>
        <v>21000000</v>
      </c>
      <c r="M49" s="56" t="s">
        <v>97</v>
      </c>
      <c r="N49" s="201"/>
      <c r="O49" s="201"/>
      <c r="P49" s="201"/>
      <c r="Q49" s="93"/>
      <c r="R49" s="224" t="s">
        <v>91</v>
      </c>
      <c r="S49" s="205"/>
      <c r="T49" s="95" t="s">
        <v>94</v>
      </c>
      <c r="U49" s="95" t="s">
        <v>95</v>
      </c>
      <c r="V49" s="55" t="s">
        <v>96</v>
      </c>
      <c r="W49" s="56">
        <v>21000000</v>
      </c>
      <c r="X49" s="56" t="s">
        <v>98</v>
      </c>
      <c r="Y49" s="57">
        <f>SUM(D49/D145)*100</f>
        <v>0.27523255122102436</v>
      </c>
      <c r="Z49" s="58">
        <f t="shared" si="5"/>
        <v>140650</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94.5" hidden="1" x14ac:dyDescent="0.25">
      <c r="A50" s="51"/>
      <c r="B50" s="297"/>
      <c r="C50" s="90" t="s">
        <v>99</v>
      </c>
      <c r="D50" s="94">
        <v>21140650</v>
      </c>
      <c r="E50" s="59"/>
      <c r="F50" s="43">
        <f>'[1]Oktober  (2)'!O54</f>
        <v>0</v>
      </c>
      <c r="G50" s="58">
        <v>100</v>
      </c>
      <c r="H50" s="59">
        <f t="shared" si="3"/>
        <v>100</v>
      </c>
      <c r="I50" s="60">
        <f t="shared" si="7"/>
        <v>0.27523255122102436</v>
      </c>
      <c r="J50" s="43">
        <f>'[1]Oktober  (2)'!Q54</f>
        <v>0</v>
      </c>
      <c r="K50" s="61">
        <v>20900000</v>
      </c>
      <c r="L50" s="58">
        <f t="shared" si="2"/>
        <v>20900000</v>
      </c>
      <c r="M50" s="56" t="s">
        <v>103</v>
      </c>
      <c r="N50" s="201"/>
      <c r="O50" s="201"/>
      <c r="P50" s="201"/>
      <c r="Q50" s="93"/>
      <c r="R50" s="224" t="s">
        <v>91</v>
      </c>
      <c r="S50" s="205"/>
      <c r="T50" s="95" t="s">
        <v>100</v>
      </c>
      <c r="U50" s="95" t="s">
        <v>101</v>
      </c>
      <c r="V50" s="55" t="s">
        <v>102</v>
      </c>
      <c r="W50" s="56">
        <v>20900000</v>
      </c>
      <c r="X50" s="56" t="s">
        <v>104</v>
      </c>
      <c r="Y50" s="57">
        <f>SUM(D50/D145)*100</f>
        <v>0.27523255122102436</v>
      </c>
      <c r="Z50" s="58">
        <f t="shared" si="5"/>
        <v>240650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63" hidden="1" x14ac:dyDescent="0.25">
      <c r="A51" s="51"/>
      <c r="B51" s="297"/>
      <c r="C51" s="90" t="s">
        <v>105</v>
      </c>
      <c r="D51" s="94">
        <v>0</v>
      </c>
      <c r="E51" s="59"/>
      <c r="F51" s="43">
        <f>'[1]Oktober  (2)'!O55</f>
        <v>0</v>
      </c>
      <c r="G51" s="58">
        <v>0</v>
      </c>
      <c r="H51" s="59">
        <f t="shared" si="3"/>
        <v>0</v>
      </c>
      <c r="I51" s="60">
        <f t="shared" si="7"/>
        <v>0</v>
      </c>
      <c r="J51" s="43">
        <f>'[1]Oktober  (2)'!Q55</f>
        <v>0</v>
      </c>
      <c r="K51" s="61">
        <v>0</v>
      </c>
      <c r="L51" s="58">
        <f t="shared" si="2"/>
        <v>0</v>
      </c>
      <c r="M51" s="56">
        <v>0</v>
      </c>
      <c r="N51" s="201"/>
      <c r="O51" s="201"/>
      <c r="P51" s="201"/>
      <c r="Q51" s="93"/>
      <c r="R51" s="224" t="s">
        <v>91</v>
      </c>
      <c r="S51" s="205"/>
      <c r="T51" s="56">
        <v>0</v>
      </c>
      <c r="U51" s="56">
        <v>0</v>
      </c>
      <c r="V51" s="55">
        <v>0</v>
      </c>
      <c r="W51" s="56">
        <v>0</v>
      </c>
      <c r="X51" s="56">
        <v>0</v>
      </c>
      <c r="Y51" s="57">
        <f>SUM(D51/D145)*100</f>
        <v>0</v>
      </c>
      <c r="Z51" s="58">
        <f t="shared" si="5"/>
        <v>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110.25" hidden="1" x14ac:dyDescent="0.25">
      <c r="A52" s="51"/>
      <c r="B52" s="297"/>
      <c r="C52" s="90" t="s">
        <v>106</v>
      </c>
      <c r="D52" s="94">
        <v>14644500</v>
      </c>
      <c r="E52" s="59"/>
      <c r="F52" s="43">
        <f>'[1]Oktober  (2)'!O56</f>
        <v>0</v>
      </c>
      <c r="G52" s="58">
        <v>100</v>
      </c>
      <c r="H52" s="59">
        <f t="shared" si="3"/>
        <v>100</v>
      </c>
      <c r="I52" s="60">
        <f t="shared" si="7"/>
        <v>0.19065842802166869</v>
      </c>
      <c r="J52" s="43">
        <f>'[1]Oktober  (2)'!Q56</f>
        <v>0</v>
      </c>
      <c r="K52" s="61">
        <v>14600000</v>
      </c>
      <c r="L52" s="58">
        <f t="shared" si="2"/>
        <v>14600000</v>
      </c>
      <c r="M52" s="56" t="s">
        <v>110</v>
      </c>
      <c r="N52" s="201"/>
      <c r="O52" s="201"/>
      <c r="P52" s="201"/>
      <c r="Q52" s="93"/>
      <c r="R52" s="224" t="s">
        <v>91</v>
      </c>
      <c r="S52" s="205"/>
      <c r="T52" s="95" t="s">
        <v>107</v>
      </c>
      <c r="U52" s="95" t="s">
        <v>108</v>
      </c>
      <c r="V52" s="55" t="s">
        <v>109</v>
      </c>
      <c r="W52" s="56">
        <v>14600000</v>
      </c>
      <c r="X52" s="56" t="s">
        <v>111</v>
      </c>
      <c r="Y52" s="57">
        <f>SUM(D52/D145)*100</f>
        <v>0.19065842802166871</v>
      </c>
      <c r="Z52" s="58">
        <f t="shared" si="5"/>
        <v>44500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94.5" x14ac:dyDescent="0.25">
      <c r="A53" s="51"/>
      <c r="B53" s="297">
        <v>2</v>
      </c>
      <c r="C53" s="90" t="s">
        <v>112</v>
      </c>
      <c r="D53" s="94">
        <v>75141000</v>
      </c>
      <c r="E53" s="59" t="s">
        <v>119</v>
      </c>
      <c r="F53" s="43">
        <f>'[1]Oktober  (2)'!O57</f>
        <v>0</v>
      </c>
      <c r="G53" s="58">
        <v>100</v>
      </c>
      <c r="H53" s="59">
        <f t="shared" si="3"/>
        <v>100</v>
      </c>
      <c r="I53" s="60">
        <f t="shared" si="7"/>
        <v>0.97826931202678191</v>
      </c>
      <c r="J53" s="43">
        <f>'[1]Oktober  (2)'!Q57</f>
        <v>0</v>
      </c>
      <c r="K53" s="43">
        <v>54268000</v>
      </c>
      <c r="L53" s="99">
        <v>100</v>
      </c>
      <c r="M53" s="56" t="s">
        <v>117</v>
      </c>
      <c r="N53" s="93" t="s">
        <v>504</v>
      </c>
      <c r="O53" s="201" t="s">
        <v>505</v>
      </c>
      <c r="P53" s="201" t="s">
        <v>506</v>
      </c>
      <c r="Q53" s="93" t="s">
        <v>507</v>
      </c>
      <c r="R53" s="224" t="s">
        <v>91</v>
      </c>
      <c r="S53" s="205"/>
      <c r="T53" s="95" t="s">
        <v>114</v>
      </c>
      <c r="U53" s="95" t="s">
        <v>115</v>
      </c>
      <c r="V53" s="55" t="s">
        <v>116</v>
      </c>
      <c r="W53" s="56">
        <v>54268000</v>
      </c>
      <c r="X53" s="56" t="s">
        <v>118</v>
      </c>
      <c r="Y53" s="57">
        <f>(D53/D145)*100</f>
        <v>0.97826931202678202</v>
      </c>
      <c r="Z53" s="58">
        <f t="shared" si="5"/>
        <v>75140900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48.75" hidden="1" customHeight="1" x14ac:dyDescent="0.25">
      <c r="A54" s="51"/>
      <c r="B54" s="297"/>
      <c r="C54" s="90" t="s">
        <v>120</v>
      </c>
      <c r="D54" s="94">
        <v>125236000</v>
      </c>
      <c r="E54" s="59"/>
      <c r="F54" s="43">
        <f>'[1]Oktober  (2)'!O58</f>
        <v>0</v>
      </c>
      <c r="G54" s="58">
        <v>0</v>
      </c>
      <c r="H54" s="59">
        <f t="shared" si="3"/>
        <v>0</v>
      </c>
      <c r="I54" s="60">
        <f t="shared" si="7"/>
        <v>0</v>
      </c>
      <c r="J54" s="43">
        <f>'[1]Oktober  (2)'!Q58</f>
        <v>0</v>
      </c>
      <c r="K54" s="61">
        <v>0</v>
      </c>
      <c r="L54" s="58">
        <f t="shared" si="2"/>
        <v>0</v>
      </c>
      <c r="M54" s="56">
        <v>0</v>
      </c>
      <c r="N54" s="93"/>
      <c r="O54" s="201"/>
      <c r="P54" s="201"/>
      <c r="Q54" s="93"/>
      <c r="R54" s="224" t="s">
        <v>91</v>
      </c>
      <c r="S54" s="205"/>
      <c r="T54" s="56">
        <v>0</v>
      </c>
      <c r="U54" s="56">
        <v>0</v>
      </c>
      <c r="V54" s="55">
        <v>0</v>
      </c>
      <c r="W54" s="56">
        <v>0</v>
      </c>
      <c r="X54" s="56">
        <v>0</v>
      </c>
      <c r="Y54" s="57">
        <f>(D54/D145)*100</f>
        <v>1.630461872492861</v>
      </c>
      <c r="Z54" s="58">
        <f t="shared" si="5"/>
        <v>125236000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64.5" customHeight="1" x14ac:dyDescent="0.25">
      <c r="A55" s="51"/>
      <c r="B55" s="297">
        <v>3</v>
      </c>
      <c r="C55" s="90" t="s">
        <v>121</v>
      </c>
      <c r="D55" s="94">
        <v>125278058.7</v>
      </c>
      <c r="E55" s="59" t="s">
        <v>128</v>
      </c>
      <c r="F55" s="43">
        <v>70</v>
      </c>
      <c r="G55" s="58">
        <v>30</v>
      </c>
      <c r="H55" s="59">
        <f t="shared" si="3"/>
        <v>100</v>
      </c>
      <c r="I55" s="60">
        <f t="shared" si="7"/>
        <v>1.6310094395403283</v>
      </c>
      <c r="J55" s="43">
        <f>'[1]Oktober  (2)'!Q59</f>
        <v>0</v>
      </c>
      <c r="K55" s="61">
        <v>125000000</v>
      </c>
      <c r="L55" s="99">
        <v>100</v>
      </c>
      <c r="M55" s="56" t="s">
        <v>126</v>
      </c>
      <c r="N55" s="93" t="s">
        <v>122</v>
      </c>
      <c r="O55" s="201" t="s">
        <v>555</v>
      </c>
      <c r="P55" s="31" t="s">
        <v>128</v>
      </c>
      <c r="Q55" s="93" t="s">
        <v>558</v>
      </c>
      <c r="R55" s="224" t="s">
        <v>91</v>
      </c>
      <c r="S55" s="205"/>
      <c r="T55" s="56" t="s">
        <v>123</v>
      </c>
      <c r="U55" s="56" t="s">
        <v>124</v>
      </c>
      <c r="V55" s="55" t="s">
        <v>125</v>
      </c>
      <c r="W55" s="56">
        <v>125000000</v>
      </c>
      <c r="X55" s="56" t="s">
        <v>127</v>
      </c>
      <c r="Y55" s="57">
        <f>(D55/D145)*100</f>
        <v>1.6310094395403283</v>
      </c>
      <c r="Z55" s="58">
        <f t="shared" si="5"/>
        <v>125277958.7</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110.25" x14ac:dyDescent="0.25">
      <c r="A56" s="51"/>
      <c r="B56" s="297">
        <v>4</v>
      </c>
      <c r="C56" s="90" t="s">
        <v>129</v>
      </c>
      <c r="D56" s="94">
        <v>125278058.7</v>
      </c>
      <c r="E56" s="59" t="s">
        <v>135</v>
      </c>
      <c r="F56" s="43">
        <v>70</v>
      </c>
      <c r="G56" s="58">
        <v>30</v>
      </c>
      <c r="H56" s="59">
        <f t="shared" si="3"/>
        <v>100</v>
      </c>
      <c r="I56" s="60">
        <f t="shared" si="7"/>
        <v>1.6310094395403283</v>
      </c>
      <c r="J56" s="43">
        <f>'[1]Oktober  (2)'!Q60</f>
        <v>0</v>
      </c>
      <c r="K56" s="61">
        <v>125000000</v>
      </c>
      <c r="L56" s="99">
        <v>100</v>
      </c>
      <c r="M56" s="56" t="s">
        <v>133</v>
      </c>
      <c r="N56" s="96" t="s">
        <v>130</v>
      </c>
      <c r="O56" s="202" t="s">
        <v>557</v>
      </c>
      <c r="P56" s="31" t="s">
        <v>135</v>
      </c>
      <c r="Q56" s="96" t="s">
        <v>558</v>
      </c>
      <c r="R56" s="224" t="s">
        <v>91</v>
      </c>
      <c r="S56" s="205"/>
      <c r="T56" s="95" t="s">
        <v>131</v>
      </c>
      <c r="U56" s="56" t="s">
        <v>124</v>
      </c>
      <c r="V56" s="55" t="s">
        <v>132</v>
      </c>
      <c r="W56" s="56">
        <v>125000000</v>
      </c>
      <c r="X56" s="56" t="s">
        <v>134</v>
      </c>
      <c r="Y56" s="57">
        <f>(D56/D145)*100</f>
        <v>1.6310094395403283</v>
      </c>
      <c r="Z56" s="58">
        <f t="shared" si="5"/>
        <v>125277958.7</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3.75" customHeight="1" x14ac:dyDescent="0.25">
      <c r="A57" s="51"/>
      <c r="B57" s="297">
        <v>5</v>
      </c>
      <c r="C57" s="90" t="s">
        <v>136</v>
      </c>
      <c r="D57" s="94">
        <v>125278058.7</v>
      </c>
      <c r="E57" s="59" t="s">
        <v>141</v>
      </c>
      <c r="F57" s="43">
        <v>70</v>
      </c>
      <c r="G57" s="58">
        <v>30</v>
      </c>
      <c r="H57" s="59">
        <f t="shared" si="3"/>
        <v>100</v>
      </c>
      <c r="I57" s="60">
        <f t="shared" si="7"/>
        <v>1.6310094395403283</v>
      </c>
      <c r="J57" s="43">
        <f>'[1]Oktober  (2)'!Q61</f>
        <v>0</v>
      </c>
      <c r="K57" s="61">
        <f>37500000+87500000</f>
        <v>125000000</v>
      </c>
      <c r="L57" s="99">
        <v>100</v>
      </c>
      <c r="M57" s="56" t="s">
        <v>139</v>
      </c>
      <c r="N57" s="93" t="s">
        <v>130</v>
      </c>
      <c r="O57" s="201" t="s">
        <v>500</v>
      </c>
      <c r="P57" s="31" t="s">
        <v>141</v>
      </c>
      <c r="Q57" s="93" t="s">
        <v>558</v>
      </c>
      <c r="R57" s="224" t="s">
        <v>91</v>
      </c>
      <c r="S57" s="205"/>
      <c r="T57" s="56" t="s">
        <v>137</v>
      </c>
      <c r="U57" s="56" t="s">
        <v>124</v>
      </c>
      <c r="V57" s="55" t="s">
        <v>138</v>
      </c>
      <c r="W57" s="56">
        <v>120000000</v>
      </c>
      <c r="X57" s="56" t="s">
        <v>140</v>
      </c>
      <c r="Y57" s="57">
        <f>(D57/D145)*100</f>
        <v>1.6310094395403283</v>
      </c>
      <c r="Z57" s="58">
        <f t="shared" si="5"/>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63.75" customHeight="1" x14ac:dyDescent="0.25">
      <c r="A58" s="51"/>
      <c r="B58" s="297">
        <v>6</v>
      </c>
      <c r="C58" s="90" t="s">
        <v>142</v>
      </c>
      <c r="D58" s="94">
        <v>125278058.7</v>
      </c>
      <c r="E58" s="59" t="s">
        <v>148</v>
      </c>
      <c r="F58" s="43">
        <v>70</v>
      </c>
      <c r="G58" s="58">
        <v>30</v>
      </c>
      <c r="H58" s="59">
        <f>F58+G58</f>
        <v>100</v>
      </c>
      <c r="I58" s="60">
        <f t="shared" si="7"/>
        <v>1.6310094395403283</v>
      </c>
      <c r="J58" s="43">
        <f>'[1]Oktober  (2)'!Q62</f>
        <v>0</v>
      </c>
      <c r="K58" s="61">
        <v>125000000</v>
      </c>
      <c r="L58" s="99">
        <v>100</v>
      </c>
      <c r="M58" s="56" t="s">
        <v>146</v>
      </c>
      <c r="N58" s="93" t="s">
        <v>143</v>
      </c>
      <c r="O58" s="201" t="s">
        <v>556</v>
      </c>
      <c r="P58" s="31" t="s">
        <v>148</v>
      </c>
      <c r="Q58" s="93" t="s">
        <v>558</v>
      </c>
      <c r="R58" s="224" t="s">
        <v>91</v>
      </c>
      <c r="S58" s="205"/>
      <c r="T58" s="95" t="s">
        <v>144</v>
      </c>
      <c r="U58" s="95" t="s">
        <v>124</v>
      </c>
      <c r="V58" s="55" t="s">
        <v>145</v>
      </c>
      <c r="W58" s="56">
        <v>125000000</v>
      </c>
      <c r="X58" s="56" t="s">
        <v>147</v>
      </c>
      <c r="Y58" s="57">
        <f>(D58/D145)*100</f>
        <v>1.6310094395403283</v>
      </c>
      <c r="Z58" s="58">
        <f t="shared" si="5"/>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47.25" hidden="1" x14ac:dyDescent="0.25">
      <c r="A59" s="50" t="s">
        <v>149</v>
      </c>
      <c r="B59" s="290"/>
      <c r="C59" s="77" t="s">
        <v>150</v>
      </c>
      <c r="D59" s="97">
        <f>SUM(D60:D60)</f>
        <v>141271360</v>
      </c>
      <c r="E59" s="59"/>
      <c r="F59" s="58"/>
      <c r="G59" s="61"/>
      <c r="H59" s="59"/>
      <c r="I59" s="98"/>
      <c r="J59" s="61">
        <f>SUM(J60)/1</f>
        <v>54000000</v>
      </c>
      <c r="K59" s="61">
        <f>SUM(K60)/1</f>
        <v>0</v>
      </c>
      <c r="L59" s="58">
        <f t="shared" si="2"/>
        <v>54000000</v>
      </c>
      <c r="M59" s="56"/>
      <c r="N59" s="52"/>
      <c r="O59" s="199"/>
      <c r="P59" s="199"/>
      <c r="Q59" s="52"/>
      <c r="R59" s="224" t="s">
        <v>53</v>
      </c>
      <c r="S59" s="205"/>
      <c r="T59" s="56"/>
      <c r="U59" s="56"/>
      <c r="V59" s="55"/>
      <c r="W59" s="56"/>
      <c r="X59" s="56"/>
      <c r="Y59" s="98"/>
      <c r="Z59" s="58">
        <f t="shared" si="5"/>
        <v>87271360</v>
      </c>
      <c r="AA59" s="65"/>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34" customFormat="1" hidden="1" x14ac:dyDescent="0.25">
      <c r="A60" s="82"/>
      <c r="B60" s="295"/>
      <c r="C60" s="77" t="s">
        <v>151</v>
      </c>
      <c r="D60" s="97">
        <f>141271360</f>
        <v>141271360</v>
      </c>
      <c r="E60" s="59"/>
      <c r="F60" s="43">
        <f>'[1]Oktober  (2)'!O68</f>
        <v>30</v>
      </c>
      <c r="G60" s="58">
        <v>70</v>
      </c>
      <c r="H60" s="59">
        <f t="shared" si="3"/>
        <v>100</v>
      </c>
      <c r="I60" s="60">
        <f>(Y60*H60)/100</f>
        <v>1.8392280666518657</v>
      </c>
      <c r="J60" s="43">
        <v>54000000</v>
      </c>
      <c r="K60" s="61"/>
      <c r="L60" s="58">
        <f t="shared" si="2"/>
        <v>54000000</v>
      </c>
      <c r="M60" s="56">
        <v>0</v>
      </c>
      <c r="N60" s="52"/>
      <c r="O60" s="199"/>
      <c r="P60" s="199"/>
      <c r="Q60" s="52"/>
      <c r="R60" s="224" t="s">
        <v>152</v>
      </c>
      <c r="S60" s="205"/>
      <c r="T60" s="56">
        <v>0</v>
      </c>
      <c r="U60" s="56">
        <v>0</v>
      </c>
      <c r="V60" s="55">
        <v>0</v>
      </c>
      <c r="W60" s="56">
        <v>0</v>
      </c>
      <c r="X60" s="56">
        <v>0</v>
      </c>
      <c r="Y60" s="57">
        <f>SUM(D60/D145)*100</f>
        <v>1.8392280666518657</v>
      </c>
      <c r="Z60" s="58">
        <f t="shared" si="5"/>
        <v>87271360</v>
      </c>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3"/>
    </row>
    <row r="61" spans="1:152" s="34" customFormat="1" ht="47.25" hidden="1" x14ac:dyDescent="0.25">
      <c r="A61" s="50"/>
      <c r="B61" s="290"/>
      <c r="C61" s="77" t="s">
        <v>150</v>
      </c>
      <c r="D61" s="97">
        <f>D62</f>
        <v>54000000</v>
      </c>
      <c r="E61" s="59"/>
      <c r="F61" s="43"/>
      <c r="G61" s="58"/>
      <c r="H61" s="59"/>
      <c r="I61" s="60"/>
      <c r="J61" s="43"/>
      <c r="K61" s="61">
        <f>K62</f>
        <v>54000000</v>
      </c>
      <c r="L61" s="58">
        <f>L62</f>
        <v>54000000</v>
      </c>
      <c r="M61" s="56"/>
      <c r="N61" s="52"/>
      <c r="O61" s="199"/>
      <c r="P61" s="199"/>
      <c r="Q61" s="52"/>
      <c r="R61" s="224" t="s">
        <v>152</v>
      </c>
      <c r="S61" s="205"/>
      <c r="T61" s="56">
        <v>0</v>
      </c>
      <c r="U61" s="56">
        <v>0</v>
      </c>
      <c r="V61" s="55"/>
      <c r="W61" s="56"/>
      <c r="X61" s="56"/>
      <c r="Y61" s="57"/>
      <c r="Z61" s="58">
        <f t="shared" si="5"/>
        <v>0</v>
      </c>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3"/>
    </row>
    <row r="62" spans="1:152" s="34" customFormat="1" hidden="1" x14ac:dyDescent="0.25">
      <c r="A62" s="50"/>
      <c r="B62" s="290"/>
      <c r="C62" s="77" t="s">
        <v>151</v>
      </c>
      <c r="D62" s="97">
        <v>54000000</v>
      </c>
      <c r="E62" s="59"/>
      <c r="F62" s="43">
        <v>100</v>
      </c>
      <c r="G62" s="99">
        <v>100</v>
      </c>
      <c r="H62" s="59">
        <f t="shared" si="3"/>
        <v>200</v>
      </c>
      <c r="I62" s="60">
        <f>(Y62*H62)/100</f>
        <v>1.4060644082310916</v>
      </c>
      <c r="J62" s="43">
        <v>0</v>
      </c>
      <c r="K62" s="61">
        <v>54000000</v>
      </c>
      <c r="L62" s="58">
        <f>K62</f>
        <v>54000000</v>
      </c>
      <c r="M62" s="56">
        <v>0</v>
      </c>
      <c r="N62" s="52"/>
      <c r="O62" s="199"/>
      <c r="P62" s="199"/>
      <c r="Q62" s="52"/>
      <c r="R62" s="224" t="s">
        <v>152</v>
      </c>
      <c r="S62" s="205"/>
      <c r="T62" s="56">
        <v>0</v>
      </c>
      <c r="U62" s="56">
        <v>0</v>
      </c>
      <c r="V62" s="55">
        <v>0</v>
      </c>
      <c r="W62" s="56">
        <v>0</v>
      </c>
      <c r="X62" s="56">
        <v>0</v>
      </c>
      <c r="Y62" s="57">
        <f>SUM(D62/D145)*100</f>
        <v>0.70303220411554579</v>
      </c>
      <c r="Z62" s="58">
        <f t="shared" si="5"/>
        <v>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64" customFormat="1" ht="63" hidden="1" x14ac:dyDescent="0.25">
      <c r="A63" s="50" t="s">
        <v>153</v>
      </c>
      <c r="B63" s="290"/>
      <c r="C63" s="77" t="s">
        <v>154</v>
      </c>
      <c r="D63" s="100">
        <f>SUM(D64:D73)</f>
        <v>1190000000</v>
      </c>
      <c r="E63" s="59"/>
      <c r="F63" s="58"/>
      <c r="G63" s="102"/>
      <c r="H63" s="102"/>
      <c r="I63" s="101"/>
      <c r="J63" s="101">
        <f>SUM(J64:J73)</f>
        <v>0</v>
      </c>
      <c r="K63" s="101">
        <f>SUM(K64:K73)</f>
        <v>1133900000</v>
      </c>
      <c r="L63" s="101">
        <f>J63+K63</f>
        <v>1133900000</v>
      </c>
      <c r="M63" s="56"/>
      <c r="N63" s="52"/>
      <c r="O63" s="199"/>
      <c r="P63" s="199"/>
      <c r="Q63" s="52"/>
      <c r="R63" s="227" t="s">
        <v>155</v>
      </c>
      <c r="S63" s="216"/>
      <c r="T63" s="56"/>
      <c r="U63" s="56"/>
      <c r="V63" s="55"/>
      <c r="W63" s="56"/>
      <c r="X63" s="56"/>
      <c r="Y63" s="101"/>
      <c r="Z63" s="58">
        <f t="shared" si="5"/>
        <v>56100000</v>
      </c>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c r="EO63" s="62"/>
      <c r="EP63" s="62"/>
      <c r="EQ63" s="62"/>
      <c r="ER63" s="62"/>
      <c r="ES63" s="62"/>
      <c r="ET63" s="62"/>
      <c r="EU63" s="62"/>
      <c r="EV63" s="63"/>
    </row>
    <row r="64" spans="1:152" s="64" customFormat="1" ht="63" hidden="1" x14ac:dyDescent="0.25">
      <c r="A64" s="82"/>
      <c r="B64" s="295"/>
      <c r="C64" s="77" t="s">
        <v>156</v>
      </c>
      <c r="D64" s="100">
        <v>110000000</v>
      </c>
      <c r="E64" s="59"/>
      <c r="F64" s="43">
        <v>20</v>
      </c>
      <c r="G64" s="58">
        <v>40</v>
      </c>
      <c r="H64" s="59">
        <f t="shared" ref="H64" si="8">F64+G64</f>
        <v>60</v>
      </c>
      <c r="I64" s="60">
        <f t="shared" ref="I64:I73" si="9">(Y64*H64)/100</f>
        <v>0.85926158280788945</v>
      </c>
      <c r="J64" s="43">
        <f>'[1]Oktober  (2)'!Q70</f>
        <v>0</v>
      </c>
      <c r="K64" s="61">
        <f>47600000+6300000</f>
        <v>53900000</v>
      </c>
      <c r="L64" s="58">
        <f t="shared" ref="L64:L111" si="10">J64+K64</f>
        <v>53900000</v>
      </c>
      <c r="M64" s="56">
        <v>0</v>
      </c>
      <c r="N64" s="52"/>
      <c r="O64" s="199"/>
      <c r="P64" s="199"/>
      <c r="Q64" s="52"/>
      <c r="R64" s="217" t="s">
        <v>155</v>
      </c>
      <c r="S64" s="228"/>
      <c r="T64" s="56">
        <v>0</v>
      </c>
      <c r="U64" s="56">
        <v>0</v>
      </c>
      <c r="V64" s="55">
        <v>0</v>
      </c>
      <c r="W64" s="56">
        <v>0</v>
      </c>
      <c r="X64" s="56">
        <v>0</v>
      </c>
      <c r="Y64" s="57">
        <f>SUM(D64/D145)*100</f>
        <v>1.432102638013149</v>
      </c>
      <c r="Z64" s="58">
        <f t="shared" si="5"/>
        <v>56100000</v>
      </c>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c r="CP64" s="62"/>
      <c r="CQ64" s="62"/>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c r="EO64" s="62"/>
      <c r="EP64" s="62"/>
      <c r="EQ64" s="62"/>
      <c r="ER64" s="62"/>
      <c r="ES64" s="62"/>
      <c r="ET64" s="62"/>
      <c r="EU64" s="62"/>
      <c r="EV64" s="63"/>
    </row>
    <row r="65" spans="1:152" s="64" customFormat="1" ht="55.5" customHeight="1" x14ac:dyDescent="0.25">
      <c r="A65" s="51"/>
      <c r="B65" s="54">
        <v>7</v>
      </c>
      <c r="C65" s="77" t="s">
        <v>157</v>
      </c>
      <c r="D65" s="100">
        <v>120000000</v>
      </c>
      <c r="E65" s="59" t="s">
        <v>164</v>
      </c>
      <c r="F65" s="43">
        <v>70</v>
      </c>
      <c r="G65" s="58">
        <v>30</v>
      </c>
      <c r="H65" s="59">
        <f t="shared" si="3"/>
        <v>100</v>
      </c>
      <c r="I65" s="60">
        <f t="shared" si="9"/>
        <v>1.5622937869234348</v>
      </c>
      <c r="J65" s="43">
        <f>'[1]Oktober  (2)'!Q71</f>
        <v>0</v>
      </c>
      <c r="K65" s="61">
        <f t="shared" ref="K65:K71" si="11">30000000+54000000+36000000</f>
        <v>120000000</v>
      </c>
      <c r="L65" s="99">
        <v>100</v>
      </c>
      <c r="M65" s="56" t="s">
        <v>162</v>
      </c>
      <c r="N65" s="52" t="s">
        <v>158</v>
      </c>
      <c r="O65" s="199" t="s">
        <v>495</v>
      </c>
      <c r="P65" s="31" t="s">
        <v>164</v>
      </c>
      <c r="Q65" s="56" t="s">
        <v>162</v>
      </c>
      <c r="R65" s="217" t="s">
        <v>155</v>
      </c>
      <c r="S65" s="228"/>
      <c r="T65" s="95" t="s">
        <v>159</v>
      </c>
      <c r="U65" s="95" t="s">
        <v>160</v>
      </c>
      <c r="V65" s="103" t="s">
        <v>161</v>
      </c>
      <c r="W65" s="56">
        <v>120000000</v>
      </c>
      <c r="X65" s="56" t="s">
        <v>163</v>
      </c>
      <c r="Y65" s="57">
        <f>SUM(D65/D145)*100</f>
        <v>1.562293786923435</v>
      </c>
      <c r="Z65" s="58">
        <f t="shared" si="5"/>
        <v>119999900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1.5" customHeight="1" x14ac:dyDescent="0.25">
      <c r="A66" s="51"/>
      <c r="B66" s="54">
        <v>8</v>
      </c>
      <c r="C66" s="104" t="s">
        <v>165</v>
      </c>
      <c r="D66" s="100">
        <v>120000000</v>
      </c>
      <c r="E66" s="59" t="s">
        <v>164</v>
      </c>
      <c r="F66" s="43">
        <v>100</v>
      </c>
      <c r="G66" s="58">
        <v>0</v>
      </c>
      <c r="H66" s="59">
        <f t="shared" si="3"/>
        <v>100</v>
      </c>
      <c r="I66" s="60">
        <f t="shared" si="9"/>
        <v>1.5622937869234348</v>
      </c>
      <c r="J66" s="43">
        <f>'[1]Oktober  (2)'!Q72</f>
        <v>0</v>
      </c>
      <c r="K66" s="61">
        <f t="shared" si="11"/>
        <v>120000000</v>
      </c>
      <c r="L66" s="99">
        <v>100</v>
      </c>
      <c r="M66" s="56" t="s">
        <v>167</v>
      </c>
      <c r="N66" s="52" t="s">
        <v>130</v>
      </c>
      <c r="O66" s="199" t="s">
        <v>496</v>
      </c>
      <c r="P66" s="31" t="s">
        <v>164</v>
      </c>
      <c r="Q66" s="56" t="s">
        <v>167</v>
      </c>
      <c r="R66" s="217" t="s">
        <v>155</v>
      </c>
      <c r="S66" s="228"/>
      <c r="T66" s="95" t="s">
        <v>159</v>
      </c>
      <c r="U66" s="95" t="s">
        <v>160</v>
      </c>
      <c r="V66" s="103" t="s">
        <v>166</v>
      </c>
      <c r="W66" s="56">
        <v>120000000</v>
      </c>
      <c r="X66" s="56" t="s">
        <v>168</v>
      </c>
      <c r="Y66" s="57">
        <f>SUM(D66/D145*100)</f>
        <v>1.562293786923435</v>
      </c>
      <c r="Z66" s="58">
        <f t="shared" si="5"/>
        <v>119999900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68.25" customHeight="1" x14ac:dyDescent="0.25">
      <c r="A67" s="51"/>
      <c r="B67" s="54">
        <v>9</v>
      </c>
      <c r="C67" s="104" t="s">
        <v>169</v>
      </c>
      <c r="D67" s="100">
        <v>120000000</v>
      </c>
      <c r="E67" s="59" t="s">
        <v>164</v>
      </c>
      <c r="F67" s="43">
        <v>45</v>
      </c>
      <c r="G67" s="58">
        <v>55</v>
      </c>
      <c r="H67" s="59">
        <f t="shared" si="3"/>
        <v>100</v>
      </c>
      <c r="I67" s="60">
        <f t="shared" si="9"/>
        <v>1.5622937869234348</v>
      </c>
      <c r="J67" s="43">
        <f>'[1]Oktober  (2)'!Q73</f>
        <v>0</v>
      </c>
      <c r="K67" s="61">
        <f t="shared" si="11"/>
        <v>120000000</v>
      </c>
      <c r="L67" s="99">
        <v>100</v>
      </c>
      <c r="M67" s="56" t="s">
        <v>172</v>
      </c>
      <c r="N67" s="52" t="s">
        <v>170</v>
      </c>
      <c r="O67" s="199" t="s">
        <v>497</v>
      </c>
      <c r="P67" s="31" t="s">
        <v>164</v>
      </c>
      <c r="Q67" s="56" t="s">
        <v>172</v>
      </c>
      <c r="R67" s="217" t="s">
        <v>155</v>
      </c>
      <c r="S67" s="228"/>
      <c r="T67" s="95" t="s">
        <v>159</v>
      </c>
      <c r="U67" s="95" t="s">
        <v>160</v>
      </c>
      <c r="V67" s="103" t="s">
        <v>171</v>
      </c>
      <c r="W67" s="56">
        <v>120000000</v>
      </c>
      <c r="X67" s="56" t="s">
        <v>173</v>
      </c>
      <c r="Y67" s="57">
        <f>SUM(D67/D145)*100</f>
        <v>1.562293786923435</v>
      </c>
      <c r="Z67" s="58">
        <f t="shared" si="5"/>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49.5" customHeight="1" x14ac:dyDescent="0.25">
      <c r="A68" s="51"/>
      <c r="B68" s="54">
        <v>10</v>
      </c>
      <c r="C68" s="104" t="s">
        <v>174</v>
      </c>
      <c r="D68" s="100">
        <v>120000000</v>
      </c>
      <c r="E68" s="59" t="s">
        <v>164</v>
      </c>
      <c r="F68" s="43">
        <v>90</v>
      </c>
      <c r="G68" s="58">
        <v>10</v>
      </c>
      <c r="H68" s="59">
        <f t="shared" si="3"/>
        <v>100</v>
      </c>
      <c r="I68" s="60">
        <f t="shared" si="9"/>
        <v>1.5622937869234348</v>
      </c>
      <c r="J68" s="43">
        <f>'[1]Oktober  (2)'!Q74</f>
        <v>0</v>
      </c>
      <c r="K68" s="61">
        <f t="shared" si="11"/>
        <v>120000000</v>
      </c>
      <c r="L68" s="99">
        <v>100</v>
      </c>
      <c r="M68" s="56" t="s">
        <v>177</v>
      </c>
      <c r="N68" s="52" t="s">
        <v>175</v>
      </c>
      <c r="O68" s="199" t="s">
        <v>498</v>
      </c>
      <c r="P68" s="31" t="s">
        <v>164</v>
      </c>
      <c r="Q68" s="56" t="s">
        <v>177</v>
      </c>
      <c r="R68" s="217" t="s">
        <v>155</v>
      </c>
      <c r="S68" s="228"/>
      <c r="T68" s="95" t="s">
        <v>159</v>
      </c>
      <c r="U68" s="95" t="s">
        <v>160</v>
      </c>
      <c r="V68" s="103" t="s">
        <v>176</v>
      </c>
      <c r="W68" s="56">
        <v>120000000</v>
      </c>
      <c r="X68" s="56" t="s">
        <v>178</v>
      </c>
      <c r="Y68" s="57">
        <f>SUM(D68/D145)*100</f>
        <v>1.562293786923435</v>
      </c>
      <c r="Z68" s="58">
        <f t="shared" si="5"/>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3" x14ac:dyDescent="0.25">
      <c r="A69" s="51"/>
      <c r="B69" s="54">
        <v>11</v>
      </c>
      <c r="C69" s="104" t="s">
        <v>179</v>
      </c>
      <c r="D69" s="100">
        <v>120000000</v>
      </c>
      <c r="E69" s="59" t="s">
        <v>164</v>
      </c>
      <c r="F69" s="43">
        <v>90</v>
      </c>
      <c r="G69" s="58">
        <v>10</v>
      </c>
      <c r="H69" s="59">
        <f t="shared" si="3"/>
        <v>100</v>
      </c>
      <c r="I69" s="60">
        <f t="shared" si="9"/>
        <v>1.5622937869234348</v>
      </c>
      <c r="J69" s="43">
        <f>'[1]Oktober  (2)'!Q75</f>
        <v>0</v>
      </c>
      <c r="K69" s="61">
        <f t="shared" si="11"/>
        <v>120000000</v>
      </c>
      <c r="L69" s="99">
        <v>100</v>
      </c>
      <c r="M69" s="56" t="s">
        <v>181</v>
      </c>
      <c r="N69" s="52" t="s">
        <v>175</v>
      </c>
      <c r="O69" s="199" t="s">
        <v>499</v>
      </c>
      <c r="P69" s="31" t="s">
        <v>164</v>
      </c>
      <c r="Q69" s="56" t="s">
        <v>181</v>
      </c>
      <c r="R69" s="217" t="s">
        <v>155</v>
      </c>
      <c r="S69" s="228"/>
      <c r="T69" s="95" t="s">
        <v>159</v>
      </c>
      <c r="U69" s="95" t="s">
        <v>160</v>
      </c>
      <c r="V69" s="103" t="s">
        <v>180</v>
      </c>
      <c r="W69" s="56">
        <v>120000000</v>
      </c>
      <c r="X69" s="56" t="s">
        <v>182</v>
      </c>
      <c r="Y69" s="57">
        <f>SUM(D69/D145)*100</f>
        <v>1.562293786923435</v>
      </c>
      <c r="Z69" s="58">
        <f t="shared" si="5"/>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72.75" customHeight="1" x14ac:dyDescent="0.25">
      <c r="A70" s="51"/>
      <c r="B70" s="54">
        <v>12</v>
      </c>
      <c r="C70" s="105" t="s">
        <v>183</v>
      </c>
      <c r="D70" s="100">
        <v>120000000</v>
      </c>
      <c r="E70" s="59" t="s">
        <v>164</v>
      </c>
      <c r="F70" s="43">
        <v>100</v>
      </c>
      <c r="G70" s="58">
        <v>0</v>
      </c>
      <c r="H70" s="59">
        <f t="shared" si="3"/>
        <v>100</v>
      </c>
      <c r="I70" s="60">
        <f t="shared" si="9"/>
        <v>1.5622937869234348</v>
      </c>
      <c r="J70" s="43">
        <f>'[1]Oktober  (2)'!Q76</f>
        <v>0</v>
      </c>
      <c r="K70" s="61">
        <f t="shared" si="11"/>
        <v>120000000</v>
      </c>
      <c r="L70" s="99">
        <v>100</v>
      </c>
      <c r="M70" s="56" t="s">
        <v>185</v>
      </c>
      <c r="N70" s="52" t="s">
        <v>130</v>
      </c>
      <c r="O70" s="199" t="s">
        <v>500</v>
      </c>
      <c r="P70" s="31" t="s">
        <v>164</v>
      </c>
      <c r="Q70" s="56" t="s">
        <v>185</v>
      </c>
      <c r="R70" s="217" t="s">
        <v>155</v>
      </c>
      <c r="S70" s="228"/>
      <c r="T70" s="95" t="s">
        <v>159</v>
      </c>
      <c r="U70" s="95" t="s">
        <v>160</v>
      </c>
      <c r="V70" s="103" t="s">
        <v>184</v>
      </c>
      <c r="W70" s="56">
        <v>120000000</v>
      </c>
      <c r="X70" s="56" t="s">
        <v>186</v>
      </c>
      <c r="Y70" s="57">
        <f>SUM(D70/D145)*100</f>
        <v>1.562293786923435</v>
      </c>
      <c r="Z70" s="58">
        <f t="shared" si="5"/>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85.5" customHeight="1" x14ac:dyDescent="0.25">
      <c r="A71" s="51"/>
      <c r="B71" s="54">
        <v>13</v>
      </c>
      <c r="C71" s="104" t="s">
        <v>187</v>
      </c>
      <c r="D71" s="100">
        <v>120000000</v>
      </c>
      <c r="E71" s="59" t="s">
        <v>164</v>
      </c>
      <c r="F71" s="43">
        <v>45</v>
      </c>
      <c r="G71" s="58">
        <v>55</v>
      </c>
      <c r="H71" s="59">
        <f t="shared" si="3"/>
        <v>100</v>
      </c>
      <c r="I71" s="60">
        <f t="shared" si="9"/>
        <v>1.5622937869234348</v>
      </c>
      <c r="J71" s="43">
        <f>'[1]Oktober  (2)'!Q77</f>
        <v>0</v>
      </c>
      <c r="K71" s="61">
        <f t="shared" si="11"/>
        <v>120000000</v>
      </c>
      <c r="L71" s="99">
        <v>100</v>
      </c>
      <c r="M71" s="56" t="s">
        <v>190</v>
      </c>
      <c r="N71" s="52" t="s">
        <v>188</v>
      </c>
      <c r="O71" s="199" t="s">
        <v>501</v>
      </c>
      <c r="P71" s="31" t="s">
        <v>164</v>
      </c>
      <c r="Q71" s="56" t="s">
        <v>190</v>
      </c>
      <c r="R71" s="217" t="s">
        <v>155</v>
      </c>
      <c r="S71" s="228"/>
      <c r="T71" s="95" t="s">
        <v>159</v>
      </c>
      <c r="U71" s="95" t="s">
        <v>160</v>
      </c>
      <c r="V71" s="103" t="s">
        <v>189</v>
      </c>
      <c r="W71" s="56">
        <v>120000000</v>
      </c>
      <c r="X71" s="56" t="s">
        <v>191</v>
      </c>
      <c r="Y71" s="57">
        <f>SUM(D71/D145)*100</f>
        <v>1.562293786923435</v>
      </c>
      <c r="Z71" s="58">
        <f t="shared" ref="Z71:Z102" si="12">D71-L71</f>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47.25" customHeight="1" x14ac:dyDescent="0.25">
      <c r="A72" s="51"/>
      <c r="B72" s="54">
        <v>14</v>
      </c>
      <c r="C72" s="104" t="s">
        <v>192</v>
      </c>
      <c r="D72" s="100">
        <v>120000000</v>
      </c>
      <c r="E72" s="59" t="s">
        <v>164</v>
      </c>
      <c r="F72" s="43">
        <v>70</v>
      </c>
      <c r="G72" s="58">
        <v>30</v>
      </c>
      <c r="H72" s="59">
        <f t="shared" si="3"/>
        <v>100</v>
      </c>
      <c r="I72" s="60">
        <f t="shared" si="9"/>
        <v>1.5622937869234348</v>
      </c>
      <c r="J72" s="43">
        <f>'[1]Oktober  (2)'!Q78</f>
        <v>0</v>
      </c>
      <c r="K72" s="61">
        <f>30000000+36000000+54000000</f>
        <v>120000000</v>
      </c>
      <c r="L72" s="99">
        <v>100</v>
      </c>
      <c r="M72" s="56" t="s">
        <v>195</v>
      </c>
      <c r="N72" s="52" t="s">
        <v>170</v>
      </c>
      <c r="O72" s="199" t="s">
        <v>502</v>
      </c>
      <c r="P72" s="31" t="s">
        <v>164</v>
      </c>
      <c r="Q72" s="56" t="s">
        <v>195</v>
      </c>
      <c r="R72" s="217" t="s">
        <v>155</v>
      </c>
      <c r="S72" s="228"/>
      <c r="T72" s="56" t="s">
        <v>193</v>
      </c>
      <c r="U72" s="95" t="s">
        <v>160</v>
      </c>
      <c r="V72" s="55" t="s">
        <v>194</v>
      </c>
      <c r="W72" s="56">
        <v>120000000</v>
      </c>
      <c r="X72" s="56" t="s">
        <v>196</v>
      </c>
      <c r="Y72" s="57">
        <f>SUM(D72/D145)*100</f>
        <v>1.562293786923435</v>
      </c>
      <c r="Z72" s="58">
        <f t="shared" si="12"/>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63" x14ac:dyDescent="0.25">
      <c r="A73" s="51"/>
      <c r="B73" s="54">
        <v>15</v>
      </c>
      <c r="C73" s="104" t="s">
        <v>197</v>
      </c>
      <c r="D73" s="100">
        <v>120000000</v>
      </c>
      <c r="E73" s="59" t="s">
        <v>164</v>
      </c>
      <c r="F73" s="43">
        <v>90</v>
      </c>
      <c r="G73" s="58">
        <v>10</v>
      </c>
      <c r="H73" s="59">
        <f t="shared" si="3"/>
        <v>100</v>
      </c>
      <c r="I73" s="60">
        <f t="shared" si="9"/>
        <v>1.5622937869234348</v>
      </c>
      <c r="J73" s="43">
        <f>'[1]Oktober  (2)'!Q79</f>
        <v>0</v>
      </c>
      <c r="K73" s="61">
        <f>30000000+54000000+36000000</f>
        <v>120000000</v>
      </c>
      <c r="L73" s="99">
        <v>100</v>
      </c>
      <c r="M73" s="56" t="s">
        <v>200</v>
      </c>
      <c r="N73" s="52" t="s">
        <v>198</v>
      </c>
      <c r="O73" s="199" t="s">
        <v>503</v>
      </c>
      <c r="P73" s="31" t="s">
        <v>164</v>
      </c>
      <c r="Q73" s="56" t="s">
        <v>200</v>
      </c>
      <c r="R73" s="217" t="s">
        <v>155</v>
      </c>
      <c r="S73" s="229"/>
      <c r="T73" s="95" t="s">
        <v>159</v>
      </c>
      <c r="U73" s="95" t="s">
        <v>160</v>
      </c>
      <c r="V73" s="103" t="s">
        <v>199</v>
      </c>
      <c r="W73" s="56">
        <v>120000000</v>
      </c>
      <c r="X73" s="56" t="s">
        <v>201</v>
      </c>
      <c r="Y73" s="57">
        <f>SUM(D73/D145)*100</f>
        <v>1.562293786923435</v>
      </c>
      <c r="Z73" s="58">
        <f t="shared" si="12"/>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34" customFormat="1" ht="47.25" hidden="1" x14ac:dyDescent="0.25">
      <c r="A74" s="20" t="s">
        <v>202</v>
      </c>
      <c r="B74" s="292"/>
      <c r="C74" s="73" t="s">
        <v>203</v>
      </c>
      <c r="D74" s="106">
        <f>SUM(D75,D91)</f>
        <v>1457763080</v>
      </c>
      <c r="E74" s="59"/>
      <c r="F74" s="58"/>
      <c r="G74" s="69"/>
      <c r="H74" s="69"/>
      <c r="I74" s="108"/>
      <c r="J74" s="29">
        <f>J75+J91</f>
        <v>84678138</v>
      </c>
      <c r="K74" s="29">
        <f>K75+K91</f>
        <v>1349848053</v>
      </c>
      <c r="L74" s="29">
        <f t="shared" si="10"/>
        <v>1434526191</v>
      </c>
      <c r="M74" s="27"/>
      <c r="N74" s="24"/>
      <c r="O74" s="27"/>
      <c r="P74" s="27"/>
      <c r="Q74" s="24"/>
      <c r="R74" s="214"/>
      <c r="S74" s="214"/>
      <c r="T74" s="107"/>
      <c r="U74" s="27"/>
      <c r="V74" s="25"/>
      <c r="W74" s="27"/>
      <c r="X74" s="27"/>
      <c r="Y74" s="87"/>
      <c r="Z74" s="29">
        <f t="shared" si="12"/>
        <v>23236889</v>
      </c>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2"/>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c r="ED74" s="32"/>
      <c r="EE74" s="32"/>
      <c r="EF74" s="32"/>
      <c r="EG74" s="32"/>
      <c r="EH74" s="32"/>
      <c r="EI74" s="32"/>
      <c r="EJ74" s="32"/>
      <c r="EK74" s="32"/>
      <c r="EL74" s="32"/>
      <c r="EM74" s="32"/>
      <c r="EN74" s="32"/>
      <c r="EO74" s="32"/>
      <c r="EP74" s="32"/>
      <c r="EQ74" s="32"/>
      <c r="ER74" s="32"/>
      <c r="ES74" s="32"/>
      <c r="ET74" s="32"/>
      <c r="EU74" s="32"/>
      <c r="EV74" s="33"/>
    </row>
    <row r="75" spans="1:152" s="64" customFormat="1" ht="31.5" hidden="1" x14ac:dyDescent="0.25">
      <c r="A75" s="50" t="s">
        <v>204</v>
      </c>
      <c r="B75" s="290"/>
      <c r="C75" s="77" t="s">
        <v>205</v>
      </c>
      <c r="D75" s="109">
        <f>SUM(D76:D90)</f>
        <v>1323715760</v>
      </c>
      <c r="E75" s="59"/>
      <c r="F75" s="58"/>
      <c r="G75" s="58"/>
      <c r="H75" s="58"/>
      <c r="I75" s="87"/>
      <c r="J75" s="61">
        <f>SUM(J76:J90)</f>
        <v>21475000</v>
      </c>
      <c r="K75" s="61">
        <f>SUM(K76:K90)</f>
        <v>1293478620</v>
      </c>
      <c r="L75" s="61">
        <f>SUM(L76:L90)</f>
        <v>54904020</v>
      </c>
      <c r="M75" s="56"/>
      <c r="N75" s="52"/>
      <c r="O75" s="199"/>
      <c r="P75" s="199"/>
      <c r="Q75" s="52"/>
      <c r="R75" s="205" t="s">
        <v>206</v>
      </c>
      <c r="S75" s="205"/>
      <c r="T75" s="56"/>
      <c r="U75" s="56"/>
      <c r="V75" s="55"/>
      <c r="W75" s="56"/>
      <c r="X75" s="56"/>
      <c r="Y75" s="87"/>
      <c r="Z75" s="58">
        <f t="shared" si="12"/>
        <v>1268811740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64" customFormat="1" ht="47.25" hidden="1" x14ac:dyDescent="0.25">
      <c r="A76" s="110"/>
      <c r="B76" s="298"/>
      <c r="C76" s="77" t="s">
        <v>207</v>
      </c>
      <c r="D76" s="109">
        <v>55044970</v>
      </c>
      <c r="E76" s="59"/>
      <c r="F76" s="43">
        <f>'[1]Oktober  (2)'!O82</f>
        <v>35</v>
      </c>
      <c r="G76" s="61">
        <v>65</v>
      </c>
      <c r="H76" s="59">
        <f t="shared" ref="H76:H130" si="13">F76+G76</f>
        <v>100</v>
      </c>
      <c r="I76" s="60">
        <f t="shared" ref="I76:I90" si="14">(Y76*H76)/100</f>
        <v>0.71663678860322411</v>
      </c>
      <c r="J76" s="43">
        <f>'[1]Oktober  (2)'!Q82</f>
        <v>21475000</v>
      </c>
      <c r="K76" s="61">
        <v>33427620</v>
      </c>
      <c r="L76" s="58">
        <f t="shared" si="10"/>
        <v>54902620</v>
      </c>
      <c r="M76" s="56">
        <v>0</v>
      </c>
      <c r="N76" s="52"/>
      <c r="O76" s="199"/>
      <c r="P76" s="199"/>
      <c r="Q76" s="52"/>
      <c r="R76" s="205" t="s">
        <v>206</v>
      </c>
      <c r="S76" s="205"/>
      <c r="T76" s="56">
        <v>0</v>
      </c>
      <c r="U76" s="56">
        <v>0</v>
      </c>
      <c r="V76" s="55">
        <v>0</v>
      </c>
      <c r="W76" s="56">
        <v>0</v>
      </c>
      <c r="X76" s="56">
        <v>0</v>
      </c>
      <c r="Y76" s="57">
        <f>(D76/D145)*100</f>
        <v>0.716636788603224</v>
      </c>
      <c r="Z76" s="58">
        <f t="shared" si="12"/>
        <v>142350</v>
      </c>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c r="EP76" s="62"/>
      <c r="EQ76" s="62"/>
      <c r="ER76" s="62"/>
      <c r="ES76" s="62"/>
      <c r="ET76" s="62"/>
      <c r="EU76" s="62"/>
      <c r="EV76" s="63"/>
    </row>
    <row r="77" spans="1:152" s="64" customFormat="1" ht="193.5" customHeight="1" x14ac:dyDescent="0.25">
      <c r="A77" s="110"/>
      <c r="B77" s="291">
        <v>16</v>
      </c>
      <c r="C77" s="90" t="s">
        <v>208</v>
      </c>
      <c r="D77" s="94">
        <v>136279780</v>
      </c>
      <c r="E77" s="59" t="s">
        <v>215</v>
      </c>
      <c r="F77" s="43">
        <f>'[1]Oktober  (2)'!O88</f>
        <v>50</v>
      </c>
      <c r="G77" s="61">
        <v>50</v>
      </c>
      <c r="H77" s="59">
        <f t="shared" si="13"/>
        <v>100</v>
      </c>
      <c r="I77" s="60">
        <f t="shared" si="14"/>
        <v>1.7742421131441051</v>
      </c>
      <c r="J77" s="43">
        <f>'[1]Oktober  (2)'!Q88</f>
        <v>0</v>
      </c>
      <c r="K77" s="61">
        <v>136200000</v>
      </c>
      <c r="L77" s="99">
        <v>100</v>
      </c>
      <c r="M77" s="56" t="s">
        <v>213</v>
      </c>
      <c r="N77" s="111" t="s">
        <v>209</v>
      </c>
      <c r="O77" s="56" t="s">
        <v>448</v>
      </c>
      <c r="P77" s="56" t="s">
        <v>449</v>
      </c>
      <c r="Q77" s="111" t="s">
        <v>450</v>
      </c>
      <c r="R77" s="205" t="s">
        <v>206</v>
      </c>
      <c r="S77" s="205" t="s">
        <v>453</v>
      </c>
      <c r="T77" s="95" t="s">
        <v>210</v>
      </c>
      <c r="U77" s="95" t="s">
        <v>211</v>
      </c>
      <c r="V77" s="103" t="s">
        <v>212</v>
      </c>
      <c r="W77" s="56">
        <v>136200000</v>
      </c>
      <c r="X77" s="56" t="s">
        <v>214</v>
      </c>
      <c r="Y77" s="57">
        <f>(D77/D145)*100</f>
        <v>1.7742421131441051</v>
      </c>
      <c r="Z77" s="58">
        <f t="shared" si="12"/>
        <v>136279680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78.75" x14ac:dyDescent="0.25">
      <c r="A78" s="110"/>
      <c r="B78" s="291">
        <v>17</v>
      </c>
      <c r="C78" s="90" t="s">
        <v>216</v>
      </c>
      <c r="D78" s="94">
        <v>127405550</v>
      </c>
      <c r="E78" s="59" t="s">
        <v>222</v>
      </c>
      <c r="F78" s="43">
        <f>'[1]Oktober  (2)'!O89</f>
        <v>50</v>
      </c>
      <c r="G78" s="61">
        <v>50</v>
      </c>
      <c r="H78" s="59">
        <f t="shared" si="13"/>
        <v>100</v>
      </c>
      <c r="I78" s="60">
        <f t="shared" si="14"/>
        <v>1.6587074932046924</v>
      </c>
      <c r="J78" s="43">
        <f>'[1]Oktober  (2)'!Q89</f>
        <v>0</v>
      </c>
      <c r="K78" s="61">
        <v>127250000</v>
      </c>
      <c r="L78" s="99">
        <v>100</v>
      </c>
      <c r="M78" s="55" t="s">
        <v>220</v>
      </c>
      <c r="N78" s="111" t="s">
        <v>217</v>
      </c>
      <c r="O78" s="55" t="s">
        <v>479</v>
      </c>
      <c r="P78" s="55" t="s">
        <v>470</v>
      </c>
      <c r="Q78" s="111" t="s">
        <v>480</v>
      </c>
      <c r="R78" s="205" t="s">
        <v>206</v>
      </c>
      <c r="S78" s="205"/>
      <c r="T78" s="95" t="s">
        <v>218</v>
      </c>
      <c r="U78" s="95" t="s">
        <v>115</v>
      </c>
      <c r="V78" s="55" t="s">
        <v>219</v>
      </c>
      <c r="W78" s="56">
        <v>127250000</v>
      </c>
      <c r="X78" s="56" t="s">
        <v>221</v>
      </c>
      <c r="Y78" s="57">
        <f>(D78/D145)*100</f>
        <v>1.6587074932046924</v>
      </c>
      <c r="Z78" s="58">
        <f t="shared" si="12"/>
        <v>127405450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78.75" x14ac:dyDescent="0.25">
      <c r="A79" s="110"/>
      <c r="B79" s="291">
        <v>18</v>
      </c>
      <c r="C79" s="90" t="s">
        <v>223</v>
      </c>
      <c r="D79" s="94">
        <v>127405550</v>
      </c>
      <c r="E79" s="59" t="s">
        <v>222</v>
      </c>
      <c r="F79" s="43">
        <f>'[1]Oktober  (2)'!O91</f>
        <v>50</v>
      </c>
      <c r="G79" s="61">
        <v>50</v>
      </c>
      <c r="H79" s="59">
        <f t="shared" si="13"/>
        <v>100</v>
      </c>
      <c r="I79" s="60">
        <f t="shared" si="14"/>
        <v>1.6587074932046924</v>
      </c>
      <c r="J79" s="43">
        <f>'[1]Oktober  (2)'!Q91</f>
        <v>0</v>
      </c>
      <c r="K79" s="61">
        <v>127250000</v>
      </c>
      <c r="L79" s="99">
        <v>100</v>
      </c>
      <c r="M79" s="55" t="s">
        <v>220</v>
      </c>
      <c r="N79" s="111" t="s">
        <v>224</v>
      </c>
      <c r="O79" s="55" t="s">
        <v>469</v>
      </c>
      <c r="P79" s="55" t="s">
        <v>470</v>
      </c>
      <c r="Q79" s="111" t="s">
        <v>471</v>
      </c>
      <c r="R79" s="205" t="s">
        <v>206</v>
      </c>
      <c r="S79" s="205"/>
      <c r="T79" s="95" t="s">
        <v>218</v>
      </c>
      <c r="U79" s="95" t="s">
        <v>115</v>
      </c>
      <c r="V79" s="55" t="s">
        <v>225</v>
      </c>
      <c r="W79" s="56">
        <v>127250000</v>
      </c>
      <c r="X79" s="56" t="s">
        <v>221</v>
      </c>
      <c r="Y79" s="57">
        <f>(D79/D145)*100</f>
        <v>1.6587074932046924</v>
      </c>
      <c r="Z79" s="58">
        <f t="shared" si="12"/>
        <v>127405450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94.5" x14ac:dyDescent="0.25">
      <c r="A80" s="110"/>
      <c r="B80" s="291">
        <v>19</v>
      </c>
      <c r="C80" s="90" t="s">
        <v>226</v>
      </c>
      <c r="D80" s="94">
        <v>127405550</v>
      </c>
      <c r="E80" s="59" t="s">
        <v>222</v>
      </c>
      <c r="F80" s="43">
        <f>'[1]Oktober  (2)'!O92</f>
        <v>50</v>
      </c>
      <c r="G80" s="61">
        <v>50</v>
      </c>
      <c r="H80" s="59">
        <f t="shared" si="13"/>
        <v>100</v>
      </c>
      <c r="I80" s="60">
        <f t="shared" si="14"/>
        <v>1.6587074932046924</v>
      </c>
      <c r="J80" s="43">
        <f>'[1]Oktober  (2)'!Q92</f>
        <v>0</v>
      </c>
      <c r="K80" s="61">
        <v>127250000</v>
      </c>
      <c r="L80" s="99">
        <v>100</v>
      </c>
      <c r="M80" s="56" t="s">
        <v>229</v>
      </c>
      <c r="N80" s="111" t="s">
        <v>227</v>
      </c>
      <c r="O80" s="56" t="s">
        <v>477</v>
      </c>
      <c r="P80" s="56" t="s">
        <v>470</v>
      </c>
      <c r="Q80" s="111" t="s">
        <v>478</v>
      </c>
      <c r="R80" s="205" t="s">
        <v>206</v>
      </c>
      <c r="S80" s="205"/>
      <c r="T80" s="95" t="s">
        <v>218</v>
      </c>
      <c r="U80" s="95" t="s">
        <v>115</v>
      </c>
      <c r="V80" s="55" t="s">
        <v>228</v>
      </c>
      <c r="W80" s="56">
        <v>127250000</v>
      </c>
      <c r="X80" s="56" t="s">
        <v>230</v>
      </c>
      <c r="Y80" s="57">
        <f>(D80/D145)*100</f>
        <v>1.6587074932046924</v>
      </c>
      <c r="Z80" s="58">
        <f t="shared" si="12"/>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94.5" x14ac:dyDescent="0.25">
      <c r="A81" s="110"/>
      <c r="B81" s="291">
        <v>20</v>
      </c>
      <c r="C81" s="90" t="s">
        <v>231</v>
      </c>
      <c r="D81" s="94">
        <v>63702775</v>
      </c>
      <c r="E81" s="59" t="s">
        <v>235</v>
      </c>
      <c r="F81" s="43">
        <f>'[1]Oktober  (2)'!O93</f>
        <v>50</v>
      </c>
      <c r="G81" s="61">
        <v>50</v>
      </c>
      <c r="H81" s="59">
        <f t="shared" si="13"/>
        <v>100</v>
      </c>
      <c r="I81" s="60">
        <f t="shared" si="14"/>
        <v>0.82935374660234618</v>
      </c>
      <c r="J81" s="43">
        <f>'[1]Oktober  (2)'!Q93</f>
        <v>0</v>
      </c>
      <c r="K81" s="61">
        <v>63650000</v>
      </c>
      <c r="L81" s="99">
        <v>100</v>
      </c>
      <c r="M81" s="56" t="s">
        <v>233</v>
      </c>
      <c r="N81" s="111" t="s">
        <v>224</v>
      </c>
      <c r="O81" s="56" t="s">
        <v>474</v>
      </c>
      <c r="P81" s="56" t="s">
        <v>475</v>
      </c>
      <c r="Q81" s="111" t="s">
        <v>476</v>
      </c>
      <c r="R81" s="205" t="s">
        <v>206</v>
      </c>
      <c r="S81" s="205"/>
      <c r="T81" s="95" t="s">
        <v>218</v>
      </c>
      <c r="U81" s="95" t="s">
        <v>115</v>
      </c>
      <c r="V81" s="55" t="s">
        <v>232</v>
      </c>
      <c r="W81" s="56">
        <v>63650000</v>
      </c>
      <c r="X81" s="56" t="s">
        <v>234</v>
      </c>
      <c r="Y81" s="57">
        <f>(D81/D145)*100</f>
        <v>0.82935374660234618</v>
      </c>
      <c r="Z81" s="58">
        <f t="shared" si="12"/>
        <v>63702675</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110.25" x14ac:dyDescent="0.25">
      <c r="A82" s="110"/>
      <c r="B82" s="291">
        <v>21</v>
      </c>
      <c r="C82" s="90" t="s">
        <v>236</v>
      </c>
      <c r="D82" s="94">
        <v>127405550</v>
      </c>
      <c r="E82" s="59" t="s">
        <v>222</v>
      </c>
      <c r="F82" s="43">
        <f>'[1]Oktober  (2)'!O94</f>
        <v>50</v>
      </c>
      <c r="G82" s="61">
        <v>50</v>
      </c>
      <c r="H82" s="59">
        <f t="shared" si="13"/>
        <v>100</v>
      </c>
      <c r="I82" s="60">
        <f t="shared" si="14"/>
        <v>1.6587074932046924</v>
      </c>
      <c r="J82" s="43">
        <f>'[1]Oktober  (2)'!Q94</f>
        <v>0</v>
      </c>
      <c r="K82" s="61">
        <v>127250000</v>
      </c>
      <c r="L82" s="99">
        <v>100</v>
      </c>
      <c r="M82" s="56" t="s">
        <v>238</v>
      </c>
      <c r="N82" s="111" t="s">
        <v>224</v>
      </c>
      <c r="O82" s="56" t="s">
        <v>472</v>
      </c>
      <c r="P82" s="56" t="s">
        <v>470</v>
      </c>
      <c r="Q82" s="111" t="s">
        <v>473</v>
      </c>
      <c r="R82" s="205" t="s">
        <v>206</v>
      </c>
      <c r="S82" s="205"/>
      <c r="T82" s="95" t="s">
        <v>218</v>
      </c>
      <c r="U82" s="95" t="s">
        <v>115</v>
      </c>
      <c r="V82" s="55" t="s">
        <v>237</v>
      </c>
      <c r="W82" s="56">
        <v>127250000</v>
      </c>
      <c r="X82" s="56" t="s">
        <v>239</v>
      </c>
      <c r="Y82" s="57">
        <f>(D82/D145)*100</f>
        <v>1.6587074932046924</v>
      </c>
      <c r="Z82" s="58">
        <f t="shared" si="12"/>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x14ac:dyDescent="0.25">
      <c r="A83" s="110"/>
      <c r="B83" s="291">
        <v>22</v>
      </c>
      <c r="C83" s="90" t="s">
        <v>240</v>
      </c>
      <c r="D83" s="94">
        <v>50037640</v>
      </c>
      <c r="E83" s="59" t="s">
        <v>247</v>
      </c>
      <c r="F83" s="43">
        <f>'[1]Oktober  (2)'!O96</f>
        <v>50</v>
      </c>
      <c r="G83" s="61">
        <v>50</v>
      </c>
      <c r="H83" s="59">
        <f t="shared" si="13"/>
        <v>100</v>
      </c>
      <c r="I83" s="60">
        <f t="shared" si="14"/>
        <v>0.65144578403592979</v>
      </c>
      <c r="J83" s="43">
        <f>'[1]Oktober  (2)'!Q96</f>
        <v>0</v>
      </c>
      <c r="K83" s="61">
        <v>50000000</v>
      </c>
      <c r="L83" s="99">
        <v>100</v>
      </c>
      <c r="M83" s="56" t="s">
        <v>245</v>
      </c>
      <c r="N83" s="111" t="s">
        <v>241</v>
      </c>
      <c r="O83" s="56" t="s">
        <v>462</v>
      </c>
      <c r="P83" s="56" t="s">
        <v>463</v>
      </c>
      <c r="Q83" s="111" t="s">
        <v>464</v>
      </c>
      <c r="R83" s="205" t="s">
        <v>206</v>
      </c>
      <c r="S83" s="205" t="s">
        <v>460</v>
      </c>
      <c r="T83" s="95" t="s">
        <v>242</v>
      </c>
      <c r="U83" s="95" t="s">
        <v>243</v>
      </c>
      <c r="V83" s="55" t="s">
        <v>244</v>
      </c>
      <c r="W83" s="56">
        <v>50000000</v>
      </c>
      <c r="X83" s="56" t="s">
        <v>246</v>
      </c>
      <c r="Y83" s="57">
        <f>(D83/D145)*100</f>
        <v>0.65144578403592968</v>
      </c>
      <c r="Z83" s="58">
        <f t="shared" si="12"/>
        <v>50037540</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48.5" customHeight="1" x14ac:dyDescent="0.25">
      <c r="A84" s="110"/>
      <c r="B84" s="291">
        <v>23</v>
      </c>
      <c r="C84" s="90" t="s">
        <v>248</v>
      </c>
      <c r="D84" s="94">
        <v>50037640</v>
      </c>
      <c r="E84" s="59" t="s">
        <v>247</v>
      </c>
      <c r="F84" s="43">
        <f>'[1]Oktober  (2)'!O97</f>
        <v>50</v>
      </c>
      <c r="G84" s="61">
        <v>50</v>
      </c>
      <c r="H84" s="59">
        <f t="shared" si="13"/>
        <v>100</v>
      </c>
      <c r="I84" s="60">
        <f t="shared" si="14"/>
        <v>0.65144578403592979</v>
      </c>
      <c r="J84" s="43">
        <f>'[1]Oktober  (2)'!Q97</f>
        <v>0</v>
      </c>
      <c r="K84" s="61">
        <v>49901000</v>
      </c>
      <c r="L84" s="99">
        <v>100</v>
      </c>
      <c r="M84" s="56" t="s">
        <v>253</v>
      </c>
      <c r="N84" s="111" t="s">
        <v>249</v>
      </c>
      <c r="O84" s="56" t="s">
        <v>457</v>
      </c>
      <c r="P84" s="56" t="s">
        <v>458</v>
      </c>
      <c r="Q84" s="111" t="s">
        <v>459</v>
      </c>
      <c r="R84" s="205" t="s">
        <v>206</v>
      </c>
      <c r="S84" s="205" t="s">
        <v>460</v>
      </c>
      <c r="T84" s="95" t="s">
        <v>250</v>
      </c>
      <c r="U84" s="56" t="s">
        <v>251</v>
      </c>
      <c r="V84" s="103" t="s">
        <v>252</v>
      </c>
      <c r="W84" s="56">
        <v>49901000</v>
      </c>
      <c r="X84" s="56" t="s">
        <v>254</v>
      </c>
      <c r="Y84" s="57">
        <f>(D84/D145)*100</f>
        <v>0.65144578403592968</v>
      </c>
      <c r="Z84" s="58">
        <f t="shared" si="12"/>
        <v>50037540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63" x14ac:dyDescent="0.25">
      <c r="A85" s="110"/>
      <c r="B85" s="291">
        <v>24</v>
      </c>
      <c r="C85" s="90" t="s">
        <v>248</v>
      </c>
      <c r="D85" s="94">
        <v>92219400</v>
      </c>
      <c r="E85" s="59" t="s">
        <v>260</v>
      </c>
      <c r="F85" s="43">
        <f>'[1]Oktober  (2)'!O99</f>
        <v>50</v>
      </c>
      <c r="G85" s="61">
        <v>50</v>
      </c>
      <c r="H85" s="59">
        <f t="shared" si="13"/>
        <v>100</v>
      </c>
      <c r="I85" s="60">
        <f t="shared" si="14"/>
        <v>1.2006149637817254</v>
      </c>
      <c r="J85" s="43">
        <f>'[1]Oktober  (2)'!Q99</f>
        <v>0</v>
      </c>
      <c r="K85" s="61">
        <v>92150000</v>
      </c>
      <c r="L85" s="99">
        <v>100</v>
      </c>
      <c r="M85" s="56" t="s">
        <v>258</v>
      </c>
      <c r="N85" s="111" t="s">
        <v>255</v>
      </c>
      <c r="O85" s="56" t="s">
        <v>445</v>
      </c>
      <c r="P85" s="56" t="s">
        <v>447</v>
      </c>
      <c r="Q85" s="111" t="s">
        <v>446</v>
      </c>
      <c r="R85" s="205" t="s">
        <v>206</v>
      </c>
      <c r="S85" s="205" t="s">
        <v>461</v>
      </c>
      <c r="T85" s="95" t="s">
        <v>256</v>
      </c>
      <c r="U85" s="95" t="s">
        <v>211</v>
      </c>
      <c r="V85" s="103" t="s">
        <v>257</v>
      </c>
      <c r="W85" s="56">
        <v>92150000</v>
      </c>
      <c r="X85" s="56" t="s">
        <v>259</v>
      </c>
      <c r="Y85" s="57">
        <f>(D85/D145)*100</f>
        <v>1.2006149637817254</v>
      </c>
      <c r="Z85" s="58">
        <f t="shared" si="12"/>
        <v>92219300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67.5" customHeight="1" x14ac:dyDescent="0.25">
      <c r="A86" s="110"/>
      <c r="B86" s="291">
        <v>25</v>
      </c>
      <c r="C86" s="90" t="s">
        <v>261</v>
      </c>
      <c r="D86" s="94">
        <v>63702775</v>
      </c>
      <c r="E86" s="59" t="s">
        <v>235</v>
      </c>
      <c r="F86" s="43">
        <f>'[1]Oktober  (2)'!O100</f>
        <v>0</v>
      </c>
      <c r="G86" s="61">
        <v>100</v>
      </c>
      <c r="H86" s="59">
        <f t="shared" si="13"/>
        <v>100</v>
      </c>
      <c r="I86" s="60">
        <f t="shared" si="14"/>
        <v>0.82935374660234618</v>
      </c>
      <c r="J86" s="43">
        <f>'[1]Oktober  (2)'!Q100</f>
        <v>0</v>
      </c>
      <c r="K86" s="61">
        <v>63600000</v>
      </c>
      <c r="L86" s="99">
        <v>100</v>
      </c>
      <c r="M86" s="56" t="s">
        <v>264</v>
      </c>
      <c r="N86" s="111" t="s">
        <v>217</v>
      </c>
      <c r="O86" s="56" t="s">
        <v>481</v>
      </c>
      <c r="P86" s="56" t="s">
        <v>475</v>
      </c>
      <c r="Q86" s="111" t="s">
        <v>482</v>
      </c>
      <c r="R86" s="205" t="s">
        <v>206</v>
      </c>
      <c r="S86" s="205"/>
      <c r="T86" s="95" t="s">
        <v>262</v>
      </c>
      <c r="U86" s="95" t="s">
        <v>115</v>
      </c>
      <c r="V86" s="55" t="s">
        <v>263</v>
      </c>
      <c r="W86" s="56">
        <v>63600000</v>
      </c>
      <c r="X86" s="56" t="s">
        <v>265</v>
      </c>
      <c r="Y86" s="57">
        <f>(D86/D145)*100</f>
        <v>0.82935374660234618</v>
      </c>
      <c r="Z86" s="58">
        <f t="shared" si="12"/>
        <v>63702675</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152.25" customHeight="1" x14ac:dyDescent="0.25">
      <c r="A87" s="110"/>
      <c r="B87" s="291">
        <v>26</v>
      </c>
      <c r="C87" s="90" t="s">
        <v>266</v>
      </c>
      <c r="D87" s="94">
        <v>50520900</v>
      </c>
      <c r="E87" s="59" t="s">
        <v>270</v>
      </c>
      <c r="F87" s="43">
        <f>'[1]Oktober  (2)'!O101</f>
        <v>50</v>
      </c>
      <c r="G87" s="61">
        <v>50</v>
      </c>
      <c r="H87" s="59">
        <f t="shared" si="13"/>
        <v>100</v>
      </c>
      <c r="I87" s="60">
        <f t="shared" si="14"/>
        <v>0.65773740149816817</v>
      </c>
      <c r="J87" s="43">
        <f>'[1]Oktober  (2)'!Q101</f>
        <v>0</v>
      </c>
      <c r="K87" s="61">
        <v>50360000</v>
      </c>
      <c r="L87" s="99">
        <v>100</v>
      </c>
      <c r="M87" s="56" t="s">
        <v>268</v>
      </c>
      <c r="N87" s="111" t="s">
        <v>483</v>
      </c>
      <c r="O87" s="56" t="s">
        <v>484</v>
      </c>
      <c r="P87" s="56" t="s">
        <v>485</v>
      </c>
      <c r="Q87" s="111" t="s">
        <v>486</v>
      </c>
      <c r="R87" s="205" t="s">
        <v>206</v>
      </c>
      <c r="S87" s="205" t="s">
        <v>487</v>
      </c>
      <c r="T87" s="95" t="s">
        <v>262</v>
      </c>
      <c r="U87" s="95" t="s">
        <v>115</v>
      </c>
      <c r="V87" s="55" t="s">
        <v>267</v>
      </c>
      <c r="W87" s="56">
        <v>50360000</v>
      </c>
      <c r="X87" s="56" t="s">
        <v>269</v>
      </c>
      <c r="Y87" s="57">
        <f>(D87/D145)*100</f>
        <v>0.65773740149816817</v>
      </c>
      <c r="Z87" s="58">
        <f t="shared" si="12"/>
        <v>50520800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249" customHeight="1" x14ac:dyDescent="0.25">
      <c r="A88" s="110"/>
      <c r="B88" s="291">
        <v>27</v>
      </c>
      <c r="C88" s="90" t="s">
        <v>271</v>
      </c>
      <c r="D88" s="94">
        <v>102465000</v>
      </c>
      <c r="E88" s="59" t="s">
        <v>277</v>
      </c>
      <c r="F88" s="43">
        <f>'[1]Oktober  (2)'!O103</f>
        <v>50</v>
      </c>
      <c r="G88" s="61">
        <v>50</v>
      </c>
      <c r="H88" s="59">
        <f t="shared" si="13"/>
        <v>100</v>
      </c>
      <c r="I88" s="60">
        <f t="shared" si="14"/>
        <v>1.3340036073092481</v>
      </c>
      <c r="J88" s="43">
        <f>'[1]Oktober  (2)'!Q103</f>
        <v>0</v>
      </c>
      <c r="K88" s="61">
        <v>97000000</v>
      </c>
      <c r="L88" s="99">
        <v>100</v>
      </c>
      <c r="M88" s="56" t="s">
        <v>275</v>
      </c>
      <c r="N88" s="111" t="s">
        <v>465</v>
      </c>
      <c r="O88" s="56" t="s">
        <v>466</v>
      </c>
      <c r="P88" s="56" t="s">
        <v>467</v>
      </c>
      <c r="Q88" s="111" t="s">
        <v>488</v>
      </c>
      <c r="R88" s="205" t="s">
        <v>206</v>
      </c>
      <c r="S88" s="205" t="s">
        <v>468</v>
      </c>
      <c r="T88" s="95" t="s">
        <v>272</v>
      </c>
      <c r="U88" s="56" t="s">
        <v>273</v>
      </c>
      <c r="V88" s="103" t="s">
        <v>274</v>
      </c>
      <c r="W88" s="56">
        <v>97000000</v>
      </c>
      <c r="X88" s="56" t="s">
        <v>276</v>
      </c>
      <c r="Y88" s="57">
        <f>(D88/D145)*100</f>
        <v>1.3340036073092481</v>
      </c>
      <c r="Z88" s="58">
        <f t="shared" si="12"/>
        <v>102464900</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23" customHeight="1" x14ac:dyDescent="0.25">
      <c r="A89" s="110"/>
      <c r="B89" s="291">
        <v>28</v>
      </c>
      <c r="C89" s="90" t="s">
        <v>248</v>
      </c>
      <c r="D89" s="94">
        <v>50208480</v>
      </c>
      <c r="E89" s="59" t="s">
        <v>283</v>
      </c>
      <c r="F89" s="43">
        <f>'[1]Oktober  (2)'!O104</f>
        <v>50</v>
      </c>
      <c r="G89" s="61">
        <v>50</v>
      </c>
      <c r="H89" s="59">
        <f t="shared" si="13"/>
        <v>100</v>
      </c>
      <c r="I89" s="60">
        <f t="shared" si="14"/>
        <v>0.65366996962391299</v>
      </c>
      <c r="J89" s="43">
        <f>'[1]Oktober  (2)'!Q104</f>
        <v>0</v>
      </c>
      <c r="K89" s="61">
        <v>50190000</v>
      </c>
      <c r="L89" s="99">
        <v>100</v>
      </c>
      <c r="M89" s="56" t="s">
        <v>281</v>
      </c>
      <c r="N89" s="111" t="s">
        <v>278</v>
      </c>
      <c r="O89" s="56" t="s">
        <v>451</v>
      </c>
      <c r="P89" s="56" t="s">
        <v>454</v>
      </c>
      <c r="Q89" s="111" t="s">
        <v>455</v>
      </c>
      <c r="R89" s="205" t="s">
        <v>206</v>
      </c>
      <c r="S89" s="205" t="s">
        <v>456</v>
      </c>
      <c r="T89" s="95" t="s">
        <v>250</v>
      </c>
      <c r="U89" s="95" t="s">
        <v>279</v>
      </c>
      <c r="V89" s="103" t="s">
        <v>280</v>
      </c>
      <c r="W89" s="56">
        <v>50190000</v>
      </c>
      <c r="X89" s="56" t="s">
        <v>282</v>
      </c>
      <c r="Y89" s="57">
        <f>(D89/D145)*100</f>
        <v>0.65366996962391299</v>
      </c>
      <c r="Z89" s="58">
        <f t="shared" si="12"/>
        <v>50208380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63" hidden="1" x14ac:dyDescent="0.25">
      <c r="A90" s="110"/>
      <c r="B90" s="291"/>
      <c r="C90" s="90" t="s">
        <v>284</v>
      </c>
      <c r="D90" s="94">
        <v>99874200</v>
      </c>
      <c r="E90" s="59" t="s">
        <v>270</v>
      </c>
      <c r="F90" s="43">
        <f>'[1]Oktober  (2)'!O105</f>
        <v>50</v>
      </c>
      <c r="G90" s="61">
        <v>50</v>
      </c>
      <c r="H90" s="59">
        <f t="shared" si="13"/>
        <v>100</v>
      </c>
      <c r="I90" s="60">
        <f t="shared" si="14"/>
        <v>1.3002736844495713</v>
      </c>
      <c r="J90" s="43">
        <f>'[1]Oktober  (2)'!Q105</f>
        <v>0</v>
      </c>
      <c r="K90" s="61">
        <v>98000000</v>
      </c>
      <c r="L90" s="99">
        <v>100</v>
      </c>
      <c r="M90" s="56" t="s">
        <v>288</v>
      </c>
      <c r="N90" s="111" t="s">
        <v>113</v>
      </c>
      <c r="O90" s="56"/>
      <c r="P90" s="56"/>
      <c r="Q90" s="111"/>
      <c r="R90" s="205" t="s">
        <v>206</v>
      </c>
      <c r="S90" s="205"/>
      <c r="T90" s="95" t="s">
        <v>285</v>
      </c>
      <c r="U90" s="56" t="s">
        <v>286</v>
      </c>
      <c r="V90" s="55" t="s">
        <v>287</v>
      </c>
      <c r="W90" s="56">
        <v>98000000</v>
      </c>
      <c r="X90" s="56" t="s">
        <v>289</v>
      </c>
      <c r="Y90" s="57">
        <f>(D90/D145)*100</f>
        <v>1.3002736844495713</v>
      </c>
      <c r="Z90" s="58">
        <f t="shared" si="12"/>
        <v>99874100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31.5" hidden="1" x14ac:dyDescent="0.25">
      <c r="A91" s="50" t="s">
        <v>290</v>
      </c>
      <c r="B91" s="290"/>
      <c r="C91" s="77" t="s">
        <v>291</v>
      </c>
      <c r="D91" s="109">
        <f>SUM(D92:D92)</f>
        <v>134047320</v>
      </c>
      <c r="E91" s="59"/>
      <c r="F91" s="58"/>
      <c r="G91" s="87"/>
      <c r="H91" s="31"/>
      <c r="I91" s="87"/>
      <c r="J91" s="61">
        <f>SUM(J92:J92)</f>
        <v>63203138</v>
      </c>
      <c r="K91" s="61">
        <f>SUM(K92:K92)</f>
        <v>56369433</v>
      </c>
      <c r="L91" s="58">
        <f t="shared" si="10"/>
        <v>119572571</v>
      </c>
      <c r="M91" s="56"/>
      <c r="N91" s="52"/>
      <c r="O91" s="199"/>
      <c r="P91" s="199"/>
      <c r="Q91" s="52"/>
      <c r="R91" s="205"/>
      <c r="S91" s="205"/>
      <c r="T91" s="79"/>
      <c r="U91" s="56"/>
      <c r="V91" s="55"/>
      <c r="W91" s="56"/>
      <c r="X91" s="56"/>
      <c r="Y91" s="87"/>
      <c r="Z91" s="58">
        <f t="shared" si="12"/>
        <v>14474749</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49" customFormat="1" ht="47.25" hidden="1" x14ac:dyDescent="0.25">
      <c r="A92" s="112"/>
      <c r="B92" s="299"/>
      <c r="C92" s="76" t="s">
        <v>292</v>
      </c>
      <c r="D92" s="113">
        <v>134047320</v>
      </c>
      <c r="E92" s="44"/>
      <c r="F92" s="43">
        <f>'[1]Oktober  (2)'!O107</f>
        <v>40</v>
      </c>
      <c r="G92" s="68">
        <v>20</v>
      </c>
      <c r="H92" s="44">
        <f t="shared" si="13"/>
        <v>60</v>
      </c>
      <c r="I92" s="45">
        <f>(Y92*H92)/100</f>
        <v>1.0471064759486877</v>
      </c>
      <c r="J92" s="43">
        <f>'[1]Oktober  (2)'!Q107</f>
        <v>63203138</v>
      </c>
      <c r="K92" s="68">
        <f>27594393+26225040+2550000</f>
        <v>56369433</v>
      </c>
      <c r="L92" s="43">
        <f t="shared" si="10"/>
        <v>119572571</v>
      </c>
      <c r="M92" s="41">
        <v>0</v>
      </c>
      <c r="N92" s="37"/>
      <c r="O92" s="190"/>
      <c r="P92" s="190"/>
      <c r="Q92" s="37"/>
      <c r="R92" s="215" t="s">
        <v>53</v>
      </c>
      <c r="S92" s="215"/>
      <c r="T92" s="41">
        <v>0</v>
      </c>
      <c r="U92" s="41">
        <v>0</v>
      </c>
      <c r="V92" s="40">
        <v>0</v>
      </c>
      <c r="W92" s="41">
        <v>0</v>
      </c>
      <c r="X92" s="41">
        <v>0</v>
      </c>
      <c r="Y92" s="42">
        <f>(D92/D145)*100</f>
        <v>1.7451774599144794</v>
      </c>
      <c r="Z92" s="43">
        <f t="shared" si="12"/>
        <v>14474749</v>
      </c>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8"/>
    </row>
    <row r="93" spans="1:152" s="34" customFormat="1" ht="31.5" hidden="1" x14ac:dyDescent="0.25">
      <c r="A93" s="20" t="s">
        <v>293</v>
      </c>
      <c r="B93" s="292"/>
      <c r="C93" s="73" t="s">
        <v>294</v>
      </c>
      <c r="D93" s="106">
        <f>SUM(D94,D96,D98,D113)</f>
        <v>1511889640</v>
      </c>
      <c r="E93" s="59"/>
      <c r="F93" s="58"/>
      <c r="G93" s="108"/>
      <c r="H93" s="108"/>
      <c r="I93" s="108"/>
      <c r="J93" s="29">
        <f>J94+J96+J98+J113</f>
        <v>31563090</v>
      </c>
      <c r="K93" s="29">
        <f>K94+K96+K98+K113</f>
        <v>1474067020</v>
      </c>
      <c r="L93" s="29">
        <f t="shared" si="10"/>
        <v>1505630110</v>
      </c>
      <c r="M93" s="27"/>
      <c r="N93" s="24"/>
      <c r="O93" s="27"/>
      <c r="P93" s="27"/>
      <c r="Q93" s="24"/>
      <c r="R93" s="214"/>
      <c r="S93" s="214"/>
      <c r="T93" s="107"/>
      <c r="U93" s="27"/>
      <c r="V93" s="25"/>
      <c r="W93" s="27"/>
      <c r="X93" s="27"/>
      <c r="Y93" s="108"/>
      <c r="Z93" s="29">
        <f t="shared" si="12"/>
        <v>6259530</v>
      </c>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c r="EE93" s="32"/>
      <c r="EF93" s="32"/>
      <c r="EG93" s="32"/>
      <c r="EH93" s="32"/>
      <c r="EI93" s="32"/>
      <c r="EJ93" s="32"/>
      <c r="EK93" s="32"/>
      <c r="EL93" s="32"/>
      <c r="EM93" s="32"/>
      <c r="EN93" s="32"/>
      <c r="EO93" s="32"/>
      <c r="EP93" s="32"/>
      <c r="EQ93" s="32"/>
      <c r="ER93" s="32"/>
      <c r="ES93" s="32"/>
      <c r="ET93" s="32"/>
      <c r="EU93" s="32"/>
      <c r="EV93" s="33"/>
    </row>
    <row r="94" spans="1:152" s="64" customFormat="1" ht="31.5" hidden="1" x14ac:dyDescent="0.25">
      <c r="A94" s="50" t="s">
        <v>295</v>
      </c>
      <c r="B94" s="290"/>
      <c r="C94" s="77" t="s">
        <v>296</v>
      </c>
      <c r="D94" s="114">
        <f>D95</f>
        <v>27380000</v>
      </c>
      <c r="E94" s="59"/>
      <c r="F94" s="58"/>
      <c r="G94" s="61"/>
      <c r="H94" s="59"/>
      <c r="I94" s="87"/>
      <c r="J94" s="58">
        <f>J95</f>
        <v>18520000</v>
      </c>
      <c r="K94" s="61">
        <f>K95</f>
        <v>8000000</v>
      </c>
      <c r="L94" s="58">
        <f t="shared" si="10"/>
        <v>26520000</v>
      </c>
      <c r="M94" s="56"/>
      <c r="N94" s="54"/>
      <c r="O94" s="56"/>
      <c r="P94" s="56"/>
      <c r="Q94" s="54"/>
      <c r="R94" s="205" t="s">
        <v>40</v>
      </c>
      <c r="S94" s="205"/>
      <c r="T94" s="56"/>
      <c r="U94" s="56"/>
      <c r="V94" s="55"/>
      <c r="W94" s="56"/>
      <c r="X94" s="56"/>
      <c r="Y94" s="87"/>
      <c r="Z94" s="58">
        <f t="shared" si="12"/>
        <v>860000</v>
      </c>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c r="EO94" s="62"/>
      <c r="EP94" s="62"/>
      <c r="EQ94" s="62"/>
      <c r="ER94" s="62"/>
      <c r="ES94" s="62"/>
      <c r="ET94" s="62"/>
      <c r="EU94" s="62"/>
      <c r="EV94" s="63"/>
    </row>
    <row r="95" spans="1:152" s="49" customFormat="1" ht="31.5" hidden="1" x14ac:dyDescent="0.25">
      <c r="A95" s="112"/>
      <c r="B95" s="299"/>
      <c r="C95" s="76" t="s">
        <v>297</v>
      </c>
      <c r="D95" s="116">
        <v>27380000</v>
      </c>
      <c r="E95" s="44"/>
      <c r="F95" s="43">
        <f>'[1]Oktober  (2)'!O110</f>
        <v>15</v>
      </c>
      <c r="G95" s="68">
        <v>85</v>
      </c>
      <c r="H95" s="44">
        <f t="shared" si="13"/>
        <v>100</v>
      </c>
      <c r="I95" s="45">
        <f>(Y95*H95)/100</f>
        <v>0.35646336571636378</v>
      </c>
      <c r="J95" s="43">
        <f>'[1]Oktober  (2)'!Q110</f>
        <v>18520000</v>
      </c>
      <c r="K95" s="68">
        <v>8000000</v>
      </c>
      <c r="L95" s="43">
        <f t="shared" si="10"/>
        <v>26520000</v>
      </c>
      <c r="M95" s="41">
        <v>0</v>
      </c>
      <c r="N95" s="115"/>
      <c r="O95" s="190"/>
      <c r="P95" s="190"/>
      <c r="Q95" s="115"/>
      <c r="R95" s="215" t="s">
        <v>40</v>
      </c>
      <c r="S95" s="215"/>
      <c r="T95" s="41">
        <v>0</v>
      </c>
      <c r="U95" s="41">
        <v>0</v>
      </c>
      <c r="V95" s="40">
        <v>0</v>
      </c>
      <c r="W95" s="41">
        <v>0</v>
      </c>
      <c r="X95" s="41">
        <v>0</v>
      </c>
      <c r="Y95" s="42">
        <f>(D95/D145)*100</f>
        <v>0.35646336571636378</v>
      </c>
      <c r="Z95" s="43">
        <f t="shared" si="12"/>
        <v>860000</v>
      </c>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8"/>
    </row>
    <row r="96" spans="1:152" s="64" customFormat="1" ht="31.5" hidden="1" x14ac:dyDescent="0.25">
      <c r="A96" s="50" t="s">
        <v>298</v>
      </c>
      <c r="B96" s="290"/>
      <c r="C96" s="77" t="s">
        <v>299</v>
      </c>
      <c r="D96" s="117">
        <f>D97</f>
        <v>22089020</v>
      </c>
      <c r="E96" s="59"/>
      <c r="F96" s="58"/>
      <c r="G96" s="61"/>
      <c r="H96" s="59"/>
      <c r="I96" s="118"/>
      <c r="J96" s="61">
        <f>SUM(J97)/1</f>
        <v>0</v>
      </c>
      <c r="K96" s="61">
        <f>SUM(K97)/1</f>
        <v>22024020</v>
      </c>
      <c r="L96" s="57">
        <f t="shared" si="10"/>
        <v>22024020</v>
      </c>
      <c r="M96" s="56"/>
      <c r="N96" s="52"/>
      <c r="O96" s="199"/>
      <c r="P96" s="199"/>
      <c r="Q96" s="52"/>
      <c r="R96" s="205" t="s">
        <v>53</v>
      </c>
      <c r="S96" s="205"/>
      <c r="T96" s="56"/>
      <c r="U96" s="56"/>
      <c r="V96" s="55"/>
      <c r="W96" s="56"/>
      <c r="X96" s="56"/>
      <c r="Y96" s="118"/>
      <c r="Z96" s="58">
        <f t="shared" si="12"/>
        <v>65000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64" customFormat="1" ht="31.5" hidden="1" x14ac:dyDescent="0.25">
      <c r="A97" s="110"/>
      <c r="B97" s="298"/>
      <c r="C97" s="77" t="s">
        <v>300</v>
      </c>
      <c r="D97" s="87">
        <v>22089020</v>
      </c>
      <c r="E97" s="59"/>
      <c r="F97" s="43">
        <f>'[1]Oktober  (2)'!O112</f>
        <v>15</v>
      </c>
      <c r="G97" s="61">
        <v>85</v>
      </c>
      <c r="H97" s="59">
        <f t="shared" si="13"/>
        <v>100</v>
      </c>
      <c r="I97" s="60">
        <f>(Y97*H97)/100</f>
        <v>0.28757948921022913</v>
      </c>
      <c r="J97" s="43">
        <v>0</v>
      </c>
      <c r="K97" s="61">
        <v>22024020</v>
      </c>
      <c r="L97" s="58">
        <f t="shared" si="10"/>
        <v>22024020</v>
      </c>
      <c r="M97" s="56">
        <v>0</v>
      </c>
      <c r="N97" s="119"/>
      <c r="O97" s="199"/>
      <c r="P97" s="199"/>
      <c r="Q97" s="119"/>
      <c r="R97" s="205" t="s">
        <v>53</v>
      </c>
      <c r="S97" s="205"/>
      <c r="T97" s="56">
        <v>0</v>
      </c>
      <c r="U97" s="56">
        <v>0</v>
      </c>
      <c r="V97" s="55">
        <v>0</v>
      </c>
      <c r="W97" s="56">
        <v>0</v>
      </c>
      <c r="X97" s="56">
        <v>0</v>
      </c>
      <c r="Y97" s="57">
        <f>(D97/D145)*100</f>
        <v>0.28757948921022913</v>
      </c>
      <c r="Z97" s="58">
        <f t="shared" si="12"/>
        <v>65000</v>
      </c>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c r="EO97" s="62"/>
      <c r="EP97" s="62"/>
      <c r="EQ97" s="62"/>
      <c r="ER97" s="62"/>
      <c r="ES97" s="62"/>
      <c r="ET97" s="62"/>
      <c r="EU97" s="62"/>
      <c r="EV97" s="63"/>
    </row>
    <row r="98" spans="1:152" s="64" customFormat="1" ht="78.75" hidden="1" x14ac:dyDescent="0.25">
      <c r="A98" s="50" t="s">
        <v>301</v>
      </c>
      <c r="B98" s="290"/>
      <c r="C98" s="77" t="s">
        <v>302</v>
      </c>
      <c r="D98" s="117">
        <f>SUM(D99:D112)</f>
        <v>583444620</v>
      </c>
      <c r="E98" s="59"/>
      <c r="F98" s="58"/>
      <c r="G98" s="61"/>
      <c r="H98" s="59"/>
      <c r="I98" s="118"/>
      <c r="J98" s="61">
        <f>SUM(J99:J112)</f>
        <v>13043090</v>
      </c>
      <c r="K98" s="61">
        <f>SUM(K99:K112)</f>
        <v>568789000</v>
      </c>
      <c r="L98" s="57">
        <f t="shared" si="10"/>
        <v>581832090</v>
      </c>
      <c r="M98" s="56"/>
      <c r="N98" s="52"/>
      <c r="O98" s="199"/>
      <c r="P98" s="199"/>
      <c r="Q98" s="52"/>
      <c r="R98" s="205" t="s">
        <v>303</v>
      </c>
      <c r="S98" s="205"/>
      <c r="T98" s="56"/>
      <c r="U98" s="56"/>
      <c r="V98" s="55"/>
      <c r="W98" s="56"/>
      <c r="X98" s="56"/>
      <c r="Y98" s="118"/>
      <c r="Z98" s="58">
        <f t="shared" si="12"/>
        <v>1612530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78.75" hidden="1" x14ac:dyDescent="0.25">
      <c r="A99" s="110"/>
      <c r="B99" s="298"/>
      <c r="C99" s="77" t="s">
        <v>304</v>
      </c>
      <c r="D99" s="117">
        <v>22457140</v>
      </c>
      <c r="E99" s="59"/>
      <c r="F99" s="43">
        <f>'[1]Oktober  (2)'!O114</f>
        <v>30</v>
      </c>
      <c r="G99" s="61">
        <v>70</v>
      </c>
      <c r="H99" s="59">
        <f t="shared" si="13"/>
        <v>100</v>
      </c>
      <c r="I99" s="60">
        <f t="shared" ref="I99:I112" si="15">(Y99*H99)/100</f>
        <v>0.2923720857839146</v>
      </c>
      <c r="J99" s="43">
        <f>'[1]Oktober  (2)'!Q114</f>
        <v>13043090</v>
      </c>
      <c r="K99" s="61">
        <v>9175000</v>
      </c>
      <c r="L99" s="58">
        <f t="shared" si="10"/>
        <v>22218090</v>
      </c>
      <c r="M99" s="56">
        <v>0</v>
      </c>
      <c r="N99" s="52"/>
      <c r="O99" s="199"/>
      <c r="P99" s="199"/>
      <c r="Q99" s="52"/>
      <c r="R99" s="205" t="s">
        <v>303</v>
      </c>
      <c r="S99" s="205"/>
      <c r="T99" s="56">
        <v>0</v>
      </c>
      <c r="U99" s="56">
        <v>0</v>
      </c>
      <c r="V99" s="55">
        <v>0</v>
      </c>
      <c r="W99" s="56">
        <v>0</v>
      </c>
      <c r="X99" s="56">
        <v>0</v>
      </c>
      <c r="Y99" s="57">
        <f>(D99/D145)*100</f>
        <v>0.2923720857839146</v>
      </c>
      <c r="Z99" s="58">
        <f t="shared" si="12"/>
        <v>239050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110"/>
      <c r="B100" s="298"/>
      <c r="C100" s="77" t="s">
        <v>305</v>
      </c>
      <c r="D100" s="117">
        <v>0</v>
      </c>
      <c r="E100" s="59"/>
      <c r="F100" s="43">
        <f>'[1]Oktober  (2)'!O115</f>
        <v>0</v>
      </c>
      <c r="G100" s="61">
        <v>0</v>
      </c>
      <c r="H100" s="59">
        <f t="shared" si="13"/>
        <v>0</v>
      </c>
      <c r="I100" s="60">
        <f t="shared" si="15"/>
        <v>0</v>
      </c>
      <c r="J100" s="43">
        <f>'[1]Oktober  (2)'!Q115</f>
        <v>0</v>
      </c>
      <c r="K100" s="61">
        <v>0</v>
      </c>
      <c r="L100" s="58">
        <f t="shared" si="10"/>
        <v>0</v>
      </c>
      <c r="M100" s="56">
        <v>0</v>
      </c>
      <c r="N100" s="52"/>
      <c r="O100" s="199"/>
      <c r="P100" s="199"/>
      <c r="Q100" s="52"/>
      <c r="R100" s="205" t="s">
        <v>303</v>
      </c>
      <c r="S100" s="205"/>
      <c r="T100" s="56">
        <v>0</v>
      </c>
      <c r="U100" s="56">
        <v>0</v>
      </c>
      <c r="V100" s="55">
        <v>0</v>
      </c>
      <c r="W100" s="56">
        <v>0</v>
      </c>
      <c r="X100" s="56">
        <v>0</v>
      </c>
      <c r="Y100" s="57">
        <f>(D100/D145)*100</f>
        <v>0</v>
      </c>
      <c r="Z100" s="58">
        <f t="shared" si="12"/>
        <v>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306</v>
      </c>
      <c r="D101" s="117">
        <v>0</v>
      </c>
      <c r="E101" s="59"/>
      <c r="F101" s="43">
        <f>'[1]Oktober  (2)'!O116</f>
        <v>0</v>
      </c>
      <c r="G101" s="61">
        <v>0</v>
      </c>
      <c r="H101" s="59">
        <f t="shared" si="13"/>
        <v>0</v>
      </c>
      <c r="I101" s="60">
        <f t="shared" si="15"/>
        <v>0</v>
      </c>
      <c r="J101" s="43">
        <f>'[1]Oktober  (2)'!Q116</f>
        <v>0</v>
      </c>
      <c r="K101" s="61">
        <v>0</v>
      </c>
      <c r="L101" s="58">
        <f t="shared" si="10"/>
        <v>0</v>
      </c>
      <c r="M101" s="56">
        <v>0</v>
      </c>
      <c r="N101" s="52"/>
      <c r="O101" s="199"/>
      <c r="P101" s="199"/>
      <c r="Q101" s="52"/>
      <c r="R101" s="205" t="s">
        <v>303</v>
      </c>
      <c r="S101" s="205"/>
      <c r="T101" s="56">
        <v>0</v>
      </c>
      <c r="U101" s="56">
        <v>0</v>
      </c>
      <c r="V101" s="55">
        <v>0</v>
      </c>
      <c r="W101" s="56">
        <v>0</v>
      </c>
      <c r="X101" s="56">
        <v>0</v>
      </c>
      <c r="Y101" s="57">
        <f>(D101/D145)*100</f>
        <v>0</v>
      </c>
      <c r="Z101" s="58">
        <f t="shared" si="12"/>
        <v>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202.5" customHeight="1" x14ac:dyDescent="0.25">
      <c r="A102" s="110"/>
      <c r="B102" s="291">
        <v>29</v>
      </c>
      <c r="C102" s="120" t="s">
        <v>307</v>
      </c>
      <c r="D102" s="117">
        <v>75186800</v>
      </c>
      <c r="E102" s="59" t="s">
        <v>270</v>
      </c>
      <c r="F102" s="43">
        <v>100</v>
      </c>
      <c r="G102" s="61">
        <v>0</v>
      </c>
      <c r="H102" s="59">
        <f t="shared" si="13"/>
        <v>100</v>
      </c>
      <c r="I102" s="60">
        <f t="shared" si="15"/>
        <v>0.97886558748879116</v>
      </c>
      <c r="J102" s="43">
        <f>'[1]Oktober  (2)'!Q117</f>
        <v>0</v>
      </c>
      <c r="K102" s="61">
        <v>75000000</v>
      </c>
      <c r="L102" s="99">
        <v>100</v>
      </c>
      <c r="M102" s="56" t="s">
        <v>311</v>
      </c>
      <c r="N102" s="111" t="s">
        <v>308</v>
      </c>
      <c r="O102" s="56" t="s">
        <v>508</v>
      </c>
      <c r="P102" s="232" t="s">
        <v>509</v>
      </c>
      <c r="Q102" s="111" t="s">
        <v>510</v>
      </c>
      <c r="R102" s="205" t="s">
        <v>303</v>
      </c>
      <c r="S102" s="205"/>
      <c r="T102" s="95" t="s">
        <v>123</v>
      </c>
      <c r="U102" s="56" t="s">
        <v>309</v>
      </c>
      <c r="V102" s="55" t="s">
        <v>310</v>
      </c>
      <c r="W102" s="56">
        <v>75000000</v>
      </c>
      <c r="X102" s="56" t="s">
        <v>312</v>
      </c>
      <c r="Y102" s="57">
        <f>(D102/D145)*100</f>
        <v>0.97886558748879104</v>
      </c>
      <c r="Z102" s="58">
        <f t="shared" si="12"/>
        <v>75186700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85.5" customHeight="1" x14ac:dyDescent="0.25">
      <c r="A103" s="110"/>
      <c r="B103" s="291">
        <v>30</v>
      </c>
      <c r="C103" s="120" t="s">
        <v>307</v>
      </c>
      <c r="D103" s="117">
        <v>37593400</v>
      </c>
      <c r="E103" s="59" t="s">
        <v>270</v>
      </c>
      <c r="F103" s="43">
        <v>100</v>
      </c>
      <c r="G103" s="61">
        <v>0</v>
      </c>
      <c r="H103" s="59">
        <f t="shared" si="13"/>
        <v>100</v>
      </c>
      <c r="I103" s="60">
        <f t="shared" si="15"/>
        <v>0.48943279374439558</v>
      </c>
      <c r="J103" s="43">
        <f>'[1]Oktober  (2)'!Q118</f>
        <v>0</v>
      </c>
      <c r="K103" s="61">
        <v>37580000</v>
      </c>
      <c r="L103" s="99">
        <v>100</v>
      </c>
      <c r="M103" s="56" t="s">
        <v>317</v>
      </c>
      <c r="N103" s="111" t="s">
        <v>313</v>
      </c>
      <c r="O103" s="56" t="s">
        <v>524</v>
      </c>
      <c r="P103" s="56" t="s">
        <v>522</v>
      </c>
      <c r="Q103" s="111" t="s">
        <v>526</v>
      </c>
      <c r="R103" s="205" t="s">
        <v>303</v>
      </c>
      <c r="S103" s="205"/>
      <c r="T103" s="95" t="s">
        <v>314</v>
      </c>
      <c r="U103" s="95" t="s">
        <v>315</v>
      </c>
      <c r="V103" s="103" t="s">
        <v>316</v>
      </c>
      <c r="W103" s="56">
        <v>37580000</v>
      </c>
      <c r="X103" s="56" t="s">
        <v>318</v>
      </c>
      <c r="Y103" s="57">
        <f>(D103/D145)*100</f>
        <v>0.48943279374439552</v>
      </c>
      <c r="Z103" s="58">
        <f t="shared" ref="Z103:Z134" si="16">D103-L103</f>
        <v>37593300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133.5" customHeight="1" x14ac:dyDescent="0.25">
      <c r="A104" s="110"/>
      <c r="B104" s="291">
        <v>31</v>
      </c>
      <c r="C104" s="120" t="s">
        <v>307</v>
      </c>
      <c r="D104" s="117">
        <v>75186800</v>
      </c>
      <c r="E104" s="59" t="s">
        <v>270</v>
      </c>
      <c r="F104" s="43">
        <v>100</v>
      </c>
      <c r="G104" s="61">
        <v>0</v>
      </c>
      <c r="H104" s="59">
        <f t="shared" si="13"/>
        <v>100</v>
      </c>
      <c r="I104" s="60">
        <f t="shared" si="15"/>
        <v>0.97886558748879116</v>
      </c>
      <c r="J104" s="43">
        <f>'[1]Oktober  (2)'!Q119</f>
        <v>0</v>
      </c>
      <c r="K104" s="61">
        <v>75000000</v>
      </c>
      <c r="L104" s="99">
        <v>100</v>
      </c>
      <c r="M104" s="56" t="s">
        <v>323</v>
      </c>
      <c r="N104" s="111" t="s">
        <v>319</v>
      </c>
      <c r="O104" s="56" t="s">
        <v>527</v>
      </c>
      <c r="P104" s="56" t="s">
        <v>523</v>
      </c>
      <c r="Q104" s="111" t="s">
        <v>525</v>
      </c>
      <c r="R104" s="205" t="s">
        <v>303</v>
      </c>
      <c r="S104" s="205"/>
      <c r="T104" s="95" t="s">
        <v>320</v>
      </c>
      <c r="U104" s="95" t="s">
        <v>321</v>
      </c>
      <c r="V104" s="103" t="s">
        <v>322</v>
      </c>
      <c r="W104" s="56">
        <v>75000000</v>
      </c>
      <c r="X104" s="56" t="s">
        <v>324</v>
      </c>
      <c r="Y104" s="57">
        <f>(D104/D145)*100</f>
        <v>0.97886558748879104</v>
      </c>
      <c r="Z104" s="58">
        <f t="shared" si="16"/>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133.5" customHeight="1" x14ac:dyDescent="0.25">
      <c r="A105" s="110"/>
      <c r="B105" s="291">
        <v>32</v>
      </c>
      <c r="C105" s="120" t="s">
        <v>307</v>
      </c>
      <c r="D105" s="117">
        <v>75186800</v>
      </c>
      <c r="E105" s="59" t="s">
        <v>270</v>
      </c>
      <c r="F105" s="43">
        <f>'[1]Oktober  (2)'!O120</f>
        <v>15</v>
      </c>
      <c r="G105" s="61">
        <v>85</v>
      </c>
      <c r="H105" s="59">
        <f t="shared" si="13"/>
        <v>100</v>
      </c>
      <c r="I105" s="60">
        <f t="shared" si="15"/>
        <v>0.97886558748879116</v>
      </c>
      <c r="J105" s="43">
        <f>'[1]Oktober  (2)'!Q120</f>
        <v>0</v>
      </c>
      <c r="K105" s="61">
        <v>75000000</v>
      </c>
      <c r="L105" s="99">
        <v>100</v>
      </c>
      <c r="M105" s="56" t="s">
        <v>326</v>
      </c>
      <c r="N105" s="111" t="s">
        <v>209</v>
      </c>
      <c r="O105" s="56" t="s">
        <v>530</v>
      </c>
      <c r="P105" s="56" t="s">
        <v>523</v>
      </c>
      <c r="Q105" s="111" t="s">
        <v>529</v>
      </c>
      <c r="R105" s="205" t="s">
        <v>303</v>
      </c>
      <c r="S105" s="205"/>
      <c r="T105" s="95" t="s">
        <v>320</v>
      </c>
      <c r="U105" s="95" t="s">
        <v>321</v>
      </c>
      <c r="V105" s="103" t="s">
        <v>325</v>
      </c>
      <c r="W105" s="56">
        <v>75000000</v>
      </c>
      <c r="X105" s="56" t="s">
        <v>327</v>
      </c>
      <c r="Y105" s="57">
        <f>(D105/D145)*100</f>
        <v>0.97886558748879104</v>
      </c>
      <c r="Z105" s="58">
        <f t="shared" si="16"/>
        <v>75186700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5.75" customHeight="1" x14ac:dyDescent="0.25">
      <c r="A106" s="110"/>
      <c r="B106" s="291">
        <v>33</v>
      </c>
      <c r="C106" s="120" t="s">
        <v>307</v>
      </c>
      <c r="D106" s="117">
        <v>75186800</v>
      </c>
      <c r="E106" s="59" t="s">
        <v>270</v>
      </c>
      <c r="F106" s="43">
        <f>'[1]Oktober  (2)'!O121</f>
        <v>100</v>
      </c>
      <c r="G106" s="61">
        <v>0</v>
      </c>
      <c r="H106" s="59">
        <f t="shared" si="13"/>
        <v>100</v>
      </c>
      <c r="I106" s="60">
        <f t="shared" si="15"/>
        <v>0.97886558748879116</v>
      </c>
      <c r="J106" s="43">
        <f>'[1]Oktober  (2)'!Q121</f>
        <v>0</v>
      </c>
      <c r="K106" s="61">
        <v>75000000</v>
      </c>
      <c r="L106" s="99">
        <v>100</v>
      </c>
      <c r="M106" s="56" t="s">
        <v>330</v>
      </c>
      <c r="N106" s="111" t="s">
        <v>328</v>
      </c>
      <c r="O106" s="56" t="s">
        <v>539</v>
      </c>
      <c r="P106" s="56" t="s">
        <v>523</v>
      </c>
      <c r="Q106" s="111" t="s">
        <v>540</v>
      </c>
      <c r="R106" s="205" t="s">
        <v>303</v>
      </c>
      <c r="S106" s="205"/>
      <c r="T106" s="95" t="s">
        <v>320</v>
      </c>
      <c r="U106" s="95" t="s">
        <v>321</v>
      </c>
      <c r="V106" s="103" t="s">
        <v>329</v>
      </c>
      <c r="W106" s="56">
        <v>75000000</v>
      </c>
      <c r="X106" s="56" t="s">
        <v>331</v>
      </c>
      <c r="Y106" s="57">
        <f>(D106/D145)*100</f>
        <v>0.97886558748879104</v>
      </c>
      <c r="Z106" s="58">
        <f t="shared" si="16"/>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63" x14ac:dyDescent="0.25">
      <c r="A107" s="110"/>
      <c r="B107" s="291">
        <v>34</v>
      </c>
      <c r="C107" s="120" t="s">
        <v>307</v>
      </c>
      <c r="D107" s="117">
        <v>37593400</v>
      </c>
      <c r="E107" s="59" t="s">
        <v>270</v>
      </c>
      <c r="F107" s="43">
        <v>100</v>
      </c>
      <c r="G107" s="61">
        <v>0</v>
      </c>
      <c r="H107" s="59">
        <f t="shared" si="13"/>
        <v>100</v>
      </c>
      <c r="I107" s="60">
        <f t="shared" si="15"/>
        <v>0.48943279374439558</v>
      </c>
      <c r="J107" s="43">
        <f>'[1]Oktober  (2)'!Q122</f>
        <v>0</v>
      </c>
      <c r="K107" s="61">
        <v>37454000</v>
      </c>
      <c r="L107" s="99">
        <v>100</v>
      </c>
      <c r="M107" s="56" t="s">
        <v>335</v>
      </c>
      <c r="N107" s="111" t="s">
        <v>332</v>
      </c>
      <c r="O107" s="56" t="s">
        <v>501</v>
      </c>
      <c r="P107" s="56" t="s">
        <v>522</v>
      </c>
      <c r="Q107" s="111" t="s">
        <v>552</v>
      </c>
      <c r="R107" s="205" t="s">
        <v>303</v>
      </c>
      <c r="S107" s="205"/>
      <c r="T107" s="95" t="s">
        <v>314</v>
      </c>
      <c r="U107" s="56" t="s">
        <v>333</v>
      </c>
      <c r="V107" s="55" t="s">
        <v>334</v>
      </c>
      <c r="W107" s="56">
        <v>37454000</v>
      </c>
      <c r="X107" s="56" t="s">
        <v>336</v>
      </c>
      <c r="Y107" s="57">
        <f>(D107/D145)*100</f>
        <v>0.48943279374439552</v>
      </c>
      <c r="Z107" s="58">
        <f t="shared" si="16"/>
        <v>37593300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78.75" hidden="1" x14ac:dyDescent="0.25">
      <c r="A108" s="110"/>
      <c r="B108" s="291"/>
      <c r="C108" s="120" t="s">
        <v>337</v>
      </c>
      <c r="D108" s="117">
        <v>0</v>
      </c>
      <c r="E108" s="59"/>
      <c r="F108" s="43">
        <f>'[1]Oktober  (2)'!O123</f>
        <v>0</v>
      </c>
      <c r="G108" s="61">
        <v>0</v>
      </c>
      <c r="H108" s="59">
        <f t="shared" si="13"/>
        <v>0</v>
      </c>
      <c r="I108" s="60">
        <f t="shared" si="15"/>
        <v>0</v>
      </c>
      <c r="J108" s="43">
        <f>'[1]Oktober  (2)'!Q123</f>
        <v>0</v>
      </c>
      <c r="K108" s="61">
        <v>0</v>
      </c>
      <c r="L108" s="58">
        <f t="shared" si="10"/>
        <v>0</v>
      </c>
      <c r="M108" s="56">
        <v>0</v>
      </c>
      <c r="N108" s="111" t="s">
        <v>338</v>
      </c>
      <c r="O108" s="56"/>
      <c r="P108" s="56"/>
      <c r="Q108" s="111"/>
      <c r="R108" s="205" t="s">
        <v>303</v>
      </c>
      <c r="S108" s="205"/>
      <c r="T108" s="56">
        <v>0</v>
      </c>
      <c r="U108" s="56">
        <v>0</v>
      </c>
      <c r="V108" s="55">
        <v>0</v>
      </c>
      <c r="W108" s="56">
        <v>0</v>
      </c>
      <c r="X108" s="56">
        <v>0</v>
      </c>
      <c r="Y108" s="57">
        <f>(D108/D145)*100</f>
        <v>0</v>
      </c>
      <c r="Z108" s="58">
        <f t="shared" si="16"/>
        <v>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156.75" customHeight="1" x14ac:dyDescent="0.25">
      <c r="A109" s="110"/>
      <c r="B109" s="291">
        <v>35</v>
      </c>
      <c r="C109" s="120" t="s">
        <v>337</v>
      </c>
      <c r="D109" s="117">
        <v>96340200</v>
      </c>
      <c r="E109" s="59" t="s">
        <v>270</v>
      </c>
      <c r="F109" s="43">
        <v>100</v>
      </c>
      <c r="G109" s="61">
        <v>0</v>
      </c>
      <c r="H109" s="59">
        <f t="shared" si="13"/>
        <v>100</v>
      </c>
      <c r="I109" s="60">
        <f t="shared" si="15"/>
        <v>1.2542641324246759</v>
      </c>
      <c r="J109" s="43">
        <f>'[1]Oktober  (2)'!Q124</f>
        <v>0</v>
      </c>
      <c r="K109" s="61">
        <v>96000000</v>
      </c>
      <c r="L109" s="99">
        <v>100</v>
      </c>
      <c r="M109" s="56" t="s">
        <v>341</v>
      </c>
      <c r="N109" s="111" t="s">
        <v>209</v>
      </c>
      <c r="O109" s="56" t="s">
        <v>531</v>
      </c>
      <c r="P109" s="56" t="s">
        <v>532</v>
      </c>
      <c r="Q109" s="111" t="s">
        <v>533</v>
      </c>
      <c r="R109" s="205" t="s">
        <v>303</v>
      </c>
      <c r="S109" s="205"/>
      <c r="T109" s="95" t="s">
        <v>250</v>
      </c>
      <c r="U109" s="95" t="s">
        <v>339</v>
      </c>
      <c r="V109" s="103" t="s">
        <v>340</v>
      </c>
      <c r="W109" s="56">
        <v>96000000</v>
      </c>
      <c r="X109" s="56" t="s">
        <v>342</v>
      </c>
      <c r="Y109" s="57">
        <f>(D109/D145)*100</f>
        <v>1.2542641324246759</v>
      </c>
      <c r="Z109" s="58">
        <f t="shared" si="16"/>
        <v>96340100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63" x14ac:dyDescent="0.25">
      <c r="A110" s="110"/>
      <c r="B110" s="291">
        <v>36</v>
      </c>
      <c r="C110" s="120" t="s">
        <v>307</v>
      </c>
      <c r="D110" s="117">
        <v>37593400</v>
      </c>
      <c r="E110" s="59" t="s">
        <v>270</v>
      </c>
      <c r="F110" s="43">
        <v>100</v>
      </c>
      <c r="G110" s="61">
        <v>0</v>
      </c>
      <c r="H110" s="59">
        <f t="shared" si="13"/>
        <v>100</v>
      </c>
      <c r="I110" s="60">
        <f t="shared" si="15"/>
        <v>0.48943279374439558</v>
      </c>
      <c r="J110" s="43">
        <f>'[1]Oktober  (2)'!Q125</f>
        <v>0</v>
      </c>
      <c r="K110" s="61">
        <v>37580000</v>
      </c>
      <c r="L110" s="99">
        <v>100</v>
      </c>
      <c r="M110" s="56" t="s">
        <v>317</v>
      </c>
      <c r="N110" s="111" t="s">
        <v>343</v>
      </c>
      <c r="O110" s="56" t="s">
        <v>551</v>
      </c>
      <c r="P110" s="56" t="s">
        <v>522</v>
      </c>
      <c r="Q110" s="111" t="s">
        <v>535</v>
      </c>
      <c r="R110" s="205" t="s">
        <v>303</v>
      </c>
      <c r="S110" s="205"/>
      <c r="T110" s="95" t="s">
        <v>314</v>
      </c>
      <c r="U110" s="95" t="s">
        <v>315</v>
      </c>
      <c r="V110" s="103" t="s">
        <v>344</v>
      </c>
      <c r="W110" s="56">
        <v>37580000</v>
      </c>
      <c r="X110" s="56" t="s">
        <v>318</v>
      </c>
      <c r="Y110" s="57">
        <f>(D110/D145)*100</f>
        <v>0.48943279374439552</v>
      </c>
      <c r="Z110" s="58">
        <f t="shared" si="16"/>
        <v>37593300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78.75" hidden="1" x14ac:dyDescent="0.25">
      <c r="A111" s="110"/>
      <c r="B111" s="291"/>
      <c r="C111" s="120" t="s">
        <v>345</v>
      </c>
      <c r="D111" s="117">
        <v>0</v>
      </c>
      <c r="E111" s="59"/>
      <c r="F111" s="43">
        <f>'[1]Oktober  (2)'!O126</f>
        <v>0</v>
      </c>
      <c r="G111" s="61">
        <v>0</v>
      </c>
      <c r="H111" s="59">
        <f t="shared" si="13"/>
        <v>0</v>
      </c>
      <c r="I111" s="60">
        <f t="shared" si="15"/>
        <v>0</v>
      </c>
      <c r="J111" s="43">
        <f>'[1]Oktober  (2)'!Q126</f>
        <v>0</v>
      </c>
      <c r="K111" s="61">
        <v>0</v>
      </c>
      <c r="L111" s="58">
        <f t="shared" si="10"/>
        <v>0</v>
      </c>
      <c r="M111" s="56">
        <v>0</v>
      </c>
      <c r="N111" s="111" t="s">
        <v>346</v>
      </c>
      <c r="O111" s="56"/>
      <c r="P111" s="56"/>
      <c r="Q111" s="111"/>
      <c r="R111" s="205" t="s">
        <v>303</v>
      </c>
      <c r="S111" s="205"/>
      <c r="T111" s="56">
        <v>0</v>
      </c>
      <c r="U111" s="56">
        <v>0</v>
      </c>
      <c r="V111" s="55">
        <v>0</v>
      </c>
      <c r="W111" s="56">
        <v>0</v>
      </c>
      <c r="X111" s="56">
        <v>0</v>
      </c>
      <c r="Y111" s="57">
        <f>(D111/D145)*100</f>
        <v>0</v>
      </c>
      <c r="Z111" s="58">
        <f t="shared" si="16"/>
        <v>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102.75" customHeight="1" x14ac:dyDescent="0.25">
      <c r="A112" s="110"/>
      <c r="B112" s="291">
        <v>37</v>
      </c>
      <c r="C112" s="120" t="s">
        <v>347</v>
      </c>
      <c r="D112" s="117">
        <v>51119880</v>
      </c>
      <c r="E112" s="59" t="s">
        <v>270</v>
      </c>
      <c r="F112" s="43">
        <v>100</v>
      </c>
      <c r="G112" s="61">
        <v>0</v>
      </c>
      <c r="H112" s="59">
        <f t="shared" si="13"/>
        <v>100</v>
      </c>
      <c r="I112" s="60">
        <f t="shared" si="15"/>
        <v>0.66553559093559644</v>
      </c>
      <c r="J112" s="43">
        <f>'[1]Oktober  (2)'!Q127</f>
        <v>0</v>
      </c>
      <c r="K112" s="61">
        <v>51000000</v>
      </c>
      <c r="L112" s="99">
        <v>100</v>
      </c>
      <c r="M112" s="56" t="s">
        <v>350</v>
      </c>
      <c r="N112" s="111" t="s">
        <v>541</v>
      </c>
      <c r="O112" s="56" t="s">
        <v>542</v>
      </c>
      <c r="P112" s="56" t="s">
        <v>543</v>
      </c>
      <c r="Q112" s="56" t="s">
        <v>542</v>
      </c>
      <c r="R112" s="205" t="s">
        <v>303</v>
      </c>
      <c r="S112" s="205"/>
      <c r="T112" s="95" t="s">
        <v>348</v>
      </c>
      <c r="U112" s="95" t="s">
        <v>321</v>
      </c>
      <c r="V112" s="103" t="s">
        <v>349</v>
      </c>
      <c r="W112" s="56">
        <v>51000000</v>
      </c>
      <c r="X112" s="56" t="s">
        <v>351</v>
      </c>
      <c r="Y112" s="57">
        <f>(D112/D145)*100</f>
        <v>0.66553559093559644</v>
      </c>
      <c r="Z112" s="58">
        <f t="shared" si="16"/>
        <v>51119780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31.5" hidden="1" x14ac:dyDescent="0.25">
      <c r="A113" s="50" t="s">
        <v>352</v>
      </c>
      <c r="B113" s="290"/>
      <c r="C113" s="77" t="s">
        <v>353</v>
      </c>
      <c r="D113" s="59">
        <f>SUM(D114:D125)</f>
        <v>878976000</v>
      </c>
      <c r="E113" s="59"/>
      <c r="F113" s="58"/>
      <c r="G113" s="121"/>
      <c r="H113" s="121"/>
      <c r="I113" s="121"/>
      <c r="J113" s="121">
        <f>SUM(J114:J125)</f>
        <v>0</v>
      </c>
      <c r="K113" s="121">
        <f>SUM(K114:K125)</f>
        <v>875254000</v>
      </c>
      <c r="L113" s="99">
        <v>100</v>
      </c>
      <c r="M113" s="56"/>
      <c r="N113" s="52"/>
      <c r="O113" s="199"/>
      <c r="P113" s="199"/>
      <c r="Q113" s="52"/>
      <c r="R113" s="218" t="s">
        <v>354</v>
      </c>
      <c r="S113" s="218"/>
      <c r="T113" s="56"/>
      <c r="U113" s="56"/>
      <c r="V113" s="55"/>
      <c r="W113" s="56"/>
      <c r="X113" s="56"/>
      <c r="Y113" s="121"/>
      <c r="Z113" s="58">
        <f t="shared" si="16"/>
        <v>878975900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86.75" customHeight="1" x14ac:dyDescent="0.25">
      <c r="A114" s="110"/>
      <c r="B114" s="298">
        <v>38</v>
      </c>
      <c r="C114" s="77" t="s">
        <v>355</v>
      </c>
      <c r="D114" s="94">
        <v>55500000</v>
      </c>
      <c r="E114" s="59" t="s">
        <v>270</v>
      </c>
      <c r="F114" s="43">
        <v>100</v>
      </c>
      <c r="G114" s="58">
        <v>0</v>
      </c>
      <c r="H114" s="59">
        <f>F114+G114</f>
        <v>100</v>
      </c>
      <c r="I114" s="60">
        <f t="shared" ref="I114:I125" si="17">(Y114*H114)/100</f>
        <v>0.72256087645208877</v>
      </c>
      <c r="J114" s="43">
        <f>'[1]Oktober  (2)'!Q129</f>
        <v>0</v>
      </c>
      <c r="K114" s="61">
        <v>55400000</v>
      </c>
      <c r="L114" s="99">
        <v>100</v>
      </c>
      <c r="M114" s="56" t="s">
        <v>358</v>
      </c>
      <c r="N114" s="52" t="s">
        <v>209</v>
      </c>
      <c r="O114" s="199" t="s">
        <v>534</v>
      </c>
      <c r="P114" s="233" t="s">
        <v>511</v>
      </c>
      <c r="Q114" s="52" t="s">
        <v>535</v>
      </c>
      <c r="R114" s="218" t="s">
        <v>354</v>
      </c>
      <c r="S114" s="218"/>
      <c r="T114" s="95" t="s">
        <v>356</v>
      </c>
      <c r="U114" s="95" t="s">
        <v>339</v>
      </c>
      <c r="V114" s="103" t="s">
        <v>357</v>
      </c>
      <c r="W114" s="56">
        <v>55400000</v>
      </c>
      <c r="X114" s="56" t="s">
        <v>359</v>
      </c>
      <c r="Y114" s="57">
        <f>(D114/D145)*100</f>
        <v>0.72256087645208877</v>
      </c>
      <c r="Z114" s="58">
        <f t="shared" si="16"/>
        <v>55499900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188.25" customHeight="1" x14ac:dyDescent="0.25">
      <c r="A115" s="110"/>
      <c r="B115" s="298">
        <v>39</v>
      </c>
      <c r="C115" s="77" t="s">
        <v>355</v>
      </c>
      <c r="D115" s="94">
        <v>55500000</v>
      </c>
      <c r="E115" s="59" t="s">
        <v>270</v>
      </c>
      <c r="F115" s="43">
        <v>100</v>
      </c>
      <c r="G115" s="58">
        <v>0</v>
      </c>
      <c r="H115" s="59">
        <f t="shared" si="13"/>
        <v>100</v>
      </c>
      <c r="I115" s="60">
        <f t="shared" si="17"/>
        <v>0.72256087645208877</v>
      </c>
      <c r="J115" s="43">
        <f>'[1]Oktober  (2)'!Q130</f>
        <v>0</v>
      </c>
      <c r="K115" s="61">
        <v>55400000</v>
      </c>
      <c r="L115" s="99">
        <v>100</v>
      </c>
      <c r="M115" s="56" t="s">
        <v>361</v>
      </c>
      <c r="N115" s="52" t="s">
        <v>224</v>
      </c>
      <c r="O115" s="199" t="s">
        <v>553</v>
      </c>
      <c r="P115" s="233" t="s">
        <v>511</v>
      </c>
      <c r="Q115" s="52" t="s">
        <v>554</v>
      </c>
      <c r="R115" s="218" t="s">
        <v>354</v>
      </c>
      <c r="S115" s="218"/>
      <c r="T115" s="95" t="s">
        <v>356</v>
      </c>
      <c r="U115" s="95" t="s">
        <v>339</v>
      </c>
      <c r="V115" s="103" t="s">
        <v>360</v>
      </c>
      <c r="W115" s="56">
        <v>55400000</v>
      </c>
      <c r="X115" s="56" t="s">
        <v>362</v>
      </c>
      <c r="Y115" s="57">
        <f>(D115/D145)*100</f>
        <v>0.72256087645208877</v>
      </c>
      <c r="Z115" s="58">
        <f t="shared" si="16"/>
        <v>55499900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95.75" customHeight="1" x14ac:dyDescent="0.25">
      <c r="A116" s="110"/>
      <c r="B116" s="298">
        <v>40</v>
      </c>
      <c r="C116" s="77" t="s">
        <v>355</v>
      </c>
      <c r="D116" s="94">
        <v>55500000</v>
      </c>
      <c r="E116" s="59" t="s">
        <v>270</v>
      </c>
      <c r="F116" s="43">
        <v>100</v>
      </c>
      <c r="G116" s="58">
        <v>0</v>
      </c>
      <c r="H116" s="59">
        <f t="shared" si="13"/>
        <v>100</v>
      </c>
      <c r="I116" s="60">
        <f t="shared" si="17"/>
        <v>0.72256087645208877</v>
      </c>
      <c r="J116" s="43">
        <f>'[1]Oktober  (2)'!Q131</f>
        <v>0</v>
      </c>
      <c r="K116" s="61">
        <v>54954000</v>
      </c>
      <c r="L116" s="99">
        <v>100</v>
      </c>
      <c r="M116" s="56" t="s">
        <v>364</v>
      </c>
      <c r="N116" s="52" t="s">
        <v>308</v>
      </c>
      <c r="O116" s="199" t="s">
        <v>512</v>
      </c>
      <c r="P116" s="233" t="s">
        <v>511</v>
      </c>
      <c r="Q116" s="52" t="s">
        <v>513</v>
      </c>
      <c r="R116" s="218" t="s">
        <v>354</v>
      </c>
      <c r="S116" s="218"/>
      <c r="T116" s="95" t="s">
        <v>356</v>
      </c>
      <c r="U116" s="95" t="s">
        <v>339</v>
      </c>
      <c r="V116" s="103" t="s">
        <v>363</v>
      </c>
      <c r="W116" s="56">
        <v>54954000</v>
      </c>
      <c r="X116" s="56" t="s">
        <v>365</v>
      </c>
      <c r="Y116" s="57">
        <f>(D116/D145)*100</f>
        <v>0.72256087645208877</v>
      </c>
      <c r="Z116" s="58">
        <f t="shared" si="16"/>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7.5" customHeight="1" x14ac:dyDescent="0.25">
      <c r="A117" s="110"/>
      <c r="B117" s="298">
        <v>41</v>
      </c>
      <c r="C117" s="77" t="s">
        <v>355</v>
      </c>
      <c r="D117" s="94">
        <v>55500000</v>
      </c>
      <c r="E117" s="59" t="s">
        <v>270</v>
      </c>
      <c r="F117" s="43">
        <v>100</v>
      </c>
      <c r="G117" s="58">
        <v>0</v>
      </c>
      <c r="H117" s="59">
        <f t="shared" si="13"/>
        <v>100</v>
      </c>
      <c r="I117" s="60">
        <f t="shared" si="17"/>
        <v>0.72256087645208877</v>
      </c>
      <c r="J117" s="43">
        <f>'[1]Oktober  (2)'!Q132</f>
        <v>0</v>
      </c>
      <c r="K117" s="61">
        <v>55400000</v>
      </c>
      <c r="L117" s="99">
        <v>100</v>
      </c>
      <c r="M117" s="56" t="s">
        <v>358</v>
      </c>
      <c r="N117" s="52" t="s">
        <v>366</v>
      </c>
      <c r="O117" s="199" t="s">
        <v>520</v>
      </c>
      <c r="P117" s="233" t="s">
        <v>511</v>
      </c>
      <c r="Q117" s="52" t="s">
        <v>521</v>
      </c>
      <c r="R117" s="218" t="s">
        <v>354</v>
      </c>
      <c r="S117" s="218"/>
      <c r="T117" s="95" t="s">
        <v>356</v>
      </c>
      <c r="U117" s="95" t="s">
        <v>367</v>
      </c>
      <c r="V117" s="103" t="s">
        <v>368</v>
      </c>
      <c r="W117" s="56">
        <v>55400000</v>
      </c>
      <c r="X117" s="56" t="s">
        <v>359</v>
      </c>
      <c r="Y117" s="57">
        <f>(D117/D145)*100</f>
        <v>0.72256087645208877</v>
      </c>
      <c r="Z117" s="58">
        <f t="shared" si="16"/>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83" customHeight="1" x14ac:dyDescent="0.25">
      <c r="A118" s="110"/>
      <c r="B118" s="298">
        <v>42</v>
      </c>
      <c r="C118" s="77" t="s">
        <v>355</v>
      </c>
      <c r="D118" s="94">
        <v>55500000</v>
      </c>
      <c r="E118" s="59" t="s">
        <v>270</v>
      </c>
      <c r="F118" s="43">
        <v>100</v>
      </c>
      <c r="G118" s="58">
        <v>0</v>
      </c>
      <c r="H118" s="59">
        <f t="shared" si="13"/>
        <v>100</v>
      </c>
      <c r="I118" s="60">
        <f t="shared" si="17"/>
        <v>0.72256087645208877</v>
      </c>
      <c r="J118" s="43">
        <f>'[1]Oktober  (2)'!Q133</f>
        <v>0</v>
      </c>
      <c r="K118" s="61">
        <v>55400000</v>
      </c>
      <c r="L118" s="99">
        <v>100</v>
      </c>
      <c r="M118" s="56" t="s">
        <v>370</v>
      </c>
      <c r="N118" s="52" t="s">
        <v>175</v>
      </c>
      <c r="O118" s="199" t="s">
        <v>499</v>
      </c>
      <c r="P118" s="233" t="s">
        <v>511</v>
      </c>
      <c r="Q118" s="52" t="s">
        <v>550</v>
      </c>
      <c r="R118" s="218" t="s">
        <v>354</v>
      </c>
      <c r="S118" s="218"/>
      <c r="T118" s="95" t="s">
        <v>356</v>
      </c>
      <c r="U118" s="95" t="s">
        <v>339</v>
      </c>
      <c r="V118" s="103" t="s">
        <v>369</v>
      </c>
      <c r="W118" s="56">
        <v>55400000</v>
      </c>
      <c r="X118" s="56" t="s">
        <v>371</v>
      </c>
      <c r="Y118" s="57">
        <f>(D118/D145)*100</f>
        <v>0.72256087645208877</v>
      </c>
      <c r="Z118" s="58">
        <f t="shared" si="16"/>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9" customHeight="1" x14ac:dyDescent="0.25">
      <c r="A119" s="110"/>
      <c r="B119" s="298">
        <v>43</v>
      </c>
      <c r="C119" s="77" t="s">
        <v>355</v>
      </c>
      <c r="D119" s="94">
        <v>55500000</v>
      </c>
      <c r="E119" s="59" t="s">
        <v>270</v>
      </c>
      <c r="F119" s="43">
        <v>100</v>
      </c>
      <c r="G119" s="58">
        <v>0</v>
      </c>
      <c r="H119" s="59">
        <f t="shared" si="13"/>
        <v>100</v>
      </c>
      <c r="I119" s="60">
        <f t="shared" si="17"/>
        <v>0.72256087645208877</v>
      </c>
      <c r="J119" s="43">
        <f>'[1]Oktober  (2)'!Q134</f>
        <v>0</v>
      </c>
      <c r="K119" s="61">
        <v>55400000</v>
      </c>
      <c r="L119" s="99">
        <v>100</v>
      </c>
      <c r="M119" s="56" t="s">
        <v>373</v>
      </c>
      <c r="N119" s="52" t="s">
        <v>338</v>
      </c>
      <c r="O119" s="199" t="s">
        <v>547</v>
      </c>
      <c r="P119" s="233" t="s">
        <v>511</v>
      </c>
      <c r="Q119" s="52" t="s">
        <v>546</v>
      </c>
      <c r="R119" s="218" t="s">
        <v>354</v>
      </c>
      <c r="S119" s="218"/>
      <c r="T119" s="95" t="s">
        <v>356</v>
      </c>
      <c r="U119" s="95" t="s">
        <v>339</v>
      </c>
      <c r="V119" s="103" t="s">
        <v>372</v>
      </c>
      <c r="W119" s="56">
        <v>55400000</v>
      </c>
      <c r="X119" s="56" t="s">
        <v>374</v>
      </c>
      <c r="Y119" s="57">
        <f>(D119/D145)*100</f>
        <v>0.72256087645208877</v>
      </c>
      <c r="Z119" s="58">
        <f t="shared" si="16"/>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38.75" customHeight="1" x14ac:dyDescent="0.25">
      <c r="A120" s="110"/>
      <c r="B120" s="298">
        <v>44</v>
      </c>
      <c r="C120" s="77" t="s">
        <v>375</v>
      </c>
      <c r="D120" s="94">
        <v>61976000</v>
      </c>
      <c r="E120" s="59" t="s">
        <v>270</v>
      </c>
      <c r="F120" s="43">
        <v>100</v>
      </c>
      <c r="G120" s="58">
        <v>0</v>
      </c>
      <c r="H120" s="59">
        <f t="shared" si="13"/>
        <v>100</v>
      </c>
      <c r="I120" s="60">
        <f t="shared" si="17"/>
        <v>0.80687266448639017</v>
      </c>
      <c r="J120" s="43">
        <f>'[1]Oktober  (2)'!Q135</f>
        <v>0</v>
      </c>
      <c r="K120" s="61">
        <v>60400000</v>
      </c>
      <c r="L120" s="99">
        <v>100</v>
      </c>
      <c r="M120" s="56" t="s">
        <v>370</v>
      </c>
      <c r="N120" s="52" t="s">
        <v>376</v>
      </c>
      <c r="O120" s="199" t="s">
        <v>548</v>
      </c>
      <c r="P120" s="199" t="s">
        <v>517</v>
      </c>
      <c r="Q120" s="52" t="s">
        <v>549</v>
      </c>
      <c r="R120" s="218" t="s">
        <v>155</v>
      </c>
      <c r="S120" s="218"/>
      <c r="T120" s="95" t="s">
        <v>356</v>
      </c>
      <c r="U120" s="95" t="s">
        <v>367</v>
      </c>
      <c r="V120" s="103" t="s">
        <v>377</v>
      </c>
      <c r="W120" s="56">
        <v>60400000</v>
      </c>
      <c r="X120" s="56" t="s">
        <v>371</v>
      </c>
      <c r="Y120" s="57">
        <f>(D120/D145)*100</f>
        <v>0.80687266448639017</v>
      </c>
      <c r="Z120" s="58">
        <f t="shared" si="16"/>
        <v>61975900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393.75" customHeight="1" x14ac:dyDescent="0.25">
      <c r="A121" s="110"/>
      <c r="B121" s="298">
        <v>45</v>
      </c>
      <c r="C121" s="77" t="s">
        <v>375</v>
      </c>
      <c r="D121" s="94">
        <v>181500000</v>
      </c>
      <c r="E121" s="59" t="s">
        <v>382</v>
      </c>
      <c r="F121" s="43">
        <v>100</v>
      </c>
      <c r="G121" s="58">
        <v>0</v>
      </c>
      <c r="H121" s="59">
        <f t="shared" si="13"/>
        <v>100</v>
      </c>
      <c r="I121" s="60">
        <f t="shared" si="17"/>
        <v>2.3629693527216959</v>
      </c>
      <c r="J121" s="43">
        <f>'[1]Oktober  (2)'!Q136</f>
        <v>0</v>
      </c>
      <c r="K121" s="61">
        <v>181000000</v>
      </c>
      <c r="L121" s="99">
        <v>100</v>
      </c>
      <c r="M121" s="56" t="s">
        <v>380</v>
      </c>
      <c r="N121" s="52" t="s">
        <v>378</v>
      </c>
      <c r="O121" s="199" t="s">
        <v>537</v>
      </c>
      <c r="P121" s="233" t="s">
        <v>536</v>
      </c>
      <c r="Q121" s="52" t="s">
        <v>538</v>
      </c>
      <c r="R121" s="218" t="s">
        <v>155</v>
      </c>
      <c r="S121" s="218"/>
      <c r="T121" s="95" t="s">
        <v>356</v>
      </c>
      <c r="U121" s="95" t="s">
        <v>367</v>
      </c>
      <c r="V121" s="103" t="s">
        <v>379</v>
      </c>
      <c r="W121" s="56">
        <v>181500000</v>
      </c>
      <c r="X121" s="56" t="s">
        <v>381</v>
      </c>
      <c r="Y121" s="57">
        <f>(D121/D145)*100</f>
        <v>2.3629693527216959</v>
      </c>
      <c r="Z121" s="58">
        <f t="shared" si="16"/>
        <v>181499900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9.5" customHeight="1" x14ac:dyDescent="0.25">
      <c r="A122" s="110"/>
      <c r="B122" s="298">
        <v>46</v>
      </c>
      <c r="C122" s="77" t="s">
        <v>375</v>
      </c>
      <c r="D122" s="94">
        <v>60500000</v>
      </c>
      <c r="E122" s="59" t="s">
        <v>270</v>
      </c>
      <c r="F122" s="43">
        <f>'[1]Oktober  (2)'!O137</f>
        <v>100</v>
      </c>
      <c r="G122" s="58">
        <v>0</v>
      </c>
      <c r="H122" s="59">
        <f t="shared" si="13"/>
        <v>100</v>
      </c>
      <c r="I122" s="60">
        <f t="shared" si="17"/>
        <v>0.7876564509072318</v>
      </c>
      <c r="J122" s="43">
        <f>'[1]Oktober  (2)'!Q137</f>
        <v>0</v>
      </c>
      <c r="K122" s="61">
        <v>60400000</v>
      </c>
      <c r="L122" s="99">
        <v>100</v>
      </c>
      <c r="M122" s="56" t="s">
        <v>373</v>
      </c>
      <c r="N122" s="52" t="s">
        <v>383</v>
      </c>
      <c r="O122" s="199" t="s">
        <v>544</v>
      </c>
      <c r="P122" s="199" t="s">
        <v>517</v>
      </c>
      <c r="Q122" s="52" t="s">
        <v>545</v>
      </c>
      <c r="R122" s="218" t="s">
        <v>155</v>
      </c>
      <c r="S122" s="218"/>
      <c r="T122" s="95" t="s">
        <v>356</v>
      </c>
      <c r="U122" s="95" t="s">
        <v>367</v>
      </c>
      <c r="V122" s="103" t="s">
        <v>384</v>
      </c>
      <c r="W122" s="56">
        <v>60400000</v>
      </c>
      <c r="X122" s="56" t="s">
        <v>385</v>
      </c>
      <c r="Y122" s="57">
        <f>(D122/D145)*100</f>
        <v>0.7876564509072318</v>
      </c>
      <c r="Z122" s="58">
        <f t="shared" si="16"/>
        <v>60499900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135.75" customHeight="1" x14ac:dyDescent="0.25">
      <c r="A123" s="110"/>
      <c r="B123" s="298">
        <v>47</v>
      </c>
      <c r="C123" s="77" t="s">
        <v>375</v>
      </c>
      <c r="D123" s="94">
        <v>60500000</v>
      </c>
      <c r="E123" s="59" t="s">
        <v>270</v>
      </c>
      <c r="F123" s="43">
        <v>100</v>
      </c>
      <c r="G123" s="58">
        <v>0</v>
      </c>
      <c r="H123" s="59">
        <f t="shared" si="13"/>
        <v>100</v>
      </c>
      <c r="I123" s="60">
        <f t="shared" si="17"/>
        <v>0.7876564509072318</v>
      </c>
      <c r="J123" s="43">
        <f>'[1]Oktober  (2)'!Q138</f>
        <v>0</v>
      </c>
      <c r="K123" s="61">
        <v>60400000</v>
      </c>
      <c r="L123" s="99">
        <v>100</v>
      </c>
      <c r="M123" s="56" t="s">
        <v>361</v>
      </c>
      <c r="N123" s="52" t="s">
        <v>386</v>
      </c>
      <c r="O123" s="199" t="s">
        <v>496</v>
      </c>
      <c r="P123" s="199" t="s">
        <v>517</v>
      </c>
      <c r="Q123" s="52" t="s">
        <v>528</v>
      </c>
      <c r="R123" s="218" t="s">
        <v>155</v>
      </c>
      <c r="S123" s="218"/>
      <c r="T123" s="95" t="s">
        <v>356</v>
      </c>
      <c r="U123" s="95" t="s">
        <v>367</v>
      </c>
      <c r="V123" s="103" t="s">
        <v>387</v>
      </c>
      <c r="W123" s="56">
        <v>60400000</v>
      </c>
      <c r="X123" s="56" t="s">
        <v>362</v>
      </c>
      <c r="Y123" s="57">
        <f>(D123/D145)*100</f>
        <v>0.7876564509072318</v>
      </c>
      <c r="Z123" s="58">
        <f t="shared" si="16"/>
        <v>60499900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265.5" customHeight="1" x14ac:dyDescent="0.25">
      <c r="A124" s="110"/>
      <c r="B124" s="298">
        <v>48</v>
      </c>
      <c r="C124" s="77" t="s">
        <v>375</v>
      </c>
      <c r="D124" s="94">
        <v>121000000</v>
      </c>
      <c r="E124" s="59" t="s">
        <v>390</v>
      </c>
      <c r="F124" s="43">
        <v>100</v>
      </c>
      <c r="G124" s="58">
        <v>0</v>
      </c>
      <c r="H124" s="59">
        <f t="shared" si="13"/>
        <v>100</v>
      </c>
      <c r="I124" s="60">
        <f t="shared" si="17"/>
        <v>1.5753129018144636</v>
      </c>
      <c r="J124" s="43">
        <f>'[1]Oktober  (2)'!Q139</f>
        <v>0</v>
      </c>
      <c r="K124" s="61">
        <v>120700000</v>
      </c>
      <c r="L124" s="99">
        <v>100</v>
      </c>
      <c r="M124" s="56" t="s">
        <v>364</v>
      </c>
      <c r="N124" s="52" t="s">
        <v>388</v>
      </c>
      <c r="O124" s="199" t="s">
        <v>514</v>
      </c>
      <c r="P124" s="233" t="s">
        <v>515</v>
      </c>
      <c r="Q124" s="52" t="s">
        <v>516</v>
      </c>
      <c r="R124" s="218" t="s">
        <v>354</v>
      </c>
      <c r="S124" s="218"/>
      <c r="T124" s="95" t="s">
        <v>356</v>
      </c>
      <c r="U124" s="95" t="s">
        <v>367</v>
      </c>
      <c r="V124" s="103" t="s">
        <v>389</v>
      </c>
      <c r="W124" s="56">
        <v>120700000</v>
      </c>
      <c r="X124" s="56" t="s">
        <v>381</v>
      </c>
      <c r="Y124" s="57">
        <f>(D124/D145)*100</f>
        <v>1.5753129018144636</v>
      </c>
      <c r="Z124" s="58">
        <f t="shared" si="16"/>
        <v>120999900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9.5" customHeight="1" x14ac:dyDescent="0.25">
      <c r="A125" s="110"/>
      <c r="B125" s="300">
        <v>49</v>
      </c>
      <c r="C125" s="244" t="s">
        <v>375</v>
      </c>
      <c r="D125" s="245">
        <v>60500000</v>
      </c>
      <c r="E125" s="144" t="s">
        <v>270</v>
      </c>
      <c r="F125" s="246">
        <v>100</v>
      </c>
      <c r="G125" s="247">
        <v>0</v>
      </c>
      <c r="H125" s="144">
        <f t="shared" si="13"/>
        <v>100</v>
      </c>
      <c r="I125" s="248">
        <f t="shared" si="17"/>
        <v>0.7876564509072318</v>
      </c>
      <c r="J125" s="246">
        <f>'[1]Oktober  (2)'!Q140</f>
        <v>0</v>
      </c>
      <c r="K125" s="249">
        <v>60400000</v>
      </c>
      <c r="L125" s="250">
        <v>100</v>
      </c>
      <c r="M125" s="251" t="s">
        <v>358</v>
      </c>
      <c r="N125" s="252" t="s">
        <v>391</v>
      </c>
      <c r="O125" s="253" t="s">
        <v>518</v>
      </c>
      <c r="P125" s="253" t="s">
        <v>517</v>
      </c>
      <c r="Q125" s="252" t="s">
        <v>519</v>
      </c>
      <c r="R125" s="222" t="s">
        <v>354</v>
      </c>
      <c r="S125" s="222"/>
      <c r="T125" s="95" t="s">
        <v>356</v>
      </c>
      <c r="U125" s="95" t="s">
        <v>367</v>
      </c>
      <c r="V125" s="103" t="s">
        <v>392</v>
      </c>
      <c r="W125" s="56">
        <v>60400000</v>
      </c>
      <c r="X125" s="56" t="s">
        <v>359</v>
      </c>
      <c r="Y125" s="57">
        <f>(D125/D145)*100</f>
        <v>0.7876564509072318</v>
      </c>
      <c r="Z125" s="58">
        <f t="shared" si="16"/>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34" customFormat="1" ht="47.25" hidden="1" x14ac:dyDescent="0.25">
      <c r="A126" s="20" t="s">
        <v>393</v>
      </c>
      <c r="B126" s="20"/>
      <c r="C126" s="235" t="s">
        <v>394</v>
      </c>
      <c r="D126" s="236">
        <f>D127</f>
        <v>82342300</v>
      </c>
      <c r="E126" s="255"/>
      <c r="F126" s="237"/>
      <c r="G126" s="238"/>
      <c r="H126" s="238"/>
      <c r="I126" s="238"/>
      <c r="J126" s="239">
        <f>J127</f>
        <v>37178650</v>
      </c>
      <c r="K126" s="239">
        <f>K127</f>
        <v>44950600</v>
      </c>
      <c r="L126" s="239">
        <f t="shared" ref="L126:L142" si="18">J126+K126</f>
        <v>82129250</v>
      </c>
      <c r="M126" s="240"/>
      <c r="N126" s="241"/>
      <c r="O126" s="240"/>
      <c r="P126" s="240"/>
      <c r="Q126" s="241"/>
      <c r="R126" s="242" t="s">
        <v>53</v>
      </c>
      <c r="S126" s="242"/>
      <c r="T126" s="27"/>
      <c r="U126" s="27"/>
      <c r="V126" s="25"/>
      <c r="W126" s="27"/>
      <c r="X126" s="27"/>
      <c r="Y126" s="108"/>
      <c r="Z126" s="29">
        <f t="shared" si="16"/>
        <v>213050</v>
      </c>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c r="EQ126" s="32"/>
      <c r="ER126" s="32"/>
      <c r="ES126" s="32"/>
      <c r="ET126" s="32"/>
      <c r="EU126" s="32"/>
      <c r="EV126" s="33"/>
    </row>
    <row r="127" spans="1:152" s="64" customFormat="1" ht="47.25" hidden="1" x14ac:dyDescent="0.25">
      <c r="A127" s="50" t="s">
        <v>395</v>
      </c>
      <c r="B127" s="50"/>
      <c r="C127" s="77" t="s">
        <v>396</v>
      </c>
      <c r="D127" s="109">
        <f>SUM(D128+D129+D130)</f>
        <v>82342300</v>
      </c>
      <c r="E127" s="59"/>
      <c r="F127" s="58"/>
      <c r="G127" s="87"/>
      <c r="H127" s="87"/>
      <c r="I127" s="87"/>
      <c r="J127" s="61">
        <f>SUM(J128:J130)</f>
        <v>37178650</v>
      </c>
      <c r="K127" s="61">
        <f>SUM(K128:K130)</f>
        <v>44950600</v>
      </c>
      <c r="L127" s="61">
        <f>SUM(L128:L130)</f>
        <v>82129250</v>
      </c>
      <c r="M127" s="56"/>
      <c r="N127" s="54" t="s">
        <v>397</v>
      </c>
      <c r="O127" s="56"/>
      <c r="P127" s="56"/>
      <c r="Q127" s="54"/>
      <c r="R127" s="219" t="s">
        <v>53</v>
      </c>
      <c r="S127" s="219"/>
      <c r="T127" s="79"/>
      <c r="U127" s="56"/>
      <c r="V127" s="55"/>
      <c r="W127" s="56"/>
      <c r="X127" s="56"/>
      <c r="Y127" s="87"/>
      <c r="Z127" s="58">
        <f t="shared" si="16"/>
        <v>213050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64" customFormat="1" ht="47.25" hidden="1" x14ac:dyDescent="0.25">
      <c r="A128" s="123"/>
      <c r="B128" s="123"/>
      <c r="C128" s="77" t="s">
        <v>398</v>
      </c>
      <c r="D128" s="56">
        <v>17502350</v>
      </c>
      <c r="E128" s="59"/>
      <c r="F128" s="43">
        <f>'[1]Oktober  (2)'!O143</f>
        <v>0</v>
      </c>
      <c r="G128" s="58">
        <v>0</v>
      </c>
      <c r="H128" s="59">
        <f t="shared" si="13"/>
        <v>0</v>
      </c>
      <c r="I128" s="60">
        <f>(Y128*H128)/100</f>
        <v>0</v>
      </c>
      <c r="J128" s="43">
        <v>12676650</v>
      </c>
      <c r="K128" s="61">
        <v>4800600</v>
      </c>
      <c r="L128" s="58">
        <f t="shared" si="18"/>
        <v>17477250</v>
      </c>
      <c r="M128" s="56">
        <v>0</v>
      </c>
      <c r="N128" s="54" t="s">
        <v>397</v>
      </c>
      <c r="O128" s="56"/>
      <c r="P128" s="56"/>
      <c r="Q128" s="54"/>
      <c r="R128" s="219" t="s">
        <v>53</v>
      </c>
      <c r="S128" s="219"/>
      <c r="T128" s="56">
        <v>0</v>
      </c>
      <c r="U128" s="56">
        <v>0</v>
      </c>
      <c r="V128" s="55">
        <v>0</v>
      </c>
      <c r="W128" s="56">
        <v>0</v>
      </c>
      <c r="X128" s="56">
        <v>0</v>
      </c>
      <c r="Y128" s="57">
        <f>(D128/D145)*100</f>
        <v>0.22786510551299488</v>
      </c>
      <c r="Z128" s="58">
        <f t="shared" si="16"/>
        <v>25100</v>
      </c>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c r="EP128" s="62"/>
      <c r="EQ128" s="62"/>
      <c r="ER128" s="62"/>
      <c r="ES128" s="62"/>
      <c r="ET128" s="62"/>
      <c r="EU128" s="62"/>
      <c r="EV128" s="63"/>
    </row>
    <row r="129" spans="1:152" s="64" customFormat="1" ht="47.25" hidden="1" x14ac:dyDescent="0.25">
      <c r="A129" s="123"/>
      <c r="B129" s="123"/>
      <c r="C129" s="77" t="s">
        <v>399</v>
      </c>
      <c r="D129" s="109">
        <v>40330020</v>
      </c>
      <c r="E129" s="59"/>
      <c r="F129" s="43">
        <f>'[1]Oktober  (2)'!O144</f>
        <v>60</v>
      </c>
      <c r="G129" s="58">
        <v>40</v>
      </c>
      <c r="H129" s="59">
        <f t="shared" si="13"/>
        <v>100</v>
      </c>
      <c r="I129" s="60">
        <f>(Y129*H129)/100</f>
        <v>0.52506116393748226</v>
      </c>
      <c r="J129" s="43">
        <f>'[1]Oktober  (2)'!Q144</f>
        <v>0</v>
      </c>
      <c r="K129" s="61">
        <v>40150000</v>
      </c>
      <c r="L129" s="58">
        <f t="shared" si="18"/>
        <v>40150000</v>
      </c>
      <c r="M129" s="56" t="s">
        <v>253</v>
      </c>
      <c r="N129" s="54" t="s">
        <v>397</v>
      </c>
      <c r="O129" s="56"/>
      <c r="P129" s="56"/>
      <c r="Q129" s="54"/>
      <c r="R129" s="219" t="s">
        <v>53</v>
      </c>
      <c r="S129" s="219"/>
      <c r="T129" s="95" t="s">
        <v>400</v>
      </c>
      <c r="U129" s="95" t="s">
        <v>401</v>
      </c>
      <c r="V129" s="103" t="s">
        <v>402</v>
      </c>
      <c r="W129" s="56">
        <v>40150000</v>
      </c>
      <c r="X129" s="56" t="s">
        <v>403</v>
      </c>
      <c r="Y129" s="57">
        <f>(D129/D145)*100</f>
        <v>0.52506116393748226</v>
      </c>
      <c r="Z129" s="58">
        <f t="shared" si="16"/>
        <v>180020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78.75" hidden="1" x14ac:dyDescent="0.25">
      <c r="A130" s="123"/>
      <c r="B130" s="123"/>
      <c r="C130" s="77" t="s">
        <v>404</v>
      </c>
      <c r="D130" s="109">
        <v>24509930</v>
      </c>
      <c r="E130" s="59"/>
      <c r="F130" s="43">
        <f>'[1]Oktober  (2)'!O145</f>
        <v>60</v>
      </c>
      <c r="G130" s="58">
        <v>40</v>
      </c>
      <c r="H130" s="59">
        <f t="shared" si="13"/>
        <v>100</v>
      </c>
      <c r="I130" s="60">
        <f>(Y130*H130)/100</f>
        <v>0.31909759464106924</v>
      </c>
      <c r="J130" s="43">
        <v>24502000</v>
      </c>
      <c r="K130" s="61">
        <v>0</v>
      </c>
      <c r="L130" s="58">
        <f t="shared" si="18"/>
        <v>24502000</v>
      </c>
      <c r="M130" s="56" t="s">
        <v>317</v>
      </c>
      <c r="N130" s="54" t="s">
        <v>397</v>
      </c>
      <c r="O130" s="56"/>
      <c r="P130" s="56"/>
      <c r="Q130" s="54"/>
      <c r="R130" s="219" t="s">
        <v>53</v>
      </c>
      <c r="S130" s="219"/>
      <c r="T130" s="95" t="s">
        <v>405</v>
      </c>
      <c r="U130" s="95" t="s">
        <v>406</v>
      </c>
      <c r="V130" s="103" t="s">
        <v>407</v>
      </c>
      <c r="W130" s="56">
        <v>24502000</v>
      </c>
      <c r="X130" s="56" t="s">
        <v>408</v>
      </c>
      <c r="Y130" s="57">
        <f>(D130/D145)*100</f>
        <v>0.31909759464106924</v>
      </c>
      <c r="Z130" s="58">
        <f t="shared" si="16"/>
        <v>7930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34" customFormat="1" ht="31.5" hidden="1" x14ac:dyDescent="0.25">
      <c r="A131" s="20" t="s">
        <v>409</v>
      </c>
      <c r="B131" s="20"/>
      <c r="C131" s="73" t="s">
        <v>410</v>
      </c>
      <c r="D131" s="122">
        <f>D133</f>
        <v>104433725</v>
      </c>
      <c r="E131" s="59"/>
      <c r="F131" s="58"/>
      <c r="G131" s="29"/>
      <c r="H131" s="74"/>
      <c r="I131" s="108"/>
      <c r="J131" s="29">
        <f>SUM(J133)</f>
        <v>90149000</v>
      </c>
      <c r="K131" s="29">
        <f>SUM(K133)</f>
        <v>10150000</v>
      </c>
      <c r="L131" s="29">
        <f t="shared" si="18"/>
        <v>100299000</v>
      </c>
      <c r="M131" s="27"/>
      <c r="N131" s="24"/>
      <c r="O131" s="27"/>
      <c r="P131" s="27"/>
      <c r="Q131" s="24"/>
      <c r="R131" s="220" t="s">
        <v>53</v>
      </c>
      <c r="S131" s="220"/>
      <c r="T131" s="27"/>
      <c r="U131" s="27"/>
      <c r="V131" s="25"/>
      <c r="W131" s="27"/>
      <c r="X131" s="27"/>
      <c r="Y131" s="108"/>
      <c r="Z131" s="29">
        <f t="shared" si="16"/>
        <v>4134725</v>
      </c>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c r="EM131" s="32"/>
      <c r="EN131" s="32"/>
      <c r="EO131" s="32"/>
      <c r="EP131" s="32"/>
      <c r="EQ131" s="32"/>
      <c r="ER131" s="32"/>
      <c r="ES131" s="32"/>
      <c r="ET131" s="32"/>
      <c r="EU131" s="32"/>
      <c r="EV131" s="33"/>
    </row>
    <row r="132" spans="1:152" s="64" customFormat="1" ht="47.25" hidden="1" x14ac:dyDescent="0.25">
      <c r="A132" s="50" t="s">
        <v>411</v>
      </c>
      <c r="B132" s="50"/>
      <c r="C132" s="77" t="s">
        <v>412</v>
      </c>
      <c r="D132" s="109">
        <f>D133</f>
        <v>104433725</v>
      </c>
      <c r="E132" s="59"/>
      <c r="F132" s="58"/>
      <c r="G132" s="87"/>
      <c r="H132" s="124"/>
      <c r="I132" s="87"/>
      <c r="J132" s="87">
        <f>SUM(J133:J133)/1</f>
        <v>90149000</v>
      </c>
      <c r="K132" s="87">
        <f>SUM(K133:K133)/1</f>
        <v>10150000</v>
      </c>
      <c r="L132" s="57">
        <f>J132+K132</f>
        <v>100299000</v>
      </c>
      <c r="M132" s="56"/>
      <c r="N132" s="52"/>
      <c r="O132" s="199"/>
      <c r="P132" s="199"/>
      <c r="Q132" s="52"/>
      <c r="R132" s="219" t="s">
        <v>53</v>
      </c>
      <c r="S132" s="219"/>
      <c r="T132" s="79"/>
      <c r="U132" s="56"/>
      <c r="V132" s="55"/>
      <c r="W132" s="56"/>
      <c r="X132" s="56"/>
      <c r="Y132" s="87"/>
      <c r="Z132" s="58">
        <f t="shared" si="16"/>
        <v>4134725</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64" customFormat="1" ht="47.25" hidden="1" x14ac:dyDescent="0.25">
      <c r="A133" s="123"/>
      <c r="B133" s="123"/>
      <c r="C133" s="77" t="s">
        <v>413</v>
      </c>
      <c r="D133" s="109">
        <v>104433725</v>
      </c>
      <c r="E133" s="59"/>
      <c r="F133" s="43">
        <f>'[1]Oktober  (2)'!O148</f>
        <v>100</v>
      </c>
      <c r="G133" s="58">
        <v>0</v>
      </c>
      <c r="H133" s="124">
        <f>F133+G133</f>
        <v>100</v>
      </c>
      <c r="I133" s="60">
        <f>(Y133*H133)/100</f>
        <v>1.3596346642730885</v>
      </c>
      <c r="J133" s="43">
        <f>'[1]Oktober  (2)'!Q148</f>
        <v>90149000</v>
      </c>
      <c r="K133" s="61">
        <f>7000000+3150000</f>
        <v>10150000</v>
      </c>
      <c r="L133" s="58">
        <f t="shared" si="18"/>
        <v>100299000</v>
      </c>
      <c r="M133" s="56">
        <v>0</v>
      </c>
      <c r="N133" s="52" t="s">
        <v>14</v>
      </c>
      <c r="O133" s="199"/>
      <c r="P133" s="199"/>
      <c r="Q133" s="52"/>
      <c r="R133" s="219" t="s">
        <v>53</v>
      </c>
      <c r="S133" s="219"/>
      <c r="T133" s="56">
        <v>0</v>
      </c>
      <c r="U133" s="56">
        <v>0</v>
      </c>
      <c r="V133" s="55">
        <v>0</v>
      </c>
      <c r="W133" s="56">
        <v>0</v>
      </c>
      <c r="X133" s="56">
        <v>0</v>
      </c>
      <c r="Y133" s="57">
        <f>(D133/D145)*100</f>
        <v>1.3596346642730885</v>
      </c>
      <c r="Z133" s="58">
        <f t="shared" si="16"/>
        <v>4134725</v>
      </c>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c r="EP133" s="62"/>
      <c r="EQ133" s="62"/>
      <c r="ER133" s="62"/>
      <c r="ES133" s="62"/>
      <c r="ET133" s="62"/>
      <c r="EU133" s="62"/>
      <c r="EV133" s="63"/>
    </row>
    <row r="134" spans="1:152" s="34" customFormat="1" ht="31.5" hidden="1" x14ac:dyDescent="0.25">
      <c r="A134" s="20" t="s">
        <v>414</v>
      </c>
      <c r="B134" s="20"/>
      <c r="C134" s="73" t="s">
        <v>415</v>
      </c>
      <c r="D134" s="108">
        <f>D135</f>
        <v>208892730</v>
      </c>
      <c r="E134" s="59"/>
      <c r="F134" s="58"/>
      <c r="G134" s="69"/>
      <c r="H134" s="74"/>
      <c r="I134" s="108"/>
      <c r="J134" s="108">
        <f>J135</f>
        <v>0</v>
      </c>
      <c r="K134" s="108">
        <f>K135</f>
        <v>85369750</v>
      </c>
      <c r="L134" s="108">
        <f>L135</f>
        <v>85369750</v>
      </c>
      <c r="M134" s="27"/>
      <c r="N134" s="24"/>
      <c r="O134" s="27"/>
      <c r="P134" s="27"/>
      <c r="Q134" s="24"/>
      <c r="R134" s="220" t="s">
        <v>53</v>
      </c>
      <c r="S134" s="220"/>
      <c r="T134" s="107"/>
      <c r="U134" s="27"/>
      <c r="V134" s="25"/>
      <c r="W134" s="27"/>
      <c r="X134" s="27"/>
      <c r="Y134" s="108"/>
      <c r="Z134" s="29">
        <f t="shared" si="16"/>
        <v>123522980</v>
      </c>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c r="EM134" s="32"/>
      <c r="EN134" s="32"/>
      <c r="EO134" s="32"/>
      <c r="EP134" s="32"/>
      <c r="EQ134" s="32"/>
      <c r="ER134" s="32"/>
      <c r="ES134" s="32"/>
      <c r="ET134" s="32"/>
      <c r="EU134" s="32"/>
      <c r="EV134" s="33"/>
    </row>
    <row r="135" spans="1:152" s="64" customFormat="1" ht="31.5" hidden="1" x14ac:dyDescent="0.25">
      <c r="A135" s="50" t="s">
        <v>416</v>
      </c>
      <c r="B135" s="186"/>
      <c r="C135" s="90" t="s">
        <v>417</v>
      </c>
      <c r="D135" s="87">
        <f>SUM(D136:D141)</f>
        <v>208892730</v>
      </c>
      <c r="E135" s="59"/>
      <c r="F135" s="58"/>
      <c r="G135" s="109"/>
      <c r="H135" s="59"/>
      <c r="I135" s="60"/>
      <c r="J135" s="87">
        <f>SUM(J140:J141)</f>
        <v>0</v>
      </c>
      <c r="K135" s="87">
        <f>SUM(K136:K141)</f>
        <v>85369750</v>
      </c>
      <c r="L135" s="58">
        <f t="shared" si="18"/>
        <v>85369750</v>
      </c>
      <c r="M135" s="56"/>
      <c r="N135" s="111"/>
      <c r="O135" s="56"/>
      <c r="P135" s="56"/>
      <c r="Q135" s="111"/>
      <c r="R135" s="219" t="s">
        <v>53</v>
      </c>
      <c r="S135" s="219"/>
      <c r="T135" s="56"/>
      <c r="U135" s="56"/>
      <c r="V135" s="55"/>
      <c r="W135" s="56"/>
      <c r="X135" s="56"/>
      <c r="Y135" s="87"/>
      <c r="Z135" s="58">
        <f t="shared" ref="Z135:Z144" si="19">D135-L135</f>
        <v>123522980</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64" customFormat="1" ht="47.25" hidden="1" x14ac:dyDescent="0.25">
      <c r="A136" s="50"/>
      <c r="B136" s="186"/>
      <c r="C136" s="90" t="s">
        <v>418</v>
      </c>
      <c r="D136" s="125">
        <v>273240</v>
      </c>
      <c r="E136" s="59"/>
      <c r="F136" s="43">
        <f>'[1]Oktober  (2)'!O151</f>
        <v>0</v>
      </c>
      <c r="G136" s="58">
        <v>0</v>
      </c>
      <c r="H136" s="59">
        <f t="shared" ref="H136:H140" si="20">F136+G136</f>
        <v>0</v>
      </c>
      <c r="I136" s="60">
        <f t="shared" ref="I136:I141" si="21">(Y136*H136)/100</f>
        <v>0</v>
      </c>
      <c r="J136" s="43">
        <f>'[1]Oktober  (2)'!Q151</f>
        <v>0</v>
      </c>
      <c r="K136" s="87">
        <v>0</v>
      </c>
      <c r="L136" s="58">
        <f t="shared" si="18"/>
        <v>0</v>
      </c>
      <c r="M136" s="56">
        <v>0</v>
      </c>
      <c r="N136" s="111"/>
      <c r="O136" s="56"/>
      <c r="P136" s="56"/>
      <c r="Q136" s="111"/>
      <c r="R136" s="221"/>
      <c r="S136" s="221"/>
      <c r="T136" s="56">
        <v>0</v>
      </c>
      <c r="U136" s="56">
        <v>0</v>
      </c>
      <c r="V136" s="55">
        <v>0</v>
      </c>
      <c r="W136" s="56">
        <v>0</v>
      </c>
      <c r="X136" s="56">
        <v>0</v>
      </c>
      <c r="Y136" s="126">
        <f>(D136/D145)*100</f>
        <v>3.5573429528246614E-3</v>
      </c>
      <c r="Z136" s="58">
        <f t="shared" si="19"/>
        <v>273240</v>
      </c>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c r="EO136" s="62"/>
      <c r="EP136" s="62"/>
      <c r="EQ136" s="62"/>
      <c r="ER136" s="62"/>
      <c r="ES136" s="62"/>
      <c r="ET136" s="62"/>
      <c r="EU136" s="62"/>
      <c r="EV136" s="63"/>
    </row>
    <row r="137" spans="1:152" s="64" customFormat="1" ht="63" hidden="1" x14ac:dyDescent="0.25">
      <c r="A137" s="110"/>
      <c r="B137" s="185"/>
      <c r="C137" s="90" t="s">
        <v>419</v>
      </c>
      <c r="D137" s="109">
        <v>0</v>
      </c>
      <c r="E137" s="59"/>
      <c r="F137" s="43">
        <f>'[1]Oktober  (2)'!O152</f>
        <v>0</v>
      </c>
      <c r="G137" s="58">
        <v>0</v>
      </c>
      <c r="H137" s="59">
        <f t="shared" si="20"/>
        <v>0</v>
      </c>
      <c r="I137" s="60">
        <f t="shared" si="21"/>
        <v>0</v>
      </c>
      <c r="J137" s="43">
        <f>'[1]Oktober  (2)'!Q152</f>
        <v>0</v>
      </c>
      <c r="K137" s="61">
        <v>0</v>
      </c>
      <c r="L137" s="58">
        <f t="shared" si="18"/>
        <v>0</v>
      </c>
      <c r="M137" s="56">
        <v>0</v>
      </c>
      <c r="N137" s="111"/>
      <c r="O137" s="56"/>
      <c r="P137" s="56"/>
      <c r="Q137" s="111"/>
      <c r="R137" s="219" t="s">
        <v>53</v>
      </c>
      <c r="S137" s="219"/>
      <c r="T137" s="56">
        <v>0</v>
      </c>
      <c r="U137" s="56">
        <v>0</v>
      </c>
      <c r="V137" s="55">
        <v>0</v>
      </c>
      <c r="W137" s="56">
        <v>0</v>
      </c>
      <c r="X137" s="56">
        <v>0</v>
      </c>
      <c r="Y137" s="57">
        <f>(D137/D145)*100</f>
        <v>0</v>
      </c>
      <c r="Z137" s="58">
        <f t="shared" si="19"/>
        <v>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63" hidden="1" x14ac:dyDescent="0.25">
      <c r="A138" s="110"/>
      <c r="B138" s="185"/>
      <c r="C138" s="90" t="s">
        <v>420</v>
      </c>
      <c r="D138" s="109">
        <v>0</v>
      </c>
      <c r="E138" s="59"/>
      <c r="F138" s="43">
        <f>'[1]Oktober  (2)'!O153</f>
        <v>0</v>
      </c>
      <c r="G138" s="58">
        <v>0</v>
      </c>
      <c r="H138" s="59">
        <f t="shared" si="20"/>
        <v>0</v>
      </c>
      <c r="I138" s="60">
        <f t="shared" si="21"/>
        <v>0</v>
      </c>
      <c r="J138" s="43">
        <f>'[1]Oktober  (2)'!Q153</f>
        <v>0</v>
      </c>
      <c r="K138" s="61">
        <v>0</v>
      </c>
      <c r="L138" s="58">
        <f t="shared" si="18"/>
        <v>0</v>
      </c>
      <c r="M138" s="56">
        <v>0</v>
      </c>
      <c r="N138" s="111"/>
      <c r="O138" s="56"/>
      <c r="P138" s="56"/>
      <c r="Q138" s="111"/>
      <c r="R138" s="219" t="s">
        <v>53</v>
      </c>
      <c r="S138" s="219"/>
      <c r="T138" s="56">
        <v>0</v>
      </c>
      <c r="U138" s="56">
        <v>0</v>
      </c>
      <c r="V138" s="55">
        <v>0</v>
      </c>
      <c r="W138" s="56">
        <v>0</v>
      </c>
      <c r="X138" s="56">
        <v>0</v>
      </c>
      <c r="Y138" s="57">
        <f>(D138/D145)*100</f>
        <v>0</v>
      </c>
      <c r="Z138" s="58">
        <f t="shared" si="19"/>
        <v>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49.5" hidden="1" customHeight="1" x14ac:dyDescent="0.25">
      <c r="A139" s="110"/>
      <c r="B139" s="185"/>
      <c r="C139" s="90" t="s">
        <v>75</v>
      </c>
      <c r="D139" s="109">
        <v>199515000</v>
      </c>
      <c r="E139" s="59"/>
      <c r="F139" s="43">
        <f>'[1]Oktober  (2)'!O154</f>
        <v>0</v>
      </c>
      <c r="G139" s="58">
        <v>100</v>
      </c>
      <c r="H139" s="59">
        <f t="shared" si="20"/>
        <v>100</v>
      </c>
      <c r="I139" s="60">
        <f t="shared" si="21"/>
        <v>2.5975087074835765</v>
      </c>
      <c r="J139" s="43">
        <f>'[1]Oktober  (2)'!Q154</f>
        <v>0</v>
      </c>
      <c r="K139" s="61">
        <v>85369750</v>
      </c>
      <c r="L139" s="58">
        <f t="shared" si="18"/>
        <v>85369750</v>
      </c>
      <c r="M139" s="56">
        <v>0</v>
      </c>
      <c r="N139" s="111"/>
      <c r="O139" s="56"/>
      <c r="P139" s="56"/>
      <c r="Q139" s="111"/>
      <c r="R139" s="219" t="s">
        <v>53</v>
      </c>
      <c r="S139" s="219"/>
      <c r="T139" s="56">
        <v>0</v>
      </c>
      <c r="U139" s="56">
        <v>0</v>
      </c>
      <c r="V139" s="55">
        <v>0</v>
      </c>
      <c r="W139" s="56">
        <v>0</v>
      </c>
      <c r="X139" s="56">
        <v>0</v>
      </c>
      <c r="Y139" s="57">
        <f>(D139/D145)*100</f>
        <v>2.5975087074835765</v>
      </c>
      <c r="Z139" s="58">
        <f t="shared" si="19"/>
        <v>114145250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31.5" hidden="1" x14ac:dyDescent="0.25">
      <c r="A140" s="110"/>
      <c r="B140" s="110"/>
      <c r="C140" s="77" t="s">
        <v>421</v>
      </c>
      <c r="D140" s="109">
        <v>9104490</v>
      </c>
      <c r="E140" s="59"/>
      <c r="F140" s="43">
        <f>'[1]Oktober  (2)'!O155</f>
        <v>0</v>
      </c>
      <c r="G140" s="58">
        <v>100</v>
      </c>
      <c r="H140" s="59">
        <f t="shared" si="20"/>
        <v>100</v>
      </c>
      <c r="I140" s="60">
        <f t="shared" si="21"/>
        <v>0.11853240133422122</v>
      </c>
      <c r="J140" s="43">
        <f>'[1]Oktober  (2)'!Q155</f>
        <v>0</v>
      </c>
      <c r="K140" s="61">
        <v>0</v>
      </c>
      <c r="L140" s="58">
        <f t="shared" si="18"/>
        <v>0</v>
      </c>
      <c r="M140" s="56">
        <v>0</v>
      </c>
      <c r="N140" s="52"/>
      <c r="O140" s="199"/>
      <c r="P140" s="199"/>
      <c r="Q140" s="52"/>
      <c r="R140" s="219" t="s">
        <v>53</v>
      </c>
      <c r="S140" s="219"/>
      <c r="T140" s="56">
        <v>0</v>
      </c>
      <c r="U140" s="56">
        <v>0</v>
      </c>
      <c r="V140" s="55">
        <v>0</v>
      </c>
      <c r="W140" s="56">
        <v>0</v>
      </c>
      <c r="X140" s="56">
        <v>0</v>
      </c>
      <c r="Y140" s="57">
        <f>(D140/D145)*100</f>
        <v>0.1185324013342212</v>
      </c>
      <c r="Z140" s="58">
        <f t="shared" si="19"/>
        <v>9104490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72" hidden="1" customHeight="1" x14ac:dyDescent="0.25">
      <c r="A141" s="110"/>
      <c r="B141" s="185"/>
      <c r="C141" s="90" t="s">
        <v>422</v>
      </c>
      <c r="D141" s="87">
        <v>0</v>
      </c>
      <c r="E141" s="59"/>
      <c r="F141" s="43">
        <f>'[1]Oktober  (2)'!O156</f>
        <v>0</v>
      </c>
      <c r="G141" s="61">
        <v>0</v>
      </c>
      <c r="H141" s="59">
        <f>F141+G141</f>
        <v>0</v>
      </c>
      <c r="I141" s="60">
        <f t="shared" si="21"/>
        <v>0</v>
      </c>
      <c r="J141" s="43">
        <f>'[1]Oktober  (2)'!Q156</f>
        <v>0</v>
      </c>
      <c r="K141" s="61">
        <v>0</v>
      </c>
      <c r="L141" s="58">
        <f t="shared" si="18"/>
        <v>0</v>
      </c>
      <c r="M141" s="56">
        <v>0</v>
      </c>
      <c r="N141" s="111"/>
      <c r="O141" s="56"/>
      <c r="P141" s="56"/>
      <c r="Q141" s="111"/>
      <c r="R141" s="219" t="s">
        <v>53</v>
      </c>
      <c r="S141" s="219"/>
      <c r="T141" s="56">
        <v>0</v>
      </c>
      <c r="U141" s="56">
        <v>0</v>
      </c>
      <c r="V141" s="55">
        <v>0</v>
      </c>
      <c r="W141" s="56">
        <v>0</v>
      </c>
      <c r="X141" s="56">
        <v>0</v>
      </c>
      <c r="Y141" s="57">
        <f>(D141/D145)*100</f>
        <v>0</v>
      </c>
      <c r="Z141" s="58">
        <f t="shared" si="19"/>
        <v>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34" customFormat="1" ht="59.25" hidden="1" customHeight="1" x14ac:dyDescent="0.25">
      <c r="A142" s="20" t="s">
        <v>423</v>
      </c>
      <c r="B142" s="20"/>
      <c r="C142" s="21" t="s">
        <v>86</v>
      </c>
      <c r="D142" s="127">
        <f>D143</f>
        <v>21008210</v>
      </c>
      <c r="E142" s="59"/>
      <c r="F142" s="58"/>
      <c r="G142" s="26"/>
      <c r="H142" s="74"/>
      <c r="I142" s="129"/>
      <c r="J142" s="129">
        <f>J143</f>
        <v>8087210</v>
      </c>
      <c r="K142" s="129">
        <f>K143</f>
        <v>6586000</v>
      </c>
      <c r="L142" s="29">
        <f t="shared" si="18"/>
        <v>14673210</v>
      </c>
      <c r="M142" s="27"/>
      <c r="N142" s="22"/>
      <c r="O142" s="198"/>
      <c r="P142" s="198"/>
      <c r="Q142" s="22"/>
      <c r="R142" s="220" t="s">
        <v>53</v>
      </c>
      <c r="S142" s="220"/>
      <c r="T142" s="107"/>
      <c r="U142" s="27"/>
      <c r="V142" s="128"/>
      <c r="W142" s="27"/>
      <c r="X142" s="27"/>
      <c r="Y142" s="129"/>
      <c r="Z142" s="29">
        <f t="shared" si="19"/>
        <v>6335000</v>
      </c>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c r="EM142" s="32"/>
      <c r="EN142" s="32"/>
      <c r="EO142" s="32"/>
      <c r="EP142" s="32"/>
      <c r="EQ142" s="32"/>
      <c r="ER142" s="32"/>
      <c r="ES142" s="32"/>
      <c r="ET142" s="32"/>
      <c r="EU142" s="32"/>
      <c r="EV142" s="33"/>
    </row>
    <row r="143" spans="1:152" s="64" customFormat="1" ht="62.25" hidden="1" customHeight="1" x14ac:dyDescent="0.25">
      <c r="A143" s="50" t="s">
        <v>424</v>
      </c>
      <c r="B143" s="187"/>
      <c r="C143" s="130" t="s">
        <v>425</v>
      </c>
      <c r="D143" s="132">
        <v>21008210</v>
      </c>
      <c r="E143" s="59"/>
      <c r="F143" s="43">
        <f>'[1]Oktober  (2)'!O158</f>
        <v>30</v>
      </c>
      <c r="G143" s="58">
        <v>70</v>
      </c>
      <c r="H143" s="59">
        <f>F143+G143</f>
        <v>100</v>
      </c>
      <c r="I143" s="60">
        <f>(Y143*H143)/100</f>
        <v>0.27350829964485651</v>
      </c>
      <c r="J143" s="133">
        <v>8087210</v>
      </c>
      <c r="K143" s="61">
        <f>2950000+3636000</f>
        <v>6586000</v>
      </c>
      <c r="L143" s="58">
        <f>J143+K143</f>
        <v>14673210</v>
      </c>
      <c r="M143" s="56">
        <v>0</v>
      </c>
      <c r="N143" s="131"/>
      <c r="O143" s="203"/>
      <c r="P143" s="203"/>
      <c r="Q143" s="131"/>
      <c r="R143" s="219" t="s">
        <v>53</v>
      </c>
      <c r="S143" s="219"/>
      <c r="T143" s="56">
        <v>0</v>
      </c>
      <c r="U143" s="56">
        <v>0</v>
      </c>
      <c r="V143" s="55">
        <v>0</v>
      </c>
      <c r="W143" s="56">
        <v>0</v>
      </c>
      <c r="X143" s="56">
        <v>0</v>
      </c>
      <c r="Y143" s="57">
        <f>SUM(D143/D145)*100</f>
        <v>0.27350829964485651</v>
      </c>
      <c r="Z143" s="58">
        <f t="shared" si="19"/>
        <v>6335000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64" customFormat="1" ht="4.5" hidden="1" customHeight="1" x14ac:dyDescent="0.25">
      <c r="A144" s="134"/>
      <c r="B144" s="134"/>
      <c r="C144" s="135"/>
      <c r="D144" s="137"/>
      <c r="E144" s="56"/>
      <c r="F144" s="143"/>
      <c r="G144" s="144"/>
      <c r="H144" s="144"/>
      <c r="I144" s="145"/>
      <c r="J144" s="142"/>
      <c r="K144" s="142"/>
      <c r="L144" s="142"/>
      <c r="M144" s="141"/>
      <c r="N144" s="136"/>
      <c r="O144" s="141"/>
      <c r="P144" s="141"/>
      <c r="Q144" s="136"/>
      <c r="R144" s="222"/>
      <c r="S144" s="222"/>
      <c r="T144" s="138"/>
      <c r="U144" s="138"/>
      <c r="V144" s="139"/>
      <c r="W144" s="140"/>
      <c r="X144" s="136"/>
      <c r="Y144" s="142"/>
      <c r="Z144" s="146">
        <f t="shared" si="19"/>
        <v>0</v>
      </c>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c r="EO144" s="62"/>
      <c r="EP144" s="62"/>
      <c r="EQ144" s="62"/>
      <c r="ER144" s="62"/>
      <c r="ES144" s="62"/>
      <c r="ET144" s="62"/>
      <c r="EU144" s="62"/>
      <c r="EV144" s="63"/>
    </row>
    <row r="145" spans="1:152" s="155" customFormat="1" hidden="1" x14ac:dyDescent="0.25">
      <c r="A145" s="147"/>
      <c r="B145" s="188"/>
      <c r="C145" s="148" t="s">
        <v>426</v>
      </c>
      <c r="D145" s="149">
        <f>SUM(D142,D134,D131,D126,D93,D74,D45,D43,D28,D26,D23,D20,D7,D61)</f>
        <v>7681013712.3000002</v>
      </c>
      <c r="E145" s="144"/>
      <c r="F145" s="152"/>
      <c r="G145" s="152"/>
      <c r="H145" s="152"/>
      <c r="I145" s="149">
        <f>SUM(I7:I143)</f>
        <v>95.449687308977076</v>
      </c>
      <c r="J145" s="149">
        <f>SUM(J142,J134,J131,J126,J93,J74,J45,J43,J28,J26,J23,J20,J7)</f>
        <v>1206239125</v>
      </c>
      <c r="K145" s="149">
        <f>SUM(K142,K134,K131,K126,K93,K74,K45,K43,K28,K26,K23,K20,K7)</f>
        <v>5533898041</v>
      </c>
      <c r="L145" s="149">
        <f>SUM(L142,L134,L131,L126,L93,L74,L45,L43,L28,L26,L23,L20,L7)</f>
        <v>5839509679</v>
      </c>
      <c r="M145" s="150">
        <v>0</v>
      </c>
      <c r="N145" s="204"/>
      <c r="O145" s="204"/>
      <c r="P145" s="204"/>
      <c r="Q145" s="148"/>
      <c r="R145" s="223"/>
      <c r="S145" s="223"/>
      <c r="T145" s="150">
        <v>0</v>
      </c>
      <c r="U145" s="150">
        <v>0</v>
      </c>
      <c r="V145" s="151">
        <v>0</v>
      </c>
      <c r="W145" s="150"/>
      <c r="X145" s="150">
        <v>0</v>
      </c>
      <c r="Y145" s="149">
        <f>SUM(Y8:Y143)</f>
        <v>100.00000000000003</v>
      </c>
      <c r="Z145" s="149">
        <f>SUM(Z142,Z134,Z131,Z126,Z93,Z74,Z45,Z43,Z28,Z26,Z23,Z20,Z7)</f>
        <v>1787504033.3000002</v>
      </c>
      <c r="AA145" s="153"/>
      <c r="AB145" s="153"/>
      <c r="AC145" s="153"/>
      <c r="AD145" s="153"/>
      <c r="AE145" s="153"/>
      <c r="AF145" s="153"/>
      <c r="AG145" s="153"/>
      <c r="AH145" s="153"/>
      <c r="AI145" s="153"/>
      <c r="AJ145" s="153"/>
      <c r="AK145" s="153"/>
      <c r="AL145" s="153"/>
      <c r="AM145" s="153"/>
      <c r="AN145" s="153"/>
      <c r="AO145" s="153"/>
      <c r="AP145" s="153"/>
      <c r="AQ145" s="153"/>
      <c r="AR145" s="153"/>
      <c r="AS145" s="153"/>
      <c r="AT145" s="153"/>
      <c r="AU145" s="153"/>
      <c r="AV145" s="153"/>
      <c r="AW145" s="153"/>
      <c r="AX145" s="153"/>
      <c r="AY145" s="153"/>
      <c r="AZ145" s="153"/>
      <c r="BA145" s="153"/>
      <c r="BB145" s="153"/>
      <c r="BC145" s="153"/>
      <c r="BD145" s="153"/>
      <c r="BE145" s="153"/>
      <c r="BF145" s="153"/>
      <c r="BG145" s="153"/>
      <c r="BH145" s="153"/>
      <c r="BI145" s="153"/>
      <c r="BJ145" s="153"/>
      <c r="BK145" s="153"/>
      <c r="BL145" s="153"/>
      <c r="BM145" s="153"/>
      <c r="BN145" s="153"/>
      <c r="BO145" s="153"/>
      <c r="BP145" s="153"/>
      <c r="BQ145" s="153"/>
      <c r="BR145" s="153"/>
      <c r="BS145" s="153"/>
      <c r="BT145" s="153"/>
      <c r="BU145" s="153"/>
      <c r="BV145" s="153"/>
      <c r="BW145" s="153"/>
      <c r="BX145" s="153"/>
      <c r="BY145" s="153"/>
      <c r="BZ145" s="153"/>
      <c r="CA145" s="153"/>
      <c r="CB145" s="153"/>
      <c r="CC145" s="153"/>
      <c r="CD145" s="153"/>
      <c r="CE145" s="153"/>
      <c r="CF145" s="153"/>
      <c r="CG145" s="153"/>
      <c r="CH145" s="153"/>
      <c r="CI145" s="153"/>
      <c r="CJ145" s="153"/>
      <c r="CK145" s="153"/>
      <c r="CL145" s="153"/>
      <c r="CM145" s="153"/>
      <c r="CN145" s="153"/>
      <c r="CO145" s="153"/>
      <c r="CP145" s="153"/>
      <c r="CQ145" s="153"/>
      <c r="CR145" s="153"/>
      <c r="CS145" s="153"/>
      <c r="CT145" s="153"/>
      <c r="CU145" s="153"/>
      <c r="CV145" s="153"/>
      <c r="CW145" s="153"/>
      <c r="CX145" s="153"/>
      <c r="CY145" s="153"/>
      <c r="CZ145" s="153"/>
      <c r="DA145" s="153"/>
      <c r="DB145" s="153"/>
      <c r="DC145" s="153"/>
      <c r="DD145" s="153"/>
      <c r="DE145" s="153"/>
      <c r="DF145" s="153"/>
      <c r="DG145" s="153"/>
      <c r="DH145" s="153"/>
      <c r="DI145" s="153"/>
      <c r="DJ145" s="153"/>
      <c r="DK145" s="153"/>
      <c r="DL145" s="153"/>
      <c r="DM145" s="153"/>
      <c r="DN145" s="153"/>
      <c r="DO145" s="153"/>
      <c r="DP145" s="153"/>
      <c r="DQ145" s="153"/>
      <c r="DR145" s="153"/>
      <c r="DS145" s="153"/>
      <c r="DT145" s="153"/>
      <c r="DU145" s="153"/>
      <c r="DV145" s="153"/>
      <c r="DW145" s="153"/>
      <c r="DX145" s="153"/>
      <c r="DY145" s="153"/>
      <c r="DZ145" s="153"/>
      <c r="EA145" s="153"/>
      <c r="EB145" s="153"/>
      <c r="EC145" s="153"/>
      <c r="ED145" s="153"/>
      <c r="EE145" s="153"/>
      <c r="EF145" s="153"/>
      <c r="EG145" s="153"/>
      <c r="EH145" s="153"/>
      <c r="EI145" s="153"/>
      <c r="EJ145" s="153"/>
      <c r="EK145" s="153"/>
      <c r="EL145" s="153"/>
      <c r="EM145" s="153"/>
      <c r="EN145" s="153"/>
      <c r="EO145" s="153"/>
      <c r="EP145" s="153"/>
      <c r="EQ145" s="153"/>
      <c r="ER145" s="153"/>
      <c r="ES145" s="153"/>
      <c r="ET145" s="153"/>
      <c r="EU145" s="153"/>
      <c r="EV145" s="154"/>
    </row>
    <row r="146" spans="1:152" s="34" customFormat="1" ht="27.75" customHeight="1" x14ac:dyDescent="0.25">
      <c r="A146" s="350"/>
      <c r="B146" s="338"/>
      <c r="C146" s="345" t="s">
        <v>582</v>
      </c>
      <c r="D146" s="346">
        <f>D125+D124+D123+D122+D121+D120+D119+D118+D117+D116+D115+D114+D112+D110+D109+D107+D106+D105+D104+D103+D102+D89+D88+D87+D86+D85+D84+D83+D82+D81+D80+D79+D78+D77+D73+D72+D71+D70+D69+D68+D67+D66+D65+D58+D57+D56+D55+D53+D31</f>
        <v>4794209914.7999992</v>
      </c>
      <c r="E146" s="344"/>
      <c r="F146" s="152"/>
      <c r="G146" s="152"/>
      <c r="H146" s="152"/>
      <c r="I146" s="346"/>
      <c r="J146" s="346"/>
      <c r="K146" s="346">
        <f>K125+K124+K123+K122+K121+K120+K119+K118+K117+K116+K115+K114+K112+K110+K109+K107+K106+K105+K104+K103+K102+K89+K88+K87+K86+K85+K84+K83+K82+K81+K80+K79+K78+K77+K73+K72+K71+K70+K69+K68+K67+K66+K65+K58+K57+K56+K55+K53+K31</f>
        <v>4355346875</v>
      </c>
      <c r="L146" s="346"/>
      <c r="M146" s="325"/>
      <c r="N146" s="325"/>
      <c r="O146" s="325"/>
      <c r="P146" s="325"/>
      <c r="Q146" s="345"/>
      <c r="R146" s="223"/>
      <c r="S146" s="223"/>
      <c r="T146" s="264"/>
      <c r="U146" s="264"/>
      <c r="V146" s="266"/>
      <c r="W146" s="264"/>
      <c r="X146" s="264"/>
      <c r="Y146" s="351"/>
      <c r="Z146" s="351"/>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c r="EM146" s="32"/>
      <c r="EN146" s="32"/>
      <c r="EO146" s="32"/>
      <c r="EP146" s="32"/>
      <c r="EQ146" s="32"/>
      <c r="ER146" s="32"/>
      <c r="ES146" s="32"/>
      <c r="ET146" s="32"/>
      <c r="EU146" s="32"/>
      <c r="EV146" s="33"/>
    </row>
    <row r="147" spans="1:152" ht="30" customHeight="1" x14ac:dyDescent="0.25">
      <c r="D147" s="159"/>
      <c r="E147" s="256"/>
      <c r="F147" s="163"/>
      <c r="W147" s="161"/>
      <c r="Y147" s="162"/>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9"/>
    </row>
    <row r="148" spans="1:152" x14ac:dyDescent="0.25">
      <c r="C148" s="165"/>
      <c r="D148" s="166"/>
      <c r="E148" s="256"/>
      <c r="F148" s="163"/>
      <c r="J148" s="158" t="s">
        <v>427</v>
      </c>
      <c r="M148" s="1"/>
      <c r="N148" s="1"/>
      <c r="O148" s="1"/>
      <c r="P148" s="288" t="s">
        <v>428</v>
      </c>
      <c r="W148" s="167"/>
      <c r="Y148" s="16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9"/>
    </row>
    <row r="149" spans="1:152" x14ac:dyDescent="0.25">
      <c r="C149" s="169"/>
      <c r="D149" s="170"/>
      <c r="E149" s="256"/>
      <c r="J149" s="158" t="s">
        <v>428</v>
      </c>
      <c r="M149" s="1"/>
      <c r="N149" s="1"/>
      <c r="O149" s="1"/>
      <c r="P149" s="288" t="s">
        <v>562</v>
      </c>
      <c r="V149" s="17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ht="30.75" customHeight="1" x14ac:dyDescent="0.25">
      <c r="C150" s="172"/>
      <c r="D150" s="173"/>
      <c r="E150" s="256"/>
      <c r="J150" s="158" t="s">
        <v>429</v>
      </c>
      <c r="L150" s="174"/>
      <c r="M150" s="1"/>
      <c r="N150" s="1"/>
      <c r="O150" s="1"/>
      <c r="P150" s="288"/>
      <c r="V150" s="171"/>
      <c r="Z150" s="175"/>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76"/>
      <c r="E151" s="256"/>
      <c r="J151" s="179"/>
      <c r="L151" s="174"/>
      <c r="M151" s="1"/>
      <c r="N151" s="1"/>
      <c r="O151" s="1"/>
      <c r="P151" s="288"/>
      <c r="V151" s="178"/>
      <c r="Z151" s="175"/>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x14ac:dyDescent="0.25">
      <c r="C152" s="180"/>
      <c r="E152" s="256"/>
      <c r="J152" s="158"/>
      <c r="L152" s="174"/>
      <c r="M152" s="1"/>
      <c r="N152" s="1"/>
      <c r="O152" s="1"/>
      <c r="P152" s="289" t="s">
        <v>563</v>
      </c>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E153" s="256"/>
      <c r="J153" s="181" t="s">
        <v>430</v>
      </c>
      <c r="L153" s="168"/>
      <c r="M153" s="1"/>
      <c r="N153" s="1"/>
      <c r="O153" s="1"/>
      <c r="P153" s="288" t="s">
        <v>564</v>
      </c>
      <c r="Z153" s="161"/>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E154" s="256"/>
      <c r="J154" s="158" t="s">
        <v>431</v>
      </c>
      <c r="M154" s="1"/>
      <c r="N154" s="1"/>
      <c r="O154" s="1"/>
      <c r="P154" s="288" t="s">
        <v>565</v>
      </c>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58" t="s">
        <v>432</v>
      </c>
      <c r="M155" s="1"/>
      <c r="N155" s="1"/>
      <c r="O155" s="1"/>
      <c r="P155" s="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sheetData>
  <autoFilter ref="A4:Z145">
    <filterColumn colId="10" showButton="0"/>
    <filterColumn colId="13" showButton="0"/>
    <filterColumn colId="14" showButton="0"/>
    <filterColumn colId="15" showButton="0"/>
    <filterColumn colId="19" showButton="0"/>
  </autoFilter>
  <mergeCells count="16">
    <mergeCell ref="A4:A5"/>
    <mergeCell ref="C4:C5"/>
    <mergeCell ref="D4:D5"/>
    <mergeCell ref="S4:S5"/>
    <mergeCell ref="T4:U4"/>
    <mergeCell ref="E4:E5"/>
    <mergeCell ref="K4:L4"/>
    <mergeCell ref="B4:B5"/>
    <mergeCell ref="W4:W5"/>
    <mergeCell ref="M4:M5"/>
    <mergeCell ref="X4:X5"/>
    <mergeCell ref="Y4:Y5"/>
    <mergeCell ref="Z4:Z5"/>
    <mergeCell ref="V4:V5"/>
    <mergeCell ref="N4:Q4"/>
    <mergeCell ref="R4:R5"/>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60"/>
  <sheetViews>
    <sheetView view="pageBreakPreview" topLeftCell="B128" zoomScale="70" zoomScaleNormal="90" zoomScaleSheetLayoutView="70" workbookViewId="0">
      <selection activeCell="D158" sqref="D158"/>
    </sheetView>
  </sheetViews>
  <sheetFormatPr defaultRowHeight="15.75" x14ac:dyDescent="0.25"/>
  <cols>
    <col min="1" max="1" width="21.85546875" style="156" hidden="1" customWidth="1"/>
    <col min="2" max="2" width="6" style="156" customWidth="1"/>
    <col min="3" max="3" width="28.42578125" style="157" customWidth="1"/>
    <col min="4" max="4" width="19.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L1" s="234" t="s">
        <v>559</v>
      </c>
      <c r="M1" s="189"/>
      <c r="N1" s="189"/>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L2" s="234" t="s">
        <v>560</v>
      </c>
      <c r="M2" s="189"/>
      <c r="N2" s="189"/>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566</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5.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5" hidden="1" customHeight="1" x14ac:dyDescent="0.2">
      <c r="A7" s="430"/>
      <c r="B7" s="430"/>
      <c r="C7" s="430"/>
      <c r="D7" s="435"/>
      <c r="E7" s="436"/>
      <c r="F7" s="193"/>
      <c r="G7" s="194"/>
      <c r="H7" s="194"/>
      <c r="I7" s="194"/>
      <c r="J7" s="194"/>
      <c r="K7" s="422"/>
      <c r="L7" s="422"/>
      <c r="M7" s="430"/>
      <c r="N7" s="422"/>
      <c r="O7" s="422"/>
      <c r="P7" s="422"/>
      <c r="Q7" s="422"/>
      <c r="R7" s="432"/>
      <c r="S7" s="432"/>
      <c r="T7" s="433"/>
      <c r="U7" s="434"/>
      <c r="V7" s="431"/>
      <c r="W7" s="430"/>
      <c r="X7" s="430"/>
      <c r="Y7" s="430"/>
      <c r="Z7" s="430"/>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1" customFormat="1" ht="36" hidden="1" customHeight="1" x14ac:dyDescent="0.2">
      <c r="A8" s="430"/>
      <c r="B8" s="430"/>
      <c r="C8" s="430"/>
      <c r="D8" s="435"/>
      <c r="E8" s="436"/>
      <c r="F8" s="193"/>
      <c r="G8" s="194"/>
      <c r="H8" s="194"/>
      <c r="I8" s="194"/>
      <c r="J8" s="194"/>
      <c r="K8" s="422"/>
      <c r="L8" s="422"/>
      <c r="M8" s="430"/>
      <c r="N8" s="422"/>
      <c r="O8" s="422"/>
      <c r="P8" s="422"/>
      <c r="Q8" s="422"/>
      <c r="R8" s="432"/>
      <c r="S8" s="432"/>
      <c r="T8" s="418" t="s">
        <v>10</v>
      </c>
      <c r="U8" s="418" t="s">
        <v>11</v>
      </c>
      <c r="V8" s="431"/>
      <c r="W8" s="430"/>
      <c r="X8" s="430"/>
      <c r="Y8" s="430"/>
      <c r="Z8" s="430"/>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3"/>
    </row>
    <row r="9" spans="1:152" s="11" customFormat="1" ht="18.75" customHeight="1" x14ac:dyDescent="0.2">
      <c r="A9" s="419"/>
      <c r="B9" s="419"/>
      <c r="C9" s="419"/>
      <c r="D9" s="425"/>
      <c r="E9" s="429"/>
      <c r="F9" s="195" t="s">
        <v>437</v>
      </c>
      <c r="G9" s="196"/>
      <c r="H9" s="196"/>
      <c r="I9" s="196"/>
      <c r="J9" s="196"/>
      <c r="K9" s="231" t="s">
        <v>438</v>
      </c>
      <c r="L9" s="231" t="s">
        <v>439</v>
      </c>
      <c r="M9" s="419"/>
      <c r="N9" s="230" t="s">
        <v>442</v>
      </c>
      <c r="O9" s="230" t="s">
        <v>443</v>
      </c>
      <c r="P9" s="230" t="s">
        <v>436</v>
      </c>
      <c r="Q9" s="230" t="s">
        <v>444</v>
      </c>
      <c r="R9" s="423"/>
      <c r="S9" s="423"/>
      <c r="T9" s="419"/>
      <c r="U9" s="419"/>
      <c r="V9" s="421"/>
      <c r="W9" s="419"/>
      <c r="X9" s="419"/>
      <c r="Y9" s="419"/>
      <c r="Z9" s="419"/>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3"/>
    </row>
    <row r="10" spans="1:152" s="17" customFormat="1" hidden="1" x14ac:dyDescent="0.25">
      <c r="A10" s="14">
        <v>1</v>
      </c>
      <c r="B10" s="14">
        <v>1</v>
      </c>
      <c r="C10" s="14">
        <v>2</v>
      </c>
      <c r="D10" s="14">
        <v>3</v>
      </c>
      <c r="E10" s="14">
        <v>4</v>
      </c>
      <c r="F10" s="14">
        <v>13</v>
      </c>
      <c r="G10" s="14">
        <v>14</v>
      </c>
      <c r="H10" s="14">
        <v>15</v>
      </c>
      <c r="I10" s="14">
        <v>16</v>
      </c>
      <c r="J10" s="14">
        <v>17</v>
      </c>
      <c r="K10" s="14">
        <v>5</v>
      </c>
      <c r="L10" s="14">
        <v>6</v>
      </c>
      <c r="M10" s="14">
        <v>7</v>
      </c>
      <c r="N10" s="14">
        <v>8</v>
      </c>
      <c r="O10" s="14">
        <v>9</v>
      </c>
      <c r="P10" s="14">
        <v>10</v>
      </c>
      <c r="Q10" s="14">
        <v>11</v>
      </c>
      <c r="R10" s="208">
        <v>12</v>
      </c>
      <c r="S10" s="208">
        <v>13</v>
      </c>
      <c r="T10" s="14">
        <v>6</v>
      </c>
      <c r="U10" s="14">
        <v>7</v>
      </c>
      <c r="V10" s="14">
        <v>8</v>
      </c>
      <c r="W10" s="14">
        <v>9</v>
      </c>
      <c r="X10" s="14">
        <v>11</v>
      </c>
      <c r="Y10" s="14">
        <v>12</v>
      </c>
      <c r="Z10" s="14">
        <v>20</v>
      </c>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6"/>
    </row>
    <row r="11" spans="1:152" s="34" customFormat="1" ht="31.5" hidden="1" x14ac:dyDescent="0.25">
      <c r="A11" s="20" t="s">
        <v>12</v>
      </c>
      <c r="B11" s="20"/>
      <c r="C11" s="21" t="s">
        <v>13</v>
      </c>
      <c r="D11" s="23">
        <f>SUM(D12:D23)</f>
        <v>924577525</v>
      </c>
      <c r="E11" s="255"/>
      <c r="F11" s="29"/>
      <c r="G11" s="29"/>
      <c r="H11" s="29"/>
      <c r="I11" s="29"/>
      <c r="J11" s="29">
        <f>SUM(J12:J23)</f>
        <v>499588691</v>
      </c>
      <c r="K11" s="29">
        <f>SUM(K12:K23)</f>
        <v>368292036</v>
      </c>
      <c r="L11" s="30">
        <f>J11+K11</f>
        <v>867880727</v>
      </c>
      <c r="M11" s="27">
        <v>0</v>
      </c>
      <c r="N11" s="198"/>
      <c r="O11" s="198"/>
      <c r="P11" s="198"/>
      <c r="Q11" s="22" t="s">
        <v>14</v>
      </c>
      <c r="R11" s="209"/>
      <c r="S11" s="209"/>
      <c r="T11" s="24"/>
      <c r="U11" s="24"/>
      <c r="V11" s="25">
        <v>0</v>
      </c>
      <c r="W11" s="26">
        <f>SUM(W12:W23)</f>
        <v>0</v>
      </c>
      <c r="X11" s="27"/>
      <c r="Y11" s="28"/>
      <c r="Z11" s="30">
        <f t="shared" ref="Z11:Z74" si="0">D11-L11</f>
        <v>56696798</v>
      </c>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3"/>
    </row>
    <row r="12" spans="1:152" s="49" customFormat="1" ht="31.5" hidden="1" x14ac:dyDescent="0.25">
      <c r="A12" s="35" t="s">
        <v>15</v>
      </c>
      <c r="B12" s="35"/>
      <c r="C12" s="36" t="s">
        <v>16</v>
      </c>
      <c r="D12" s="38">
        <v>56334500</v>
      </c>
      <c r="E12" s="44"/>
      <c r="F12" s="43">
        <f>11/12*100</f>
        <v>91.666666666666657</v>
      </c>
      <c r="G12" s="43">
        <f>1/12*100</f>
        <v>8.3333333333333321</v>
      </c>
      <c r="H12" s="44">
        <f>F12+G12</f>
        <v>99.999999999999986</v>
      </c>
      <c r="I12" s="45">
        <f t="shared" ref="I12:I23" si="1">(Y12*H12)/100</f>
        <v>0.73342532782865211</v>
      </c>
      <c r="J12" s="43">
        <f>'[1]Oktober  (2)'!Q12</f>
        <v>28342296</v>
      </c>
      <c r="K12" s="46">
        <f>14144449+3862747+1104870</f>
        <v>19112066</v>
      </c>
      <c r="L12" s="43">
        <f t="shared" ref="L12:L64" si="2">J12+K12</f>
        <v>47454362</v>
      </c>
      <c r="M12" s="41">
        <v>0</v>
      </c>
      <c r="N12" s="190"/>
      <c r="O12" s="190"/>
      <c r="P12" s="190"/>
      <c r="Q12" s="37" t="s">
        <v>14</v>
      </c>
      <c r="R12" s="210" t="s">
        <v>17</v>
      </c>
      <c r="S12" s="210"/>
      <c r="T12" s="39" t="s">
        <v>18</v>
      </c>
      <c r="U12" s="39" t="s">
        <v>19</v>
      </c>
      <c r="V12" s="40">
        <v>0</v>
      </c>
      <c r="W12" s="41">
        <v>0</v>
      </c>
      <c r="X12" s="41">
        <v>0</v>
      </c>
      <c r="Y12" s="42">
        <f>D12/D149*100</f>
        <v>0.73342532782865211</v>
      </c>
      <c r="Z12" s="43">
        <f t="shared" si="0"/>
        <v>8880138</v>
      </c>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8"/>
    </row>
    <row r="13" spans="1:152" s="64" customFormat="1" ht="47.25" hidden="1" x14ac:dyDescent="0.25">
      <c r="A13" s="50" t="s">
        <v>20</v>
      </c>
      <c r="B13" s="50"/>
      <c r="C13" s="51" t="s">
        <v>21</v>
      </c>
      <c r="D13" s="53">
        <v>20054025</v>
      </c>
      <c r="E13" s="59"/>
      <c r="F13" s="43">
        <v>0</v>
      </c>
      <c r="G13" s="58">
        <v>25</v>
      </c>
      <c r="H13" s="59">
        <f t="shared" ref="H13:H77" si="3">F13+G13</f>
        <v>25</v>
      </c>
      <c r="I13" s="60">
        <f t="shared" si="1"/>
        <v>6.5271413875640089E-2</v>
      </c>
      <c r="J13" s="43">
        <f>'[1]Oktober  (2)'!Q13</f>
        <v>0</v>
      </c>
      <c r="K13" s="61">
        <v>3778750</v>
      </c>
      <c r="L13" s="58">
        <f t="shared" si="2"/>
        <v>3778750</v>
      </c>
      <c r="M13" s="56">
        <v>0</v>
      </c>
      <c r="N13" s="199"/>
      <c r="O13" s="199"/>
      <c r="P13" s="199"/>
      <c r="Q13" s="52" t="s">
        <v>14</v>
      </c>
      <c r="R13" s="211" t="s">
        <v>17</v>
      </c>
      <c r="S13" s="211"/>
      <c r="T13" s="54" t="s">
        <v>18</v>
      </c>
      <c r="U13" s="54" t="s">
        <v>19</v>
      </c>
      <c r="V13" s="55">
        <v>0</v>
      </c>
      <c r="W13" s="56">
        <v>0</v>
      </c>
      <c r="X13" s="56">
        <v>0</v>
      </c>
      <c r="Y13" s="57">
        <f>D13/D149*100</f>
        <v>0.26108565550256035</v>
      </c>
      <c r="Z13" s="58">
        <f t="shared" si="0"/>
        <v>16275275</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31.5" hidden="1" x14ac:dyDescent="0.25">
      <c r="A14" s="50" t="s">
        <v>22</v>
      </c>
      <c r="B14" s="50"/>
      <c r="C14" s="51" t="s">
        <v>23</v>
      </c>
      <c r="D14" s="53">
        <v>25001260</v>
      </c>
      <c r="E14" s="59"/>
      <c r="F14" s="43">
        <v>50</v>
      </c>
      <c r="G14" s="58">
        <v>50</v>
      </c>
      <c r="H14" s="59">
        <f t="shared" si="3"/>
        <v>100</v>
      </c>
      <c r="I14" s="60">
        <f t="shared" si="1"/>
        <v>0.32549427636047829</v>
      </c>
      <c r="J14" s="43">
        <f>'[1]Oktober  (2)'!Q14</f>
        <v>0</v>
      </c>
      <c r="K14" s="61">
        <v>25001260</v>
      </c>
      <c r="L14" s="58">
        <f t="shared" si="2"/>
        <v>25001260</v>
      </c>
      <c r="M14" s="56">
        <v>0</v>
      </c>
      <c r="N14" s="199"/>
      <c r="O14" s="199"/>
      <c r="P14" s="199"/>
      <c r="Q14" s="52" t="s">
        <v>14</v>
      </c>
      <c r="R14" s="211" t="s">
        <v>17</v>
      </c>
      <c r="S14" s="211"/>
      <c r="T14" s="54" t="s">
        <v>18</v>
      </c>
      <c r="U14" s="54" t="s">
        <v>19</v>
      </c>
      <c r="V14" s="55">
        <v>0</v>
      </c>
      <c r="W14" s="56">
        <v>0</v>
      </c>
      <c r="X14" s="56">
        <v>0</v>
      </c>
      <c r="Y14" s="57">
        <f>D14/D149*100</f>
        <v>0.32549427636047834</v>
      </c>
      <c r="Z14" s="58">
        <f t="shared" si="0"/>
        <v>0</v>
      </c>
      <c r="AA14" s="65"/>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24</v>
      </c>
      <c r="B15" s="50"/>
      <c r="C15" s="51" t="s">
        <v>25</v>
      </c>
      <c r="D15" s="53">
        <v>10648260</v>
      </c>
      <c r="E15" s="59"/>
      <c r="F15" s="43">
        <v>30</v>
      </c>
      <c r="G15" s="58">
        <v>70</v>
      </c>
      <c r="H15" s="59">
        <f t="shared" si="3"/>
        <v>100</v>
      </c>
      <c r="I15" s="60">
        <f t="shared" si="1"/>
        <v>0.13863092032954447</v>
      </c>
      <c r="J15" s="43">
        <f>'[1]Oktober  (2)'!Q15</f>
        <v>0</v>
      </c>
      <c r="K15" s="61">
        <v>10648260</v>
      </c>
      <c r="L15" s="58">
        <f t="shared" si="2"/>
        <v>10648260</v>
      </c>
      <c r="M15" s="56">
        <v>0</v>
      </c>
      <c r="N15" s="199"/>
      <c r="O15" s="199"/>
      <c r="P15" s="199"/>
      <c r="Q15" s="52" t="s">
        <v>14</v>
      </c>
      <c r="R15" s="211" t="s">
        <v>17</v>
      </c>
      <c r="S15" s="211"/>
      <c r="T15" s="54" t="s">
        <v>18</v>
      </c>
      <c r="U15" s="54" t="s">
        <v>19</v>
      </c>
      <c r="V15" s="55">
        <v>0</v>
      </c>
      <c r="W15" s="56">
        <v>0</v>
      </c>
      <c r="X15" s="56">
        <v>0</v>
      </c>
      <c r="Y15" s="66">
        <f>D15/D149*100</f>
        <v>0.13863092032954447</v>
      </c>
      <c r="Z15" s="58">
        <f t="shared" si="0"/>
        <v>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26</v>
      </c>
      <c r="B16" s="50"/>
      <c r="C16" s="51" t="s">
        <v>27</v>
      </c>
      <c r="D16" s="53">
        <v>1523600</v>
      </c>
      <c r="E16" s="59"/>
      <c r="F16" s="43">
        <f>'[1]Agustus (2)'!O16</f>
        <v>0</v>
      </c>
      <c r="G16" s="58">
        <v>100</v>
      </c>
      <c r="H16" s="59">
        <f t="shared" si="3"/>
        <v>100</v>
      </c>
      <c r="I16" s="60">
        <f t="shared" si="1"/>
        <v>1.9835923447971214E-2</v>
      </c>
      <c r="J16" s="43">
        <f>'[1]Oktober  (2)'!Q16</f>
        <v>0</v>
      </c>
      <c r="K16" s="61">
        <v>1522500</v>
      </c>
      <c r="L16" s="58">
        <f t="shared" si="2"/>
        <v>1522500</v>
      </c>
      <c r="M16" s="56">
        <v>0</v>
      </c>
      <c r="N16" s="199"/>
      <c r="O16" s="199"/>
      <c r="P16" s="199"/>
      <c r="Q16" s="52" t="s">
        <v>14</v>
      </c>
      <c r="R16" s="211" t="s">
        <v>17</v>
      </c>
      <c r="S16" s="211"/>
      <c r="T16" s="54" t="s">
        <v>18</v>
      </c>
      <c r="U16" s="54" t="s">
        <v>19</v>
      </c>
      <c r="V16" s="55">
        <v>0</v>
      </c>
      <c r="W16" s="56">
        <v>0</v>
      </c>
      <c r="X16" s="56">
        <v>0</v>
      </c>
      <c r="Y16" s="57">
        <f>D16/D149*100</f>
        <v>1.9835923447971214E-2</v>
      </c>
      <c r="Z16" s="58">
        <f t="shared" si="0"/>
        <v>1100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28</v>
      </c>
      <c r="B17" s="50"/>
      <c r="C17" s="51" t="s">
        <v>29</v>
      </c>
      <c r="D17" s="53">
        <v>3745040</v>
      </c>
      <c r="E17" s="59"/>
      <c r="F17" s="43">
        <v>40</v>
      </c>
      <c r="G17" s="58">
        <v>60</v>
      </c>
      <c r="H17" s="59">
        <f t="shared" si="3"/>
        <v>100</v>
      </c>
      <c r="I17" s="60">
        <f t="shared" si="1"/>
        <v>4.8757106031497847E-2</v>
      </c>
      <c r="J17" s="43">
        <f>'[1]Oktober  (2)'!Q17</f>
        <v>0</v>
      </c>
      <c r="K17" s="61">
        <v>3744260</v>
      </c>
      <c r="L17" s="58">
        <f t="shared" si="2"/>
        <v>3744260</v>
      </c>
      <c r="M17" s="56">
        <v>0</v>
      </c>
      <c r="N17" s="199"/>
      <c r="O17" s="199"/>
      <c r="P17" s="199"/>
      <c r="Q17" s="52" t="s">
        <v>14</v>
      </c>
      <c r="R17" s="211" t="s">
        <v>17</v>
      </c>
      <c r="S17" s="211"/>
      <c r="T17" s="54" t="s">
        <v>18</v>
      </c>
      <c r="U17" s="54" t="s">
        <v>19</v>
      </c>
      <c r="V17" s="55">
        <v>0</v>
      </c>
      <c r="W17" s="56">
        <v>0</v>
      </c>
      <c r="X17" s="56">
        <v>0</v>
      </c>
      <c r="Y17" s="57">
        <f>D17/D149*100</f>
        <v>4.8757106031497847E-2</v>
      </c>
      <c r="Z17" s="58">
        <f t="shared" si="0"/>
        <v>780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64" customFormat="1" ht="47.25" hidden="1" x14ac:dyDescent="0.25">
      <c r="A18" s="50" t="s">
        <v>30</v>
      </c>
      <c r="B18" s="50"/>
      <c r="C18" s="51" t="s">
        <v>31</v>
      </c>
      <c r="D18" s="53">
        <v>29940000</v>
      </c>
      <c r="E18" s="59"/>
      <c r="F18" s="43">
        <v>90</v>
      </c>
      <c r="G18" s="58">
        <v>10</v>
      </c>
      <c r="H18" s="59">
        <f t="shared" si="3"/>
        <v>100</v>
      </c>
      <c r="I18" s="60">
        <f t="shared" si="1"/>
        <v>0.38979229983739705</v>
      </c>
      <c r="J18" s="43">
        <f>'[1]Oktober  (2)'!Q18</f>
        <v>21660000</v>
      </c>
      <c r="K18" s="61">
        <v>8280000</v>
      </c>
      <c r="L18" s="58">
        <f>J18+K18</f>
        <v>29940000</v>
      </c>
      <c r="M18" s="56">
        <v>0</v>
      </c>
      <c r="N18" s="199"/>
      <c r="O18" s="199"/>
      <c r="P18" s="199"/>
      <c r="Q18" s="52" t="s">
        <v>14</v>
      </c>
      <c r="R18" s="211" t="s">
        <v>17</v>
      </c>
      <c r="S18" s="211"/>
      <c r="T18" s="54" t="s">
        <v>18</v>
      </c>
      <c r="U18" s="54" t="s">
        <v>19</v>
      </c>
      <c r="V18" s="55">
        <v>0</v>
      </c>
      <c r="W18" s="56">
        <v>0</v>
      </c>
      <c r="X18" s="56">
        <v>0</v>
      </c>
      <c r="Y18" s="57">
        <f>D18/D149*100</f>
        <v>0.38979229983739705</v>
      </c>
      <c r="Z18" s="58">
        <f t="shared" si="0"/>
        <v>0</v>
      </c>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62"/>
      <c r="CM18" s="62"/>
      <c r="CN18" s="62"/>
      <c r="CO18" s="62"/>
      <c r="CP18" s="62"/>
      <c r="CQ18" s="62"/>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c r="EO18" s="62"/>
      <c r="EP18" s="62"/>
      <c r="EQ18" s="62"/>
      <c r="ER18" s="62"/>
      <c r="ES18" s="62"/>
      <c r="ET18" s="62"/>
      <c r="EU18" s="62"/>
      <c r="EV18" s="63"/>
    </row>
    <row r="19" spans="1:152" s="64" customFormat="1" ht="31.5" hidden="1" x14ac:dyDescent="0.25">
      <c r="A19" s="50" t="s">
        <v>32</v>
      </c>
      <c r="B19" s="50"/>
      <c r="C19" s="51" t="s">
        <v>33</v>
      </c>
      <c r="D19" s="53">
        <v>5925000</v>
      </c>
      <c r="E19" s="59"/>
      <c r="F19" s="43">
        <f>'[1]Agustus (2)'!O19</f>
        <v>0</v>
      </c>
      <c r="G19" s="58">
        <v>50</v>
      </c>
      <c r="H19" s="59">
        <f t="shared" si="3"/>
        <v>50</v>
      </c>
      <c r="I19" s="60">
        <f t="shared" si="1"/>
        <v>3.8569127864672308E-2</v>
      </c>
      <c r="J19" s="43">
        <f>'[1]Oktober  (2)'!Q19</f>
        <v>0</v>
      </c>
      <c r="K19" s="61">
        <v>1838000</v>
      </c>
      <c r="L19" s="58">
        <f t="shared" si="2"/>
        <v>1838000</v>
      </c>
      <c r="M19" s="56">
        <v>0</v>
      </c>
      <c r="N19" s="199"/>
      <c r="O19" s="199"/>
      <c r="P19" s="199"/>
      <c r="Q19" s="52" t="s">
        <v>14</v>
      </c>
      <c r="R19" s="211" t="s">
        <v>17</v>
      </c>
      <c r="S19" s="211"/>
      <c r="T19" s="54" t="s">
        <v>18</v>
      </c>
      <c r="U19" s="54" t="s">
        <v>19</v>
      </c>
      <c r="V19" s="55">
        <v>0</v>
      </c>
      <c r="W19" s="56">
        <v>0</v>
      </c>
      <c r="X19" s="56">
        <v>0</v>
      </c>
      <c r="Y19" s="57">
        <f>D19/D149*100</f>
        <v>7.7138255729344615E-2</v>
      </c>
      <c r="Z19" s="58">
        <f t="shared" si="0"/>
        <v>4087000</v>
      </c>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3"/>
    </row>
    <row r="20" spans="1:152" s="49" customFormat="1" ht="31.5" hidden="1" x14ac:dyDescent="0.25">
      <c r="A20" s="35" t="s">
        <v>34</v>
      </c>
      <c r="B20" s="35"/>
      <c r="C20" s="36" t="s">
        <v>35</v>
      </c>
      <c r="D20" s="67">
        <v>179543000</v>
      </c>
      <c r="E20" s="44"/>
      <c r="F20" s="43">
        <v>95</v>
      </c>
      <c r="G20" s="43">
        <v>5</v>
      </c>
      <c r="H20" s="44">
        <f>F20+G20</f>
        <v>100</v>
      </c>
      <c r="I20" s="45">
        <f t="shared" si="1"/>
        <v>2.3374909448799523</v>
      </c>
      <c r="J20" s="43">
        <f>'[1]Oktober  (2)'!Q20</f>
        <v>165671395</v>
      </c>
      <c r="K20" s="68">
        <v>11344100</v>
      </c>
      <c r="L20" s="43">
        <f t="shared" si="2"/>
        <v>177015495</v>
      </c>
      <c r="M20" s="41">
        <v>0</v>
      </c>
      <c r="N20" s="190"/>
      <c r="O20" s="190"/>
      <c r="P20" s="190"/>
      <c r="Q20" s="37" t="s">
        <v>14</v>
      </c>
      <c r="R20" s="210" t="s">
        <v>17</v>
      </c>
      <c r="S20" s="210"/>
      <c r="T20" s="39" t="s">
        <v>18</v>
      </c>
      <c r="U20" s="39" t="s">
        <v>19</v>
      </c>
      <c r="V20" s="40">
        <v>0</v>
      </c>
      <c r="W20" s="41">
        <v>0</v>
      </c>
      <c r="X20" s="41">
        <v>0</v>
      </c>
      <c r="Y20" s="42">
        <f>D20/D149*100</f>
        <v>2.3374909448799523</v>
      </c>
      <c r="Z20" s="43">
        <f t="shared" si="0"/>
        <v>2527505</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49" customFormat="1" ht="47.25" hidden="1" x14ac:dyDescent="0.25">
      <c r="A21" s="35" t="s">
        <v>36</v>
      </c>
      <c r="B21" s="35"/>
      <c r="C21" s="36" t="s">
        <v>37</v>
      </c>
      <c r="D21" s="67">
        <v>156751420</v>
      </c>
      <c r="E21" s="44"/>
      <c r="F21" s="43">
        <f>11/12*100</f>
        <v>91.666666666666657</v>
      </c>
      <c r="G21" s="43">
        <f>1/12*100</f>
        <v>8.3333333333333321</v>
      </c>
      <c r="H21" s="44">
        <f t="shared" si="3"/>
        <v>99.999999999999986</v>
      </c>
      <c r="I21" s="45">
        <f t="shared" si="1"/>
        <v>2.0407647463118823</v>
      </c>
      <c r="J21" s="43">
        <f>'[1]Oktober  (2)'!Q21</f>
        <v>104000000</v>
      </c>
      <c r="K21" s="68">
        <f>26000000+26751420</f>
        <v>52751420</v>
      </c>
      <c r="L21" s="43">
        <f>J21+K21</f>
        <v>156751420</v>
      </c>
      <c r="M21" s="41">
        <v>0</v>
      </c>
      <c r="N21" s="190"/>
      <c r="O21" s="190"/>
      <c r="P21" s="190"/>
      <c r="Q21" s="37" t="s">
        <v>14</v>
      </c>
      <c r="R21" s="210" t="s">
        <v>17</v>
      </c>
      <c r="S21" s="210"/>
      <c r="T21" s="39" t="s">
        <v>18</v>
      </c>
      <c r="U21" s="39" t="s">
        <v>19</v>
      </c>
      <c r="V21" s="40">
        <v>0</v>
      </c>
      <c r="W21" s="41">
        <v>0</v>
      </c>
      <c r="X21" s="41">
        <v>0</v>
      </c>
      <c r="Y21" s="42">
        <f>D21/D149*100</f>
        <v>2.0407647463118828</v>
      </c>
      <c r="Z21" s="43">
        <f t="shared" si="0"/>
        <v>0</v>
      </c>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8"/>
    </row>
    <row r="22" spans="1:152" s="49" customFormat="1" ht="31.5" hidden="1" x14ac:dyDescent="0.25">
      <c r="A22" s="35" t="s">
        <v>38</v>
      </c>
      <c r="B22" s="35"/>
      <c r="C22" s="36" t="s">
        <v>39</v>
      </c>
      <c r="D22" s="67">
        <v>217200000</v>
      </c>
      <c r="E22" s="44"/>
      <c r="F22" s="43">
        <v>85</v>
      </c>
      <c r="G22" s="43">
        <v>15</v>
      </c>
      <c r="H22" s="44">
        <f t="shared" si="3"/>
        <v>100</v>
      </c>
      <c r="I22" s="45">
        <f t="shared" si="1"/>
        <v>2.8277517543314179</v>
      </c>
      <c r="J22" s="43">
        <f>'[1]Oktober  (2)'!Q22</f>
        <v>179915000</v>
      </c>
      <c r="K22" s="68">
        <f>2500000+30850000+3900000</f>
        <v>37250000</v>
      </c>
      <c r="L22" s="43">
        <f t="shared" si="2"/>
        <v>217165000</v>
      </c>
      <c r="M22" s="41">
        <v>0</v>
      </c>
      <c r="N22" s="190"/>
      <c r="O22" s="190"/>
      <c r="P22" s="190"/>
      <c r="Q22" s="37" t="s">
        <v>14</v>
      </c>
      <c r="R22" s="212" t="s">
        <v>40</v>
      </c>
      <c r="S22" s="212"/>
      <c r="T22" s="39" t="s">
        <v>18</v>
      </c>
      <c r="U22" s="39" t="s">
        <v>19</v>
      </c>
      <c r="V22" s="40">
        <v>0</v>
      </c>
      <c r="W22" s="41">
        <v>0</v>
      </c>
      <c r="X22" s="41">
        <v>0</v>
      </c>
      <c r="Y22" s="42">
        <f>D22/D149*100</f>
        <v>2.8277517543314179</v>
      </c>
      <c r="Z22" s="43">
        <f t="shared" si="0"/>
        <v>35000</v>
      </c>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c r="CC22" s="47"/>
      <c r="CD22" s="47"/>
      <c r="CE22" s="47"/>
      <c r="CF22" s="47"/>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8"/>
    </row>
    <row r="23" spans="1:152" s="64" customFormat="1" ht="47.25" hidden="1" x14ac:dyDescent="0.25">
      <c r="A23" s="50" t="s">
        <v>41</v>
      </c>
      <c r="B23" s="50"/>
      <c r="C23" s="51" t="s">
        <v>42</v>
      </c>
      <c r="D23" s="53">
        <v>217911420</v>
      </c>
      <c r="E23" s="59"/>
      <c r="F23" s="43">
        <f>11/12*100</f>
        <v>91.666666666666657</v>
      </c>
      <c r="G23" s="43">
        <f>1/12*100</f>
        <v>8.3333333333333321</v>
      </c>
      <c r="H23" s="59">
        <f t="shared" si="3"/>
        <v>99.999999999999986</v>
      </c>
      <c r="I23" s="60">
        <f t="shared" si="1"/>
        <v>2.8370138130471929</v>
      </c>
      <c r="J23" s="43">
        <f>'[1]Oktober  (2)'!Q23</f>
        <v>0</v>
      </c>
      <c r="K23" s="61">
        <f>14490000+178531420</f>
        <v>193021420</v>
      </c>
      <c r="L23" s="58">
        <f t="shared" si="2"/>
        <v>193021420</v>
      </c>
      <c r="M23" s="56">
        <v>0</v>
      </c>
      <c r="N23" s="199"/>
      <c r="O23" s="199"/>
      <c r="P23" s="199"/>
      <c r="Q23" s="52" t="s">
        <v>14</v>
      </c>
      <c r="R23" s="213" t="s">
        <v>40</v>
      </c>
      <c r="S23" s="213"/>
      <c r="T23" s="54" t="s">
        <v>18</v>
      </c>
      <c r="U23" s="54" t="s">
        <v>19</v>
      </c>
      <c r="V23" s="55">
        <v>0</v>
      </c>
      <c r="W23" s="56">
        <v>0</v>
      </c>
      <c r="X23" s="56">
        <v>0</v>
      </c>
      <c r="Y23" s="57">
        <f>D23/D149*100</f>
        <v>2.8370138130471934</v>
      </c>
      <c r="Z23" s="58">
        <f t="shared" si="0"/>
        <v>24890000</v>
      </c>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c r="EO23" s="62"/>
      <c r="EP23" s="62"/>
      <c r="EQ23" s="62"/>
      <c r="ER23" s="62"/>
      <c r="ES23" s="62"/>
      <c r="ET23" s="62"/>
      <c r="EU23" s="62"/>
      <c r="EV23" s="63"/>
    </row>
    <row r="24" spans="1:152" s="34" customFormat="1" ht="47.25" hidden="1" x14ac:dyDescent="0.25">
      <c r="A24" s="20" t="s">
        <v>43</v>
      </c>
      <c r="B24" s="20"/>
      <c r="C24" s="21" t="s">
        <v>44</v>
      </c>
      <c r="D24" s="69">
        <f>SUM(D25:D26)</f>
        <v>154758890</v>
      </c>
      <c r="E24" s="59"/>
      <c r="F24" s="70"/>
      <c r="G24" s="71"/>
      <c r="H24" s="71"/>
      <c r="I24" s="71"/>
      <c r="J24" s="29">
        <f>SUM(J25:J26)</f>
        <v>40945899</v>
      </c>
      <c r="K24" s="29">
        <f>SUM(K25:K26)</f>
        <v>53100749</v>
      </c>
      <c r="L24" s="29">
        <f t="shared" si="2"/>
        <v>94046648</v>
      </c>
      <c r="M24" s="27">
        <v>0</v>
      </c>
      <c r="N24" s="198"/>
      <c r="O24" s="198"/>
      <c r="P24" s="198"/>
      <c r="Q24" s="22"/>
      <c r="R24" s="209"/>
      <c r="S24" s="209"/>
      <c r="T24" s="24"/>
      <c r="U24" s="24"/>
      <c r="V24" s="25">
        <v>0</v>
      </c>
      <c r="W24" s="27">
        <v>0</v>
      </c>
      <c r="X24" s="27">
        <v>0</v>
      </c>
      <c r="Y24" s="69"/>
      <c r="Z24" s="29">
        <f t="shared" si="0"/>
        <v>60712242</v>
      </c>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3"/>
    </row>
    <row r="25" spans="1:152" s="49" customFormat="1" ht="63" hidden="1" customHeight="1" x14ac:dyDescent="0.25">
      <c r="A25" s="35" t="s">
        <v>45</v>
      </c>
      <c r="B25" s="35"/>
      <c r="C25" s="36" t="s">
        <v>46</v>
      </c>
      <c r="D25" s="67">
        <v>131158890</v>
      </c>
      <c r="E25" s="44"/>
      <c r="F25" s="43">
        <v>33</v>
      </c>
      <c r="G25" s="43">
        <v>47</v>
      </c>
      <c r="H25" s="44">
        <f t="shared" si="3"/>
        <v>80</v>
      </c>
      <c r="I25" s="45">
        <f>(Y25*H25)/100</f>
        <v>1.3660581263118285</v>
      </c>
      <c r="J25" s="43">
        <f>'[1]Oktober  (2)'!Q25</f>
        <v>40945899</v>
      </c>
      <c r="K25" s="68">
        <f>26141530+16484334+6943285</f>
        <v>49569149</v>
      </c>
      <c r="L25" s="43">
        <f>J25+K25</f>
        <v>90515048</v>
      </c>
      <c r="M25" s="41">
        <v>0</v>
      </c>
      <c r="N25" s="190"/>
      <c r="O25" s="190"/>
      <c r="P25" s="190"/>
      <c r="Q25" s="37" t="s">
        <v>14</v>
      </c>
      <c r="R25" s="212" t="s">
        <v>40</v>
      </c>
      <c r="S25" s="212"/>
      <c r="T25" s="39" t="s">
        <v>18</v>
      </c>
      <c r="U25" s="39" t="s">
        <v>19</v>
      </c>
      <c r="V25" s="40">
        <v>0</v>
      </c>
      <c r="W25" s="41">
        <v>0</v>
      </c>
      <c r="X25" s="41">
        <v>0</v>
      </c>
      <c r="Y25" s="42">
        <f>SUM(D25/D149)*100</f>
        <v>1.7075726578897856</v>
      </c>
      <c r="Z25" s="43">
        <f t="shared" si="0"/>
        <v>40643842</v>
      </c>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8"/>
    </row>
    <row r="26" spans="1:152" s="64" customFormat="1" ht="31.5" hidden="1" x14ac:dyDescent="0.25">
      <c r="A26" s="50" t="s">
        <v>47</v>
      </c>
      <c r="B26" s="50"/>
      <c r="C26" s="51" t="s">
        <v>48</v>
      </c>
      <c r="D26" s="53">
        <v>23600000</v>
      </c>
      <c r="E26" s="59"/>
      <c r="F26" s="43">
        <v>30</v>
      </c>
      <c r="G26" s="58">
        <v>10</v>
      </c>
      <c r="H26" s="59">
        <f t="shared" si="3"/>
        <v>40</v>
      </c>
      <c r="I26" s="60">
        <f>(Y26*H26)/100</f>
        <v>0.12290044457131021</v>
      </c>
      <c r="J26" s="43">
        <f>'[1]Oktober  (2)'!Q26</f>
        <v>0</v>
      </c>
      <c r="K26" s="61">
        <f>2806600+725000</f>
        <v>3531600</v>
      </c>
      <c r="L26" s="58">
        <f t="shared" si="2"/>
        <v>3531600</v>
      </c>
      <c r="M26" s="56">
        <v>0</v>
      </c>
      <c r="N26" s="199"/>
      <c r="O26" s="199"/>
      <c r="P26" s="199"/>
      <c r="Q26" s="52" t="s">
        <v>14</v>
      </c>
      <c r="R26" s="213" t="s">
        <v>40</v>
      </c>
      <c r="S26" s="213"/>
      <c r="T26" s="54" t="s">
        <v>18</v>
      </c>
      <c r="U26" s="54" t="s">
        <v>19</v>
      </c>
      <c r="V26" s="55">
        <v>0</v>
      </c>
      <c r="W26" s="56">
        <v>0</v>
      </c>
      <c r="X26" s="56">
        <v>0</v>
      </c>
      <c r="Y26" s="57">
        <f>SUM(D26/D149)*100</f>
        <v>0.30725111142827555</v>
      </c>
      <c r="Z26" s="58">
        <f t="shared" si="0"/>
        <v>20068400</v>
      </c>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c r="EM26" s="62"/>
      <c r="EN26" s="62"/>
      <c r="EO26" s="62"/>
      <c r="EP26" s="62"/>
      <c r="EQ26" s="62"/>
      <c r="ER26" s="62"/>
      <c r="ES26" s="62"/>
      <c r="ET26" s="62"/>
      <c r="EU26" s="62"/>
      <c r="EV26" s="63"/>
    </row>
    <row r="27" spans="1:152" s="34" customFormat="1" ht="63" hidden="1" x14ac:dyDescent="0.25">
      <c r="A27" s="20" t="s">
        <v>49</v>
      </c>
      <c r="B27" s="20"/>
      <c r="C27" s="21" t="s">
        <v>50</v>
      </c>
      <c r="D27" s="69">
        <f>SUM(D28:D29)</f>
        <v>26013992.5</v>
      </c>
      <c r="E27" s="59"/>
      <c r="F27" s="70"/>
      <c r="G27" s="29"/>
      <c r="H27" s="29"/>
      <c r="I27" s="71"/>
      <c r="J27" s="29">
        <f>SUM(J28:J29)</f>
        <v>4569010</v>
      </c>
      <c r="K27" s="29">
        <f>SUM(K28:K29)</f>
        <v>21438788</v>
      </c>
      <c r="L27" s="29">
        <f t="shared" si="2"/>
        <v>26007798</v>
      </c>
      <c r="M27" s="27">
        <v>0</v>
      </c>
      <c r="N27" s="198"/>
      <c r="O27" s="198"/>
      <c r="P27" s="198"/>
      <c r="Q27" s="22"/>
      <c r="R27" s="214"/>
      <c r="S27" s="214"/>
      <c r="T27" s="27"/>
      <c r="U27" s="27"/>
      <c r="V27" s="25">
        <v>0</v>
      </c>
      <c r="W27" s="27">
        <v>0</v>
      </c>
      <c r="X27" s="27"/>
      <c r="Y27" s="69"/>
      <c r="Z27" s="29">
        <f t="shared" si="0"/>
        <v>6194.5</v>
      </c>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3"/>
    </row>
    <row r="28" spans="1:152" s="49" customFormat="1" ht="47.25" hidden="1" x14ac:dyDescent="0.25">
      <c r="A28" s="35" t="s">
        <v>51</v>
      </c>
      <c r="B28" s="35"/>
      <c r="C28" s="36" t="s">
        <v>52</v>
      </c>
      <c r="D28" s="72">
        <v>22326992.5</v>
      </c>
      <c r="E28" s="44"/>
      <c r="F28" s="43">
        <v>70</v>
      </c>
      <c r="G28" s="43">
        <v>30</v>
      </c>
      <c r="H28" s="44">
        <f t="shared" si="3"/>
        <v>100</v>
      </c>
      <c r="I28" s="45">
        <f>(Y28*H28)/100</f>
        <v>0.29067768052863441</v>
      </c>
      <c r="J28" s="43">
        <f>'[1]Oktober  (2)'!Q28</f>
        <v>888080</v>
      </c>
      <c r="K28" s="68">
        <f>4286180+7326198+9826410</f>
        <v>21438788</v>
      </c>
      <c r="L28" s="43">
        <f t="shared" si="2"/>
        <v>22326868</v>
      </c>
      <c r="M28" s="41">
        <v>0</v>
      </c>
      <c r="N28" s="190"/>
      <c r="O28" s="190"/>
      <c r="P28" s="190"/>
      <c r="Q28" s="37" t="s">
        <v>14</v>
      </c>
      <c r="R28" s="215" t="s">
        <v>53</v>
      </c>
      <c r="S28" s="215"/>
      <c r="T28" s="39" t="s">
        <v>18</v>
      </c>
      <c r="U28" s="39" t="s">
        <v>19</v>
      </c>
      <c r="V28" s="40">
        <v>0</v>
      </c>
      <c r="W28" s="41">
        <v>0</v>
      </c>
      <c r="X28" s="41">
        <v>0</v>
      </c>
      <c r="Y28" s="42">
        <f>SUM(D28/D149)*100</f>
        <v>0.29067768052863441</v>
      </c>
      <c r="Z28" s="43">
        <f t="shared" si="0"/>
        <v>124.5</v>
      </c>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8"/>
    </row>
    <row r="29" spans="1:152" s="49" customFormat="1" ht="31.5" hidden="1" x14ac:dyDescent="0.25">
      <c r="A29" s="35" t="s">
        <v>54</v>
      </c>
      <c r="B29" s="35"/>
      <c r="C29" s="36" t="s">
        <v>55</v>
      </c>
      <c r="D29" s="72">
        <v>3687000</v>
      </c>
      <c r="E29" s="44"/>
      <c r="F29" s="43">
        <v>100</v>
      </c>
      <c r="G29" s="43">
        <v>0</v>
      </c>
      <c r="H29" s="44">
        <f t="shared" si="3"/>
        <v>100</v>
      </c>
      <c r="I29" s="45">
        <f>(Y29*H29)/100</f>
        <v>4.8001476603222543E-2</v>
      </c>
      <c r="J29" s="43">
        <f>'[1]Oktober  (2)'!Q29</f>
        <v>3680930</v>
      </c>
      <c r="K29" s="68">
        <v>0</v>
      </c>
      <c r="L29" s="43">
        <f t="shared" si="2"/>
        <v>3680930</v>
      </c>
      <c r="M29" s="41">
        <v>0</v>
      </c>
      <c r="N29" s="190"/>
      <c r="O29" s="190"/>
      <c r="P29" s="190"/>
      <c r="Q29" s="37" t="s">
        <v>14</v>
      </c>
      <c r="R29" s="215" t="s">
        <v>17</v>
      </c>
      <c r="S29" s="215"/>
      <c r="T29" s="39" t="s">
        <v>18</v>
      </c>
      <c r="U29" s="39" t="s">
        <v>56</v>
      </c>
      <c r="V29" s="40">
        <v>0</v>
      </c>
      <c r="W29" s="41">
        <v>0</v>
      </c>
      <c r="X29" s="41">
        <v>0</v>
      </c>
      <c r="Y29" s="42">
        <f>SUM(D29/D149)*100</f>
        <v>4.8001476603222543E-2</v>
      </c>
      <c r="Z29" s="43">
        <f t="shared" si="0"/>
        <v>6070</v>
      </c>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8"/>
    </row>
    <row r="30" spans="1:152" s="34" customFormat="1" ht="31.5" hidden="1" x14ac:dyDescent="0.25">
      <c r="A30" s="20" t="s">
        <v>57</v>
      </c>
      <c r="B30" s="20"/>
      <c r="C30" s="73" t="s">
        <v>58</v>
      </c>
      <c r="D30" s="69">
        <f>D31</f>
        <v>82124250</v>
      </c>
      <c r="E30" s="59"/>
      <c r="F30" s="70"/>
      <c r="G30" s="26"/>
      <c r="H30" s="74"/>
      <c r="I30" s="71"/>
      <c r="J30" s="29">
        <f>J31</f>
        <v>0</v>
      </c>
      <c r="K30" s="29">
        <f>K31</f>
        <v>319250</v>
      </c>
      <c r="L30" s="29">
        <f t="shared" si="2"/>
        <v>319250</v>
      </c>
      <c r="M30" s="27">
        <v>0</v>
      </c>
      <c r="N30" s="198"/>
      <c r="O30" s="198"/>
      <c r="P30" s="198"/>
      <c r="Q30" s="22"/>
      <c r="R30" s="214"/>
      <c r="S30" s="214"/>
      <c r="T30" s="27">
        <v>0</v>
      </c>
      <c r="U30" s="27">
        <v>0</v>
      </c>
      <c r="V30" s="25">
        <v>0</v>
      </c>
      <c r="W30" s="27">
        <v>0</v>
      </c>
      <c r="X30" s="27">
        <v>0</v>
      </c>
      <c r="Y30" s="69"/>
      <c r="Z30" s="29">
        <f t="shared" si="0"/>
        <v>81805000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64" customFormat="1" ht="47.25" hidden="1" x14ac:dyDescent="0.25">
      <c r="A31" s="50" t="s">
        <v>59</v>
      </c>
      <c r="B31" s="50"/>
      <c r="C31" s="51" t="s">
        <v>60</v>
      </c>
      <c r="D31" s="53">
        <v>82124250</v>
      </c>
      <c r="E31" s="59"/>
      <c r="F31" s="43">
        <v>30</v>
      </c>
      <c r="G31" s="55">
        <v>0</v>
      </c>
      <c r="H31" s="31">
        <f>G31+F31/1</f>
        <v>30</v>
      </c>
      <c r="I31" s="60">
        <f>(Y31*H31)/100</f>
        <v>0.32075551382686723</v>
      </c>
      <c r="J31" s="43">
        <f>'[1]Oktober  (2)'!Q31</f>
        <v>0</v>
      </c>
      <c r="K31" s="61">
        <v>319250</v>
      </c>
      <c r="L31" s="58">
        <f t="shared" si="2"/>
        <v>319250</v>
      </c>
      <c r="M31" s="56">
        <v>0</v>
      </c>
      <c r="N31" s="199"/>
      <c r="O31" s="199"/>
      <c r="P31" s="199"/>
      <c r="Q31" s="52"/>
      <c r="R31" s="205" t="s">
        <v>40</v>
      </c>
      <c r="S31" s="205"/>
      <c r="T31" s="56">
        <v>0</v>
      </c>
      <c r="U31" s="56">
        <v>0</v>
      </c>
      <c r="V31" s="55">
        <v>0</v>
      </c>
      <c r="W31" s="56">
        <v>0</v>
      </c>
      <c r="X31" s="56">
        <v>0</v>
      </c>
      <c r="Y31" s="57">
        <f>SUM(D31/D149)*100</f>
        <v>1.0691850460895576</v>
      </c>
      <c r="Z31" s="58">
        <f t="shared" si="0"/>
        <v>81805000</v>
      </c>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3"/>
    </row>
    <row r="32" spans="1:152" s="34" customFormat="1" ht="31.5" hidden="1" x14ac:dyDescent="0.25">
      <c r="A32" s="20" t="s">
        <v>61</v>
      </c>
      <c r="B32" s="20"/>
      <c r="C32" s="73" t="s">
        <v>62</v>
      </c>
      <c r="D32" s="69">
        <f>(D33+D34+D35+D45)</f>
        <v>781822515</v>
      </c>
      <c r="E32" s="59"/>
      <c r="F32" s="70"/>
      <c r="G32" s="69"/>
      <c r="H32" s="69"/>
      <c r="I32" s="71"/>
      <c r="J32" s="69">
        <f>(J33+J34+J35+J45)</f>
        <v>352747437</v>
      </c>
      <c r="K32" s="69">
        <f>(K33+K34+K35+K45)</f>
        <v>268535215</v>
      </c>
      <c r="L32" s="69">
        <f>(L33+L34+L35+L45)</f>
        <v>238721425</v>
      </c>
      <c r="M32" s="27">
        <v>0</v>
      </c>
      <c r="N32" s="198"/>
      <c r="O32" s="198"/>
      <c r="P32" s="198"/>
      <c r="Q32" s="75"/>
      <c r="R32" s="214"/>
      <c r="S32" s="214"/>
      <c r="T32" s="27">
        <v>0</v>
      </c>
      <c r="U32" s="27">
        <v>0</v>
      </c>
      <c r="V32" s="25">
        <v>0</v>
      </c>
      <c r="W32" s="27">
        <v>0</v>
      </c>
      <c r="X32" s="27"/>
      <c r="Y32" s="69"/>
      <c r="Z32" s="29">
        <f t="shared" si="0"/>
        <v>543101090</v>
      </c>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3"/>
    </row>
    <row r="33" spans="1:152" s="49" customFormat="1" ht="47.25" hidden="1" x14ac:dyDescent="0.25">
      <c r="A33" s="35" t="s">
        <v>63</v>
      </c>
      <c r="B33" s="35"/>
      <c r="C33" s="76" t="s">
        <v>64</v>
      </c>
      <c r="D33" s="67">
        <v>130308765</v>
      </c>
      <c r="E33" s="44"/>
      <c r="F33" s="43">
        <v>75</v>
      </c>
      <c r="G33" s="43">
        <v>25</v>
      </c>
      <c r="H33" s="44">
        <f>F33+G33</f>
        <v>100</v>
      </c>
      <c r="I33" s="45">
        <f>(Y33*H33)/100</f>
        <v>1.6965047828430497</v>
      </c>
      <c r="J33" s="43">
        <f>'[1]Oktober  (2)'!Q33</f>
        <v>50610785</v>
      </c>
      <c r="K33" s="68">
        <f>19200000+24948000+1683000+19860000+3600000</f>
        <v>69291000</v>
      </c>
      <c r="L33" s="43">
        <f t="shared" si="2"/>
        <v>119901785</v>
      </c>
      <c r="M33" s="41">
        <v>0</v>
      </c>
      <c r="N33" s="190"/>
      <c r="O33" s="190"/>
      <c r="P33" s="190"/>
      <c r="Q33" s="37"/>
      <c r="R33" s="215" t="s">
        <v>65</v>
      </c>
      <c r="S33" s="215"/>
      <c r="T33" s="41">
        <v>0</v>
      </c>
      <c r="U33" s="41">
        <v>0</v>
      </c>
      <c r="V33" s="40">
        <v>0</v>
      </c>
      <c r="W33" s="41">
        <v>0</v>
      </c>
      <c r="X33" s="41">
        <v>0</v>
      </c>
      <c r="Y33" s="42">
        <f>SUM(D33/D149)*100</f>
        <v>1.6965047828430497</v>
      </c>
      <c r="Z33" s="43">
        <f t="shared" si="0"/>
        <v>10406980</v>
      </c>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8"/>
    </row>
    <row r="34" spans="1:152" s="49" customFormat="1" ht="31.5" hidden="1" x14ac:dyDescent="0.25">
      <c r="A34" s="35" t="s">
        <v>66</v>
      </c>
      <c r="B34" s="35"/>
      <c r="C34" s="76" t="s">
        <v>67</v>
      </c>
      <c r="D34" s="67">
        <v>61153390</v>
      </c>
      <c r="E34" s="44"/>
      <c r="F34" s="43">
        <v>75</v>
      </c>
      <c r="G34" s="43">
        <v>25</v>
      </c>
      <c r="H34" s="44">
        <f t="shared" si="3"/>
        <v>100</v>
      </c>
      <c r="I34" s="45">
        <f>(Y34*H34)/100</f>
        <v>0.796163010385881</v>
      </c>
      <c r="J34" s="43">
        <f>'[1]Oktober  (2)'!Q34</f>
        <v>20835200</v>
      </c>
      <c r="K34" s="68">
        <f>4050000+32776340</f>
        <v>36826340</v>
      </c>
      <c r="L34" s="43">
        <f t="shared" si="2"/>
        <v>57661540</v>
      </c>
      <c r="M34" s="41">
        <v>0</v>
      </c>
      <c r="N34" s="190"/>
      <c r="O34" s="190"/>
      <c r="P34" s="190"/>
      <c r="Q34" s="37"/>
      <c r="R34" s="215" t="s">
        <v>40</v>
      </c>
      <c r="S34" s="215"/>
      <c r="T34" s="41">
        <v>0</v>
      </c>
      <c r="U34" s="41">
        <v>0</v>
      </c>
      <c r="V34" s="40">
        <v>0</v>
      </c>
      <c r="W34" s="41">
        <v>0</v>
      </c>
      <c r="X34" s="41">
        <v>0</v>
      </c>
      <c r="Y34" s="42">
        <f>SUM(D34/D149)*100</f>
        <v>0.79616301038588111</v>
      </c>
      <c r="Z34" s="43">
        <f t="shared" si="0"/>
        <v>3491850</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219" hidden="1" customHeight="1" x14ac:dyDescent="0.25">
      <c r="A35" s="50" t="s">
        <v>68</v>
      </c>
      <c r="B35" s="50"/>
      <c r="C35" s="77" t="s">
        <v>69</v>
      </c>
      <c r="D35" s="78">
        <f>SUM(D36:D44)</f>
        <v>529196610</v>
      </c>
      <c r="E35" s="59" t="s">
        <v>490</v>
      </c>
      <c r="F35" s="58">
        <f>[1]Juni!O42</f>
        <v>0</v>
      </c>
      <c r="G35" s="58"/>
      <c r="H35" s="58"/>
      <c r="I35" s="80"/>
      <c r="J35" s="61">
        <f>SUM(J36:J44)</f>
        <v>258401452</v>
      </c>
      <c r="K35" s="61">
        <f>SUM(K36:K44)</f>
        <v>124159875</v>
      </c>
      <c r="L35" s="58">
        <v>100</v>
      </c>
      <c r="M35" s="56" t="s">
        <v>489</v>
      </c>
      <c r="N35" s="199" t="s">
        <v>491</v>
      </c>
      <c r="O35" s="199" t="s">
        <v>492</v>
      </c>
      <c r="P35" s="199" t="s">
        <v>490</v>
      </c>
      <c r="Q35" s="52" t="s">
        <v>493</v>
      </c>
      <c r="R35" s="224" t="s">
        <v>53</v>
      </c>
      <c r="S35" s="205" t="s">
        <v>494</v>
      </c>
      <c r="T35" s="79"/>
      <c r="U35" s="56"/>
      <c r="V35" s="55"/>
      <c r="W35" s="56"/>
      <c r="X35" s="56"/>
      <c r="Y35" s="80"/>
      <c r="Z35" s="58">
        <f t="shared" si="0"/>
        <v>529196510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47.25" hidden="1" x14ac:dyDescent="0.25">
      <c r="A36" s="81"/>
      <c r="B36" s="81"/>
      <c r="C36" s="76" t="s">
        <v>70</v>
      </c>
      <c r="D36" s="41">
        <v>231789320</v>
      </c>
      <c r="E36" s="44"/>
      <c r="F36" s="43">
        <v>90</v>
      </c>
      <c r="G36" s="43">
        <v>0</v>
      </c>
      <c r="H36" s="44">
        <f t="shared" si="3"/>
        <v>90</v>
      </c>
      <c r="I36" s="45">
        <f t="shared" ref="I36:I44" si="4">(Y36*H36)/100</f>
        <v>2.7159226088340596</v>
      </c>
      <c r="J36" s="43">
        <f>'[1]Oktober  (2)'!Q36</f>
        <v>143920012</v>
      </c>
      <c r="K36" s="68">
        <f>24424840-9350000+51791035</f>
        <v>66865875</v>
      </c>
      <c r="L36" s="43">
        <f>J36+K36</f>
        <v>210785887</v>
      </c>
      <c r="M36" s="41">
        <v>0</v>
      </c>
      <c r="N36" s="190"/>
      <c r="O36" s="190"/>
      <c r="P36" s="190"/>
      <c r="Q36" s="37"/>
      <c r="R36" s="225" t="s">
        <v>53</v>
      </c>
      <c r="S36" s="215"/>
      <c r="T36" s="41">
        <v>0</v>
      </c>
      <c r="U36" s="41">
        <v>0</v>
      </c>
      <c r="V36" s="40">
        <v>0</v>
      </c>
      <c r="W36" s="41">
        <v>0</v>
      </c>
      <c r="X36" s="41">
        <v>0</v>
      </c>
      <c r="Y36" s="42">
        <f>SUM(D36/D149)*100</f>
        <v>3.0176917875933995</v>
      </c>
      <c r="Z36" s="43">
        <f t="shared" si="0"/>
        <v>21003433</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82"/>
      <c r="C37" s="77" t="s">
        <v>71</v>
      </c>
      <c r="D37" s="78">
        <v>9203940</v>
      </c>
      <c r="E37" s="59"/>
      <c r="F37" s="43">
        <f>'[1]Agustus (2)'!O44</f>
        <v>100</v>
      </c>
      <c r="G37" s="58">
        <v>0</v>
      </c>
      <c r="H37" s="59">
        <f t="shared" si="3"/>
        <v>100</v>
      </c>
      <c r="I37" s="60">
        <f t="shared" si="4"/>
        <v>0.11982715231013401</v>
      </c>
      <c r="J37" s="43">
        <f>'[1]Oktober  (2)'!Q37</f>
        <v>9203940</v>
      </c>
      <c r="K37" s="61">
        <v>0</v>
      </c>
      <c r="L37" s="58">
        <f t="shared" si="2"/>
        <v>9203940</v>
      </c>
      <c r="M37" s="56">
        <v>0</v>
      </c>
      <c r="N37" s="199"/>
      <c r="O37" s="199"/>
      <c r="P37" s="199"/>
      <c r="Q37" s="52"/>
      <c r="R37" s="224" t="s">
        <v>53</v>
      </c>
      <c r="S37" s="205"/>
      <c r="T37" s="56">
        <v>0</v>
      </c>
      <c r="U37" s="56">
        <v>0</v>
      </c>
      <c r="V37" s="55">
        <v>0</v>
      </c>
      <c r="W37" s="56">
        <v>0</v>
      </c>
      <c r="X37" s="56">
        <v>0</v>
      </c>
      <c r="Y37" s="57">
        <f>(D37/D149)*100</f>
        <v>0.11982715231013401</v>
      </c>
      <c r="Z37" s="58">
        <f t="shared" si="0"/>
        <v>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49" customFormat="1" ht="31.5" hidden="1" x14ac:dyDescent="0.25">
      <c r="A38" s="81"/>
      <c r="B38" s="81"/>
      <c r="C38" s="76" t="s">
        <v>72</v>
      </c>
      <c r="D38" s="83">
        <v>135000000</v>
      </c>
      <c r="E38" s="44"/>
      <c r="F38" s="43">
        <f>'[1]Agustus (2)'!O45</f>
        <v>100</v>
      </c>
      <c r="G38" s="43">
        <v>0</v>
      </c>
      <c r="H38" s="44">
        <f t="shared" si="3"/>
        <v>100</v>
      </c>
      <c r="I38" s="45">
        <f t="shared" si="4"/>
        <v>1.7575805102888646</v>
      </c>
      <c r="J38" s="43">
        <f>'[1]Oktober  (2)'!Q38</f>
        <v>47250000</v>
      </c>
      <c r="K38" s="68">
        <v>0</v>
      </c>
      <c r="L38" s="43">
        <f t="shared" si="2"/>
        <v>47250000</v>
      </c>
      <c r="M38" s="41">
        <v>0</v>
      </c>
      <c r="N38" s="190"/>
      <c r="O38" s="190"/>
      <c r="P38" s="190"/>
      <c r="Q38" s="37"/>
      <c r="R38" s="225" t="s">
        <v>53</v>
      </c>
      <c r="S38" s="215"/>
      <c r="T38" s="41">
        <v>0</v>
      </c>
      <c r="U38" s="41">
        <v>0</v>
      </c>
      <c r="V38" s="40">
        <v>0</v>
      </c>
      <c r="W38" s="41">
        <v>0</v>
      </c>
      <c r="X38" s="41">
        <v>0</v>
      </c>
      <c r="Y38" s="42">
        <f>(D38/D149)*100</f>
        <v>1.7575805102888646</v>
      </c>
      <c r="Z38" s="43">
        <f t="shared" si="0"/>
        <v>87750000</v>
      </c>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8"/>
    </row>
    <row r="39" spans="1:152" s="64" customFormat="1" ht="31.5" hidden="1" x14ac:dyDescent="0.25">
      <c r="A39" s="82"/>
      <c r="B39" s="82"/>
      <c r="C39" s="77" t="s">
        <v>73</v>
      </c>
      <c r="D39" s="78">
        <v>9285530</v>
      </c>
      <c r="E39" s="59"/>
      <c r="F39" s="43">
        <v>100</v>
      </c>
      <c r="G39" s="58">
        <v>0</v>
      </c>
      <c r="H39" s="59">
        <f t="shared" si="3"/>
        <v>100</v>
      </c>
      <c r="I39" s="60">
        <f t="shared" si="4"/>
        <v>0.12088938189409305</v>
      </c>
      <c r="J39" s="43">
        <f>'[1]Oktober  (2)'!Q39</f>
        <v>8287000</v>
      </c>
      <c r="K39" s="61">
        <v>0</v>
      </c>
      <c r="L39" s="58">
        <f t="shared" si="2"/>
        <v>8287000</v>
      </c>
      <c r="M39" s="56">
        <v>0</v>
      </c>
      <c r="N39" s="199"/>
      <c r="O39" s="199"/>
      <c r="P39" s="199"/>
      <c r="Q39" s="52"/>
      <c r="R39" s="224" t="s">
        <v>53</v>
      </c>
      <c r="S39" s="205"/>
      <c r="T39" s="56">
        <v>0</v>
      </c>
      <c r="U39" s="56">
        <v>0</v>
      </c>
      <c r="V39" s="55">
        <v>0</v>
      </c>
      <c r="W39" s="56">
        <v>0</v>
      </c>
      <c r="X39" s="56">
        <v>0</v>
      </c>
      <c r="Y39" s="57">
        <f>SUM(D39/D149)*100</f>
        <v>0.12088938189409304</v>
      </c>
      <c r="Z39" s="58">
        <f t="shared" si="0"/>
        <v>998530</v>
      </c>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3"/>
    </row>
    <row r="40" spans="1:152" s="64" customFormat="1" ht="31.5" hidden="1" x14ac:dyDescent="0.25">
      <c r="A40" s="82"/>
      <c r="B40" s="82"/>
      <c r="C40" s="77" t="s">
        <v>74</v>
      </c>
      <c r="D40" s="78">
        <v>16128510</v>
      </c>
      <c r="E40" s="59"/>
      <c r="F40" s="43">
        <v>100</v>
      </c>
      <c r="G40" s="58">
        <v>0</v>
      </c>
      <c r="H40" s="59">
        <f t="shared" si="3"/>
        <v>100</v>
      </c>
      <c r="I40" s="60">
        <f t="shared" si="4"/>
        <v>0.2099789247111041</v>
      </c>
      <c r="J40" s="43">
        <f>'[1]Oktober  (2)'!Q40</f>
        <v>9922500</v>
      </c>
      <c r="K40" s="61">
        <v>0</v>
      </c>
      <c r="L40" s="58">
        <f t="shared" si="2"/>
        <v>9922500</v>
      </c>
      <c r="M40" s="56">
        <v>0</v>
      </c>
      <c r="N40" s="199"/>
      <c r="O40" s="199"/>
      <c r="P40" s="199"/>
      <c r="Q40" s="52"/>
      <c r="R40" s="224" t="s">
        <v>53</v>
      </c>
      <c r="S40" s="205"/>
      <c r="T40" s="56">
        <v>0</v>
      </c>
      <c r="U40" s="56">
        <v>0</v>
      </c>
      <c r="V40" s="55">
        <v>0</v>
      </c>
      <c r="W40" s="56">
        <v>0</v>
      </c>
      <c r="X40" s="56">
        <v>0</v>
      </c>
      <c r="Y40" s="57">
        <f>SUM(D40/D149)*100</f>
        <v>0.20997892471110413</v>
      </c>
      <c r="Z40" s="58">
        <f t="shared" si="0"/>
        <v>6206010</v>
      </c>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3"/>
    </row>
    <row r="41" spans="1:152" s="49" customFormat="1" ht="31.5" hidden="1" x14ac:dyDescent="0.25">
      <c r="A41" s="81"/>
      <c r="B41" s="81"/>
      <c r="C41" s="76" t="s">
        <v>75</v>
      </c>
      <c r="D41" s="83">
        <v>66581230</v>
      </c>
      <c r="E41" s="44"/>
      <c r="F41" s="43">
        <v>70</v>
      </c>
      <c r="G41" s="84">
        <v>30</v>
      </c>
      <c r="H41" s="44">
        <f t="shared" si="3"/>
        <v>100</v>
      </c>
      <c r="I41" s="45">
        <f t="shared" si="4"/>
        <v>0.86682868295600191</v>
      </c>
      <c r="J41" s="43">
        <f>'[1]Oktober  (2)'!Q41</f>
        <v>35527000</v>
      </c>
      <c r="K41" s="68">
        <f>7200000+4258000</f>
        <v>11458000</v>
      </c>
      <c r="L41" s="43">
        <f t="shared" si="2"/>
        <v>46985000</v>
      </c>
      <c r="M41" s="41">
        <v>0</v>
      </c>
      <c r="N41" s="190"/>
      <c r="O41" s="190"/>
      <c r="P41" s="190"/>
      <c r="Q41" s="37"/>
      <c r="R41" s="225" t="s">
        <v>53</v>
      </c>
      <c r="S41" s="215"/>
      <c r="T41" s="41">
        <v>0</v>
      </c>
      <c r="U41" s="41">
        <v>0</v>
      </c>
      <c r="V41" s="40">
        <v>0</v>
      </c>
      <c r="W41" s="41">
        <v>0</v>
      </c>
      <c r="X41" s="41">
        <v>0</v>
      </c>
      <c r="Y41" s="42">
        <f>SUM(D41/D149)*100</f>
        <v>0.86682868295600191</v>
      </c>
      <c r="Z41" s="43">
        <f t="shared" si="0"/>
        <v>19596230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49" customFormat="1" ht="31.5" hidden="1" x14ac:dyDescent="0.25">
      <c r="A42" s="81"/>
      <c r="B42" s="81"/>
      <c r="C42" s="76" t="s">
        <v>76</v>
      </c>
      <c r="D42" s="83">
        <v>7051000</v>
      </c>
      <c r="E42" s="44"/>
      <c r="F42" s="43">
        <v>80</v>
      </c>
      <c r="G42" s="84">
        <v>20</v>
      </c>
      <c r="H42" s="44">
        <f t="shared" si="3"/>
        <v>100</v>
      </c>
      <c r="I42" s="45">
        <f t="shared" si="4"/>
        <v>9.1797779096642843E-2</v>
      </c>
      <c r="J42" s="43">
        <v>0</v>
      </c>
      <c r="K42" s="68">
        <v>6875000</v>
      </c>
      <c r="L42" s="43">
        <f t="shared" si="2"/>
        <v>6875000</v>
      </c>
      <c r="M42" s="41">
        <v>0</v>
      </c>
      <c r="N42" s="190"/>
      <c r="O42" s="190"/>
      <c r="P42" s="190"/>
      <c r="Q42" s="37"/>
      <c r="R42" s="225" t="s">
        <v>53</v>
      </c>
      <c r="S42" s="215"/>
      <c r="T42" s="41">
        <v>0</v>
      </c>
      <c r="U42" s="41">
        <v>0</v>
      </c>
      <c r="V42" s="40">
        <v>0</v>
      </c>
      <c r="W42" s="41">
        <v>0</v>
      </c>
      <c r="X42" s="41">
        <v>0</v>
      </c>
      <c r="Y42" s="42">
        <f>SUM(D42/D149)*100</f>
        <v>9.1797779096642843E-2</v>
      </c>
      <c r="Z42" s="43">
        <f t="shared" si="0"/>
        <v>176000</v>
      </c>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8"/>
    </row>
    <row r="43" spans="1:152" s="49" customFormat="1" ht="31.5" hidden="1" x14ac:dyDescent="0.25">
      <c r="A43" s="81"/>
      <c r="B43" s="81"/>
      <c r="C43" s="76" t="s">
        <v>77</v>
      </c>
      <c r="D43" s="83">
        <v>40250000</v>
      </c>
      <c r="E43" s="44"/>
      <c r="F43" s="43">
        <v>60</v>
      </c>
      <c r="G43" s="43">
        <v>30</v>
      </c>
      <c r="H43" s="44">
        <f t="shared" si="3"/>
        <v>90</v>
      </c>
      <c r="I43" s="45">
        <f t="shared" si="4"/>
        <v>0.4716174369275119</v>
      </c>
      <c r="J43" s="43">
        <f>'[1]Oktober  (2)'!Q43</f>
        <v>4291000</v>
      </c>
      <c r="K43" s="68">
        <f>10411500+14642500</f>
        <v>25054000</v>
      </c>
      <c r="L43" s="43">
        <f t="shared" si="2"/>
        <v>29345000</v>
      </c>
      <c r="M43" s="41">
        <v>0</v>
      </c>
      <c r="N43" s="190"/>
      <c r="O43" s="190"/>
      <c r="P43" s="190"/>
      <c r="Q43" s="37"/>
      <c r="R43" s="225" t="s">
        <v>53</v>
      </c>
      <c r="S43" s="215"/>
      <c r="T43" s="41">
        <v>0</v>
      </c>
      <c r="U43" s="41">
        <v>0</v>
      </c>
      <c r="V43" s="40">
        <v>0</v>
      </c>
      <c r="W43" s="41">
        <v>0</v>
      </c>
      <c r="X43" s="41">
        <v>0</v>
      </c>
      <c r="Y43" s="42">
        <f>SUM(D43/D149)*100</f>
        <v>0.52401937436390211</v>
      </c>
      <c r="Z43" s="43">
        <f t="shared" si="0"/>
        <v>10905000</v>
      </c>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8"/>
    </row>
    <row r="44" spans="1:152" s="64" customFormat="1" ht="47.25" hidden="1" x14ac:dyDescent="0.25">
      <c r="A44" s="82"/>
      <c r="B44" s="82"/>
      <c r="C44" s="77" t="s">
        <v>78</v>
      </c>
      <c r="D44" s="78">
        <v>13907080</v>
      </c>
      <c r="E44" s="59"/>
      <c r="F44" s="43">
        <v>100</v>
      </c>
      <c r="G44" s="58">
        <v>0</v>
      </c>
      <c r="H44" s="59">
        <f t="shared" si="3"/>
        <v>100</v>
      </c>
      <c r="I44" s="60">
        <f t="shared" si="4"/>
        <v>0.18105787231872639</v>
      </c>
      <c r="J44" s="43">
        <f>'[1]Oktober  (2)'!Q44</f>
        <v>0</v>
      </c>
      <c r="K44" s="61">
        <v>13907000</v>
      </c>
      <c r="L44" s="58">
        <f t="shared" si="2"/>
        <v>13907000</v>
      </c>
      <c r="M44" s="56">
        <v>0</v>
      </c>
      <c r="N44" s="199"/>
      <c r="O44" s="199"/>
      <c r="P44" s="199"/>
      <c r="Q44" s="52"/>
      <c r="R44" s="224" t="s">
        <v>53</v>
      </c>
      <c r="S44" s="205"/>
      <c r="T44" s="56">
        <v>0</v>
      </c>
      <c r="U44" s="56">
        <v>0</v>
      </c>
      <c r="V44" s="55">
        <v>0</v>
      </c>
      <c r="W44" s="56">
        <v>0</v>
      </c>
      <c r="X44" s="56">
        <v>0</v>
      </c>
      <c r="Y44" s="57">
        <f>SUM(D44/D149)*100</f>
        <v>0.18105787231872639</v>
      </c>
      <c r="Z44" s="58">
        <f t="shared" si="0"/>
        <v>80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64" customFormat="1" ht="31.5" hidden="1" x14ac:dyDescent="0.25">
      <c r="A45" s="50" t="s">
        <v>79</v>
      </c>
      <c r="B45" s="50"/>
      <c r="C45" s="77" t="s">
        <v>80</v>
      </c>
      <c r="D45" s="78">
        <f>D46</f>
        <v>61163750</v>
      </c>
      <c r="E45" s="59"/>
      <c r="F45" s="58"/>
      <c r="G45" s="58"/>
      <c r="H45" s="58"/>
      <c r="I45" s="80"/>
      <c r="J45" s="61">
        <f>J46</f>
        <v>22900000</v>
      </c>
      <c r="K45" s="61">
        <f>K46</f>
        <v>38258000</v>
      </c>
      <c r="L45" s="58">
        <f t="shared" si="2"/>
        <v>61158000</v>
      </c>
      <c r="M45" s="56"/>
      <c r="N45" s="199"/>
      <c r="O45" s="199"/>
      <c r="P45" s="199"/>
      <c r="Q45" s="52"/>
      <c r="R45" s="224" t="s">
        <v>40</v>
      </c>
      <c r="S45" s="205"/>
      <c r="T45" s="56"/>
      <c r="U45" s="56"/>
      <c r="V45" s="55"/>
      <c r="W45" s="56"/>
      <c r="X45" s="56"/>
      <c r="Y45" s="80"/>
      <c r="Z45" s="58">
        <f t="shared" si="0"/>
        <v>5750</v>
      </c>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3"/>
    </row>
    <row r="46" spans="1:152" s="64" customFormat="1" ht="47.25" hidden="1" x14ac:dyDescent="0.25">
      <c r="A46" s="82"/>
      <c r="B46" s="82"/>
      <c r="C46" s="77" t="s">
        <v>70</v>
      </c>
      <c r="D46" s="85">
        <v>61163750</v>
      </c>
      <c r="E46" s="59"/>
      <c r="F46" s="43">
        <v>72</v>
      </c>
      <c r="G46" s="58">
        <v>28</v>
      </c>
      <c r="H46" s="59">
        <f>F46+G46</f>
        <v>100</v>
      </c>
      <c r="I46" s="60">
        <f>(Y46*H46)/100</f>
        <v>0.79629788841615212</v>
      </c>
      <c r="J46" s="43">
        <f>'[1]Oktober  (2)'!Q46</f>
        <v>22900000</v>
      </c>
      <c r="K46" s="61">
        <v>38258000</v>
      </c>
      <c r="L46" s="58">
        <f t="shared" si="2"/>
        <v>61158000</v>
      </c>
      <c r="M46" s="56">
        <v>0</v>
      </c>
      <c r="N46" s="199"/>
      <c r="O46" s="199"/>
      <c r="P46" s="199"/>
      <c r="Q46" s="52"/>
      <c r="R46" s="224" t="s">
        <v>40</v>
      </c>
      <c r="S46" s="205"/>
      <c r="T46" s="56">
        <v>0</v>
      </c>
      <c r="U46" s="56">
        <v>0</v>
      </c>
      <c r="V46" s="55">
        <v>0</v>
      </c>
      <c r="W46" s="56">
        <v>0</v>
      </c>
      <c r="X46" s="56">
        <v>0</v>
      </c>
      <c r="Y46" s="57">
        <f>SUM(D46/D149)*100</f>
        <v>0.79629788841615212</v>
      </c>
      <c r="Z46" s="58">
        <f t="shared" si="0"/>
        <v>5750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81</v>
      </c>
      <c r="B47" s="20"/>
      <c r="C47" s="73" t="s">
        <v>82</v>
      </c>
      <c r="D47" s="69">
        <f>D48</f>
        <v>98969600</v>
      </c>
      <c r="E47" s="59"/>
      <c r="F47" s="43"/>
      <c r="G47" s="29"/>
      <c r="H47" s="29"/>
      <c r="I47" s="71"/>
      <c r="J47" s="29">
        <f>J48</f>
        <v>2732000</v>
      </c>
      <c r="K47" s="29">
        <f>K48</f>
        <v>63787640</v>
      </c>
      <c r="L47" s="29">
        <f t="shared" si="2"/>
        <v>66519640</v>
      </c>
      <c r="M47" s="27"/>
      <c r="N47" s="198"/>
      <c r="O47" s="198"/>
      <c r="P47" s="198"/>
      <c r="Q47" s="75"/>
      <c r="R47" s="226"/>
      <c r="S47" s="214"/>
      <c r="T47" s="27"/>
      <c r="U47" s="27"/>
      <c r="V47" s="25"/>
      <c r="W47" s="27"/>
      <c r="X47" s="27"/>
      <c r="Y47" s="71"/>
      <c r="Z47" s="29">
        <f t="shared" si="0"/>
        <v>32449960</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47.25" hidden="1" x14ac:dyDescent="0.25">
      <c r="A48" s="50" t="s">
        <v>83</v>
      </c>
      <c r="B48" s="50"/>
      <c r="C48" s="77" t="s">
        <v>84</v>
      </c>
      <c r="D48" s="78">
        <v>98969600</v>
      </c>
      <c r="E48" s="59"/>
      <c r="F48" s="43">
        <v>70</v>
      </c>
      <c r="G48" s="58">
        <v>10</v>
      </c>
      <c r="H48" s="59">
        <f t="shared" si="3"/>
        <v>80</v>
      </c>
      <c r="I48" s="60">
        <f>(Y48*H48)/100</f>
        <v>1.0307972744953176</v>
      </c>
      <c r="J48" s="43">
        <f>'[1]Oktober  (2)'!Q48</f>
        <v>2732000</v>
      </c>
      <c r="K48" s="61">
        <f>58050740+5736900</f>
        <v>63787640</v>
      </c>
      <c r="L48" s="58">
        <f t="shared" si="2"/>
        <v>66519640</v>
      </c>
      <c r="M48" s="56">
        <v>0</v>
      </c>
      <c r="N48" s="199"/>
      <c r="O48" s="199"/>
      <c r="P48" s="199"/>
      <c r="Q48" s="52"/>
      <c r="R48" s="224" t="s">
        <v>40</v>
      </c>
      <c r="S48" s="205"/>
      <c r="T48" s="56">
        <v>0</v>
      </c>
      <c r="U48" s="56">
        <v>0</v>
      </c>
      <c r="V48" s="55">
        <v>0</v>
      </c>
      <c r="W48" s="56">
        <v>0</v>
      </c>
      <c r="X48" s="56">
        <v>0</v>
      </c>
      <c r="Y48" s="57">
        <f>SUM(D48/D149*100)</f>
        <v>1.2884965931191468</v>
      </c>
      <c r="Z48" s="58">
        <f t="shared" si="0"/>
        <v>32449960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34" customFormat="1" ht="47.25" hidden="1" x14ac:dyDescent="0.25">
      <c r="A49" s="20" t="s">
        <v>85</v>
      </c>
      <c r="B49" s="20">
        <v>1</v>
      </c>
      <c r="C49" s="73" t="s">
        <v>86</v>
      </c>
      <c r="D49" s="74">
        <f>SUM(D50,D51,D63,D67)</f>
        <v>2172417254.8000002</v>
      </c>
      <c r="E49" s="59"/>
      <c r="F49" s="43"/>
      <c r="G49" s="29"/>
      <c r="H49" s="29"/>
      <c r="I49" s="86"/>
      <c r="J49" s="29">
        <f>J51+J63+J67</f>
        <v>54000000</v>
      </c>
      <c r="K49" s="29">
        <f>K51+K63+K67</f>
        <v>1787452940</v>
      </c>
      <c r="L49" s="29">
        <f>L50+L51+L63+L67</f>
        <v>1323386680</v>
      </c>
      <c r="M49" s="27"/>
      <c r="N49" s="198"/>
      <c r="O49" s="198"/>
      <c r="P49" s="198"/>
      <c r="Q49" s="22"/>
      <c r="R49" s="226"/>
      <c r="S49" s="214"/>
      <c r="T49" s="27"/>
      <c r="U49" s="27"/>
      <c r="V49" s="25"/>
      <c r="W49" s="27"/>
      <c r="X49" s="27"/>
      <c r="Y49" s="86"/>
      <c r="Z49" s="29">
        <f t="shared" si="0"/>
        <v>849030574.80000019</v>
      </c>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3"/>
    </row>
    <row r="50" spans="1:152" s="64" customFormat="1" ht="31.5" hidden="1" x14ac:dyDescent="0.25">
      <c r="A50" s="50" t="s">
        <v>87</v>
      </c>
      <c r="B50" s="50"/>
      <c r="C50" s="77" t="s">
        <v>88</v>
      </c>
      <c r="D50" s="87">
        <v>39932240</v>
      </c>
      <c r="E50" s="59"/>
      <c r="F50" s="43">
        <v>70</v>
      </c>
      <c r="G50" s="61">
        <v>30</v>
      </c>
      <c r="H50" s="59">
        <f t="shared" si="3"/>
        <v>100</v>
      </c>
      <c r="I50" s="60">
        <f>(Y50*H50)/100</f>
        <v>0.51988242041612898</v>
      </c>
      <c r="J50" s="43">
        <f>'[1]Oktober  (2)'!Q50</f>
        <v>0</v>
      </c>
      <c r="K50" s="61">
        <f>28840000+786240+450000+2725000+3400000</f>
        <v>36201240</v>
      </c>
      <c r="L50" s="58">
        <f t="shared" ref="L50" si="5">J50+K50</f>
        <v>36201240</v>
      </c>
      <c r="M50" s="56">
        <v>0</v>
      </c>
      <c r="N50" s="199"/>
      <c r="O50" s="199"/>
      <c r="P50" s="199"/>
      <c r="Q50" s="52"/>
      <c r="R50" s="224" t="s">
        <v>40</v>
      </c>
      <c r="S50" s="205"/>
      <c r="T50" s="56">
        <v>0</v>
      </c>
      <c r="U50" s="56">
        <v>0</v>
      </c>
      <c r="V50" s="55">
        <v>0</v>
      </c>
      <c r="W50" s="56">
        <v>0</v>
      </c>
      <c r="X50" s="56">
        <v>0</v>
      </c>
      <c r="Y50" s="57">
        <f>SUM(D50/D149)*100</f>
        <v>0.51988242041612898</v>
      </c>
      <c r="Z50" s="58">
        <f t="shared" si="0"/>
        <v>3731000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63" hidden="1" x14ac:dyDescent="0.25">
      <c r="A51" s="50" t="s">
        <v>89</v>
      </c>
      <c r="B51" s="50"/>
      <c r="C51" s="77" t="s">
        <v>90</v>
      </c>
      <c r="D51" s="87">
        <f>SUM(D52:D62)</f>
        <v>801213654.80000007</v>
      </c>
      <c r="E51" s="59"/>
      <c r="F51" s="43"/>
      <c r="G51" s="61"/>
      <c r="H51" s="59"/>
      <c r="I51" s="87"/>
      <c r="J51" s="61">
        <f>SUM(J52:J62)</f>
        <v>0</v>
      </c>
      <c r="K51" s="61">
        <f>SUM(K52:K62)</f>
        <v>653552940</v>
      </c>
      <c r="L51" s="61">
        <f>SUM(L52:L62)</f>
        <v>99285440</v>
      </c>
      <c r="M51" s="56"/>
      <c r="N51" s="199"/>
      <c r="O51" s="199"/>
      <c r="P51" s="199"/>
      <c r="Q51" s="52"/>
      <c r="R51" s="224" t="s">
        <v>91</v>
      </c>
      <c r="S51" s="205"/>
      <c r="T51" s="79"/>
      <c r="U51" s="56"/>
      <c r="V51" s="55"/>
      <c r="W51" s="88"/>
      <c r="X51" s="56"/>
      <c r="Y51" s="87"/>
      <c r="Z51" s="58">
        <f t="shared" si="0"/>
        <v>701928214.80000007</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63" hidden="1" x14ac:dyDescent="0.25">
      <c r="A52" s="89"/>
      <c r="B52" s="183"/>
      <c r="C52" s="77" t="s">
        <v>92</v>
      </c>
      <c r="D52" s="92">
        <v>42798620</v>
      </c>
      <c r="E52" s="59"/>
      <c r="F52" s="43">
        <v>50</v>
      </c>
      <c r="G52" s="58">
        <v>50</v>
      </c>
      <c r="H52" s="59">
        <f t="shared" si="3"/>
        <v>100</v>
      </c>
      <c r="I52" s="60">
        <f t="shared" ref="I52:I62" si="6">(Y52*H52)/100</f>
        <v>0.55720015095747555</v>
      </c>
      <c r="J52" s="43">
        <f>'[1]Oktober  (2)'!Q52</f>
        <v>0</v>
      </c>
      <c r="K52" s="61">
        <v>42784940</v>
      </c>
      <c r="L52" s="58">
        <f t="shared" si="2"/>
        <v>42784940</v>
      </c>
      <c r="M52" s="56">
        <v>0</v>
      </c>
      <c r="N52" s="200"/>
      <c r="O52" s="200"/>
      <c r="P52" s="200"/>
      <c r="Q52" s="91"/>
      <c r="R52" s="224" t="s">
        <v>91</v>
      </c>
      <c r="S52" s="205"/>
      <c r="T52" s="56">
        <v>0</v>
      </c>
      <c r="U52" s="56">
        <v>0</v>
      </c>
      <c r="V52" s="55">
        <v>0</v>
      </c>
      <c r="W52" s="56">
        <v>0</v>
      </c>
      <c r="X52" s="56">
        <v>0</v>
      </c>
      <c r="Y52" s="57">
        <f>SUM(D52/D149)*100</f>
        <v>0.55720015095747555</v>
      </c>
      <c r="Z52" s="58">
        <f t="shared" si="0"/>
        <v>13680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78.75" hidden="1" x14ac:dyDescent="0.25">
      <c r="A53" s="51"/>
      <c r="B53" s="184"/>
      <c r="C53" s="90" t="s">
        <v>93</v>
      </c>
      <c r="D53" s="94">
        <v>21140650</v>
      </c>
      <c r="E53" s="59"/>
      <c r="F53" s="43">
        <f>'[1]Oktober  (2)'!O53</f>
        <v>0</v>
      </c>
      <c r="G53" s="58">
        <v>100</v>
      </c>
      <c r="H53" s="59">
        <f t="shared" si="3"/>
        <v>100</v>
      </c>
      <c r="I53" s="60">
        <f t="shared" si="6"/>
        <v>0.27523255122102436</v>
      </c>
      <c r="J53" s="43">
        <f>'[1]Oktober  (2)'!Q53</f>
        <v>0</v>
      </c>
      <c r="K53" s="61">
        <v>21000000</v>
      </c>
      <c r="L53" s="58">
        <f t="shared" si="2"/>
        <v>21000000</v>
      </c>
      <c r="M53" s="56" t="s">
        <v>97</v>
      </c>
      <c r="N53" s="201"/>
      <c r="O53" s="201"/>
      <c r="P53" s="201"/>
      <c r="Q53" s="93"/>
      <c r="R53" s="224" t="s">
        <v>91</v>
      </c>
      <c r="S53" s="205"/>
      <c r="T53" s="95" t="s">
        <v>94</v>
      </c>
      <c r="U53" s="95" t="s">
        <v>95</v>
      </c>
      <c r="V53" s="55" t="s">
        <v>96</v>
      </c>
      <c r="W53" s="56">
        <v>21000000</v>
      </c>
      <c r="X53" s="56" t="s">
        <v>98</v>
      </c>
      <c r="Y53" s="57">
        <f>SUM(D53/D149)*100</f>
        <v>0.27523255122102436</v>
      </c>
      <c r="Z53" s="58">
        <f t="shared" si="0"/>
        <v>140650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94.5" hidden="1" x14ac:dyDescent="0.25">
      <c r="A54" s="51"/>
      <c r="B54" s="184"/>
      <c r="C54" s="90" t="s">
        <v>99</v>
      </c>
      <c r="D54" s="94">
        <v>21140650</v>
      </c>
      <c r="E54" s="59"/>
      <c r="F54" s="43">
        <f>'[1]Oktober  (2)'!O54</f>
        <v>0</v>
      </c>
      <c r="G54" s="58">
        <v>100</v>
      </c>
      <c r="H54" s="59">
        <f t="shared" si="3"/>
        <v>100</v>
      </c>
      <c r="I54" s="60">
        <f t="shared" si="6"/>
        <v>0.27523255122102436</v>
      </c>
      <c r="J54" s="43">
        <f>'[1]Oktober  (2)'!Q54</f>
        <v>0</v>
      </c>
      <c r="K54" s="61">
        <v>20900000</v>
      </c>
      <c r="L54" s="58">
        <f t="shared" si="2"/>
        <v>20900000</v>
      </c>
      <c r="M54" s="56" t="s">
        <v>103</v>
      </c>
      <c r="N54" s="201"/>
      <c r="O54" s="201"/>
      <c r="P54" s="201"/>
      <c r="Q54" s="93"/>
      <c r="R54" s="224" t="s">
        <v>91</v>
      </c>
      <c r="S54" s="205"/>
      <c r="T54" s="95" t="s">
        <v>100</v>
      </c>
      <c r="U54" s="95" t="s">
        <v>101</v>
      </c>
      <c r="V54" s="55" t="s">
        <v>102</v>
      </c>
      <c r="W54" s="56">
        <v>20900000</v>
      </c>
      <c r="X54" s="56" t="s">
        <v>104</v>
      </c>
      <c r="Y54" s="57">
        <f>SUM(D54/D149)*100</f>
        <v>0.27523255122102436</v>
      </c>
      <c r="Z54" s="58">
        <f t="shared" si="0"/>
        <v>240650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63" hidden="1" x14ac:dyDescent="0.25">
      <c r="A55" s="51"/>
      <c r="B55" s="184"/>
      <c r="C55" s="90" t="s">
        <v>105</v>
      </c>
      <c r="D55" s="94">
        <v>0</v>
      </c>
      <c r="E55" s="59"/>
      <c r="F55" s="43">
        <f>'[1]Oktober  (2)'!O55</f>
        <v>0</v>
      </c>
      <c r="G55" s="58">
        <v>0</v>
      </c>
      <c r="H55" s="59">
        <f t="shared" si="3"/>
        <v>0</v>
      </c>
      <c r="I55" s="60">
        <f t="shared" si="6"/>
        <v>0</v>
      </c>
      <c r="J55" s="43">
        <f>'[1]Oktober  (2)'!Q55</f>
        <v>0</v>
      </c>
      <c r="K55" s="61">
        <v>0</v>
      </c>
      <c r="L55" s="58">
        <f t="shared" si="2"/>
        <v>0</v>
      </c>
      <c r="M55" s="56">
        <v>0</v>
      </c>
      <c r="N55" s="201"/>
      <c r="O55" s="201"/>
      <c r="P55" s="201"/>
      <c r="Q55" s="93"/>
      <c r="R55" s="224" t="s">
        <v>91</v>
      </c>
      <c r="S55" s="205"/>
      <c r="T55" s="56">
        <v>0</v>
      </c>
      <c r="U55" s="56">
        <v>0</v>
      </c>
      <c r="V55" s="55">
        <v>0</v>
      </c>
      <c r="W55" s="56">
        <v>0</v>
      </c>
      <c r="X55" s="56">
        <v>0</v>
      </c>
      <c r="Y55" s="57">
        <f>SUM(D55/D149)*100</f>
        <v>0</v>
      </c>
      <c r="Z55" s="58">
        <f t="shared" si="0"/>
        <v>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110.25" hidden="1" x14ac:dyDescent="0.25">
      <c r="A56" s="51"/>
      <c r="B56" s="184"/>
      <c r="C56" s="90" t="s">
        <v>106</v>
      </c>
      <c r="D56" s="94">
        <v>14644500</v>
      </c>
      <c r="E56" s="59"/>
      <c r="F56" s="43">
        <f>'[1]Oktober  (2)'!O56</f>
        <v>0</v>
      </c>
      <c r="G56" s="58">
        <v>100</v>
      </c>
      <c r="H56" s="59">
        <f t="shared" si="3"/>
        <v>100</v>
      </c>
      <c r="I56" s="60">
        <f t="shared" si="6"/>
        <v>0.19065842802166869</v>
      </c>
      <c r="J56" s="43">
        <f>'[1]Oktober  (2)'!Q56</f>
        <v>0</v>
      </c>
      <c r="K56" s="61">
        <v>14600000</v>
      </c>
      <c r="L56" s="58">
        <f t="shared" si="2"/>
        <v>14600000</v>
      </c>
      <c r="M56" s="56" t="s">
        <v>110</v>
      </c>
      <c r="N56" s="201"/>
      <c r="O56" s="201"/>
      <c r="P56" s="201"/>
      <c r="Q56" s="93"/>
      <c r="R56" s="224" t="s">
        <v>91</v>
      </c>
      <c r="S56" s="205"/>
      <c r="T56" s="95" t="s">
        <v>107</v>
      </c>
      <c r="U56" s="95" t="s">
        <v>108</v>
      </c>
      <c r="V56" s="55" t="s">
        <v>109</v>
      </c>
      <c r="W56" s="56">
        <v>14600000</v>
      </c>
      <c r="X56" s="56" t="s">
        <v>111</v>
      </c>
      <c r="Y56" s="57">
        <f>SUM(D56/D149)*100</f>
        <v>0.19065842802166871</v>
      </c>
      <c r="Z56" s="58">
        <f t="shared" si="0"/>
        <v>44500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94.5" hidden="1" x14ac:dyDescent="0.25">
      <c r="A57" s="51"/>
      <c r="B57" s="184"/>
      <c r="C57" s="90" t="s">
        <v>112</v>
      </c>
      <c r="D57" s="94">
        <v>75141000</v>
      </c>
      <c r="E57" s="59" t="s">
        <v>119</v>
      </c>
      <c r="F57" s="43">
        <f>'[1]Oktober  (2)'!O57</f>
        <v>0</v>
      </c>
      <c r="G57" s="58">
        <v>100</v>
      </c>
      <c r="H57" s="59">
        <f t="shared" si="3"/>
        <v>100</v>
      </c>
      <c r="I57" s="60">
        <f t="shared" si="6"/>
        <v>0.97826931202678191</v>
      </c>
      <c r="J57" s="43">
        <f>'[1]Oktober  (2)'!Q57</f>
        <v>0</v>
      </c>
      <c r="K57" s="43">
        <v>54268000</v>
      </c>
      <c r="L57" s="99">
        <v>100</v>
      </c>
      <c r="M57" s="56" t="s">
        <v>117</v>
      </c>
      <c r="N57" s="93" t="s">
        <v>504</v>
      </c>
      <c r="O57" s="201" t="s">
        <v>505</v>
      </c>
      <c r="P57" s="201" t="s">
        <v>506</v>
      </c>
      <c r="Q57" s="93" t="s">
        <v>507</v>
      </c>
      <c r="R57" s="224" t="s">
        <v>91</v>
      </c>
      <c r="S57" s="205"/>
      <c r="T57" s="95" t="s">
        <v>114</v>
      </c>
      <c r="U57" s="95" t="s">
        <v>115</v>
      </c>
      <c r="V57" s="55" t="s">
        <v>116</v>
      </c>
      <c r="W57" s="56">
        <v>54268000</v>
      </c>
      <c r="X57" s="56" t="s">
        <v>118</v>
      </c>
      <c r="Y57" s="57">
        <f>(D57/D149)*100</f>
        <v>0.97826931202678202</v>
      </c>
      <c r="Z57" s="58">
        <f t="shared" si="0"/>
        <v>75140900</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48.75" hidden="1" customHeight="1" x14ac:dyDescent="0.25">
      <c r="A58" s="51"/>
      <c r="B58" s="184"/>
      <c r="C58" s="90" t="s">
        <v>120</v>
      </c>
      <c r="D58" s="94">
        <v>125236000</v>
      </c>
      <c r="E58" s="59"/>
      <c r="F58" s="43">
        <f>'[1]Oktober  (2)'!O58</f>
        <v>0</v>
      </c>
      <c r="G58" s="58">
        <v>0</v>
      </c>
      <c r="H58" s="59">
        <f t="shared" si="3"/>
        <v>0</v>
      </c>
      <c r="I58" s="60">
        <f t="shared" si="6"/>
        <v>0</v>
      </c>
      <c r="J58" s="43">
        <f>'[1]Oktober  (2)'!Q58</f>
        <v>0</v>
      </c>
      <c r="K58" s="61">
        <v>0</v>
      </c>
      <c r="L58" s="58">
        <f t="shared" si="2"/>
        <v>0</v>
      </c>
      <c r="M58" s="56">
        <v>0</v>
      </c>
      <c r="N58" s="93"/>
      <c r="O58" s="201"/>
      <c r="P58" s="201"/>
      <c r="Q58" s="93"/>
      <c r="R58" s="224" t="s">
        <v>91</v>
      </c>
      <c r="S58" s="205"/>
      <c r="T58" s="56">
        <v>0</v>
      </c>
      <c r="U58" s="56">
        <v>0</v>
      </c>
      <c r="V58" s="55">
        <v>0</v>
      </c>
      <c r="W58" s="56">
        <v>0</v>
      </c>
      <c r="X58" s="56">
        <v>0</v>
      </c>
      <c r="Y58" s="57">
        <f>(D58/D149)*100</f>
        <v>1.630461872492861</v>
      </c>
      <c r="Z58" s="58">
        <f t="shared" si="0"/>
        <v>125236000</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4.5" customHeight="1" x14ac:dyDescent="0.25">
      <c r="A59" s="51"/>
      <c r="B59" s="184">
        <v>1</v>
      </c>
      <c r="C59" s="90" t="s">
        <v>121</v>
      </c>
      <c r="D59" s="94">
        <v>125278058.7</v>
      </c>
      <c r="E59" s="59" t="s">
        <v>128</v>
      </c>
      <c r="F59" s="43">
        <v>70</v>
      </c>
      <c r="G59" s="58">
        <v>30</v>
      </c>
      <c r="H59" s="59">
        <f t="shared" si="3"/>
        <v>100</v>
      </c>
      <c r="I59" s="60">
        <f t="shared" si="6"/>
        <v>1.6310094395403283</v>
      </c>
      <c r="J59" s="43">
        <f>'[1]Oktober  (2)'!Q59</f>
        <v>0</v>
      </c>
      <c r="K59" s="61">
        <v>125000000</v>
      </c>
      <c r="L59" s="99">
        <v>100</v>
      </c>
      <c r="M59" s="56" t="s">
        <v>126</v>
      </c>
      <c r="N59" s="93" t="s">
        <v>122</v>
      </c>
      <c r="O59" s="201" t="s">
        <v>555</v>
      </c>
      <c r="P59" s="31" t="s">
        <v>128</v>
      </c>
      <c r="Q59" s="93" t="s">
        <v>558</v>
      </c>
      <c r="R59" s="224" t="s">
        <v>91</v>
      </c>
      <c r="S59" s="205"/>
      <c r="T59" s="56" t="s">
        <v>123</v>
      </c>
      <c r="U59" s="56" t="s">
        <v>124</v>
      </c>
      <c r="V59" s="55" t="s">
        <v>125</v>
      </c>
      <c r="W59" s="56">
        <v>125000000</v>
      </c>
      <c r="X59" s="56" t="s">
        <v>127</v>
      </c>
      <c r="Y59" s="57">
        <f>(D59/D149)*100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110.25" hidden="1" x14ac:dyDescent="0.25">
      <c r="A60" s="51"/>
      <c r="B60" s="184"/>
      <c r="C60" s="90" t="s">
        <v>129</v>
      </c>
      <c r="D60" s="94">
        <v>125278058.7</v>
      </c>
      <c r="E60" s="59" t="s">
        <v>135</v>
      </c>
      <c r="F60" s="43">
        <v>70</v>
      </c>
      <c r="G60" s="58">
        <v>30</v>
      </c>
      <c r="H60" s="59">
        <f t="shared" si="3"/>
        <v>100</v>
      </c>
      <c r="I60" s="60">
        <f t="shared" si="6"/>
        <v>1.6310094395403283</v>
      </c>
      <c r="J60" s="43">
        <f>'[1]Oktober  (2)'!Q60</f>
        <v>0</v>
      </c>
      <c r="K60" s="61">
        <v>125000000</v>
      </c>
      <c r="L60" s="99">
        <v>100</v>
      </c>
      <c r="M60" s="56" t="s">
        <v>133</v>
      </c>
      <c r="N60" s="96" t="s">
        <v>130</v>
      </c>
      <c r="O60" s="202" t="s">
        <v>557</v>
      </c>
      <c r="P60" s="31" t="s">
        <v>135</v>
      </c>
      <c r="Q60" s="96" t="s">
        <v>558</v>
      </c>
      <c r="R60" s="224" t="s">
        <v>91</v>
      </c>
      <c r="S60" s="205"/>
      <c r="T60" s="95" t="s">
        <v>131</v>
      </c>
      <c r="U60" s="56" t="s">
        <v>124</v>
      </c>
      <c r="V60" s="55" t="s">
        <v>132</v>
      </c>
      <c r="W60" s="56">
        <v>125000000</v>
      </c>
      <c r="X60" s="56" t="s">
        <v>134</v>
      </c>
      <c r="Y60" s="57">
        <f>(D60/D149)*100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63.75" hidden="1" customHeight="1" x14ac:dyDescent="0.25">
      <c r="A61" s="51"/>
      <c r="B61" s="184"/>
      <c r="C61" s="90" t="s">
        <v>136</v>
      </c>
      <c r="D61" s="94">
        <v>125278058.7</v>
      </c>
      <c r="E61" s="59" t="s">
        <v>141</v>
      </c>
      <c r="F61" s="43">
        <v>70</v>
      </c>
      <c r="G61" s="58">
        <v>30</v>
      </c>
      <c r="H61" s="59">
        <f t="shared" si="3"/>
        <v>100</v>
      </c>
      <c r="I61" s="60">
        <f t="shared" si="6"/>
        <v>1.6310094395403283</v>
      </c>
      <c r="J61" s="43">
        <f>'[1]Oktober  (2)'!Q61</f>
        <v>0</v>
      </c>
      <c r="K61" s="61">
        <f>37500000+87500000</f>
        <v>125000000</v>
      </c>
      <c r="L61" s="99">
        <v>100</v>
      </c>
      <c r="M61" s="56" t="s">
        <v>139</v>
      </c>
      <c r="N61" s="93" t="s">
        <v>130</v>
      </c>
      <c r="O61" s="201" t="s">
        <v>500</v>
      </c>
      <c r="P61" s="31" t="s">
        <v>141</v>
      </c>
      <c r="Q61" s="93" t="s">
        <v>558</v>
      </c>
      <c r="R61" s="224" t="s">
        <v>91</v>
      </c>
      <c r="S61" s="205"/>
      <c r="T61" s="56" t="s">
        <v>137</v>
      </c>
      <c r="U61" s="56" t="s">
        <v>124</v>
      </c>
      <c r="V61" s="55" t="s">
        <v>138</v>
      </c>
      <c r="W61" s="56">
        <v>120000000</v>
      </c>
      <c r="X61" s="56" t="s">
        <v>140</v>
      </c>
      <c r="Y61" s="57">
        <f>(D61/D149)*100</f>
        <v>1.6310094395403283</v>
      </c>
      <c r="Z61" s="58">
        <f t="shared" si="0"/>
        <v>125277958.7</v>
      </c>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64" customFormat="1" ht="63.75" hidden="1" customHeight="1" x14ac:dyDescent="0.25">
      <c r="A62" s="51"/>
      <c r="B62" s="184"/>
      <c r="C62" s="90" t="s">
        <v>142</v>
      </c>
      <c r="D62" s="94">
        <v>125278058.7</v>
      </c>
      <c r="E62" s="59" t="s">
        <v>148</v>
      </c>
      <c r="F62" s="43">
        <v>70</v>
      </c>
      <c r="G62" s="58">
        <v>30</v>
      </c>
      <c r="H62" s="59">
        <f>F62+G62</f>
        <v>100</v>
      </c>
      <c r="I62" s="60">
        <f t="shared" si="6"/>
        <v>1.6310094395403283</v>
      </c>
      <c r="J62" s="43">
        <f>'[1]Oktober  (2)'!Q62</f>
        <v>0</v>
      </c>
      <c r="K62" s="61">
        <v>125000000</v>
      </c>
      <c r="L62" s="99">
        <v>100</v>
      </c>
      <c r="M62" s="56" t="s">
        <v>146</v>
      </c>
      <c r="N62" s="93" t="s">
        <v>143</v>
      </c>
      <c r="O62" s="201" t="s">
        <v>556</v>
      </c>
      <c r="P62" s="31" t="s">
        <v>148</v>
      </c>
      <c r="Q62" s="93" t="s">
        <v>558</v>
      </c>
      <c r="R62" s="224" t="s">
        <v>91</v>
      </c>
      <c r="S62" s="205"/>
      <c r="T62" s="95" t="s">
        <v>144</v>
      </c>
      <c r="U62" s="95" t="s">
        <v>124</v>
      </c>
      <c r="V62" s="55" t="s">
        <v>145</v>
      </c>
      <c r="W62" s="56">
        <v>125000000</v>
      </c>
      <c r="X62" s="56" t="s">
        <v>147</v>
      </c>
      <c r="Y62" s="57">
        <f>(D62/D149)*100</f>
        <v>1.6310094395403283</v>
      </c>
      <c r="Z62" s="58">
        <f t="shared" si="0"/>
        <v>125277958.7</v>
      </c>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c r="BE62" s="62"/>
      <c r="BF62" s="62"/>
      <c r="BG62" s="62"/>
      <c r="BH62" s="62"/>
      <c r="BI62" s="62"/>
      <c r="BJ62" s="62"/>
      <c r="BK62" s="62"/>
      <c r="BL62" s="62"/>
      <c r="BM62" s="62"/>
      <c r="BN62" s="62"/>
      <c r="BO62" s="62"/>
      <c r="BP62" s="62"/>
      <c r="BQ62" s="62"/>
      <c r="BR62" s="62"/>
      <c r="BS62" s="62"/>
      <c r="BT62" s="62"/>
      <c r="BU62" s="62"/>
      <c r="BV62" s="62"/>
      <c r="BW62" s="62"/>
      <c r="BX62" s="62"/>
      <c r="BY62" s="62"/>
      <c r="BZ62" s="62"/>
      <c r="CA62" s="62"/>
      <c r="CB62" s="62"/>
      <c r="CC62" s="62"/>
      <c r="CD62" s="62"/>
      <c r="CE62" s="62"/>
      <c r="CF62" s="62"/>
      <c r="CG62" s="62"/>
      <c r="CH62" s="62"/>
      <c r="CI62" s="62"/>
      <c r="CJ62" s="62"/>
      <c r="CK62" s="62"/>
      <c r="CL62" s="62"/>
      <c r="CM62" s="62"/>
      <c r="CN62" s="62"/>
      <c r="CO62" s="62"/>
      <c r="CP62" s="62"/>
      <c r="CQ62" s="62"/>
      <c r="CR62" s="62"/>
      <c r="CS62" s="62"/>
      <c r="CT62" s="62"/>
      <c r="CU62" s="62"/>
      <c r="CV62" s="62"/>
      <c r="CW62" s="62"/>
      <c r="CX62" s="62"/>
      <c r="CY62" s="62"/>
      <c r="CZ62" s="62"/>
      <c r="DA62" s="62"/>
      <c r="DB62" s="62"/>
      <c r="DC62" s="62"/>
      <c r="DD62" s="62"/>
      <c r="DE62" s="62"/>
      <c r="DF62" s="62"/>
      <c r="DG62" s="62"/>
      <c r="DH62" s="62"/>
      <c r="DI62" s="62"/>
      <c r="DJ62" s="62"/>
      <c r="DK62" s="62"/>
      <c r="DL62" s="62"/>
      <c r="DM62" s="62"/>
      <c r="DN62" s="62"/>
      <c r="DO62" s="62"/>
      <c r="DP62" s="62"/>
      <c r="DQ62" s="62"/>
      <c r="DR62" s="62"/>
      <c r="DS62" s="62"/>
      <c r="DT62" s="62"/>
      <c r="DU62" s="62"/>
      <c r="DV62" s="62"/>
      <c r="DW62" s="62"/>
      <c r="DX62" s="62"/>
      <c r="DY62" s="62"/>
      <c r="DZ62" s="62"/>
      <c r="EA62" s="62"/>
      <c r="EB62" s="62"/>
      <c r="EC62" s="62"/>
      <c r="ED62" s="62"/>
      <c r="EE62" s="62"/>
      <c r="EF62" s="62"/>
      <c r="EG62" s="62"/>
      <c r="EH62" s="62"/>
      <c r="EI62" s="62"/>
      <c r="EJ62" s="62"/>
      <c r="EK62" s="62"/>
      <c r="EL62" s="62"/>
      <c r="EM62" s="62"/>
      <c r="EN62" s="62"/>
      <c r="EO62" s="62"/>
      <c r="EP62" s="62"/>
      <c r="EQ62" s="62"/>
      <c r="ER62" s="62"/>
      <c r="ES62" s="62"/>
      <c r="ET62" s="62"/>
      <c r="EU62" s="62"/>
      <c r="EV62" s="63"/>
    </row>
    <row r="63" spans="1:152" s="64" customFormat="1" ht="47.25" hidden="1" x14ac:dyDescent="0.25">
      <c r="A63" s="50" t="s">
        <v>149</v>
      </c>
      <c r="B63" s="50"/>
      <c r="C63" s="77" t="s">
        <v>150</v>
      </c>
      <c r="D63" s="97">
        <f>SUM(D64:D64)</f>
        <v>141271360</v>
      </c>
      <c r="E63" s="59"/>
      <c r="F63" s="58"/>
      <c r="G63" s="61"/>
      <c r="H63" s="59"/>
      <c r="I63" s="98"/>
      <c r="J63" s="61">
        <f>SUM(J64)/1</f>
        <v>54000000</v>
      </c>
      <c r="K63" s="61">
        <f>SUM(K64)/1</f>
        <v>0</v>
      </c>
      <c r="L63" s="58">
        <f t="shared" si="2"/>
        <v>54000000</v>
      </c>
      <c r="M63" s="56"/>
      <c r="N63" s="52"/>
      <c r="O63" s="199"/>
      <c r="P63" s="199"/>
      <c r="Q63" s="52"/>
      <c r="R63" s="224" t="s">
        <v>53</v>
      </c>
      <c r="S63" s="205"/>
      <c r="T63" s="56"/>
      <c r="U63" s="56"/>
      <c r="V63" s="55"/>
      <c r="W63" s="56"/>
      <c r="X63" s="56"/>
      <c r="Y63" s="98"/>
      <c r="Z63" s="58">
        <f t="shared" si="0"/>
        <v>87271360</v>
      </c>
      <c r="AA63" s="65"/>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c r="EO63" s="62"/>
      <c r="EP63" s="62"/>
      <c r="EQ63" s="62"/>
      <c r="ER63" s="62"/>
      <c r="ES63" s="62"/>
      <c r="ET63" s="62"/>
      <c r="EU63" s="62"/>
      <c r="EV63" s="63"/>
    </row>
    <row r="64" spans="1:152" s="34" customFormat="1" hidden="1" x14ac:dyDescent="0.25">
      <c r="A64" s="82"/>
      <c r="B64" s="82"/>
      <c r="C64" s="77" t="s">
        <v>151</v>
      </c>
      <c r="D64" s="97">
        <f>141271360</f>
        <v>141271360</v>
      </c>
      <c r="E64" s="59"/>
      <c r="F64" s="43">
        <f>'[1]Oktober  (2)'!O68</f>
        <v>30</v>
      </c>
      <c r="G64" s="58">
        <v>70</v>
      </c>
      <c r="H64" s="59">
        <f t="shared" si="3"/>
        <v>100</v>
      </c>
      <c r="I64" s="60">
        <f>(Y64*H64)/100</f>
        <v>1.8392280666518657</v>
      </c>
      <c r="J64" s="43">
        <v>54000000</v>
      </c>
      <c r="K64" s="61"/>
      <c r="L64" s="58">
        <f t="shared" si="2"/>
        <v>54000000</v>
      </c>
      <c r="M64" s="56">
        <v>0</v>
      </c>
      <c r="N64" s="52"/>
      <c r="O64" s="199"/>
      <c r="P64" s="199"/>
      <c r="Q64" s="52"/>
      <c r="R64" s="224" t="s">
        <v>152</v>
      </c>
      <c r="S64" s="205"/>
      <c r="T64" s="56">
        <v>0</v>
      </c>
      <c r="U64" s="56">
        <v>0</v>
      </c>
      <c r="V64" s="55">
        <v>0</v>
      </c>
      <c r="W64" s="56">
        <v>0</v>
      </c>
      <c r="X64" s="56">
        <v>0</v>
      </c>
      <c r="Y64" s="57">
        <f>SUM(D64/D149)*100</f>
        <v>1.8392280666518657</v>
      </c>
      <c r="Z64" s="58">
        <f t="shared" si="0"/>
        <v>87271360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34" customFormat="1" ht="47.25" hidden="1" x14ac:dyDescent="0.25">
      <c r="A65" s="50"/>
      <c r="B65" s="50"/>
      <c r="C65" s="77" t="s">
        <v>150</v>
      </c>
      <c r="D65" s="97">
        <f>D66</f>
        <v>54000000</v>
      </c>
      <c r="E65" s="59"/>
      <c r="F65" s="43"/>
      <c r="G65" s="58"/>
      <c r="H65" s="59"/>
      <c r="I65" s="60"/>
      <c r="J65" s="43"/>
      <c r="K65" s="61">
        <f>K66</f>
        <v>54000000</v>
      </c>
      <c r="L65" s="58">
        <f>L66</f>
        <v>54000000</v>
      </c>
      <c r="M65" s="56"/>
      <c r="N65" s="52"/>
      <c r="O65" s="199"/>
      <c r="P65" s="199"/>
      <c r="Q65" s="52"/>
      <c r="R65" s="224" t="s">
        <v>152</v>
      </c>
      <c r="S65" s="205"/>
      <c r="T65" s="56">
        <v>0</v>
      </c>
      <c r="U65" s="56">
        <v>0</v>
      </c>
      <c r="V65" s="55"/>
      <c r="W65" s="56"/>
      <c r="X65" s="56"/>
      <c r="Y65" s="57"/>
      <c r="Z65" s="58">
        <f t="shared" si="0"/>
        <v>0</v>
      </c>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c r="EE65" s="32"/>
      <c r="EF65" s="32"/>
      <c r="EG65" s="32"/>
      <c r="EH65" s="32"/>
      <c r="EI65" s="32"/>
      <c r="EJ65" s="32"/>
      <c r="EK65" s="32"/>
      <c r="EL65" s="32"/>
      <c r="EM65" s="32"/>
      <c r="EN65" s="32"/>
      <c r="EO65" s="32"/>
      <c r="EP65" s="32"/>
      <c r="EQ65" s="32"/>
      <c r="ER65" s="32"/>
      <c r="ES65" s="32"/>
      <c r="ET65" s="32"/>
      <c r="EU65" s="32"/>
      <c r="EV65" s="33"/>
    </row>
    <row r="66" spans="1:152" s="34" customFormat="1" hidden="1" x14ac:dyDescent="0.25">
      <c r="A66" s="50"/>
      <c r="B66" s="50"/>
      <c r="C66" s="77" t="s">
        <v>151</v>
      </c>
      <c r="D66" s="97">
        <v>54000000</v>
      </c>
      <c r="E66" s="59"/>
      <c r="F66" s="43">
        <v>100</v>
      </c>
      <c r="G66" s="99">
        <v>100</v>
      </c>
      <c r="H66" s="59">
        <f t="shared" si="3"/>
        <v>200</v>
      </c>
      <c r="I66" s="60">
        <f>(Y66*H66)/100</f>
        <v>1.4060644082310916</v>
      </c>
      <c r="J66" s="43">
        <v>0</v>
      </c>
      <c r="K66" s="61">
        <v>54000000</v>
      </c>
      <c r="L66" s="58">
        <f>K66</f>
        <v>54000000</v>
      </c>
      <c r="M66" s="56">
        <v>0</v>
      </c>
      <c r="N66" s="52"/>
      <c r="O66" s="199"/>
      <c r="P66" s="199"/>
      <c r="Q66" s="52"/>
      <c r="R66" s="224" t="s">
        <v>152</v>
      </c>
      <c r="S66" s="205"/>
      <c r="T66" s="56">
        <v>0</v>
      </c>
      <c r="U66" s="56">
        <v>0</v>
      </c>
      <c r="V66" s="55">
        <v>0</v>
      </c>
      <c r="W66" s="56">
        <v>0</v>
      </c>
      <c r="X66" s="56">
        <v>0</v>
      </c>
      <c r="Y66" s="57">
        <f>SUM(D66/D149)*100</f>
        <v>0.70303220411554579</v>
      </c>
      <c r="Z66" s="58">
        <f t="shared" si="0"/>
        <v>0</v>
      </c>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c r="EE66" s="32"/>
      <c r="EF66" s="32"/>
      <c r="EG66" s="32"/>
      <c r="EH66" s="32"/>
      <c r="EI66" s="32"/>
      <c r="EJ66" s="32"/>
      <c r="EK66" s="32"/>
      <c r="EL66" s="32"/>
      <c r="EM66" s="32"/>
      <c r="EN66" s="32"/>
      <c r="EO66" s="32"/>
      <c r="EP66" s="32"/>
      <c r="EQ66" s="32"/>
      <c r="ER66" s="32"/>
      <c r="ES66" s="32"/>
      <c r="ET66" s="32"/>
      <c r="EU66" s="32"/>
      <c r="EV66" s="33"/>
    </row>
    <row r="67" spans="1:152" s="64" customFormat="1" ht="63" hidden="1" x14ac:dyDescent="0.25">
      <c r="A67" s="50" t="s">
        <v>153</v>
      </c>
      <c r="B67" s="50"/>
      <c r="C67" s="77" t="s">
        <v>154</v>
      </c>
      <c r="D67" s="100">
        <f>SUM(D68:D77)</f>
        <v>1190000000</v>
      </c>
      <c r="E67" s="59"/>
      <c r="F67" s="58"/>
      <c r="G67" s="102"/>
      <c r="H67" s="102"/>
      <c r="I67" s="101"/>
      <c r="J67" s="101">
        <f>SUM(J68:J77)</f>
        <v>0</v>
      </c>
      <c r="K67" s="101">
        <f>SUM(K68:K77)</f>
        <v>1133900000</v>
      </c>
      <c r="L67" s="101">
        <f>J67+K67</f>
        <v>1133900000</v>
      </c>
      <c r="M67" s="56"/>
      <c r="N67" s="52"/>
      <c r="O67" s="199"/>
      <c r="P67" s="199"/>
      <c r="Q67" s="52"/>
      <c r="R67" s="227" t="s">
        <v>155</v>
      </c>
      <c r="S67" s="216"/>
      <c r="T67" s="56"/>
      <c r="U67" s="56"/>
      <c r="V67" s="55"/>
      <c r="W67" s="56"/>
      <c r="X67" s="56"/>
      <c r="Y67" s="101"/>
      <c r="Z67" s="58">
        <f t="shared" si="0"/>
        <v>56100000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3" hidden="1" x14ac:dyDescent="0.25">
      <c r="A68" s="82"/>
      <c r="B68" s="82"/>
      <c r="C68" s="77" t="s">
        <v>156</v>
      </c>
      <c r="D68" s="100">
        <v>110000000</v>
      </c>
      <c r="E68" s="59"/>
      <c r="F68" s="43">
        <v>20</v>
      </c>
      <c r="G68" s="58">
        <v>40</v>
      </c>
      <c r="H68" s="59">
        <f t="shared" ref="H68" si="7">F68+G68</f>
        <v>60</v>
      </c>
      <c r="I68" s="60">
        <f t="shared" ref="I68:I77" si="8">(Y68*H68)/100</f>
        <v>0.85926158280788945</v>
      </c>
      <c r="J68" s="43">
        <f>'[1]Oktober  (2)'!Q70</f>
        <v>0</v>
      </c>
      <c r="K68" s="61">
        <f>47600000+6300000</f>
        <v>53900000</v>
      </c>
      <c r="L68" s="58">
        <f t="shared" ref="L68:L115" si="9">J68+K68</f>
        <v>53900000</v>
      </c>
      <c r="M68" s="56">
        <v>0</v>
      </c>
      <c r="N68" s="52"/>
      <c r="O68" s="199"/>
      <c r="P68" s="199"/>
      <c r="Q68" s="52"/>
      <c r="R68" s="217" t="s">
        <v>155</v>
      </c>
      <c r="S68" s="228"/>
      <c r="T68" s="56">
        <v>0</v>
      </c>
      <c r="U68" s="56">
        <v>0</v>
      </c>
      <c r="V68" s="55">
        <v>0</v>
      </c>
      <c r="W68" s="56">
        <v>0</v>
      </c>
      <c r="X68" s="56">
        <v>0</v>
      </c>
      <c r="Y68" s="57">
        <f>SUM(D68/D149)*100</f>
        <v>1.432102638013149</v>
      </c>
      <c r="Z68" s="58">
        <f t="shared" si="0"/>
        <v>56100000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55.5" hidden="1" customHeight="1" x14ac:dyDescent="0.25">
      <c r="A69" s="51"/>
      <c r="B69" s="51"/>
      <c r="C69" s="77" t="s">
        <v>157</v>
      </c>
      <c r="D69" s="100">
        <v>120000000</v>
      </c>
      <c r="E69" s="59" t="s">
        <v>164</v>
      </c>
      <c r="F69" s="43">
        <v>70</v>
      </c>
      <c r="G69" s="58">
        <v>30</v>
      </c>
      <c r="H69" s="59">
        <f t="shared" si="3"/>
        <v>100</v>
      </c>
      <c r="I69" s="60">
        <f t="shared" si="8"/>
        <v>1.5622937869234348</v>
      </c>
      <c r="J69" s="43">
        <f>'[1]Oktober  (2)'!Q71</f>
        <v>0</v>
      </c>
      <c r="K69" s="61">
        <f t="shared" ref="K69:K75" si="10">30000000+54000000+36000000</f>
        <v>120000000</v>
      </c>
      <c r="L69" s="99">
        <v>100</v>
      </c>
      <c r="M69" s="56" t="s">
        <v>162</v>
      </c>
      <c r="N69" s="52" t="s">
        <v>158</v>
      </c>
      <c r="O69" s="199" t="s">
        <v>495</v>
      </c>
      <c r="P69" s="31" t="s">
        <v>164</v>
      </c>
      <c r="Q69" s="56" t="s">
        <v>162</v>
      </c>
      <c r="R69" s="217" t="s">
        <v>155</v>
      </c>
      <c r="S69" s="228"/>
      <c r="T69" s="95" t="s">
        <v>159</v>
      </c>
      <c r="U69" s="95" t="s">
        <v>160</v>
      </c>
      <c r="V69" s="103" t="s">
        <v>161</v>
      </c>
      <c r="W69" s="56">
        <v>120000000</v>
      </c>
      <c r="X69" s="56" t="s">
        <v>163</v>
      </c>
      <c r="Y69" s="57">
        <f>SUM(D69/D149)*100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61.5" hidden="1" customHeight="1" x14ac:dyDescent="0.25">
      <c r="A70" s="51"/>
      <c r="B70" s="51"/>
      <c r="C70" s="104" t="s">
        <v>165</v>
      </c>
      <c r="D70" s="100">
        <v>120000000</v>
      </c>
      <c r="E70" s="59" t="s">
        <v>164</v>
      </c>
      <c r="F70" s="43">
        <v>100</v>
      </c>
      <c r="G70" s="58">
        <v>0</v>
      </c>
      <c r="H70" s="59">
        <f t="shared" si="3"/>
        <v>100</v>
      </c>
      <c r="I70" s="60">
        <f t="shared" si="8"/>
        <v>1.5622937869234348</v>
      </c>
      <c r="J70" s="43">
        <f>'[1]Oktober  (2)'!Q72</f>
        <v>0</v>
      </c>
      <c r="K70" s="61">
        <f t="shared" si="10"/>
        <v>120000000</v>
      </c>
      <c r="L70" s="99">
        <v>100</v>
      </c>
      <c r="M70" s="56" t="s">
        <v>167</v>
      </c>
      <c r="N70" s="52" t="s">
        <v>130</v>
      </c>
      <c r="O70" s="199" t="s">
        <v>496</v>
      </c>
      <c r="P70" s="31" t="s">
        <v>164</v>
      </c>
      <c r="Q70" s="56" t="s">
        <v>167</v>
      </c>
      <c r="R70" s="217" t="s">
        <v>155</v>
      </c>
      <c r="S70" s="228"/>
      <c r="T70" s="95" t="s">
        <v>159</v>
      </c>
      <c r="U70" s="95" t="s">
        <v>160</v>
      </c>
      <c r="V70" s="103" t="s">
        <v>166</v>
      </c>
      <c r="W70" s="56">
        <v>120000000</v>
      </c>
      <c r="X70" s="56" t="s">
        <v>168</v>
      </c>
      <c r="Y70" s="57">
        <f>SUM(D70/D149*100)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68.25" hidden="1" customHeight="1" x14ac:dyDescent="0.25">
      <c r="A71" s="51"/>
      <c r="B71" s="51"/>
      <c r="C71" s="104" t="s">
        <v>169</v>
      </c>
      <c r="D71" s="100">
        <v>120000000</v>
      </c>
      <c r="E71" s="59" t="s">
        <v>164</v>
      </c>
      <c r="F71" s="43">
        <v>45</v>
      </c>
      <c r="G71" s="58">
        <v>55</v>
      </c>
      <c r="H71" s="59">
        <f t="shared" si="3"/>
        <v>100</v>
      </c>
      <c r="I71" s="60">
        <f t="shared" si="8"/>
        <v>1.5622937869234348</v>
      </c>
      <c r="J71" s="43">
        <f>'[1]Oktober  (2)'!Q73</f>
        <v>0</v>
      </c>
      <c r="K71" s="61">
        <f t="shared" si="10"/>
        <v>120000000</v>
      </c>
      <c r="L71" s="99">
        <v>100</v>
      </c>
      <c r="M71" s="56" t="s">
        <v>172</v>
      </c>
      <c r="N71" s="52" t="s">
        <v>170</v>
      </c>
      <c r="O71" s="199" t="s">
        <v>497</v>
      </c>
      <c r="P71" s="31" t="s">
        <v>164</v>
      </c>
      <c r="Q71" s="56" t="s">
        <v>172</v>
      </c>
      <c r="R71" s="217" t="s">
        <v>155</v>
      </c>
      <c r="S71" s="228"/>
      <c r="T71" s="95" t="s">
        <v>159</v>
      </c>
      <c r="U71" s="95" t="s">
        <v>160</v>
      </c>
      <c r="V71" s="103" t="s">
        <v>171</v>
      </c>
      <c r="W71" s="56">
        <v>120000000</v>
      </c>
      <c r="X71" s="56" t="s">
        <v>173</v>
      </c>
      <c r="Y71" s="57">
        <f>SUM(D71/D149)*100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49.5" hidden="1" customHeight="1" x14ac:dyDescent="0.25">
      <c r="A72" s="51"/>
      <c r="B72" s="51"/>
      <c r="C72" s="104" t="s">
        <v>174</v>
      </c>
      <c r="D72" s="100">
        <v>120000000</v>
      </c>
      <c r="E72" s="59" t="s">
        <v>164</v>
      </c>
      <c r="F72" s="43">
        <v>90</v>
      </c>
      <c r="G72" s="58">
        <v>10</v>
      </c>
      <c r="H72" s="59">
        <f t="shared" si="3"/>
        <v>100</v>
      </c>
      <c r="I72" s="60">
        <f t="shared" si="8"/>
        <v>1.5622937869234348</v>
      </c>
      <c r="J72" s="43">
        <f>'[1]Oktober  (2)'!Q74</f>
        <v>0</v>
      </c>
      <c r="K72" s="61">
        <f t="shared" si="10"/>
        <v>120000000</v>
      </c>
      <c r="L72" s="99">
        <v>100</v>
      </c>
      <c r="M72" s="56" t="s">
        <v>177</v>
      </c>
      <c r="N72" s="52" t="s">
        <v>175</v>
      </c>
      <c r="O72" s="199" t="s">
        <v>498</v>
      </c>
      <c r="P72" s="31" t="s">
        <v>164</v>
      </c>
      <c r="Q72" s="56" t="s">
        <v>177</v>
      </c>
      <c r="R72" s="217" t="s">
        <v>155</v>
      </c>
      <c r="S72" s="228"/>
      <c r="T72" s="95" t="s">
        <v>159</v>
      </c>
      <c r="U72" s="95" t="s">
        <v>160</v>
      </c>
      <c r="V72" s="103" t="s">
        <v>176</v>
      </c>
      <c r="W72" s="56">
        <v>120000000</v>
      </c>
      <c r="X72" s="56" t="s">
        <v>178</v>
      </c>
      <c r="Y72" s="57">
        <f>SUM(D72/D149)*100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78.75" hidden="1" x14ac:dyDescent="0.25">
      <c r="A73" s="51"/>
      <c r="B73" s="51"/>
      <c r="C73" s="104" t="s">
        <v>179</v>
      </c>
      <c r="D73" s="100">
        <v>120000000</v>
      </c>
      <c r="E73" s="59" t="s">
        <v>164</v>
      </c>
      <c r="F73" s="43">
        <v>90</v>
      </c>
      <c r="G73" s="58">
        <v>10</v>
      </c>
      <c r="H73" s="59">
        <f t="shared" si="3"/>
        <v>100</v>
      </c>
      <c r="I73" s="60">
        <f t="shared" si="8"/>
        <v>1.5622937869234348</v>
      </c>
      <c r="J73" s="43">
        <f>'[1]Oktober  (2)'!Q75</f>
        <v>0</v>
      </c>
      <c r="K73" s="61">
        <f t="shared" si="10"/>
        <v>120000000</v>
      </c>
      <c r="L73" s="99">
        <v>100</v>
      </c>
      <c r="M73" s="56" t="s">
        <v>181</v>
      </c>
      <c r="N73" s="52" t="s">
        <v>175</v>
      </c>
      <c r="O73" s="199" t="s">
        <v>499</v>
      </c>
      <c r="P73" s="31" t="s">
        <v>164</v>
      </c>
      <c r="Q73" s="56" t="s">
        <v>181</v>
      </c>
      <c r="R73" s="217" t="s">
        <v>155</v>
      </c>
      <c r="S73" s="228"/>
      <c r="T73" s="95" t="s">
        <v>159</v>
      </c>
      <c r="U73" s="95" t="s">
        <v>160</v>
      </c>
      <c r="V73" s="103" t="s">
        <v>180</v>
      </c>
      <c r="W73" s="56">
        <v>120000000</v>
      </c>
      <c r="X73" s="56" t="s">
        <v>182</v>
      </c>
      <c r="Y73" s="57">
        <f>SUM(D73/D149)*100</f>
        <v>1.562293786923435</v>
      </c>
      <c r="Z73" s="58">
        <f t="shared" si="0"/>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72.75" hidden="1" customHeight="1" x14ac:dyDescent="0.25">
      <c r="A74" s="51"/>
      <c r="B74" s="51"/>
      <c r="C74" s="105" t="s">
        <v>183</v>
      </c>
      <c r="D74" s="100">
        <v>120000000</v>
      </c>
      <c r="E74" s="59" t="s">
        <v>164</v>
      </c>
      <c r="F74" s="43">
        <v>100</v>
      </c>
      <c r="G74" s="58">
        <v>0</v>
      </c>
      <c r="H74" s="59">
        <f t="shared" si="3"/>
        <v>100</v>
      </c>
      <c r="I74" s="60">
        <f t="shared" si="8"/>
        <v>1.5622937869234348</v>
      </c>
      <c r="J74" s="43">
        <f>'[1]Oktober  (2)'!Q76</f>
        <v>0</v>
      </c>
      <c r="K74" s="61">
        <f t="shared" si="10"/>
        <v>120000000</v>
      </c>
      <c r="L74" s="99">
        <v>100</v>
      </c>
      <c r="M74" s="56" t="s">
        <v>185</v>
      </c>
      <c r="N74" s="52" t="s">
        <v>130</v>
      </c>
      <c r="O74" s="199" t="s">
        <v>500</v>
      </c>
      <c r="P74" s="31" t="s">
        <v>164</v>
      </c>
      <c r="Q74" s="56" t="s">
        <v>185</v>
      </c>
      <c r="R74" s="217" t="s">
        <v>155</v>
      </c>
      <c r="S74" s="228"/>
      <c r="T74" s="95" t="s">
        <v>159</v>
      </c>
      <c r="U74" s="95" t="s">
        <v>160</v>
      </c>
      <c r="V74" s="103" t="s">
        <v>184</v>
      </c>
      <c r="W74" s="56">
        <v>120000000</v>
      </c>
      <c r="X74" s="56" t="s">
        <v>186</v>
      </c>
      <c r="Y74" s="57">
        <f>SUM(D74/D149)*100</f>
        <v>1.562293786923435</v>
      </c>
      <c r="Z74" s="58">
        <f t="shared" si="0"/>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85.5" hidden="1" customHeight="1" x14ac:dyDescent="0.25">
      <c r="A75" s="51"/>
      <c r="B75" s="51"/>
      <c r="C75" s="104" t="s">
        <v>187</v>
      </c>
      <c r="D75" s="100">
        <v>120000000</v>
      </c>
      <c r="E75" s="59" t="s">
        <v>164</v>
      </c>
      <c r="F75" s="43">
        <v>45</v>
      </c>
      <c r="G75" s="58">
        <v>55</v>
      </c>
      <c r="H75" s="59">
        <f t="shared" si="3"/>
        <v>100</v>
      </c>
      <c r="I75" s="60">
        <f t="shared" si="8"/>
        <v>1.5622937869234348</v>
      </c>
      <c r="J75" s="43">
        <f>'[1]Oktober  (2)'!Q77</f>
        <v>0</v>
      </c>
      <c r="K75" s="61">
        <f t="shared" si="10"/>
        <v>120000000</v>
      </c>
      <c r="L75" s="99">
        <v>100</v>
      </c>
      <c r="M75" s="56" t="s">
        <v>190</v>
      </c>
      <c r="N75" s="52" t="s">
        <v>188</v>
      </c>
      <c r="O75" s="199" t="s">
        <v>501</v>
      </c>
      <c r="P75" s="31" t="s">
        <v>164</v>
      </c>
      <c r="Q75" s="56" t="s">
        <v>190</v>
      </c>
      <c r="R75" s="217" t="s">
        <v>155</v>
      </c>
      <c r="S75" s="228"/>
      <c r="T75" s="95" t="s">
        <v>159</v>
      </c>
      <c r="U75" s="95" t="s">
        <v>160</v>
      </c>
      <c r="V75" s="103" t="s">
        <v>189</v>
      </c>
      <c r="W75" s="56">
        <v>120000000</v>
      </c>
      <c r="X75" s="56" t="s">
        <v>191</v>
      </c>
      <c r="Y75" s="57">
        <f>SUM(D75/D149)*100</f>
        <v>1.562293786923435</v>
      </c>
      <c r="Z75" s="58">
        <f t="shared" ref="Z75:Z138" si="11">D75-L75</f>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64" customFormat="1" ht="47.25" hidden="1" customHeight="1" x14ac:dyDescent="0.25">
      <c r="A76" s="51"/>
      <c r="B76" s="51"/>
      <c r="C76" s="104" t="s">
        <v>192</v>
      </c>
      <c r="D76" s="100">
        <v>120000000</v>
      </c>
      <c r="E76" s="59" t="s">
        <v>164</v>
      </c>
      <c r="F76" s="43">
        <v>70</v>
      </c>
      <c r="G76" s="58">
        <v>30</v>
      </c>
      <c r="H76" s="59">
        <f t="shared" si="3"/>
        <v>100</v>
      </c>
      <c r="I76" s="60">
        <f t="shared" si="8"/>
        <v>1.5622937869234348</v>
      </c>
      <c r="J76" s="43">
        <f>'[1]Oktober  (2)'!Q78</f>
        <v>0</v>
      </c>
      <c r="K76" s="61">
        <f>30000000+36000000+54000000</f>
        <v>120000000</v>
      </c>
      <c r="L76" s="99">
        <v>100</v>
      </c>
      <c r="M76" s="56" t="s">
        <v>195</v>
      </c>
      <c r="N76" s="52" t="s">
        <v>170</v>
      </c>
      <c r="O76" s="199" t="s">
        <v>502</v>
      </c>
      <c r="P76" s="31" t="s">
        <v>164</v>
      </c>
      <c r="Q76" s="56" t="s">
        <v>195</v>
      </c>
      <c r="R76" s="217" t="s">
        <v>155</v>
      </c>
      <c r="S76" s="228"/>
      <c r="T76" s="56" t="s">
        <v>193</v>
      </c>
      <c r="U76" s="95" t="s">
        <v>160</v>
      </c>
      <c r="V76" s="55" t="s">
        <v>194</v>
      </c>
      <c r="W76" s="56">
        <v>120000000</v>
      </c>
      <c r="X76" s="56" t="s">
        <v>196</v>
      </c>
      <c r="Y76" s="57">
        <f>SUM(D76/D149)*100</f>
        <v>1.562293786923435</v>
      </c>
      <c r="Z76" s="58">
        <f t="shared" si="11"/>
        <v>119999900</v>
      </c>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c r="EP76" s="62"/>
      <c r="EQ76" s="62"/>
      <c r="ER76" s="62"/>
      <c r="ES76" s="62"/>
      <c r="ET76" s="62"/>
      <c r="EU76" s="62"/>
      <c r="EV76" s="63"/>
    </row>
    <row r="77" spans="1:152" s="64" customFormat="1" ht="78.75" hidden="1" x14ac:dyDescent="0.25">
      <c r="A77" s="51"/>
      <c r="B77" s="51"/>
      <c r="C77" s="104" t="s">
        <v>197</v>
      </c>
      <c r="D77" s="100">
        <v>120000000</v>
      </c>
      <c r="E77" s="59" t="s">
        <v>164</v>
      </c>
      <c r="F77" s="43">
        <v>90</v>
      </c>
      <c r="G77" s="58">
        <v>10</v>
      </c>
      <c r="H77" s="59">
        <f t="shared" si="3"/>
        <v>100</v>
      </c>
      <c r="I77" s="60">
        <f t="shared" si="8"/>
        <v>1.5622937869234348</v>
      </c>
      <c r="J77" s="43">
        <f>'[1]Oktober  (2)'!Q79</f>
        <v>0</v>
      </c>
      <c r="K77" s="61">
        <f>30000000+54000000+36000000</f>
        <v>120000000</v>
      </c>
      <c r="L77" s="99">
        <v>100</v>
      </c>
      <c r="M77" s="56" t="s">
        <v>200</v>
      </c>
      <c r="N77" s="52" t="s">
        <v>198</v>
      </c>
      <c r="O77" s="199" t="s">
        <v>503</v>
      </c>
      <c r="P77" s="31" t="s">
        <v>164</v>
      </c>
      <c r="Q77" s="56" t="s">
        <v>200</v>
      </c>
      <c r="R77" s="217" t="s">
        <v>155</v>
      </c>
      <c r="S77" s="229"/>
      <c r="T77" s="95" t="s">
        <v>159</v>
      </c>
      <c r="U77" s="95" t="s">
        <v>160</v>
      </c>
      <c r="V77" s="103" t="s">
        <v>199</v>
      </c>
      <c r="W77" s="56">
        <v>120000000</v>
      </c>
      <c r="X77" s="56" t="s">
        <v>201</v>
      </c>
      <c r="Y77" s="57">
        <f>SUM(D77/D149)*100</f>
        <v>1.562293786923435</v>
      </c>
      <c r="Z77" s="58">
        <f t="shared" si="11"/>
        <v>119999900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34" customFormat="1" ht="47.25" hidden="1" x14ac:dyDescent="0.25">
      <c r="A78" s="20" t="s">
        <v>202</v>
      </c>
      <c r="B78" s="20"/>
      <c r="C78" s="73" t="s">
        <v>203</v>
      </c>
      <c r="D78" s="106">
        <f>SUM(D79,D95)</f>
        <v>1457763080</v>
      </c>
      <c r="E78" s="59"/>
      <c r="F78" s="58"/>
      <c r="G78" s="69"/>
      <c r="H78" s="69"/>
      <c r="I78" s="108"/>
      <c r="J78" s="29">
        <f>J79+J95</f>
        <v>84678138</v>
      </c>
      <c r="K78" s="29">
        <f>K79+K95</f>
        <v>1349848053</v>
      </c>
      <c r="L78" s="29">
        <f t="shared" si="9"/>
        <v>1434526191</v>
      </c>
      <c r="M78" s="27"/>
      <c r="N78" s="24"/>
      <c r="O78" s="27"/>
      <c r="P78" s="27"/>
      <c r="Q78" s="24"/>
      <c r="R78" s="214"/>
      <c r="S78" s="214"/>
      <c r="T78" s="107"/>
      <c r="U78" s="27"/>
      <c r="V78" s="25"/>
      <c r="W78" s="27"/>
      <c r="X78" s="27"/>
      <c r="Y78" s="87"/>
      <c r="Z78" s="29">
        <f t="shared" si="11"/>
        <v>23236889</v>
      </c>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3"/>
    </row>
    <row r="79" spans="1:152" s="64" customFormat="1" ht="31.5" hidden="1" x14ac:dyDescent="0.25">
      <c r="A79" s="50" t="s">
        <v>204</v>
      </c>
      <c r="B79" s="50"/>
      <c r="C79" s="77" t="s">
        <v>205</v>
      </c>
      <c r="D79" s="109">
        <f>SUM(D80:D94)</f>
        <v>1323715760</v>
      </c>
      <c r="E79" s="59"/>
      <c r="F79" s="58"/>
      <c r="G79" s="58"/>
      <c r="H79" s="58"/>
      <c r="I79" s="87"/>
      <c r="J79" s="61">
        <f>SUM(J80:J94)</f>
        <v>21475000</v>
      </c>
      <c r="K79" s="61">
        <f>SUM(K80:K94)</f>
        <v>1293478620</v>
      </c>
      <c r="L79" s="61">
        <f>SUM(L80:L94)</f>
        <v>54904020</v>
      </c>
      <c r="M79" s="56"/>
      <c r="N79" s="52"/>
      <c r="O79" s="199"/>
      <c r="P79" s="199"/>
      <c r="Q79" s="52"/>
      <c r="R79" s="205" t="s">
        <v>206</v>
      </c>
      <c r="S79" s="205"/>
      <c r="T79" s="56"/>
      <c r="U79" s="56"/>
      <c r="V79" s="55"/>
      <c r="W79" s="56"/>
      <c r="X79" s="56"/>
      <c r="Y79" s="87"/>
      <c r="Z79" s="58">
        <f t="shared" si="11"/>
        <v>1268811740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47.25" hidden="1" x14ac:dyDescent="0.25">
      <c r="A80" s="110"/>
      <c r="B80" s="110"/>
      <c r="C80" s="77" t="s">
        <v>207</v>
      </c>
      <c r="D80" s="109">
        <v>55044970</v>
      </c>
      <c r="E80" s="59"/>
      <c r="F80" s="43">
        <f>'[1]Oktober  (2)'!O82</f>
        <v>35</v>
      </c>
      <c r="G80" s="61">
        <v>65</v>
      </c>
      <c r="H80" s="59">
        <f t="shared" ref="H80:H134" si="12">F80+G80</f>
        <v>100</v>
      </c>
      <c r="I80" s="60">
        <f t="shared" ref="I80:I94" si="13">(Y80*H80)/100</f>
        <v>0.71663678860322411</v>
      </c>
      <c r="J80" s="43">
        <f>'[1]Oktober  (2)'!Q82</f>
        <v>21475000</v>
      </c>
      <c r="K80" s="61">
        <v>33427620</v>
      </c>
      <c r="L80" s="58">
        <f t="shared" si="9"/>
        <v>54902620</v>
      </c>
      <c r="M80" s="56">
        <v>0</v>
      </c>
      <c r="N80" s="52"/>
      <c r="O80" s="199"/>
      <c r="P80" s="199"/>
      <c r="Q80" s="52"/>
      <c r="R80" s="205" t="s">
        <v>206</v>
      </c>
      <c r="S80" s="205"/>
      <c r="T80" s="56">
        <v>0</v>
      </c>
      <c r="U80" s="56">
        <v>0</v>
      </c>
      <c r="V80" s="55">
        <v>0</v>
      </c>
      <c r="W80" s="56">
        <v>0</v>
      </c>
      <c r="X80" s="56">
        <v>0</v>
      </c>
      <c r="Y80" s="57">
        <f>(D80/D149)*100</f>
        <v>0.716636788603224</v>
      </c>
      <c r="Z80" s="58">
        <f t="shared" si="11"/>
        <v>142350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193.5" hidden="1" customHeight="1" x14ac:dyDescent="0.25">
      <c r="A81" s="110"/>
      <c r="B81" s="185"/>
      <c r="C81" s="90" t="s">
        <v>208</v>
      </c>
      <c r="D81" s="94">
        <v>136279780</v>
      </c>
      <c r="E81" s="59" t="s">
        <v>215</v>
      </c>
      <c r="F81" s="43">
        <f>'[1]Oktober  (2)'!O88</f>
        <v>50</v>
      </c>
      <c r="G81" s="61">
        <v>50</v>
      </c>
      <c r="H81" s="59">
        <f t="shared" si="12"/>
        <v>100</v>
      </c>
      <c r="I81" s="60">
        <f t="shared" si="13"/>
        <v>1.7742421131441051</v>
      </c>
      <c r="J81" s="43">
        <f>'[1]Oktober  (2)'!Q88</f>
        <v>0</v>
      </c>
      <c r="K81" s="61">
        <v>136200000</v>
      </c>
      <c r="L81" s="99">
        <v>100</v>
      </c>
      <c r="M81" s="56" t="s">
        <v>213</v>
      </c>
      <c r="N81" s="111" t="s">
        <v>209</v>
      </c>
      <c r="O81" s="56" t="s">
        <v>448</v>
      </c>
      <c r="P81" s="56" t="s">
        <v>449</v>
      </c>
      <c r="Q81" s="111" t="s">
        <v>450</v>
      </c>
      <c r="R81" s="205" t="s">
        <v>206</v>
      </c>
      <c r="S81" s="205" t="s">
        <v>453</v>
      </c>
      <c r="T81" s="95" t="s">
        <v>210</v>
      </c>
      <c r="U81" s="95" t="s">
        <v>211</v>
      </c>
      <c r="V81" s="103" t="s">
        <v>212</v>
      </c>
      <c r="W81" s="56">
        <v>136200000</v>
      </c>
      <c r="X81" s="56" t="s">
        <v>214</v>
      </c>
      <c r="Y81" s="57">
        <f>(D81/D149)*100</f>
        <v>1.7742421131441051</v>
      </c>
      <c r="Z81" s="58">
        <f t="shared" si="11"/>
        <v>136279680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78.75" hidden="1" x14ac:dyDescent="0.25">
      <c r="A82" s="110"/>
      <c r="B82" s="185"/>
      <c r="C82" s="90" t="s">
        <v>216</v>
      </c>
      <c r="D82" s="94">
        <v>127405550</v>
      </c>
      <c r="E82" s="59" t="s">
        <v>222</v>
      </c>
      <c r="F82" s="43">
        <f>'[1]Oktober  (2)'!O89</f>
        <v>50</v>
      </c>
      <c r="G82" s="61">
        <v>50</v>
      </c>
      <c r="H82" s="59">
        <f t="shared" si="12"/>
        <v>100</v>
      </c>
      <c r="I82" s="60">
        <f t="shared" si="13"/>
        <v>1.6587074932046924</v>
      </c>
      <c r="J82" s="43">
        <f>'[1]Oktober  (2)'!Q89</f>
        <v>0</v>
      </c>
      <c r="K82" s="61">
        <v>127250000</v>
      </c>
      <c r="L82" s="99">
        <v>100</v>
      </c>
      <c r="M82" s="55" t="s">
        <v>220</v>
      </c>
      <c r="N82" s="111" t="s">
        <v>217</v>
      </c>
      <c r="O82" s="55" t="s">
        <v>479</v>
      </c>
      <c r="P82" s="55" t="s">
        <v>470</v>
      </c>
      <c r="Q82" s="111" t="s">
        <v>480</v>
      </c>
      <c r="R82" s="205" t="s">
        <v>206</v>
      </c>
      <c r="S82" s="205"/>
      <c r="T82" s="95" t="s">
        <v>218</v>
      </c>
      <c r="U82" s="95" t="s">
        <v>115</v>
      </c>
      <c r="V82" s="55" t="s">
        <v>219</v>
      </c>
      <c r="W82" s="56">
        <v>127250000</v>
      </c>
      <c r="X82" s="56" t="s">
        <v>221</v>
      </c>
      <c r="Y82" s="57">
        <f>(D82/D149)*100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78.75" hidden="1" x14ac:dyDescent="0.25">
      <c r="A83" s="110"/>
      <c r="B83" s="185"/>
      <c r="C83" s="90" t="s">
        <v>223</v>
      </c>
      <c r="D83" s="94">
        <v>127405550</v>
      </c>
      <c r="E83" s="59" t="s">
        <v>222</v>
      </c>
      <c r="F83" s="43">
        <f>'[1]Oktober  (2)'!O91</f>
        <v>50</v>
      </c>
      <c r="G83" s="61">
        <v>50</v>
      </c>
      <c r="H83" s="59">
        <f t="shared" si="12"/>
        <v>100</v>
      </c>
      <c r="I83" s="60">
        <f t="shared" si="13"/>
        <v>1.6587074932046924</v>
      </c>
      <c r="J83" s="43">
        <f>'[1]Oktober  (2)'!Q91</f>
        <v>0</v>
      </c>
      <c r="K83" s="61">
        <v>127250000</v>
      </c>
      <c r="L83" s="99">
        <v>100</v>
      </c>
      <c r="M83" s="55" t="s">
        <v>220</v>
      </c>
      <c r="N83" s="111" t="s">
        <v>224</v>
      </c>
      <c r="O83" s="55" t="s">
        <v>469</v>
      </c>
      <c r="P83" s="55" t="s">
        <v>470</v>
      </c>
      <c r="Q83" s="111" t="s">
        <v>471</v>
      </c>
      <c r="R83" s="205" t="s">
        <v>206</v>
      </c>
      <c r="S83" s="205"/>
      <c r="T83" s="95" t="s">
        <v>218</v>
      </c>
      <c r="U83" s="95" t="s">
        <v>115</v>
      </c>
      <c r="V83" s="55" t="s">
        <v>225</v>
      </c>
      <c r="W83" s="56">
        <v>127250000</v>
      </c>
      <c r="X83" s="56" t="s">
        <v>221</v>
      </c>
      <c r="Y83" s="57">
        <f>(D83/D149)*100</f>
        <v>1.6587074932046924</v>
      </c>
      <c r="Z83" s="58">
        <f t="shared" si="11"/>
        <v>127405450</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94.5" hidden="1" x14ac:dyDescent="0.25">
      <c r="A84" s="110"/>
      <c r="B84" s="185"/>
      <c r="C84" s="90" t="s">
        <v>226</v>
      </c>
      <c r="D84" s="94">
        <v>127405550</v>
      </c>
      <c r="E84" s="59" t="s">
        <v>222</v>
      </c>
      <c r="F84" s="43">
        <f>'[1]Oktober  (2)'!O92</f>
        <v>50</v>
      </c>
      <c r="G84" s="61">
        <v>50</v>
      </c>
      <c r="H84" s="59">
        <f t="shared" si="12"/>
        <v>100</v>
      </c>
      <c r="I84" s="60">
        <f t="shared" si="13"/>
        <v>1.6587074932046924</v>
      </c>
      <c r="J84" s="43">
        <f>'[1]Oktober  (2)'!Q92</f>
        <v>0</v>
      </c>
      <c r="K84" s="61">
        <v>127250000</v>
      </c>
      <c r="L84" s="99">
        <v>100</v>
      </c>
      <c r="M84" s="56" t="s">
        <v>229</v>
      </c>
      <c r="N84" s="111" t="s">
        <v>227</v>
      </c>
      <c r="O84" s="56" t="s">
        <v>477</v>
      </c>
      <c r="P84" s="56" t="s">
        <v>470</v>
      </c>
      <c r="Q84" s="111" t="s">
        <v>478</v>
      </c>
      <c r="R84" s="205" t="s">
        <v>206</v>
      </c>
      <c r="S84" s="205"/>
      <c r="T84" s="95" t="s">
        <v>218</v>
      </c>
      <c r="U84" s="95" t="s">
        <v>115</v>
      </c>
      <c r="V84" s="55" t="s">
        <v>228</v>
      </c>
      <c r="W84" s="56">
        <v>127250000</v>
      </c>
      <c r="X84" s="56" t="s">
        <v>230</v>
      </c>
      <c r="Y84" s="57">
        <f>(D84/D149)*100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185"/>
      <c r="C85" s="90" t="s">
        <v>231</v>
      </c>
      <c r="D85" s="94">
        <v>63702775</v>
      </c>
      <c r="E85" s="59" t="s">
        <v>235</v>
      </c>
      <c r="F85" s="43">
        <f>'[1]Oktober  (2)'!O93</f>
        <v>50</v>
      </c>
      <c r="G85" s="61">
        <v>50</v>
      </c>
      <c r="H85" s="59">
        <f t="shared" si="12"/>
        <v>100</v>
      </c>
      <c r="I85" s="60">
        <f t="shared" si="13"/>
        <v>0.82935374660234618</v>
      </c>
      <c r="J85" s="43">
        <f>'[1]Oktober  (2)'!Q93</f>
        <v>0</v>
      </c>
      <c r="K85" s="61">
        <v>63650000</v>
      </c>
      <c r="L85" s="99">
        <v>100</v>
      </c>
      <c r="M85" s="56" t="s">
        <v>233</v>
      </c>
      <c r="N85" s="111" t="s">
        <v>224</v>
      </c>
      <c r="O85" s="56" t="s">
        <v>474</v>
      </c>
      <c r="P85" s="56" t="s">
        <v>475</v>
      </c>
      <c r="Q85" s="111" t="s">
        <v>476</v>
      </c>
      <c r="R85" s="205" t="s">
        <v>206</v>
      </c>
      <c r="S85" s="205"/>
      <c r="T85" s="95" t="s">
        <v>218</v>
      </c>
      <c r="U85" s="95" t="s">
        <v>115</v>
      </c>
      <c r="V85" s="55" t="s">
        <v>232</v>
      </c>
      <c r="W85" s="56">
        <v>63650000</v>
      </c>
      <c r="X85" s="56" t="s">
        <v>234</v>
      </c>
      <c r="Y85" s="57">
        <f>(D85/D149)*100</f>
        <v>0.82935374660234618</v>
      </c>
      <c r="Z85" s="58">
        <f t="shared" si="11"/>
        <v>63702675</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10.25" hidden="1" x14ac:dyDescent="0.25">
      <c r="A86" s="110"/>
      <c r="B86" s="185"/>
      <c r="C86" s="90" t="s">
        <v>236</v>
      </c>
      <c r="D86" s="94">
        <v>127405550</v>
      </c>
      <c r="E86" s="59" t="s">
        <v>222</v>
      </c>
      <c r="F86" s="43">
        <f>'[1]Oktober  (2)'!O94</f>
        <v>50</v>
      </c>
      <c r="G86" s="61">
        <v>50</v>
      </c>
      <c r="H86" s="59">
        <f t="shared" si="12"/>
        <v>100</v>
      </c>
      <c r="I86" s="60">
        <f t="shared" si="13"/>
        <v>1.6587074932046924</v>
      </c>
      <c r="J86" s="43">
        <f>'[1]Oktober  (2)'!Q94</f>
        <v>0</v>
      </c>
      <c r="K86" s="61">
        <v>127250000</v>
      </c>
      <c r="L86" s="99">
        <v>100</v>
      </c>
      <c r="M86" s="56" t="s">
        <v>238</v>
      </c>
      <c r="N86" s="111" t="s">
        <v>224</v>
      </c>
      <c r="O86" s="56" t="s">
        <v>472</v>
      </c>
      <c r="P86" s="56" t="s">
        <v>470</v>
      </c>
      <c r="Q86" s="111" t="s">
        <v>473</v>
      </c>
      <c r="R86" s="205" t="s">
        <v>206</v>
      </c>
      <c r="S86" s="205"/>
      <c r="T86" s="95" t="s">
        <v>218</v>
      </c>
      <c r="U86" s="95" t="s">
        <v>115</v>
      </c>
      <c r="V86" s="55" t="s">
        <v>237</v>
      </c>
      <c r="W86" s="56">
        <v>127250000</v>
      </c>
      <c r="X86" s="56" t="s">
        <v>239</v>
      </c>
      <c r="Y86" s="57">
        <f>(D86/D149)*100</f>
        <v>1.6587074932046924</v>
      </c>
      <c r="Z86" s="58">
        <f t="shared" si="11"/>
        <v>127405450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94.5" hidden="1" x14ac:dyDescent="0.25">
      <c r="A87" s="110"/>
      <c r="B87" s="185"/>
      <c r="C87" s="90" t="s">
        <v>240</v>
      </c>
      <c r="D87" s="94">
        <v>50037640</v>
      </c>
      <c r="E87" s="59" t="s">
        <v>247</v>
      </c>
      <c r="F87" s="43">
        <f>'[1]Oktober  (2)'!O96</f>
        <v>50</v>
      </c>
      <c r="G87" s="61">
        <v>50</v>
      </c>
      <c r="H87" s="59">
        <f t="shared" si="12"/>
        <v>100</v>
      </c>
      <c r="I87" s="60">
        <f t="shared" si="13"/>
        <v>0.65144578403592979</v>
      </c>
      <c r="J87" s="43">
        <f>'[1]Oktober  (2)'!Q96</f>
        <v>0</v>
      </c>
      <c r="K87" s="61">
        <v>50000000</v>
      </c>
      <c r="L87" s="99">
        <v>100</v>
      </c>
      <c r="M87" s="56" t="s">
        <v>245</v>
      </c>
      <c r="N87" s="111" t="s">
        <v>241</v>
      </c>
      <c r="O87" s="56" t="s">
        <v>462</v>
      </c>
      <c r="P87" s="56" t="s">
        <v>463</v>
      </c>
      <c r="Q87" s="111" t="s">
        <v>464</v>
      </c>
      <c r="R87" s="205" t="s">
        <v>206</v>
      </c>
      <c r="S87" s="205" t="s">
        <v>460</v>
      </c>
      <c r="T87" s="95" t="s">
        <v>242</v>
      </c>
      <c r="U87" s="95" t="s">
        <v>243</v>
      </c>
      <c r="V87" s="55" t="s">
        <v>244</v>
      </c>
      <c r="W87" s="56">
        <v>50000000</v>
      </c>
      <c r="X87" s="56" t="s">
        <v>246</v>
      </c>
      <c r="Y87" s="57">
        <f>(D87/D149)*100</f>
        <v>0.65144578403592968</v>
      </c>
      <c r="Z87" s="58">
        <f t="shared" si="11"/>
        <v>50037540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148.5" hidden="1" customHeight="1" x14ac:dyDescent="0.25">
      <c r="A88" s="110"/>
      <c r="B88" s="185"/>
      <c r="C88" s="90" t="s">
        <v>248</v>
      </c>
      <c r="D88" s="94">
        <v>50037640</v>
      </c>
      <c r="E88" s="59" t="s">
        <v>247</v>
      </c>
      <c r="F88" s="43">
        <f>'[1]Oktober  (2)'!O97</f>
        <v>50</v>
      </c>
      <c r="G88" s="61">
        <v>50</v>
      </c>
      <c r="H88" s="59">
        <f t="shared" si="12"/>
        <v>100</v>
      </c>
      <c r="I88" s="60">
        <f t="shared" si="13"/>
        <v>0.65144578403592979</v>
      </c>
      <c r="J88" s="43">
        <f>'[1]Oktober  (2)'!Q97</f>
        <v>0</v>
      </c>
      <c r="K88" s="61">
        <v>49901000</v>
      </c>
      <c r="L88" s="99">
        <v>100</v>
      </c>
      <c r="M88" s="56" t="s">
        <v>253</v>
      </c>
      <c r="N88" s="111" t="s">
        <v>249</v>
      </c>
      <c r="O88" s="56" t="s">
        <v>457</v>
      </c>
      <c r="P88" s="56" t="s">
        <v>458</v>
      </c>
      <c r="Q88" s="111" t="s">
        <v>459</v>
      </c>
      <c r="R88" s="205" t="s">
        <v>206</v>
      </c>
      <c r="S88" s="205" t="s">
        <v>460</v>
      </c>
      <c r="T88" s="95" t="s">
        <v>250</v>
      </c>
      <c r="U88" s="56" t="s">
        <v>251</v>
      </c>
      <c r="V88" s="103" t="s">
        <v>252</v>
      </c>
      <c r="W88" s="56">
        <v>49901000</v>
      </c>
      <c r="X88" s="56" t="s">
        <v>254</v>
      </c>
      <c r="Y88" s="57">
        <f>(D88/D149)*100</f>
        <v>0.65144578403592968</v>
      </c>
      <c r="Z88" s="58">
        <f t="shared" si="11"/>
        <v>50037540</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63" hidden="1" x14ac:dyDescent="0.25">
      <c r="A89" s="110"/>
      <c r="B89" s="185"/>
      <c r="C89" s="90" t="s">
        <v>248</v>
      </c>
      <c r="D89" s="94">
        <v>92219400</v>
      </c>
      <c r="E89" s="59" t="s">
        <v>260</v>
      </c>
      <c r="F89" s="43">
        <f>'[1]Oktober  (2)'!O99</f>
        <v>50</v>
      </c>
      <c r="G89" s="61">
        <v>50</v>
      </c>
      <c r="H89" s="59">
        <f t="shared" si="12"/>
        <v>100</v>
      </c>
      <c r="I89" s="60">
        <f t="shared" si="13"/>
        <v>1.2006149637817254</v>
      </c>
      <c r="J89" s="43">
        <f>'[1]Oktober  (2)'!Q99</f>
        <v>0</v>
      </c>
      <c r="K89" s="61">
        <v>92150000</v>
      </c>
      <c r="L89" s="99">
        <v>100</v>
      </c>
      <c r="M89" s="56" t="s">
        <v>258</v>
      </c>
      <c r="N89" s="111" t="s">
        <v>255</v>
      </c>
      <c r="O89" s="56" t="s">
        <v>445</v>
      </c>
      <c r="P89" s="56" t="s">
        <v>447</v>
      </c>
      <c r="Q89" s="111" t="s">
        <v>446</v>
      </c>
      <c r="R89" s="205" t="s">
        <v>206</v>
      </c>
      <c r="S89" s="205" t="s">
        <v>461</v>
      </c>
      <c r="T89" s="95" t="s">
        <v>256</v>
      </c>
      <c r="U89" s="95" t="s">
        <v>211</v>
      </c>
      <c r="V89" s="103" t="s">
        <v>257</v>
      </c>
      <c r="W89" s="56">
        <v>92150000</v>
      </c>
      <c r="X89" s="56" t="s">
        <v>259</v>
      </c>
      <c r="Y89" s="57">
        <f>(D89/D149)*100</f>
        <v>1.2006149637817254</v>
      </c>
      <c r="Z89" s="58">
        <f t="shared" si="11"/>
        <v>92219300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67.5" hidden="1" customHeight="1" x14ac:dyDescent="0.25">
      <c r="A90" s="110"/>
      <c r="B90" s="185"/>
      <c r="C90" s="90" t="s">
        <v>261</v>
      </c>
      <c r="D90" s="94">
        <v>63702775</v>
      </c>
      <c r="E90" s="59" t="s">
        <v>235</v>
      </c>
      <c r="F90" s="43">
        <f>'[1]Oktober  (2)'!O100</f>
        <v>0</v>
      </c>
      <c r="G90" s="61">
        <v>100</v>
      </c>
      <c r="H90" s="59">
        <f t="shared" si="12"/>
        <v>100</v>
      </c>
      <c r="I90" s="60">
        <f t="shared" si="13"/>
        <v>0.82935374660234618</v>
      </c>
      <c r="J90" s="43">
        <f>'[1]Oktober  (2)'!Q100</f>
        <v>0</v>
      </c>
      <c r="K90" s="61">
        <v>63600000</v>
      </c>
      <c r="L90" s="99">
        <v>100</v>
      </c>
      <c r="M90" s="56" t="s">
        <v>264</v>
      </c>
      <c r="N90" s="111" t="s">
        <v>217</v>
      </c>
      <c r="O90" s="56" t="s">
        <v>481</v>
      </c>
      <c r="P90" s="56" t="s">
        <v>475</v>
      </c>
      <c r="Q90" s="111" t="s">
        <v>482</v>
      </c>
      <c r="R90" s="205" t="s">
        <v>206</v>
      </c>
      <c r="S90" s="205"/>
      <c r="T90" s="95" t="s">
        <v>262</v>
      </c>
      <c r="U90" s="95" t="s">
        <v>115</v>
      </c>
      <c r="V90" s="55" t="s">
        <v>263</v>
      </c>
      <c r="W90" s="56">
        <v>63600000</v>
      </c>
      <c r="X90" s="56" t="s">
        <v>265</v>
      </c>
      <c r="Y90" s="57">
        <f>(D90/D149)*100</f>
        <v>0.82935374660234618</v>
      </c>
      <c r="Z90" s="58">
        <f t="shared" si="11"/>
        <v>63702675</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52.25" customHeight="1" x14ac:dyDescent="0.25">
      <c r="A91" s="110"/>
      <c r="B91" s="185">
        <v>2</v>
      </c>
      <c r="C91" s="90" t="s">
        <v>266</v>
      </c>
      <c r="D91" s="94">
        <v>50520900</v>
      </c>
      <c r="E91" s="59" t="s">
        <v>270</v>
      </c>
      <c r="F91" s="43">
        <f>'[1]Oktober  (2)'!O101</f>
        <v>50</v>
      </c>
      <c r="G91" s="61">
        <v>50</v>
      </c>
      <c r="H91" s="59">
        <f t="shared" si="12"/>
        <v>100</v>
      </c>
      <c r="I91" s="60">
        <f t="shared" si="13"/>
        <v>0.65773740149816817</v>
      </c>
      <c r="J91" s="43">
        <f>'[1]Oktober  (2)'!Q101</f>
        <v>0</v>
      </c>
      <c r="K91" s="61">
        <v>50360000</v>
      </c>
      <c r="L91" s="99">
        <v>100</v>
      </c>
      <c r="M91" s="56" t="s">
        <v>268</v>
      </c>
      <c r="N91" s="111" t="s">
        <v>483</v>
      </c>
      <c r="O91" s="56" t="s">
        <v>484</v>
      </c>
      <c r="P91" s="56" t="s">
        <v>485</v>
      </c>
      <c r="Q91" s="111" t="s">
        <v>486</v>
      </c>
      <c r="R91" s="205" t="s">
        <v>206</v>
      </c>
      <c r="S91" s="205" t="s">
        <v>487</v>
      </c>
      <c r="T91" s="95" t="s">
        <v>262</v>
      </c>
      <c r="U91" s="95" t="s">
        <v>115</v>
      </c>
      <c r="V91" s="55" t="s">
        <v>267</v>
      </c>
      <c r="W91" s="56">
        <v>50360000</v>
      </c>
      <c r="X91" s="56" t="s">
        <v>269</v>
      </c>
      <c r="Y91" s="57">
        <f>(D91/D149)*100</f>
        <v>0.65773740149816817</v>
      </c>
      <c r="Z91" s="58">
        <f t="shared" si="11"/>
        <v>50520800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249" customHeight="1" x14ac:dyDescent="0.25">
      <c r="A92" s="110"/>
      <c r="B92" s="185">
        <v>3</v>
      </c>
      <c r="C92" s="90" t="s">
        <v>271</v>
      </c>
      <c r="D92" s="94">
        <v>102465000</v>
      </c>
      <c r="E92" s="59" t="s">
        <v>277</v>
      </c>
      <c r="F92" s="43">
        <f>'[1]Oktober  (2)'!O103</f>
        <v>50</v>
      </c>
      <c r="G92" s="61">
        <v>50</v>
      </c>
      <c r="H92" s="59">
        <f t="shared" si="12"/>
        <v>100</v>
      </c>
      <c r="I92" s="60">
        <f t="shared" si="13"/>
        <v>1.3340036073092481</v>
      </c>
      <c r="J92" s="43">
        <f>'[1]Oktober  (2)'!Q103</f>
        <v>0</v>
      </c>
      <c r="K92" s="61">
        <v>97000000</v>
      </c>
      <c r="L92" s="99">
        <v>100</v>
      </c>
      <c r="M92" s="56" t="s">
        <v>275</v>
      </c>
      <c r="N92" s="111" t="s">
        <v>465</v>
      </c>
      <c r="O92" s="56" t="s">
        <v>466</v>
      </c>
      <c r="P92" s="56" t="s">
        <v>467</v>
      </c>
      <c r="Q92" s="111" t="s">
        <v>488</v>
      </c>
      <c r="R92" s="205" t="s">
        <v>206</v>
      </c>
      <c r="S92" s="205" t="s">
        <v>468</v>
      </c>
      <c r="T92" s="95" t="s">
        <v>272</v>
      </c>
      <c r="U92" s="56" t="s">
        <v>273</v>
      </c>
      <c r="V92" s="103" t="s">
        <v>274</v>
      </c>
      <c r="W92" s="56">
        <v>97000000</v>
      </c>
      <c r="X92" s="56" t="s">
        <v>276</v>
      </c>
      <c r="Y92" s="57">
        <f>(D92/D149)*100</f>
        <v>1.3340036073092481</v>
      </c>
      <c r="Z92" s="58">
        <f t="shared" si="11"/>
        <v>102464900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123" hidden="1" customHeight="1" x14ac:dyDescent="0.25">
      <c r="A93" s="110"/>
      <c r="B93" s="185"/>
      <c r="C93" s="90" t="s">
        <v>248</v>
      </c>
      <c r="D93" s="94">
        <v>50208480</v>
      </c>
      <c r="E93" s="59" t="s">
        <v>283</v>
      </c>
      <c r="F93" s="43">
        <f>'[1]Oktober  (2)'!O104</f>
        <v>50</v>
      </c>
      <c r="G93" s="61">
        <v>50</v>
      </c>
      <c r="H93" s="59">
        <f t="shared" si="12"/>
        <v>100</v>
      </c>
      <c r="I93" s="60">
        <f t="shared" si="13"/>
        <v>0.65366996962391299</v>
      </c>
      <c r="J93" s="43">
        <f>'[1]Oktober  (2)'!Q104</f>
        <v>0</v>
      </c>
      <c r="K93" s="61">
        <v>50190000</v>
      </c>
      <c r="L93" s="99">
        <v>100</v>
      </c>
      <c r="M93" s="56" t="s">
        <v>281</v>
      </c>
      <c r="N93" s="111" t="s">
        <v>278</v>
      </c>
      <c r="O93" s="56" t="s">
        <v>451</v>
      </c>
      <c r="P93" s="56" t="s">
        <v>454</v>
      </c>
      <c r="Q93" s="111" t="s">
        <v>455</v>
      </c>
      <c r="R93" s="205" t="s">
        <v>206</v>
      </c>
      <c r="S93" s="205" t="s">
        <v>456</v>
      </c>
      <c r="T93" s="95" t="s">
        <v>250</v>
      </c>
      <c r="U93" s="95" t="s">
        <v>279</v>
      </c>
      <c r="V93" s="103" t="s">
        <v>280</v>
      </c>
      <c r="W93" s="56">
        <v>50190000</v>
      </c>
      <c r="X93" s="56" t="s">
        <v>282</v>
      </c>
      <c r="Y93" s="57">
        <f>(D93/D149)*100</f>
        <v>0.65366996962391299</v>
      </c>
      <c r="Z93" s="58">
        <f t="shared" si="11"/>
        <v>50208380</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64" customFormat="1" ht="63" hidden="1" x14ac:dyDescent="0.25">
      <c r="A94" s="110"/>
      <c r="B94" s="185"/>
      <c r="C94" s="90" t="s">
        <v>284</v>
      </c>
      <c r="D94" s="94">
        <v>99874200</v>
      </c>
      <c r="E94" s="59" t="s">
        <v>270</v>
      </c>
      <c r="F94" s="43">
        <f>'[1]Oktober  (2)'!O105</f>
        <v>50</v>
      </c>
      <c r="G94" s="61">
        <v>50</v>
      </c>
      <c r="H94" s="59">
        <f t="shared" si="12"/>
        <v>100</v>
      </c>
      <c r="I94" s="60">
        <f t="shared" si="13"/>
        <v>1.3002736844495713</v>
      </c>
      <c r="J94" s="43">
        <f>'[1]Oktober  (2)'!Q105</f>
        <v>0</v>
      </c>
      <c r="K94" s="61">
        <v>98000000</v>
      </c>
      <c r="L94" s="99">
        <v>100</v>
      </c>
      <c r="M94" s="56" t="s">
        <v>288</v>
      </c>
      <c r="N94" s="111" t="s">
        <v>113</v>
      </c>
      <c r="O94" s="56"/>
      <c r="P94" s="56"/>
      <c r="Q94" s="111"/>
      <c r="R94" s="205" t="s">
        <v>206</v>
      </c>
      <c r="S94" s="205"/>
      <c r="T94" s="95" t="s">
        <v>285</v>
      </c>
      <c r="U94" s="56" t="s">
        <v>286</v>
      </c>
      <c r="V94" s="55" t="s">
        <v>287</v>
      </c>
      <c r="W94" s="56">
        <v>98000000</v>
      </c>
      <c r="X94" s="56" t="s">
        <v>289</v>
      </c>
      <c r="Y94" s="57">
        <f>(D94/D149)*100</f>
        <v>1.3002736844495713</v>
      </c>
      <c r="Z94" s="58">
        <f t="shared" si="11"/>
        <v>99874100</v>
      </c>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c r="EO94" s="62"/>
      <c r="EP94" s="62"/>
      <c r="EQ94" s="62"/>
      <c r="ER94" s="62"/>
      <c r="ES94" s="62"/>
      <c r="ET94" s="62"/>
      <c r="EU94" s="62"/>
      <c r="EV94" s="63"/>
    </row>
    <row r="95" spans="1:152" s="64" customFormat="1" ht="31.5" hidden="1" x14ac:dyDescent="0.25">
      <c r="A95" s="50" t="s">
        <v>290</v>
      </c>
      <c r="B95" s="50"/>
      <c r="C95" s="77" t="s">
        <v>291</v>
      </c>
      <c r="D95" s="109">
        <f>SUM(D96:D96)</f>
        <v>134047320</v>
      </c>
      <c r="E95" s="59"/>
      <c r="F95" s="58"/>
      <c r="G95" s="87"/>
      <c r="H95" s="31"/>
      <c r="I95" s="87"/>
      <c r="J95" s="61">
        <f>SUM(J96:J96)</f>
        <v>63203138</v>
      </c>
      <c r="K95" s="61">
        <f>SUM(K96:K96)</f>
        <v>56369433</v>
      </c>
      <c r="L95" s="58">
        <f t="shared" si="9"/>
        <v>119572571</v>
      </c>
      <c r="M95" s="56"/>
      <c r="N95" s="52"/>
      <c r="O95" s="199"/>
      <c r="P95" s="199"/>
      <c r="Q95" s="52"/>
      <c r="R95" s="205"/>
      <c r="S95" s="205"/>
      <c r="T95" s="79"/>
      <c r="U95" s="56"/>
      <c r="V95" s="55"/>
      <c r="W95" s="56"/>
      <c r="X95" s="56"/>
      <c r="Y95" s="87"/>
      <c r="Z95" s="58">
        <f t="shared" si="11"/>
        <v>14474749</v>
      </c>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c r="EO95" s="62"/>
      <c r="EP95" s="62"/>
      <c r="EQ95" s="62"/>
      <c r="ER95" s="62"/>
      <c r="ES95" s="62"/>
      <c r="ET95" s="62"/>
      <c r="EU95" s="62"/>
      <c r="EV95" s="63"/>
    </row>
    <row r="96" spans="1:152" s="49" customFormat="1" ht="47.25" hidden="1" x14ac:dyDescent="0.25">
      <c r="A96" s="112"/>
      <c r="B96" s="112"/>
      <c r="C96" s="76" t="s">
        <v>292</v>
      </c>
      <c r="D96" s="113">
        <v>134047320</v>
      </c>
      <c r="E96" s="44"/>
      <c r="F96" s="43">
        <f>'[1]Oktober  (2)'!O107</f>
        <v>40</v>
      </c>
      <c r="G96" s="68">
        <v>20</v>
      </c>
      <c r="H96" s="44">
        <f t="shared" si="12"/>
        <v>60</v>
      </c>
      <c r="I96" s="45">
        <f>(Y96*H96)/100</f>
        <v>1.0471064759486877</v>
      </c>
      <c r="J96" s="43">
        <f>'[1]Oktober  (2)'!Q107</f>
        <v>63203138</v>
      </c>
      <c r="K96" s="68">
        <f>27594393+26225040+2550000</f>
        <v>56369433</v>
      </c>
      <c r="L96" s="43">
        <f t="shared" si="9"/>
        <v>119572571</v>
      </c>
      <c r="M96" s="41">
        <v>0</v>
      </c>
      <c r="N96" s="37"/>
      <c r="O96" s="190"/>
      <c r="P96" s="190"/>
      <c r="Q96" s="37"/>
      <c r="R96" s="215" t="s">
        <v>53</v>
      </c>
      <c r="S96" s="215"/>
      <c r="T96" s="41">
        <v>0</v>
      </c>
      <c r="U96" s="41">
        <v>0</v>
      </c>
      <c r="V96" s="40">
        <v>0</v>
      </c>
      <c r="W96" s="41">
        <v>0</v>
      </c>
      <c r="X96" s="41">
        <v>0</v>
      </c>
      <c r="Y96" s="42">
        <f>(D96/D149)*100</f>
        <v>1.7451774599144794</v>
      </c>
      <c r="Z96" s="43">
        <f t="shared" si="11"/>
        <v>14474749</v>
      </c>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8"/>
    </row>
    <row r="97" spans="1:152" s="34" customFormat="1" ht="31.5" hidden="1" x14ac:dyDescent="0.25">
      <c r="A97" s="20" t="s">
        <v>293</v>
      </c>
      <c r="B97" s="20"/>
      <c r="C97" s="73" t="s">
        <v>294</v>
      </c>
      <c r="D97" s="106">
        <f>SUM(D98,D100,D102,D117)</f>
        <v>1511889640</v>
      </c>
      <c r="E97" s="59"/>
      <c r="F97" s="58"/>
      <c r="G97" s="108"/>
      <c r="H97" s="108"/>
      <c r="I97" s="108"/>
      <c r="J97" s="29">
        <f>J98+J100+J102+J117</f>
        <v>31563090</v>
      </c>
      <c r="K97" s="29">
        <f>K98+K100+K102+K117</f>
        <v>1474067020</v>
      </c>
      <c r="L97" s="29">
        <f t="shared" si="9"/>
        <v>1505630110</v>
      </c>
      <c r="M97" s="27"/>
      <c r="N97" s="24"/>
      <c r="O97" s="27"/>
      <c r="P97" s="27"/>
      <c r="Q97" s="24"/>
      <c r="R97" s="214"/>
      <c r="S97" s="214"/>
      <c r="T97" s="107"/>
      <c r="U97" s="27"/>
      <c r="V97" s="25"/>
      <c r="W97" s="27"/>
      <c r="X97" s="27"/>
      <c r="Y97" s="108"/>
      <c r="Z97" s="29">
        <f t="shared" si="11"/>
        <v>6259530</v>
      </c>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c r="ED97" s="32"/>
      <c r="EE97" s="32"/>
      <c r="EF97" s="32"/>
      <c r="EG97" s="32"/>
      <c r="EH97" s="32"/>
      <c r="EI97" s="32"/>
      <c r="EJ97" s="32"/>
      <c r="EK97" s="32"/>
      <c r="EL97" s="32"/>
      <c r="EM97" s="32"/>
      <c r="EN97" s="32"/>
      <c r="EO97" s="32"/>
      <c r="EP97" s="32"/>
      <c r="EQ97" s="32"/>
      <c r="ER97" s="32"/>
      <c r="ES97" s="32"/>
      <c r="ET97" s="32"/>
      <c r="EU97" s="32"/>
      <c r="EV97" s="33"/>
    </row>
    <row r="98" spans="1:152" s="64" customFormat="1" ht="31.5" hidden="1" x14ac:dyDescent="0.25">
      <c r="A98" s="50" t="s">
        <v>295</v>
      </c>
      <c r="B98" s="50"/>
      <c r="C98" s="77" t="s">
        <v>296</v>
      </c>
      <c r="D98" s="114">
        <f>D99</f>
        <v>27380000</v>
      </c>
      <c r="E98" s="59"/>
      <c r="F98" s="58"/>
      <c r="G98" s="61"/>
      <c r="H98" s="59"/>
      <c r="I98" s="87"/>
      <c r="J98" s="58">
        <f>J99</f>
        <v>18520000</v>
      </c>
      <c r="K98" s="61">
        <f>K99</f>
        <v>8000000</v>
      </c>
      <c r="L98" s="58">
        <f t="shared" si="9"/>
        <v>26520000</v>
      </c>
      <c r="M98" s="56"/>
      <c r="N98" s="54"/>
      <c r="O98" s="56"/>
      <c r="P98" s="56"/>
      <c r="Q98" s="54"/>
      <c r="R98" s="205" t="s">
        <v>40</v>
      </c>
      <c r="S98" s="205"/>
      <c r="T98" s="56"/>
      <c r="U98" s="56"/>
      <c r="V98" s="55"/>
      <c r="W98" s="56"/>
      <c r="X98" s="56"/>
      <c r="Y98" s="87"/>
      <c r="Z98" s="58">
        <f t="shared" si="11"/>
        <v>860000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49" customFormat="1" ht="31.5" hidden="1" x14ac:dyDescent="0.25">
      <c r="A99" s="112"/>
      <c r="B99" s="112"/>
      <c r="C99" s="76" t="s">
        <v>297</v>
      </c>
      <c r="D99" s="116">
        <v>27380000</v>
      </c>
      <c r="E99" s="44"/>
      <c r="F99" s="43">
        <f>'[1]Oktober  (2)'!O110</f>
        <v>15</v>
      </c>
      <c r="G99" s="68">
        <v>85</v>
      </c>
      <c r="H99" s="44">
        <f t="shared" si="12"/>
        <v>100</v>
      </c>
      <c r="I99" s="45">
        <f>(Y99*H99)/100</f>
        <v>0.35646336571636378</v>
      </c>
      <c r="J99" s="43">
        <f>'[1]Oktober  (2)'!Q110</f>
        <v>18520000</v>
      </c>
      <c r="K99" s="68">
        <v>8000000</v>
      </c>
      <c r="L99" s="43">
        <f t="shared" si="9"/>
        <v>26520000</v>
      </c>
      <c r="M99" s="41">
        <v>0</v>
      </c>
      <c r="N99" s="115"/>
      <c r="O99" s="190"/>
      <c r="P99" s="190"/>
      <c r="Q99" s="115"/>
      <c r="R99" s="215" t="s">
        <v>40</v>
      </c>
      <c r="S99" s="215"/>
      <c r="T99" s="41">
        <v>0</v>
      </c>
      <c r="U99" s="41">
        <v>0</v>
      </c>
      <c r="V99" s="40">
        <v>0</v>
      </c>
      <c r="W99" s="41">
        <v>0</v>
      </c>
      <c r="X99" s="41">
        <v>0</v>
      </c>
      <c r="Y99" s="42">
        <f>(D99/D149)*100</f>
        <v>0.35646336571636378</v>
      </c>
      <c r="Z99" s="43">
        <f t="shared" si="11"/>
        <v>860000</v>
      </c>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8"/>
    </row>
    <row r="100" spans="1:152" s="64" customFormat="1" ht="31.5" hidden="1" x14ac:dyDescent="0.25">
      <c r="A100" s="50" t="s">
        <v>298</v>
      </c>
      <c r="B100" s="50"/>
      <c r="C100" s="77" t="s">
        <v>299</v>
      </c>
      <c r="D100" s="117">
        <f>D101</f>
        <v>22089020</v>
      </c>
      <c r="E100" s="59"/>
      <c r="F100" s="58"/>
      <c r="G100" s="61"/>
      <c r="H100" s="59"/>
      <c r="I100" s="118"/>
      <c r="J100" s="61">
        <f>SUM(J101)/1</f>
        <v>0</v>
      </c>
      <c r="K100" s="61">
        <f>SUM(K101)/1</f>
        <v>22024020</v>
      </c>
      <c r="L100" s="57">
        <f t="shared" si="9"/>
        <v>22024020</v>
      </c>
      <c r="M100" s="56"/>
      <c r="N100" s="52"/>
      <c r="O100" s="199"/>
      <c r="P100" s="199"/>
      <c r="Q100" s="52"/>
      <c r="R100" s="205" t="s">
        <v>53</v>
      </c>
      <c r="S100" s="205"/>
      <c r="T100" s="56"/>
      <c r="U100" s="56"/>
      <c r="V100" s="55"/>
      <c r="W100" s="56"/>
      <c r="X100" s="56"/>
      <c r="Y100" s="118"/>
      <c r="Z100" s="58">
        <f t="shared" si="11"/>
        <v>65000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31.5" hidden="1" x14ac:dyDescent="0.25">
      <c r="A101" s="110"/>
      <c r="B101" s="110"/>
      <c r="C101" s="77" t="s">
        <v>300</v>
      </c>
      <c r="D101" s="87">
        <v>22089020</v>
      </c>
      <c r="E101" s="59"/>
      <c r="F101" s="43">
        <f>'[1]Oktober  (2)'!O112</f>
        <v>15</v>
      </c>
      <c r="G101" s="61">
        <v>85</v>
      </c>
      <c r="H101" s="59">
        <f t="shared" si="12"/>
        <v>100</v>
      </c>
      <c r="I101" s="60">
        <f>(Y101*H101)/100</f>
        <v>0.28757948921022913</v>
      </c>
      <c r="J101" s="43">
        <v>0</v>
      </c>
      <c r="K101" s="61">
        <v>22024020</v>
      </c>
      <c r="L101" s="58">
        <f t="shared" si="9"/>
        <v>22024020</v>
      </c>
      <c r="M101" s="56">
        <v>0</v>
      </c>
      <c r="N101" s="119"/>
      <c r="O101" s="199"/>
      <c r="P101" s="199"/>
      <c r="Q101" s="119"/>
      <c r="R101" s="205" t="s">
        <v>53</v>
      </c>
      <c r="S101" s="205"/>
      <c r="T101" s="56">
        <v>0</v>
      </c>
      <c r="U101" s="56">
        <v>0</v>
      </c>
      <c r="V101" s="55">
        <v>0</v>
      </c>
      <c r="W101" s="56">
        <v>0</v>
      </c>
      <c r="X101" s="56">
        <v>0</v>
      </c>
      <c r="Y101" s="57">
        <f>(D101/D149)*100</f>
        <v>0.28757948921022913</v>
      </c>
      <c r="Z101" s="58">
        <f t="shared" si="11"/>
        <v>65000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50" t="s">
        <v>301</v>
      </c>
      <c r="B102" s="50"/>
      <c r="C102" s="77" t="s">
        <v>302</v>
      </c>
      <c r="D102" s="117">
        <f>SUM(D103:D116)</f>
        <v>583444620</v>
      </c>
      <c r="E102" s="59"/>
      <c r="F102" s="58"/>
      <c r="G102" s="61"/>
      <c r="H102" s="59"/>
      <c r="I102" s="118"/>
      <c r="J102" s="61">
        <f>SUM(J103:J116)</f>
        <v>13043090</v>
      </c>
      <c r="K102" s="61">
        <f>SUM(K103:K116)</f>
        <v>568789000</v>
      </c>
      <c r="L102" s="57">
        <f t="shared" si="9"/>
        <v>581832090</v>
      </c>
      <c r="M102" s="56"/>
      <c r="N102" s="52"/>
      <c r="O102" s="199"/>
      <c r="P102" s="199"/>
      <c r="Q102" s="52"/>
      <c r="R102" s="205" t="s">
        <v>303</v>
      </c>
      <c r="S102" s="205"/>
      <c r="T102" s="56"/>
      <c r="U102" s="56"/>
      <c r="V102" s="55"/>
      <c r="W102" s="56"/>
      <c r="X102" s="56"/>
      <c r="Y102" s="118"/>
      <c r="Z102" s="58">
        <f t="shared" si="11"/>
        <v>1612530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110"/>
      <c r="C103" s="77" t="s">
        <v>304</v>
      </c>
      <c r="D103" s="117">
        <v>22457140</v>
      </c>
      <c r="E103" s="59"/>
      <c r="F103" s="43">
        <f>'[1]Oktober  (2)'!O114</f>
        <v>30</v>
      </c>
      <c r="G103" s="61">
        <v>70</v>
      </c>
      <c r="H103" s="59">
        <f t="shared" si="12"/>
        <v>100</v>
      </c>
      <c r="I103" s="60">
        <f t="shared" ref="I103:I116" si="14">(Y103*H103)/100</f>
        <v>0.2923720857839146</v>
      </c>
      <c r="J103" s="43">
        <f>'[1]Oktober  (2)'!Q114</f>
        <v>13043090</v>
      </c>
      <c r="K103" s="61">
        <v>9175000</v>
      </c>
      <c r="L103" s="58">
        <f t="shared" si="9"/>
        <v>22218090</v>
      </c>
      <c r="M103" s="56">
        <v>0</v>
      </c>
      <c r="N103" s="52"/>
      <c r="O103" s="199"/>
      <c r="P103" s="199"/>
      <c r="Q103" s="52"/>
      <c r="R103" s="205" t="s">
        <v>303</v>
      </c>
      <c r="S103" s="205"/>
      <c r="T103" s="56">
        <v>0</v>
      </c>
      <c r="U103" s="56">
        <v>0</v>
      </c>
      <c r="V103" s="55">
        <v>0</v>
      </c>
      <c r="W103" s="56">
        <v>0</v>
      </c>
      <c r="X103" s="56">
        <v>0</v>
      </c>
      <c r="Y103" s="57">
        <f>(D103/D149)*100</f>
        <v>0.2923720857839146</v>
      </c>
      <c r="Z103" s="58">
        <f t="shared" si="11"/>
        <v>239050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78.75" hidden="1" x14ac:dyDescent="0.25">
      <c r="A104" s="110"/>
      <c r="B104" s="110"/>
      <c r="C104" s="77" t="s">
        <v>305</v>
      </c>
      <c r="D104" s="117">
        <v>0</v>
      </c>
      <c r="E104" s="59"/>
      <c r="F104" s="43">
        <f>'[1]Oktober  (2)'!O115</f>
        <v>0</v>
      </c>
      <c r="G104" s="61">
        <v>0</v>
      </c>
      <c r="H104" s="59">
        <f t="shared" si="12"/>
        <v>0</v>
      </c>
      <c r="I104" s="60">
        <f t="shared" si="14"/>
        <v>0</v>
      </c>
      <c r="J104" s="43">
        <f>'[1]Oktober  (2)'!Q115</f>
        <v>0</v>
      </c>
      <c r="K104" s="61">
        <v>0</v>
      </c>
      <c r="L104" s="58">
        <f t="shared" si="9"/>
        <v>0</v>
      </c>
      <c r="M104" s="56">
        <v>0</v>
      </c>
      <c r="N104" s="52"/>
      <c r="O104" s="199"/>
      <c r="P104" s="199"/>
      <c r="Q104" s="52"/>
      <c r="R104" s="205" t="s">
        <v>303</v>
      </c>
      <c r="S104" s="205"/>
      <c r="T104" s="56">
        <v>0</v>
      </c>
      <c r="U104" s="56">
        <v>0</v>
      </c>
      <c r="V104" s="55">
        <v>0</v>
      </c>
      <c r="W104" s="56">
        <v>0</v>
      </c>
      <c r="X104" s="56">
        <v>0</v>
      </c>
      <c r="Y104" s="57">
        <f>(D104/D149)*100</f>
        <v>0</v>
      </c>
      <c r="Z104" s="58">
        <f t="shared" si="11"/>
        <v>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78.75" hidden="1" x14ac:dyDescent="0.25">
      <c r="A105" s="110"/>
      <c r="B105" s="110"/>
      <c r="C105" s="77" t="s">
        <v>306</v>
      </c>
      <c r="D105" s="117">
        <v>0</v>
      </c>
      <c r="E105" s="59"/>
      <c r="F105" s="43">
        <f>'[1]Oktober  (2)'!O116</f>
        <v>0</v>
      </c>
      <c r="G105" s="61">
        <v>0</v>
      </c>
      <c r="H105" s="59">
        <f t="shared" si="12"/>
        <v>0</v>
      </c>
      <c r="I105" s="60">
        <f t="shared" si="14"/>
        <v>0</v>
      </c>
      <c r="J105" s="43">
        <f>'[1]Oktober  (2)'!Q116</f>
        <v>0</v>
      </c>
      <c r="K105" s="61">
        <v>0</v>
      </c>
      <c r="L105" s="58">
        <f t="shared" si="9"/>
        <v>0</v>
      </c>
      <c r="M105" s="56">
        <v>0</v>
      </c>
      <c r="N105" s="52"/>
      <c r="O105" s="199"/>
      <c r="P105" s="199"/>
      <c r="Q105" s="52"/>
      <c r="R105" s="205" t="s">
        <v>303</v>
      </c>
      <c r="S105" s="205"/>
      <c r="T105" s="56">
        <v>0</v>
      </c>
      <c r="U105" s="56">
        <v>0</v>
      </c>
      <c r="V105" s="55">
        <v>0</v>
      </c>
      <c r="W105" s="56">
        <v>0</v>
      </c>
      <c r="X105" s="56">
        <v>0</v>
      </c>
      <c r="Y105" s="57">
        <f>(D105/D149)*100</f>
        <v>0</v>
      </c>
      <c r="Z105" s="58">
        <f t="shared" si="11"/>
        <v>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202.5" customHeight="1" x14ac:dyDescent="0.25">
      <c r="A106" s="110"/>
      <c r="B106" s="185">
        <v>4</v>
      </c>
      <c r="C106" s="120" t="s">
        <v>307</v>
      </c>
      <c r="D106" s="117">
        <v>75186800</v>
      </c>
      <c r="E106" s="59" t="s">
        <v>270</v>
      </c>
      <c r="F106" s="43">
        <v>100</v>
      </c>
      <c r="G106" s="61">
        <v>0</v>
      </c>
      <c r="H106" s="59">
        <f t="shared" si="12"/>
        <v>100</v>
      </c>
      <c r="I106" s="60">
        <f t="shared" si="14"/>
        <v>0.97886558748879116</v>
      </c>
      <c r="J106" s="43">
        <f>'[1]Oktober  (2)'!Q117</f>
        <v>0</v>
      </c>
      <c r="K106" s="61">
        <v>75000000</v>
      </c>
      <c r="L106" s="99">
        <v>100</v>
      </c>
      <c r="M106" s="56" t="s">
        <v>311</v>
      </c>
      <c r="N106" s="111" t="s">
        <v>308</v>
      </c>
      <c r="O106" s="56" t="s">
        <v>508</v>
      </c>
      <c r="P106" s="232" t="s">
        <v>509</v>
      </c>
      <c r="Q106" s="111" t="s">
        <v>510</v>
      </c>
      <c r="R106" s="205" t="s">
        <v>303</v>
      </c>
      <c r="S106" s="205"/>
      <c r="T106" s="95" t="s">
        <v>123</v>
      </c>
      <c r="U106" s="56" t="s">
        <v>309</v>
      </c>
      <c r="V106" s="55" t="s">
        <v>310</v>
      </c>
      <c r="W106" s="56">
        <v>75000000</v>
      </c>
      <c r="X106" s="56" t="s">
        <v>312</v>
      </c>
      <c r="Y106" s="57">
        <f>(D106/D149)*100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85.5" hidden="1" customHeight="1" x14ac:dyDescent="0.25">
      <c r="A107" s="110"/>
      <c r="B107" s="185"/>
      <c r="C107" s="120" t="s">
        <v>307</v>
      </c>
      <c r="D107" s="117">
        <v>37593400</v>
      </c>
      <c r="E107" s="59" t="s">
        <v>270</v>
      </c>
      <c r="F107" s="43">
        <v>100</v>
      </c>
      <c r="G107" s="61">
        <v>0</v>
      </c>
      <c r="H107" s="59">
        <f t="shared" si="12"/>
        <v>100</v>
      </c>
      <c r="I107" s="60">
        <f t="shared" si="14"/>
        <v>0.48943279374439558</v>
      </c>
      <c r="J107" s="43">
        <f>'[1]Oktober  (2)'!Q118</f>
        <v>0</v>
      </c>
      <c r="K107" s="61">
        <v>37580000</v>
      </c>
      <c r="L107" s="99">
        <v>100</v>
      </c>
      <c r="M107" s="56" t="s">
        <v>317</v>
      </c>
      <c r="N107" s="111" t="s">
        <v>313</v>
      </c>
      <c r="O107" s="56" t="s">
        <v>524</v>
      </c>
      <c r="P107" s="56" t="s">
        <v>522</v>
      </c>
      <c r="Q107" s="111" t="s">
        <v>526</v>
      </c>
      <c r="R107" s="205" t="s">
        <v>303</v>
      </c>
      <c r="S107" s="205"/>
      <c r="T107" s="95" t="s">
        <v>314</v>
      </c>
      <c r="U107" s="95" t="s">
        <v>315</v>
      </c>
      <c r="V107" s="103" t="s">
        <v>316</v>
      </c>
      <c r="W107" s="56">
        <v>37580000</v>
      </c>
      <c r="X107" s="56" t="s">
        <v>318</v>
      </c>
      <c r="Y107" s="57">
        <f>(D107/D149)*100</f>
        <v>0.48943279374439552</v>
      </c>
      <c r="Z107" s="58">
        <f t="shared" si="11"/>
        <v>37593300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3.5" hidden="1" customHeight="1" x14ac:dyDescent="0.25">
      <c r="A108" s="110"/>
      <c r="B108" s="185"/>
      <c r="C108" s="120" t="s">
        <v>307</v>
      </c>
      <c r="D108" s="117">
        <v>75186800</v>
      </c>
      <c r="E108" s="59" t="s">
        <v>270</v>
      </c>
      <c r="F108" s="43">
        <v>100</v>
      </c>
      <c r="G108" s="61">
        <v>0</v>
      </c>
      <c r="H108" s="59">
        <f t="shared" si="12"/>
        <v>100</v>
      </c>
      <c r="I108" s="60">
        <f t="shared" si="14"/>
        <v>0.97886558748879116</v>
      </c>
      <c r="J108" s="43">
        <f>'[1]Oktober  (2)'!Q119</f>
        <v>0</v>
      </c>
      <c r="K108" s="61">
        <v>75000000</v>
      </c>
      <c r="L108" s="99">
        <v>100</v>
      </c>
      <c r="M108" s="56" t="s">
        <v>323</v>
      </c>
      <c r="N108" s="111" t="s">
        <v>319</v>
      </c>
      <c r="O108" s="56" t="s">
        <v>527</v>
      </c>
      <c r="P108" s="56" t="s">
        <v>523</v>
      </c>
      <c r="Q108" s="111" t="s">
        <v>525</v>
      </c>
      <c r="R108" s="205" t="s">
        <v>303</v>
      </c>
      <c r="S108" s="205"/>
      <c r="T108" s="95" t="s">
        <v>320</v>
      </c>
      <c r="U108" s="95" t="s">
        <v>321</v>
      </c>
      <c r="V108" s="103" t="s">
        <v>322</v>
      </c>
      <c r="W108" s="56">
        <v>75000000</v>
      </c>
      <c r="X108" s="56" t="s">
        <v>324</v>
      </c>
      <c r="Y108" s="57">
        <f>(D108/D149)*100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133.5" hidden="1" customHeight="1" x14ac:dyDescent="0.25">
      <c r="A109" s="110"/>
      <c r="B109" s="185"/>
      <c r="C109" s="120" t="s">
        <v>307</v>
      </c>
      <c r="D109" s="117">
        <v>75186800</v>
      </c>
      <c r="E109" s="59" t="s">
        <v>270</v>
      </c>
      <c r="F109" s="43">
        <f>'[1]Oktober  (2)'!O120</f>
        <v>15</v>
      </c>
      <c r="G109" s="61">
        <v>85</v>
      </c>
      <c r="H109" s="59">
        <f t="shared" si="12"/>
        <v>100</v>
      </c>
      <c r="I109" s="60">
        <f t="shared" si="14"/>
        <v>0.97886558748879116</v>
      </c>
      <c r="J109" s="43">
        <f>'[1]Oktober  (2)'!Q120</f>
        <v>0</v>
      </c>
      <c r="K109" s="61">
        <v>75000000</v>
      </c>
      <c r="L109" s="99">
        <v>100</v>
      </c>
      <c r="M109" s="56" t="s">
        <v>326</v>
      </c>
      <c r="N109" s="111" t="s">
        <v>209</v>
      </c>
      <c r="O109" s="56" t="s">
        <v>530</v>
      </c>
      <c r="P109" s="56" t="s">
        <v>523</v>
      </c>
      <c r="Q109" s="111" t="s">
        <v>529</v>
      </c>
      <c r="R109" s="205" t="s">
        <v>303</v>
      </c>
      <c r="S109" s="205"/>
      <c r="T109" s="95" t="s">
        <v>320</v>
      </c>
      <c r="U109" s="95" t="s">
        <v>321</v>
      </c>
      <c r="V109" s="103" t="s">
        <v>325</v>
      </c>
      <c r="W109" s="56">
        <v>75000000</v>
      </c>
      <c r="X109" s="56" t="s">
        <v>327</v>
      </c>
      <c r="Y109" s="57">
        <f>(D109/D149)*100</f>
        <v>0.97886558748879104</v>
      </c>
      <c r="Z109" s="58">
        <f t="shared" si="11"/>
        <v>75186700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135.75" hidden="1" customHeight="1" x14ac:dyDescent="0.25">
      <c r="A110" s="110"/>
      <c r="B110" s="185"/>
      <c r="C110" s="120" t="s">
        <v>307</v>
      </c>
      <c r="D110" s="117">
        <v>75186800</v>
      </c>
      <c r="E110" s="59" t="s">
        <v>270</v>
      </c>
      <c r="F110" s="43">
        <f>'[1]Oktober  (2)'!O121</f>
        <v>100</v>
      </c>
      <c r="G110" s="61">
        <v>0</v>
      </c>
      <c r="H110" s="59">
        <f t="shared" si="12"/>
        <v>100</v>
      </c>
      <c r="I110" s="60">
        <f t="shared" si="14"/>
        <v>0.97886558748879116</v>
      </c>
      <c r="J110" s="43">
        <f>'[1]Oktober  (2)'!Q121</f>
        <v>0</v>
      </c>
      <c r="K110" s="61">
        <v>75000000</v>
      </c>
      <c r="L110" s="99">
        <v>100</v>
      </c>
      <c r="M110" s="56" t="s">
        <v>330</v>
      </c>
      <c r="N110" s="111" t="s">
        <v>328</v>
      </c>
      <c r="O110" s="56" t="s">
        <v>539</v>
      </c>
      <c r="P110" s="56" t="s">
        <v>523</v>
      </c>
      <c r="Q110" s="111" t="s">
        <v>540</v>
      </c>
      <c r="R110" s="205" t="s">
        <v>303</v>
      </c>
      <c r="S110" s="205"/>
      <c r="T110" s="95" t="s">
        <v>320</v>
      </c>
      <c r="U110" s="95" t="s">
        <v>321</v>
      </c>
      <c r="V110" s="103" t="s">
        <v>329</v>
      </c>
      <c r="W110" s="56">
        <v>75000000</v>
      </c>
      <c r="X110" s="56" t="s">
        <v>331</v>
      </c>
      <c r="Y110" s="57">
        <f>(D110/D149)*100</f>
        <v>0.97886558748879104</v>
      </c>
      <c r="Z110" s="58">
        <f t="shared" si="11"/>
        <v>75186700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78.75" hidden="1" x14ac:dyDescent="0.25">
      <c r="A111" s="110"/>
      <c r="B111" s="185"/>
      <c r="C111" s="120" t="s">
        <v>307</v>
      </c>
      <c r="D111" s="117">
        <v>37593400</v>
      </c>
      <c r="E111" s="59" t="s">
        <v>270</v>
      </c>
      <c r="F111" s="43">
        <v>100</v>
      </c>
      <c r="G111" s="61">
        <v>0</v>
      </c>
      <c r="H111" s="59">
        <f t="shared" si="12"/>
        <v>100</v>
      </c>
      <c r="I111" s="60">
        <f t="shared" si="14"/>
        <v>0.48943279374439558</v>
      </c>
      <c r="J111" s="43">
        <f>'[1]Oktober  (2)'!Q122</f>
        <v>0</v>
      </c>
      <c r="K111" s="61">
        <v>37454000</v>
      </c>
      <c r="L111" s="99">
        <v>100</v>
      </c>
      <c r="M111" s="56" t="s">
        <v>335</v>
      </c>
      <c r="N111" s="111" t="s">
        <v>332</v>
      </c>
      <c r="O111" s="56" t="s">
        <v>501</v>
      </c>
      <c r="P111" s="56" t="s">
        <v>522</v>
      </c>
      <c r="Q111" s="111" t="s">
        <v>552</v>
      </c>
      <c r="R111" s="205" t="s">
        <v>303</v>
      </c>
      <c r="S111" s="205"/>
      <c r="T111" s="95" t="s">
        <v>314</v>
      </c>
      <c r="U111" s="56" t="s">
        <v>333</v>
      </c>
      <c r="V111" s="55" t="s">
        <v>334</v>
      </c>
      <c r="W111" s="56">
        <v>37454000</v>
      </c>
      <c r="X111" s="56" t="s">
        <v>336</v>
      </c>
      <c r="Y111" s="57">
        <f>(D111/D149)*100</f>
        <v>0.48943279374439552</v>
      </c>
      <c r="Z111" s="58">
        <f t="shared" si="11"/>
        <v>37593300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185"/>
      <c r="C112" s="120" t="s">
        <v>337</v>
      </c>
      <c r="D112" s="117">
        <v>0</v>
      </c>
      <c r="E112" s="59"/>
      <c r="F112" s="43">
        <f>'[1]Oktober  (2)'!O123</f>
        <v>0</v>
      </c>
      <c r="G112" s="61">
        <v>0</v>
      </c>
      <c r="H112" s="59">
        <f t="shared" si="12"/>
        <v>0</v>
      </c>
      <c r="I112" s="60">
        <f t="shared" si="14"/>
        <v>0</v>
      </c>
      <c r="J112" s="43">
        <f>'[1]Oktober  (2)'!Q123</f>
        <v>0</v>
      </c>
      <c r="K112" s="61">
        <v>0</v>
      </c>
      <c r="L112" s="58">
        <f t="shared" si="9"/>
        <v>0</v>
      </c>
      <c r="M112" s="56">
        <v>0</v>
      </c>
      <c r="N112" s="111" t="s">
        <v>338</v>
      </c>
      <c r="O112" s="56"/>
      <c r="P112" s="56"/>
      <c r="Q112" s="111"/>
      <c r="R112" s="205" t="s">
        <v>303</v>
      </c>
      <c r="S112" s="205"/>
      <c r="T112" s="56">
        <v>0</v>
      </c>
      <c r="U112" s="56">
        <v>0</v>
      </c>
      <c r="V112" s="55">
        <v>0</v>
      </c>
      <c r="W112" s="56">
        <v>0</v>
      </c>
      <c r="X112" s="56">
        <v>0</v>
      </c>
      <c r="Y112" s="57">
        <f>(D112/D149)*100</f>
        <v>0</v>
      </c>
      <c r="Z112" s="58">
        <f t="shared" si="11"/>
        <v>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156.75" hidden="1" customHeight="1" x14ac:dyDescent="0.25">
      <c r="A113" s="110"/>
      <c r="B113" s="185"/>
      <c r="C113" s="120" t="s">
        <v>337</v>
      </c>
      <c r="D113" s="117">
        <v>96340200</v>
      </c>
      <c r="E113" s="59" t="s">
        <v>270</v>
      </c>
      <c r="F113" s="43">
        <v>100</v>
      </c>
      <c r="G113" s="61">
        <v>0</v>
      </c>
      <c r="H113" s="59">
        <f t="shared" si="12"/>
        <v>100</v>
      </c>
      <c r="I113" s="60">
        <f t="shared" si="14"/>
        <v>1.2542641324246759</v>
      </c>
      <c r="J113" s="43">
        <f>'[1]Oktober  (2)'!Q124</f>
        <v>0</v>
      </c>
      <c r="K113" s="61">
        <v>96000000</v>
      </c>
      <c r="L113" s="99">
        <v>100</v>
      </c>
      <c r="M113" s="56" t="s">
        <v>341</v>
      </c>
      <c r="N113" s="111" t="s">
        <v>209</v>
      </c>
      <c r="O113" s="56" t="s">
        <v>531</v>
      </c>
      <c r="P113" s="56" t="s">
        <v>532</v>
      </c>
      <c r="Q113" s="111" t="s">
        <v>533</v>
      </c>
      <c r="R113" s="205" t="s">
        <v>303</v>
      </c>
      <c r="S113" s="205"/>
      <c r="T113" s="95" t="s">
        <v>250</v>
      </c>
      <c r="U113" s="95" t="s">
        <v>339</v>
      </c>
      <c r="V113" s="103" t="s">
        <v>340</v>
      </c>
      <c r="W113" s="56">
        <v>96000000</v>
      </c>
      <c r="X113" s="56" t="s">
        <v>342</v>
      </c>
      <c r="Y113" s="57">
        <f>(D113/D149)*100</f>
        <v>1.2542641324246759</v>
      </c>
      <c r="Z113" s="58">
        <f t="shared" si="11"/>
        <v>96340100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78.75" hidden="1" x14ac:dyDescent="0.25">
      <c r="A114" s="110"/>
      <c r="B114" s="185"/>
      <c r="C114" s="120" t="s">
        <v>307</v>
      </c>
      <c r="D114" s="117">
        <v>37593400</v>
      </c>
      <c r="E114" s="59" t="s">
        <v>270</v>
      </c>
      <c r="F114" s="43">
        <v>100</v>
      </c>
      <c r="G114" s="61">
        <v>0</v>
      </c>
      <c r="H114" s="59">
        <f t="shared" si="12"/>
        <v>100</v>
      </c>
      <c r="I114" s="60">
        <f t="shared" si="14"/>
        <v>0.48943279374439558</v>
      </c>
      <c r="J114" s="43">
        <f>'[1]Oktober  (2)'!Q125</f>
        <v>0</v>
      </c>
      <c r="K114" s="61">
        <v>37580000</v>
      </c>
      <c r="L114" s="99">
        <v>100</v>
      </c>
      <c r="M114" s="56" t="s">
        <v>317</v>
      </c>
      <c r="N114" s="111" t="s">
        <v>343</v>
      </c>
      <c r="O114" s="56" t="s">
        <v>551</v>
      </c>
      <c r="P114" s="56" t="s">
        <v>522</v>
      </c>
      <c r="Q114" s="111" t="s">
        <v>535</v>
      </c>
      <c r="R114" s="205" t="s">
        <v>303</v>
      </c>
      <c r="S114" s="205"/>
      <c r="T114" s="95" t="s">
        <v>314</v>
      </c>
      <c r="U114" s="95" t="s">
        <v>315</v>
      </c>
      <c r="V114" s="103" t="s">
        <v>344</v>
      </c>
      <c r="W114" s="56">
        <v>37580000</v>
      </c>
      <c r="X114" s="56" t="s">
        <v>318</v>
      </c>
      <c r="Y114" s="57">
        <f>(D114/D149)*100</f>
        <v>0.48943279374439552</v>
      </c>
      <c r="Z114" s="58">
        <f t="shared" si="11"/>
        <v>37593300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78.75" hidden="1" x14ac:dyDescent="0.25">
      <c r="A115" s="110"/>
      <c r="B115" s="185"/>
      <c r="C115" s="120" t="s">
        <v>345</v>
      </c>
      <c r="D115" s="117">
        <v>0</v>
      </c>
      <c r="E115" s="59"/>
      <c r="F115" s="43">
        <f>'[1]Oktober  (2)'!O126</f>
        <v>0</v>
      </c>
      <c r="G115" s="61">
        <v>0</v>
      </c>
      <c r="H115" s="59">
        <f t="shared" si="12"/>
        <v>0</v>
      </c>
      <c r="I115" s="60">
        <f t="shared" si="14"/>
        <v>0</v>
      </c>
      <c r="J115" s="43">
        <f>'[1]Oktober  (2)'!Q126</f>
        <v>0</v>
      </c>
      <c r="K115" s="61">
        <v>0</v>
      </c>
      <c r="L115" s="58">
        <f t="shared" si="9"/>
        <v>0</v>
      </c>
      <c r="M115" s="56">
        <v>0</v>
      </c>
      <c r="N115" s="111" t="s">
        <v>346</v>
      </c>
      <c r="O115" s="56"/>
      <c r="P115" s="56"/>
      <c r="Q115" s="111"/>
      <c r="R115" s="205" t="s">
        <v>303</v>
      </c>
      <c r="S115" s="205"/>
      <c r="T115" s="56">
        <v>0</v>
      </c>
      <c r="U115" s="56">
        <v>0</v>
      </c>
      <c r="V115" s="55">
        <v>0</v>
      </c>
      <c r="W115" s="56">
        <v>0</v>
      </c>
      <c r="X115" s="56">
        <v>0</v>
      </c>
      <c r="Y115" s="57">
        <f>(D115/D149)*100</f>
        <v>0</v>
      </c>
      <c r="Z115" s="58">
        <f t="shared" si="11"/>
        <v>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02.75" customHeight="1" x14ac:dyDescent="0.25">
      <c r="A116" s="110"/>
      <c r="B116" s="185">
        <v>5</v>
      </c>
      <c r="C116" s="120" t="s">
        <v>347</v>
      </c>
      <c r="D116" s="117">
        <v>51119880</v>
      </c>
      <c r="E116" s="59" t="s">
        <v>270</v>
      </c>
      <c r="F116" s="43">
        <v>100</v>
      </c>
      <c r="G116" s="61">
        <v>0</v>
      </c>
      <c r="H116" s="59">
        <f t="shared" si="12"/>
        <v>100</v>
      </c>
      <c r="I116" s="60">
        <f t="shared" si="14"/>
        <v>0.66553559093559644</v>
      </c>
      <c r="J116" s="43">
        <f>'[1]Oktober  (2)'!Q127</f>
        <v>0</v>
      </c>
      <c r="K116" s="61">
        <v>51000000</v>
      </c>
      <c r="L116" s="99">
        <v>100</v>
      </c>
      <c r="M116" s="56" t="s">
        <v>350</v>
      </c>
      <c r="N116" s="111" t="s">
        <v>541</v>
      </c>
      <c r="O116" s="56" t="s">
        <v>542</v>
      </c>
      <c r="P116" s="56" t="s">
        <v>543</v>
      </c>
      <c r="Q116" s="56" t="s">
        <v>542</v>
      </c>
      <c r="R116" s="205" t="s">
        <v>303</v>
      </c>
      <c r="S116" s="205"/>
      <c r="T116" s="95" t="s">
        <v>348</v>
      </c>
      <c r="U116" s="95" t="s">
        <v>321</v>
      </c>
      <c r="V116" s="103" t="s">
        <v>349</v>
      </c>
      <c r="W116" s="56">
        <v>51000000</v>
      </c>
      <c r="X116" s="56" t="s">
        <v>351</v>
      </c>
      <c r="Y116" s="57">
        <f>(D116/D149)*100</f>
        <v>0.66553559093559644</v>
      </c>
      <c r="Z116" s="58">
        <f t="shared" si="11"/>
        <v>51119780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31.5" hidden="1" x14ac:dyDescent="0.25">
      <c r="A117" s="50" t="s">
        <v>352</v>
      </c>
      <c r="B117" s="50"/>
      <c r="C117" s="77" t="s">
        <v>353</v>
      </c>
      <c r="D117" s="59">
        <f>SUM(D118:D129)</f>
        <v>878976000</v>
      </c>
      <c r="E117" s="59"/>
      <c r="F117" s="58"/>
      <c r="G117" s="121"/>
      <c r="H117" s="121"/>
      <c r="I117" s="121"/>
      <c r="J117" s="121">
        <f>SUM(J118:J129)</f>
        <v>0</v>
      </c>
      <c r="K117" s="121">
        <f>SUM(K118:K129)</f>
        <v>875254000</v>
      </c>
      <c r="L117" s="99">
        <v>100</v>
      </c>
      <c r="M117" s="56"/>
      <c r="N117" s="52"/>
      <c r="O117" s="199"/>
      <c r="P117" s="199"/>
      <c r="Q117" s="52"/>
      <c r="R117" s="218" t="s">
        <v>354</v>
      </c>
      <c r="S117" s="218"/>
      <c r="T117" s="56"/>
      <c r="U117" s="56"/>
      <c r="V117" s="55"/>
      <c r="W117" s="56"/>
      <c r="X117" s="56"/>
      <c r="Y117" s="121"/>
      <c r="Z117" s="58">
        <f t="shared" si="11"/>
        <v>878975900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86.75" hidden="1" customHeight="1" x14ac:dyDescent="0.25">
      <c r="A118" s="110"/>
      <c r="B118" s="110"/>
      <c r="C118" s="77" t="s">
        <v>355</v>
      </c>
      <c r="D118" s="94">
        <v>55500000</v>
      </c>
      <c r="E118" s="59" t="s">
        <v>270</v>
      </c>
      <c r="F118" s="43">
        <v>100</v>
      </c>
      <c r="G118" s="58">
        <v>0</v>
      </c>
      <c r="H118" s="59">
        <f>F118+G118</f>
        <v>100</v>
      </c>
      <c r="I118" s="60">
        <f t="shared" ref="I118:I129" si="15">(Y118*H118)/100</f>
        <v>0.72256087645208877</v>
      </c>
      <c r="J118" s="43">
        <f>'[1]Oktober  (2)'!Q129</f>
        <v>0</v>
      </c>
      <c r="K118" s="61">
        <v>55400000</v>
      </c>
      <c r="L118" s="99">
        <v>100</v>
      </c>
      <c r="M118" s="56" t="s">
        <v>358</v>
      </c>
      <c r="N118" s="52" t="s">
        <v>209</v>
      </c>
      <c r="O118" s="199" t="s">
        <v>534</v>
      </c>
      <c r="P118" s="233" t="s">
        <v>511</v>
      </c>
      <c r="Q118" s="52" t="s">
        <v>535</v>
      </c>
      <c r="R118" s="218" t="s">
        <v>354</v>
      </c>
      <c r="S118" s="218"/>
      <c r="T118" s="95" t="s">
        <v>356</v>
      </c>
      <c r="U118" s="95" t="s">
        <v>339</v>
      </c>
      <c r="V118" s="103" t="s">
        <v>357</v>
      </c>
      <c r="W118" s="56">
        <v>55400000</v>
      </c>
      <c r="X118" s="56" t="s">
        <v>359</v>
      </c>
      <c r="Y118" s="57">
        <f>(D118/D149)*100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8.25" hidden="1" customHeight="1" x14ac:dyDescent="0.25">
      <c r="A119" s="110"/>
      <c r="B119" s="110"/>
      <c r="C119" s="77" t="s">
        <v>355</v>
      </c>
      <c r="D119" s="94">
        <v>55500000</v>
      </c>
      <c r="E119" s="59" t="s">
        <v>270</v>
      </c>
      <c r="F119" s="43">
        <v>100</v>
      </c>
      <c r="G119" s="58">
        <v>0</v>
      </c>
      <c r="H119" s="59">
        <f t="shared" si="12"/>
        <v>100</v>
      </c>
      <c r="I119" s="60">
        <f t="shared" si="15"/>
        <v>0.72256087645208877</v>
      </c>
      <c r="J119" s="43">
        <f>'[1]Oktober  (2)'!Q130</f>
        <v>0</v>
      </c>
      <c r="K119" s="61">
        <v>55400000</v>
      </c>
      <c r="L119" s="99">
        <v>100</v>
      </c>
      <c r="M119" s="56" t="s">
        <v>361</v>
      </c>
      <c r="N119" s="52" t="s">
        <v>224</v>
      </c>
      <c r="O119" s="199" t="s">
        <v>553</v>
      </c>
      <c r="P119" s="233" t="s">
        <v>511</v>
      </c>
      <c r="Q119" s="52" t="s">
        <v>554</v>
      </c>
      <c r="R119" s="218" t="s">
        <v>354</v>
      </c>
      <c r="S119" s="218"/>
      <c r="T119" s="95" t="s">
        <v>356</v>
      </c>
      <c r="U119" s="95" t="s">
        <v>339</v>
      </c>
      <c r="V119" s="103" t="s">
        <v>360</v>
      </c>
      <c r="W119" s="56">
        <v>55400000</v>
      </c>
      <c r="X119" s="56" t="s">
        <v>362</v>
      </c>
      <c r="Y119" s="57">
        <f>(D119/D149)*100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95.75" customHeight="1" x14ac:dyDescent="0.25">
      <c r="A120" s="110"/>
      <c r="B120" s="110"/>
      <c r="C120" s="77" t="s">
        <v>355</v>
      </c>
      <c r="D120" s="94">
        <v>55500000</v>
      </c>
      <c r="E120" s="59" t="s">
        <v>270</v>
      </c>
      <c r="F120" s="43">
        <v>100</v>
      </c>
      <c r="G120" s="58">
        <v>0</v>
      </c>
      <c r="H120" s="59">
        <f t="shared" si="12"/>
        <v>100</v>
      </c>
      <c r="I120" s="60">
        <f t="shared" si="15"/>
        <v>0.72256087645208877</v>
      </c>
      <c r="J120" s="43">
        <f>'[1]Oktober  (2)'!Q131</f>
        <v>0</v>
      </c>
      <c r="K120" s="61">
        <v>54954000</v>
      </c>
      <c r="L120" s="99">
        <v>100</v>
      </c>
      <c r="M120" s="56" t="s">
        <v>364</v>
      </c>
      <c r="N120" s="52" t="s">
        <v>308</v>
      </c>
      <c r="O120" s="199" t="s">
        <v>512</v>
      </c>
      <c r="P120" s="233" t="s">
        <v>511</v>
      </c>
      <c r="Q120" s="52" t="s">
        <v>513</v>
      </c>
      <c r="R120" s="218" t="s">
        <v>354</v>
      </c>
      <c r="S120" s="218"/>
      <c r="T120" s="95" t="s">
        <v>356</v>
      </c>
      <c r="U120" s="95" t="s">
        <v>339</v>
      </c>
      <c r="V120" s="103" t="s">
        <v>363</v>
      </c>
      <c r="W120" s="56">
        <v>54954000</v>
      </c>
      <c r="X120" s="56" t="s">
        <v>365</v>
      </c>
      <c r="Y120" s="57">
        <f>(D120/D149)*100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7.5" hidden="1" customHeight="1" x14ac:dyDescent="0.25">
      <c r="A121" s="110"/>
      <c r="B121" s="110"/>
      <c r="C121" s="77" t="s">
        <v>355</v>
      </c>
      <c r="D121" s="94">
        <v>55500000</v>
      </c>
      <c r="E121" s="59" t="s">
        <v>270</v>
      </c>
      <c r="F121" s="43">
        <v>100</v>
      </c>
      <c r="G121" s="58">
        <v>0</v>
      </c>
      <c r="H121" s="59">
        <f t="shared" si="12"/>
        <v>100</v>
      </c>
      <c r="I121" s="60">
        <f t="shared" si="15"/>
        <v>0.72256087645208877</v>
      </c>
      <c r="J121" s="43">
        <f>'[1]Oktober  (2)'!Q132</f>
        <v>0</v>
      </c>
      <c r="K121" s="61">
        <v>55400000</v>
      </c>
      <c r="L121" s="99">
        <v>100</v>
      </c>
      <c r="M121" s="56" t="s">
        <v>358</v>
      </c>
      <c r="N121" s="52" t="s">
        <v>366</v>
      </c>
      <c r="O121" s="199" t="s">
        <v>520</v>
      </c>
      <c r="P121" s="233" t="s">
        <v>511</v>
      </c>
      <c r="Q121" s="52" t="s">
        <v>521</v>
      </c>
      <c r="R121" s="218" t="s">
        <v>354</v>
      </c>
      <c r="S121" s="218"/>
      <c r="T121" s="95" t="s">
        <v>356</v>
      </c>
      <c r="U121" s="95" t="s">
        <v>367</v>
      </c>
      <c r="V121" s="103" t="s">
        <v>368</v>
      </c>
      <c r="W121" s="56">
        <v>55400000</v>
      </c>
      <c r="X121" s="56" t="s">
        <v>359</v>
      </c>
      <c r="Y121" s="57">
        <f>(D121/D149)*100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83" hidden="1" customHeight="1" x14ac:dyDescent="0.25">
      <c r="A122" s="110"/>
      <c r="B122" s="110"/>
      <c r="C122" s="77" t="s">
        <v>355</v>
      </c>
      <c r="D122" s="94">
        <v>55500000</v>
      </c>
      <c r="E122" s="59" t="s">
        <v>270</v>
      </c>
      <c r="F122" s="43">
        <v>100</v>
      </c>
      <c r="G122" s="58">
        <v>0</v>
      </c>
      <c r="H122" s="59">
        <f t="shared" si="12"/>
        <v>100</v>
      </c>
      <c r="I122" s="60">
        <f t="shared" si="15"/>
        <v>0.72256087645208877</v>
      </c>
      <c r="J122" s="43">
        <f>'[1]Oktober  (2)'!Q133</f>
        <v>0</v>
      </c>
      <c r="K122" s="61">
        <v>55400000</v>
      </c>
      <c r="L122" s="99">
        <v>100</v>
      </c>
      <c r="M122" s="56" t="s">
        <v>370</v>
      </c>
      <c r="N122" s="52" t="s">
        <v>175</v>
      </c>
      <c r="O122" s="199" t="s">
        <v>499</v>
      </c>
      <c r="P122" s="233" t="s">
        <v>511</v>
      </c>
      <c r="Q122" s="52" t="s">
        <v>550</v>
      </c>
      <c r="R122" s="218" t="s">
        <v>354</v>
      </c>
      <c r="S122" s="218"/>
      <c r="T122" s="95" t="s">
        <v>356</v>
      </c>
      <c r="U122" s="95" t="s">
        <v>339</v>
      </c>
      <c r="V122" s="103" t="s">
        <v>369</v>
      </c>
      <c r="W122" s="56">
        <v>55400000</v>
      </c>
      <c r="X122" s="56" t="s">
        <v>371</v>
      </c>
      <c r="Y122" s="57">
        <f>(D122/D149)*100</f>
        <v>0.72256087645208877</v>
      </c>
      <c r="Z122" s="58">
        <f t="shared" si="11"/>
        <v>55499900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189" hidden="1" customHeight="1" x14ac:dyDescent="0.25">
      <c r="A123" s="110"/>
      <c r="B123" s="110"/>
      <c r="C123" s="77" t="s">
        <v>355</v>
      </c>
      <c r="D123" s="94">
        <v>55500000</v>
      </c>
      <c r="E123" s="59" t="s">
        <v>270</v>
      </c>
      <c r="F123" s="43">
        <v>100</v>
      </c>
      <c r="G123" s="58">
        <v>0</v>
      </c>
      <c r="H123" s="59">
        <f t="shared" si="12"/>
        <v>100</v>
      </c>
      <c r="I123" s="60">
        <f t="shared" si="15"/>
        <v>0.72256087645208877</v>
      </c>
      <c r="J123" s="43">
        <f>'[1]Oktober  (2)'!Q134</f>
        <v>0</v>
      </c>
      <c r="K123" s="61">
        <v>55400000</v>
      </c>
      <c r="L123" s="99">
        <v>100</v>
      </c>
      <c r="M123" s="56" t="s">
        <v>373</v>
      </c>
      <c r="N123" s="52" t="s">
        <v>338</v>
      </c>
      <c r="O123" s="199" t="s">
        <v>547</v>
      </c>
      <c r="P123" s="233" t="s">
        <v>511</v>
      </c>
      <c r="Q123" s="52" t="s">
        <v>546</v>
      </c>
      <c r="R123" s="218" t="s">
        <v>354</v>
      </c>
      <c r="S123" s="218"/>
      <c r="T123" s="95" t="s">
        <v>356</v>
      </c>
      <c r="U123" s="95" t="s">
        <v>339</v>
      </c>
      <c r="V123" s="103" t="s">
        <v>372</v>
      </c>
      <c r="W123" s="56">
        <v>55400000</v>
      </c>
      <c r="X123" s="56" t="s">
        <v>374</v>
      </c>
      <c r="Y123" s="57">
        <f>(D123/D149)*100</f>
        <v>0.72256087645208877</v>
      </c>
      <c r="Z123" s="58">
        <f t="shared" si="11"/>
        <v>55499900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8.75" hidden="1" customHeight="1" x14ac:dyDescent="0.25">
      <c r="A124" s="110"/>
      <c r="B124" s="110"/>
      <c r="C124" s="77" t="s">
        <v>375</v>
      </c>
      <c r="D124" s="94">
        <v>61976000</v>
      </c>
      <c r="E124" s="59" t="s">
        <v>270</v>
      </c>
      <c r="F124" s="43">
        <v>100</v>
      </c>
      <c r="G124" s="58">
        <v>0</v>
      </c>
      <c r="H124" s="59">
        <f t="shared" si="12"/>
        <v>100</v>
      </c>
      <c r="I124" s="60">
        <f t="shared" si="15"/>
        <v>0.80687266448639017</v>
      </c>
      <c r="J124" s="43">
        <f>'[1]Oktober  (2)'!Q135</f>
        <v>0</v>
      </c>
      <c r="K124" s="61">
        <v>60400000</v>
      </c>
      <c r="L124" s="99">
        <v>100</v>
      </c>
      <c r="M124" s="56" t="s">
        <v>370</v>
      </c>
      <c r="N124" s="52" t="s">
        <v>376</v>
      </c>
      <c r="O124" s="199" t="s">
        <v>548</v>
      </c>
      <c r="P124" s="199" t="s">
        <v>517</v>
      </c>
      <c r="Q124" s="52" t="s">
        <v>549</v>
      </c>
      <c r="R124" s="218" t="s">
        <v>155</v>
      </c>
      <c r="S124" s="218"/>
      <c r="T124" s="95" t="s">
        <v>356</v>
      </c>
      <c r="U124" s="95" t="s">
        <v>367</v>
      </c>
      <c r="V124" s="103" t="s">
        <v>377</v>
      </c>
      <c r="W124" s="56">
        <v>60400000</v>
      </c>
      <c r="X124" s="56" t="s">
        <v>371</v>
      </c>
      <c r="Y124" s="57">
        <f>(D124/D149)*100</f>
        <v>0.80687266448639017</v>
      </c>
      <c r="Z124" s="58">
        <f t="shared" si="11"/>
        <v>61975900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393.75" hidden="1" customHeight="1" x14ac:dyDescent="0.25">
      <c r="A125" s="110"/>
      <c r="B125" s="110"/>
      <c r="C125" s="77" t="s">
        <v>375</v>
      </c>
      <c r="D125" s="94">
        <v>181500000</v>
      </c>
      <c r="E125" s="59" t="s">
        <v>382</v>
      </c>
      <c r="F125" s="43">
        <v>100</v>
      </c>
      <c r="G125" s="58">
        <v>0</v>
      </c>
      <c r="H125" s="59">
        <f t="shared" si="12"/>
        <v>100</v>
      </c>
      <c r="I125" s="60">
        <f t="shared" si="15"/>
        <v>2.3629693527216959</v>
      </c>
      <c r="J125" s="43">
        <f>'[1]Oktober  (2)'!Q136</f>
        <v>0</v>
      </c>
      <c r="K125" s="61">
        <v>181000000</v>
      </c>
      <c r="L125" s="99">
        <v>100</v>
      </c>
      <c r="M125" s="56" t="s">
        <v>380</v>
      </c>
      <c r="N125" s="52" t="s">
        <v>378</v>
      </c>
      <c r="O125" s="199" t="s">
        <v>537</v>
      </c>
      <c r="P125" s="233" t="s">
        <v>536</v>
      </c>
      <c r="Q125" s="52" t="s">
        <v>538</v>
      </c>
      <c r="R125" s="218" t="s">
        <v>155</v>
      </c>
      <c r="S125" s="218"/>
      <c r="T125" s="95" t="s">
        <v>356</v>
      </c>
      <c r="U125" s="95" t="s">
        <v>367</v>
      </c>
      <c r="V125" s="103" t="s">
        <v>379</v>
      </c>
      <c r="W125" s="56">
        <v>181500000</v>
      </c>
      <c r="X125" s="56" t="s">
        <v>381</v>
      </c>
      <c r="Y125" s="57">
        <f>(D125/D149)*100</f>
        <v>2.3629693527216959</v>
      </c>
      <c r="Z125" s="58">
        <f t="shared" si="11"/>
        <v>181499900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139.5" hidden="1" customHeight="1" x14ac:dyDescent="0.25">
      <c r="A126" s="110"/>
      <c r="B126" s="110"/>
      <c r="C126" s="77" t="s">
        <v>375</v>
      </c>
      <c r="D126" s="94">
        <v>60500000</v>
      </c>
      <c r="E126" s="59" t="s">
        <v>270</v>
      </c>
      <c r="F126" s="43">
        <f>'[1]Oktober  (2)'!O137</f>
        <v>100</v>
      </c>
      <c r="G126" s="58">
        <v>0</v>
      </c>
      <c r="H126" s="59">
        <f t="shared" si="12"/>
        <v>100</v>
      </c>
      <c r="I126" s="60">
        <f t="shared" si="15"/>
        <v>0.7876564509072318</v>
      </c>
      <c r="J126" s="43">
        <f>'[1]Oktober  (2)'!Q137</f>
        <v>0</v>
      </c>
      <c r="K126" s="61">
        <v>60400000</v>
      </c>
      <c r="L126" s="99">
        <v>100</v>
      </c>
      <c r="M126" s="56" t="s">
        <v>373</v>
      </c>
      <c r="N126" s="52" t="s">
        <v>383</v>
      </c>
      <c r="O126" s="199" t="s">
        <v>544</v>
      </c>
      <c r="P126" s="199" t="s">
        <v>517</v>
      </c>
      <c r="Q126" s="52" t="s">
        <v>545</v>
      </c>
      <c r="R126" s="218" t="s">
        <v>155</v>
      </c>
      <c r="S126" s="218"/>
      <c r="T126" s="95" t="s">
        <v>356</v>
      </c>
      <c r="U126" s="95" t="s">
        <v>367</v>
      </c>
      <c r="V126" s="103" t="s">
        <v>384</v>
      </c>
      <c r="W126" s="56">
        <v>60400000</v>
      </c>
      <c r="X126" s="56" t="s">
        <v>385</v>
      </c>
      <c r="Y126" s="57">
        <f>(D126/D149)*100</f>
        <v>0.7876564509072318</v>
      </c>
      <c r="Z126" s="58">
        <f t="shared" si="11"/>
        <v>60499900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5.75" hidden="1" customHeight="1" x14ac:dyDescent="0.25">
      <c r="A127" s="110"/>
      <c r="B127" s="110"/>
      <c r="C127" s="77" t="s">
        <v>375</v>
      </c>
      <c r="D127" s="94">
        <v>60500000</v>
      </c>
      <c r="E127" s="59" t="s">
        <v>270</v>
      </c>
      <c r="F127" s="43">
        <v>100</v>
      </c>
      <c r="G127" s="58">
        <v>0</v>
      </c>
      <c r="H127" s="59">
        <f t="shared" si="12"/>
        <v>100</v>
      </c>
      <c r="I127" s="60">
        <f t="shared" si="15"/>
        <v>0.7876564509072318</v>
      </c>
      <c r="J127" s="43">
        <f>'[1]Oktober  (2)'!Q138</f>
        <v>0</v>
      </c>
      <c r="K127" s="61">
        <v>60400000</v>
      </c>
      <c r="L127" s="99">
        <v>100</v>
      </c>
      <c r="M127" s="56" t="s">
        <v>361</v>
      </c>
      <c r="N127" s="52" t="s">
        <v>386</v>
      </c>
      <c r="O127" s="199" t="s">
        <v>496</v>
      </c>
      <c r="P127" s="199" t="s">
        <v>517</v>
      </c>
      <c r="Q127" s="52" t="s">
        <v>528</v>
      </c>
      <c r="R127" s="218" t="s">
        <v>155</v>
      </c>
      <c r="S127" s="218"/>
      <c r="T127" s="95" t="s">
        <v>356</v>
      </c>
      <c r="U127" s="95" t="s">
        <v>367</v>
      </c>
      <c r="V127" s="103" t="s">
        <v>387</v>
      </c>
      <c r="W127" s="56">
        <v>60400000</v>
      </c>
      <c r="X127" s="56" t="s">
        <v>362</v>
      </c>
      <c r="Y127" s="57">
        <f>(D127/D149)*100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64" customFormat="1" ht="265.5" customHeight="1" x14ac:dyDescent="0.25">
      <c r="A128" s="110"/>
      <c r="B128" s="243">
        <v>6</v>
      </c>
      <c r="C128" s="244" t="s">
        <v>375</v>
      </c>
      <c r="D128" s="245">
        <v>121000000</v>
      </c>
      <c r="E128" s="144" t="s">
        <v>390</v>
      </c>
      <c r="F128" s="43">
        <v>100</v>
      </c>
      <c r="G128" s="58">
        <v>0</v>
      </c>
      <c r="H128" s="59">
        <f t="shared" si="12"/>
        <v>100</v>
      </c>
      <c r="I128" s="60">
        <f t="shared" si="15"/>
        <v>1.5753129018144636</v>
      </c>
      <c r="J128" s="43">
        <f>'[1]Oktober  (2)'!Q139</f>
        <v>0</v>
      </c>
      <c r="K128" s="249">
        <v>120700000</v>
      </c>
      <c r="L128" s="250">
        <v>100</v>
      </c>
      <c r="M128" s="251" t="s">
        <v>364</v>
      </c>
      <c r="N128" s="252" t="s">
        <v>388</v>
      </c>
      <c r="O128" s="253" t="s">
        <v>514</v>
      </c>
      <c r="P128" s="277" t="s">
        <v>515</v>
      </c>
      <c r="Q128" s="252" t="s">
        <v>516</v>
      </c>
      <c r="R128" s="222" t="s">
        <v>354</v>
      </c>
      <c r="S128" s="222"/>
      <c r="T128" s="95" t="s">
        <v>356</v>
      </c>
      <c r="U128" s="95" t="s">
        <v>367</v>
      </c>
      <c r="V128" s="103" t="s">
        <v>389</v>
      </c>
      <c r="W128" s="56">
        <v>120700000</v>
      </c>
      <c r="X128" s="56" t="s">
        <v>381</v>
      </c>
      <c r="Y128" s="57">
        <f>(D128/D149)*100</f>
        <v>1.5753129018144636</v>
      </c>
      <c r="Z128" s="58">
        <f t="shared" si="11"/>
        <v>120999900</v>
      </c>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c r="EP128" s="62"/>
      <c r="EQ128" s="62"/>
      <c r="ER128" s="62"/>
      <c r="ES128" s="62"/>
      <c r="ET128" s="62"/>
      <c r="EU128" s="62"/>
      <c r="EV128" s="63"/>
    </row>
    <row r="129" spans="1:152" s="64" customFormat="1" ht="139.5" hidden="1" customHeight="1" x14ac:dyDescent="0.25">
      <c r="A129" s="110"/>
      <c r="B129" s="267"/>
      <c r="C129" s="268" t="s">
        <v>375</v>
      </c>
      <c r="D129" s="269">
        <v>60500000</v>
      </c>
      <c r="E129" s="270" t="s">
        <v>270</v>
      </c>
      <c r="F129" s="246">
        <v>100</v>
      </c>
      <c r="G129" s="247">
        <v>0</v>
      </c>
      <c r="H129" s="144">
        <f t="shared" si="12"/>
        <v>100</v>
      </c>
      <c r="I129" s="248">
        <f t="shared" si="15"/>
        <v>0.7876564509072318</v>
      </c>
      <c r="J129" s="246">
        <f>'[1]Oktober  (2)'!Q140</f>
        <v>0</v>
      </c>
      <c r="K129" s="271">
        <v>60400000</v>
      </c>
      <c r="L129" s="272">
        <v>100</v>
      </c>
      <c r="M129" s="273" t="s">
        <v>358</v>
      </c>
      <c r="N129" s="274" t="s">
        <v>391</v>
      </c>
      <c r="O129" s="275" t="s">
        <v>518</v>
      </c>
      <c r="P129" s="275" t="s">
        <v>517</v>
      </c>
      <c r="Q129" s="274" t="s">
        <v>519</v>
      </c>
      <c r="R129" s="276" t="s">
        <v>354</v>
      </c>
      <c r="S129" s="276"/>
      <c r="T129" s="95" t="s">
        <v>356</v>
      </c>
      <c r="U129" s="95" t="s">
        <v>367</v>
      </c>
      <c r="V129" s="103" t="s">
        <v>392</v>
      </c>
      <c r="W129" s="56">
        <v>60400000</v>
      </c>
      <c r="X129" s="56" t="s">
        <v>359</v>
      </c>
      <c r="Y129" s="57">
        <f>(D129/D149)*100</f>
        <v>0.7876564509072318</v>
      </c>
      <c r="Z129" s="58">
        <f t="shared" si="11"/>
        <v>60499900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34" customFormat="1" ht="47.25" hidden="1" x14ac:dyDescent="0.25">
      <c r="A130" s="20" t="s">
        <v>393</v>
      </c>
      <c r="B130" s="20"/>
      <c r="C130" s="235" t="s">
        <v>394</v>
      </c>
      <c r="D130" s="236">
        <f>D131</f>
        <v>82342300</v>
      </c>
      <c r="E130" s="255"/>
      <c r="F130" s="237"/>
      <c r="G130" s="238"/>
      <c r="H130" s="238"/>
      <c r="I130" s="238"/>
      <c r="J130" s="239">
        <f>J131</f>
        <v>37178650</v>
      </c>
      <c r="K130" s="239">
        <f>K131</f>
        <v>44950600</v>
      </c>
      <c r="L130" s="239">
        <f t="shared" ref="L130:L146" si="16">J130+K130</f>
        <v>82129250</v>
      </c>
      <c r="M130" s="240"/>
      <c r="N130" s="241"/>
      <c r="O130" s="240"/>
      <c r="P130" s="240"/>
      <c r="Q130" s="241"/>
      <c r="R130" s="242" t="s">
        <v>53</v>
      </c>
      <c r="S130" s="242"/>
      <c r="T130" s="27"/>
      <c r="U130" s="27"/>
      <c r="V130" s="25"/>
      <c r="W130" s="27"/>
      <c r="X130" s="27"/>
      <c r="Y130" s="108"/>
      <c r="Z130" s="29">
        <f t="shared" si="11"/>
        <v>213050</v>
      </c>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c r="EQ130" s="32"/>
      <c r="ER130" s="32"/>
      <c r="ES130" s="32"/>
      <c r="ET130" s="32"/>
      <c r="EU130" s="32"/>
      <c r="EV130" s="33"/>
    </row>
    <row r="131" spans="1:152" s="64" customFormat="1" ht="47.25" hidden="1" x14ac:dyDescent="0.25">
      <c r="A131" s="50" t="s">
        <v>395</v>
      </c>
      <c r="B131" s="50"/>
      <c r="C131" s="77" t="s">
        <v>396</v>
      </c>
      <c r="D131" s="109">
        <f>SUM(D132+D133+D134)</f>
        <v>82342300</v>
      </c>
      <c r="E131" s="59"/>
      <c r="F131" s="58"/>
      <c r="G131" s="87"/>
      <c r="H131" s="87"/>
      <c r="I131" s="87"/>
      <c r="J131" s="61">
        <f>SUM(J132:J134)</f>
        <v>37178650</v>
      </c>
      <c r="K131" s="61">
        <f>SUM(K132:K134)</f>
        <v>44950600</v>
      </c>
      <c r="L131" s="61">
        <f>SUM(L132:L134)</f>
        <v>82129250</v>
      </c>
      <c r="M131" s="56"/>
      <c r="N131" s="54" t="s">
        <v>397</v>
      </c>
      <c r="O131" s="56"/>
      <c r="P131" s="56"/>
      <c r="Q131" s="54"/>
      <c r="R131" s="219" t="s">
        <v>53</v>
      </c>
      <c r="S131" s="219"/>
      <c r="T131" s="79"/>
      <c r="U131" s="56"/>
      <c r="V131" s="55"/>
      <c r="W131" s="56"/>
      <c r="X131" s="56"/>
      <c r="Y131" s="87"/>
      <c r="Z131" s="58">
        <f t="shared" si="11"/>
        <v>213050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47.25" hidden="1" x14ac:dyDescent="0.25">
      <c r="A132" s="123"/>
      <c r="B132" s="123"/>
      <c r="C132" s="77" t="s">
        <v>398</v>
      </c>
      <c r="D132" s="56">
        <v>17502350</v>
      </c>
      <c r="E132" s="59"/>
      <c r="F132" s="43">
        <f>'[1]Oktober  (2)'!O143</f>
        <v>0</v>
      </c>
      <c r="G132" s="58">
        <v>0</v>
      </c>
      <c r="H132" s="59">
        <f t="shared" si="12"/>
        <v>0</v>
      </c>
      <c r="I132" s="60">
        <f>(Y132*H132)/100</f>
        <v>0</v>
      </c>
      <c r="J132" s="43">
        <v>12676650</v>
      </c>
      <c r="K132" s="61">
        <v>4800600</v>
      </c>
      <c r="L132" s="58">
        <f t="shared" si="16"/>
        <v>17477250</v>
      </c>
      <c r="M132" s="56">
        <v>0</v>
      </c>
      <c r="N132" s="54" t="s">
        <v>397</v>
      </c>
      <c r="O132" s="56"/>
      <c r="P132" s="56"/>
      <c r="Q132" s="54"/>
      <c r="R132" s="219" t="s">
        <v>53</v>
      </c>
      <c r="S132" s="219"/>
      <c r="T132" s="56">
        <v>0</v>
      </c>
      <c r="U132" s="56">
        <v>0</v>
      </c>
      <c r="V132" s="55">
        <v>0</v>
      </c>
      <c r="W132" s="56">
        <v>0</v>
      </c>
      <c r="X132" s="56">
        <v>0</v>
      </c>
      <c r="Y132" s="57">
        <f>(D132/D149)*100</f>
        <v>0.22786510551299488</v>
      </c>
      <c r="Z132" s="58">
        <f t="shared" si="11"/>
        <v>25100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64" customFormat="1" ht="47.25" hidden="1" x14ac:dyDescent="0.25">
      <c r="A133" s="123"/>
      <c r="B133" s="123"/>
      <c r="C133" s="77" t="s">
        <v>399</v>
      </c>
      <c r="D133" s="109">
        <v>40330020</v>
      </c>
      <c r="E133" s="59"/>
      <c r="F133" s="43">
        <f>'[1]Oktober  (2)'!O144</f>
        <v>60</v>
      </c>
      <c r="G133" s="58">
        <v>40</v>
      </c>
      <c r="H133" s="59">
        <f t="shared" si="12"/>
        <v>100</v>
      </c>
      <c r="I133" s="60">
        <f>(Y133*H133)/100</f>
        <v>0.52506116393748226</v>
      </c>
      <c r="J133" s="43">
        <f>'[1]Oktober  (2)'!Q144</f>
        <v>0</v>
      </c>
      <c r="K133" s="61">
        <v>40150000</v>
      </c>
      <c r="L133" s="58">
        <f t="shared" si="16"/>
        <v>40150000</v>
      </c>
      <c r="M133" s="56" t="s">
        <v>253</v>
      </c>
      <c r="N133" s="54" t="s">
        <v>397</v>
      </c>
      <c r="O133" s="56"/>
      <c r="P133" s="56"/>
      <c r="Q133" s="54"/>
      <c r="R133" s="219" t="s">
        <v>53</v>
      </c>
      <c r="S133" s="219"/>
      <c r="T133" s="95" t="s">
        <v>400</v>
      </c>
      <c r="U133" s="95" t="s">
        <v>401</v>
      </c>
      <c r="V133" s="103" t="s">
        <v>402</v>
      </c>
      <c r="W133" s="56">
        <v>40150000</v>
      </c>
      <c r="X133" s="56" t="s">
        <v>403</v>
      </c>
      <c r="Y133" s="57">
        <f>(D133/D149)*100</f>
        <v>0.52506116393748226</v>
      </c>
      <c r="Z133" s="58">
        <f t="shared" si="11"/>
        <v>180020</v>
      </c>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c r="EP133" s="62"/>
      <c r="EQ133" s="62"/>
      <c r="ER133" s="62"/>
      <c r="ES133" s="62"/>
      <c r="ET133" s="62"/>
      <c r="EU133" s="62"/>
      <c r="EV133" s="63"/>
    </row>
    <row r="134" spans="1:152" s="64" customFormat="1" ht="78.75" hidden="1" x14ac:dyDescent="0.25">
      <c r="A134" s="123"/>
      <c r="B134" s="123"/>
      <c r="C134" s="77" t="s">
        <v>404</v>
      </c>
      <c r="D134" s="109">
        <v>24509930</v>
      </c>
      <c r="E134" s="59"/>
      <c r="F134" s="43">
        <f>'[1]Oktober  (2)'!O145</f>
        <v>60</v>
      </c>
      <c r="G134" s="58">
        <v>40</v>
      </c>
      <c r="H134" s="59">
        <f t="shared" si="12"/>
        <v>100</v>
      </c>
      <c r="I134" s="60">
        <f>(Y134*H134)/100</f>
        <v>0.31909759464106924</v>
      </c>
      <c r="J134" s="43">
        <v>24502000</v>
      </c>
      <c r="K134" s="61">
        <v>0</v>
      </c>
      <c r="L134" s="58">
        <f t="shared" si="16"/>
        <v>24502000</v>
      </c>
      <c r="M134" s="56" t="s">
        <v>317</v>
      </c>
      <c r="N134" s="54" t="s">
        <v>397</v>
      </c>
      <c r="O134" s="56"/>
      <c r="P134" s="56"/>
      <c r="Q134" s="54"/>
      <c r="R134" s="219" t="s">
        <v>53</v>
      </c>
      <c r="S134" s="219"/>
      <c r="T134" s="95" t="s">
        <v>405</v>
      </c>
      <c r="U134" s="95" t="s">
        <v>406</v>
      </c>
      <c r="V134" s="103" t="s">
        <v>407</v>
      </c>
      <c r="W134" s="56">
        <v>24502000</v>
      </c>
      <c r="X134" s="56" t="s">
        <v>408</v>
      </c>
      <c r="Y134" s="57">
        <f>(D134/D149)*100</f>
        <v>0.31909759464106924</v>
      </c>
      <c r="Z134" s="58">
        <f t="shared" si="11"/>
        <v>7930</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34" customFormat="1" ht="31.5" hidden="1" x14ac:dyDescent="0.25">
      <c r="A135" s="20" t="s">
        <v>409</v>
      </c>
      <c r="B135" s="20"/>
      <c r="C135" s="73" t="s">
        <v>410</v>
      </c>
      <c r="D135" s="122">
        <f>D137</f>
        <v>104433725</v>
      </c>
      <c r="E135" s="59"/>
      <c r="F135" s="58"/>
      <c r="G135" s="29"/>
      <c r="H135" s="74"/>
      <c r="I135" s="108"/>
      <c r="J135" s="29">
        <f>SUM(J137)</f>
        <v>90149000</v>
      </c>
      <c r="K135" s="29">
        <f>SUM(K137)</f>
        <v>10150000</v>
      </c>
      <c r="L135" s="29">
        <f t="shared" si="16"/>
        <v>100299000</v>
      </c>
      <c r="M135" s="27"/>
      <c r="N135" s="24"/>
      <c r="O135" s="27"/>
      <c r="P135" s="27"/>
      <c r="Q135" s="24"/>
      <c r="R135" s="220" t="s">
        <v>53</v>
      </c>
      <c r="S135" s="220"/>
      <c r="T135" s="27"/>
      <c r="U135" s="27"/>
      <c r="V135" s="25"/>
      <c r="W135" s="27"/>
      <c r="X135" s="27"/>
      <c r="Y135" s="108"/>
      <c r="Z135" s="29">
        <f t="shared" si="11"/>
        <v>4134725</v>
      </c>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c r="EM135" s="32"/>
      <c r="EN135" s="32"/>
      <c r="EO135" s="32"/>
      <c r="EP135" s="32"/>
      <c r="EQ135" s="32"/>
      <c r="ER135" s="32"/>
      <c r="ES135" s="32"/>
      <c r="ET135" s="32"/>
      <c r="EU135" s="32"/>
      <c r="EV135" s="33"/>
    </row>
    <row r="136" spans="1:152" s="64" customFormat="1" ht="47.25" hidden="1" x14ac:dyDescent="0.25">
      <c r="A136" s="50" t="s">
        <v>411</v>
      </c>
      <c r="B136" s="50"/>
      <c r="C136" s="77" t="s">
        <v>412</v>
      </c>
      <c r="D136" s="109">
        <f>D137</f>
        <v>104433725</v>
      </c>
      <c r="E136" s="59"/>
      <c r="F136" s="58"/>
      <c r="G136" s="87"/>
      <c r="H136" s="124"/>
      <c r="I136" s="87"/>
      <c r="J136" s="87">
        <f>SUM(J137:J137)/1</f>
        <v>90149000</v>
      </c>
      <c r="K136" s="87">
        <f>SUM(K137:K137)/1</f>
        <v>10150000</v>
      </c>
      <c r="L136" s="57">
        <f>J136+K136</f>
        <v>100299000</v>
      </c>
      <c r="M136" s="56"/>
      <c r="N136" s="52"/>
      <c r="O136" s="199"/>
      <c r="P136" s="199"/>
      <c r="Q136" s="52"/>
      <c r="R136" s="219" t="s">
        <v>53</v>
      </c>
      <c r="S136" s="219"/>
      <c r="T136" s="79"/>
      <c r="U136" s="56"/>
      <c r="V136" s="55"/>
      <c r="W136" s="56"/>
      <c r="X136" s="56"/>
      <c r="Y136" s="87"/>
      <c r="Z136" s="58">
        <f t="shared" si="11"/>
        <v>4134725</v>
      </c>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c r="EO136" s="62"/>
      <c r="EP136" s="62"/>
      <c r="EQ136" s="62"/>
      <c r="ER136" s="62"/>
      <c r="ES136" s="62"/>
      <c r="ET136" s="62"/>
      <c r="EU136" s="62"/>
      <c r="EV136" s="63"/>
    </row>
    <row r="137" spans="1:152" s="64" customFormat="1" ht="47.25" hidden="1" x14ac:dyDescent="0.25">
      <c r="A137" s="123"/>
      <c r="B137" s="123"/>
      <c r="C137" s="77" t="s">
        <v>413</v>
      </c>
      <c r="D137" s="109">
        <v>104433725</v>
      </c>
      <c r="E137" s="59"/>
      <c r="F137" s="43">
        <f>'[1]Oktober  (2)'!O148</f>
        <v>100</v>
      </c>
      <c r="G137" s="58">
        <v>0</v>
      </c>
      <c r="H137" s="124">
        <f>F137+G137</f>
        <v>100</v>
      </c>
      <c r="I137" s="60">
        <f>(Y137*H137)/100</f>
        <v>1.3596346642730885</v>
      </c>
      <c r="J137" s="43">
        <f>'[1]Oktober  (2)'!Q148</f>
        <v>90149000</v>
      </c>
      <c r="K137" s="61">
        <f>7000000+3150000</f>
        <v>10150000</v>
      </c>
      <c r="L137" s="58">
        <f t="shared" si="16"/>
        <v>100299000</v>
      </c>
      <c r="M137" s="56">
        <v>0</v>
      </c>
      <c r="N137" s="52" t="s">
        <v>14</v>
      </c>
      <c r="O137" s="199"/>
      <c r="P137" s="199"/>
      <c r="Q137" s="52"/>
      <c r="R137" s="219" t="s">
        <v>53</v>
      </c>
      <c r="S137" s="219"/>
      <c r="T137" s="56">
        <v>0</v>
      </c>
      <c r="U137" s="56">
        <v>0</v>
      </c>
      <c r="V137" s="55">
        <v>0</v>
      </c>
      <c r="W137" s="56">
        <v>0</v>
      </c>
      <c r="X137" s="56">
        <v>0</v>
      </c>
      <c r="Y137" s="57">
        <f>(D137/D149)*100</f>
        <v>1.3596346642730885</v>
      </c>
      <c r="Z137" s="58">
        <f t="shared" si="11"/>
        <v>4134725</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34" customFormat="1" ht="31.5" hidden="1" x14ac:dyDescent="0.25">
      <c r="A138" s="20" t="s">
        <v>414</v>
      </c>
      <c r="B138" s="20"/>
      <c r="C138" s="73" t="s">
        <v>415</v>
      </c>
      <c r="D138" s="108">
        <f>D139</f>
        <v>208892730</v>
      </c>
      <c r="E138" s="59"/>
      <c r="F138" s="58"/>
      <c r="G138" s="69"/>
      <c r="H138" s="74"/>
      <c r="I138" s="108"/>
      <c r="J138" s="108">
        <f>J139</f>
        <v>0</v>
      </c>
      <c r="K138" s="108">
        <f>K139</f>
        <v>85369750</v>
      </c>
      <c r="L138" s="108">
        <f>L139</f>
        <v>85369750</v>
      </c>
      <c r="M138" s="27"/>
      <c r="N138" s="24"/>
      <c r="O138" s="27"/>
      <c r="P138" s="27"/>
      <c r="Q138" s="24"/>
      <c r="R138" s="220" t="s">
        <v>53</v>
      </c>
      <c r="S138" s="220"/>
      <c r="T138" s="107"/>
      <c r="U138" s="27"/>
      <c r="V138" s="25"/>
      <c r="W138" s="27"/>
      <c r="X138" s="27"/>
      <c r="Y138" s="108"/>
      <c r="Z138" s="29">
        <f t="shared" si="11"/>
        <v>123522980</v>
      </c>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c r="EM138" s="32"/>
      <c r="EN138" s="32"/>
      <c r="EO138" s="32"/>
      <c r="EP138" s="32"/>
      <c r="EQ138" s="32"/>
      <c r="ER138" s="32"/>
      <c r="ES138" s="32"/>
      <c r="ET138" s="32"/>
      <c r="EU138" s="32"/>
      <c r="EV138" s="33"/>
    </row>
    <row r="139" spans="1:152" s="64" customFormat="1" ht="31.5" hidden="1" x14ac:dyDescent="0.25">
      <c r="A139" s="50" t="s">
        <v>416</v>
      </c>
      <c r="B139" s="186"/>
      <c r="C139" s="90" t="s">
        <v>417</v>
      </c>
      <c r="D139" s="87">
        <f>SUM(D140:D145)</f>
        <v>208892730</v>
      </c>
      <c r="E139" s="59"/>
      <c r="F139" s="58"/>
      <c r="G139" s="109"/>
      <c r="H139" s="59"/>
      <c r="I139" s="60"/>
      <c r="J139" s="87">
        <f>SUM(J144:J145)</f>
        <v>0</v>
      </c>
      <c r="K139" s="87">
        <f>SUM(K140:K145)</f>
        <v>85369750</v>
      </c>
      <c r="L139" s="58">
        <f t="shared" si="16"/>
        <v>85369750</v>
      </c>
      <c r="M139" s="56"/>
      <c r="N139" s="111"/>
      <c r="O139" s="56"/>
      <c r="P139" s="56"/>
      <c r="Q139" s="111"/>
      <c r="R139" s="219" t="s">
        <v>53</v>
      </c>
      <c r="S139" s="219"/>
      <c r="T139" s="56"/>
      <c r="U139" s="56"/>
      <c r="V139" s="55"/>
      <c r="W139" s="56"/>
      <c r="X139" s="56"/>
      <c r="Y139" s="87"/>
      <c r="Z139" s="58">
        <f t="shared" ref="Z139:Z148" si="17">D139-L139</f>
        <v>123522980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47.25" hidden="1" x14ac:dyDescent="0.25">
      <c r="A140" s="50"/>
      <c r="B140" s="186"/>
      <c r="C140" s="90" t="s">
        <v>418</v>
      </c>
      <c r="D140" s="125">
        <v>273240</v>
      </c>
      <c r="E140" s="59"/>
      <c r="F140" s="43">
        <f>'[1]Oktober  (2)'!O151</f>
        <v>0</v>
      </c>
      <c r="G140" s="58">
        <v>0</v>
      </c>
      <c r="H140" s="59">
        <f t="shared" ref="H140:H144" si="18">F140+G140</f>
        <v>0</v>
      </c>
      <c r="I140" s="60">
        <f t="shared" ref="I140:I145" si="19">(Y140*H140)/100</f>
        <v>0</v>
      </c>
      <c r="J140" s="43">
        <f>'[1]Oktober  (2)'!Q151</f>
        <v>0</v>
      </c>
      <c r="K140" s="87">
        <v>0</v>
      </c>
      <c r="L140" s="58">
        <f t="shared" si="16"/>
        <v>0</v>
      </c>
      <c r="M140" s="56">
        <v>0</v>
      </c>
      <c r="N140" s="111"/>
      <c r="O140" s="56"/>
      <c r="P140" s="56"/>
      <c r="Q140" s="111"/>
      <c r="R140" s="221"/>
      <c r="S140" s="221"/>
      <c r="T140" s="56">
        <v>0</v>
      </c>
      <c r="U140" s="56">
        <v>0</v>
      </c>
      <c r="V140" s="55">
        <v>0</v>
      </c>
      <c r="W140" s="56">
        <v>0</v>
      </c>
      <c r="X140" s="56">
        <v>0</v>
      </c>
      <c r="Y140" s="126">
        <f>(D140/D149)*100</f>
        <v>3.5573429528246614E-3</v>
      </c>
      <c r="Z140" s="58">
        <f t="shared" si="17"/>
        <v>273240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63" hidden="1" x14ac:dyDescent="0.25">
      <c r="A141" s="110"/>
      <c r="B141" s="185"/>
      <c r="C141" s="90" t="s">
        <v>419</v>
      </c>
      <c r="D141" s="109">
        <v>0</v>
      </c>
      <c r="E141" s="59"/>
      <c r="F141" s="43">
        <f>'[1]Oktober  (2)'!O152</f>
        <v>0</v>
      </c>
      <c r="G141" s="58">
        <v>0</v>
      </c>
      <c r="H141" s="59">
        <f t="shared" si="18"/>
        <v>0</v>
      </c>
      <c r="I141" s="60">
        <f t="shared" si="19"/>
        <v>0</v>
      </c>
      <c r="J141" s="43">
        <f>'[1]Oktober  (2)'!Q152</f>
        <v>0</v>
      </c>
      <c r="K141" s="61">
        <v>0</v>
      </c>
      <c r="L141" s="58">
        <f t="shared" si="16"/>
        <v>0</v>
      </c>
      <c r="M141" s="56">
        <v>0</v>
      </c>
      <c r="N141" s="111"/>
      <c r="O141" s="56"/>
      <c r="P141" s="56"/>
      <c r="Q141" s="111"/>
      <c r="R141" s="219" t="s">
        <v>53</v>
      </c>
      <c r="S141" s="219"/>
      <c r="T141" s="56">
        <v>0</v>
      </c>
      <c r="U141" s="56">
        <v>0</v>
      </c>
      <c r="V141" s="55">
        <v>0</v>
      </c>
      <c r="W141" s="56">
        <v>0</v>
      </c>
      <c r="X141" s="56">
        <v>0</v>
      </c>
      <c r="Y141" s="57">
        <f>(D141/D149)*100</f>
        <v>0</v>
      </c>
      <c r="Z141" s="58">
        <f t="shared" si="17"/>
        <v>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63" hidden="1" x14ac:dyDescent="0.25">
      <c r="A142" s="110"/>
      <c r="B142" s="185"/>
      <c r="C142" s="90" t="s">
        <v>420</v>
      </c>
      <c r="D142" s="109">
        <v>0</v>
      </c>
      <c r="E142" s="59"/>
      <c r="F142" s="43">
        <f>'[1]Oktober  (2)'!O153</f>
        <v>0</v>
      </c>
      <c r="G142" s="58">
        <v>0</v>
      </c>
      <c r="H142" s="59">
        <f t="shared" si="18"/>
        <v>0</v>
      </c>
      <c r="I142" s="60">
        <f t="shared" si="19"/>
        <v>0</v>
      </c>
      <c r="J142" s="43">
        <f>'[1]Oktober  (2)'!Q153</f>
        <v>0</v>
      </c>
      <c r="K142" s="61">
        <v>0</v>
      </c>
      <c r="L142" s="58">
        <f t="shared" si="16"/>
        <v>0</v>
      </c>
      <c r="M142" s="56">
        <v>0</v>
      </c>
      <c r="N142" s="111"/>
      <c r="O142" s="56"/>
      <c r="P142" s="56"/>
      <c r="Q142" s="111"/>
      <c r="R142" s="219" t="s">
        <v>53</v>
      </c>
      <c r="S142" s="219"/>
      <c r="T142" s="56">
        <v>0</v>
      </c>
      <c r="U142" s="56">
        <v>0</v>
      </c>
      <c r="V142" s="55">
        <v>0</v>
      </c>
      <c r="W142" s="56">
        <v>0</v>
      </c>
      <c r="X142" s="56">
        <v>0</v>
      </c>
      <c r="Y142" s="57">
        <f>(D142/D149)*100</f>
        <v>0</v>
      </c>
      <c r="Z142" s="58">
        <f t="shared" si="17"/>
        <v>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49.5" hidden="1" customHeight="1" x14ac:dyDescent="0.25">
      <c r="A143" s="110"/>
      <c r="B143" s="185"/>
      <c r="C143" s="90" t="s">
        <v>75</v>
      </c>
      <c r="D143" s="109">
        <v>199515000</v>
      </c>
      <c r="E143" s="59"/>
      <c r="F143" s="43">
        <f>'[1]Oktober  (2)'!O154</f>
        <v>0</v>
      </c>
      <c r="G143" s="58">
        <v>100</v>
      </c>
      <c r="H143" s="59">
        <f t="shared" si="18"/>
        <v>100</v>
      </c>
      <c r="I143" s="60">
        <f t="shared" si="19"/>
        <v>2.5975087074835765</v>
      </c>
      <c r="J143" s="43">
        <f>'[1]Oktober  (2)'!Q154</f>
        <v>0</v>
      </c>
      <c r="K143" s="61">
        <v>85369750</v>
      </c>
      <c r="L143" s="58">
        <f t="shared" si="16"/>
        <v>85369750</v>
      </c>
      <c r="M143" s="56">
        <v>0</v>
      </c>
      <c r="N143" s="111"/>
      <c r="O143" s="56"/>
      <c r="P143" s="56"/>
      <c r="Q143" s="111"/>
      <c r="R143" s="219" t="s">
        <v>53</v>
      </c>
      <c r="S143" s="219"/>
      <c r="T143" s="56">
        <v>0</v>
      </c>
      <c r="U143" s="56">
        <v>0</v>
      </c>
      <c r="V143" s="55">
        <v>0</v>
      </c>
      <c r="W143" s="56">
        <v>0</v>
      </c>
      <c r="X143" s="56">
        <v>0</v>
      </c>
      <c r="Y143" s="57">
        <f>(D143/D149)*100</f>
        <v>2.5975087074835765</v>
      </c>
      <c r="Z143" s="58">
        <f t="shared" si="17"/>
        <v>114145250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64" customFormat="1" ht="31.5" hidden="1" x14ac:dyDescent="0.25">
      <c r="A144" s="110"/>
      <c r="B144" s="110"/>
      <c r="C144" s="77" t="s">
        <v>421</v>
      </c>
      <c r="D144" s="109">
        <v>9104490</v>
      </c>
      <c r="E144" s="59"/>
      <c r="F144" s="43">
        <f>'[1]Oktober  (2)'!O155</f>
        <v>0</v>
      </c>
      <c r="G144" s="58">
        <v>100</v>
      </c>
      <c r="H144" s="59">
        <f t="shared" si="18"/>
        <v>100</v>
      </c>
      <c r="I144" s="60">
        <f t="shared" si="19"/>
        <v>0.11853240133422122</v>
      </c>
      <c r="J144" s="43">
        <f>'[1]Oktober  (2)'!Q155</f>
        <v>0</v>
      </c>
      <c r="K144" s="61">
        <v>0</v>
      </c>
      <c r="L144" s="58">
        <f t="shared" si="16"/>
        <v>0</v>
      </c>
      <c r="M144" s="56">
        <v>0</v>
      </c>
      <c r="N144" s="52"/>
      <c r="O144" s="199"/>
      <c r="P144" s="199"/>
      <c r="Q144" s="52"/>
      <c r="R144" s="219" t="s">
        <v>53</v>
      </c>
      <c r="S144" s="219"/>
      <c r="T144" s="56">
        <v>0</v>
      </c>
      <c r="U144" s="56">
        <v>0</v>
      </c>
      <c r="V144" s="55">
        <v>0</v>
      </c>
      <c r="W144" s="56">
        <v>0</v>
      </c>
      <c r="X144" s="56">
        <v>0</v>
      </c>
      <c r="Y144" s="57">
        <f>(D144/D149)*100</f>
        <v>0.1185324013342212</v>
      </c>
      <c r="Z144" s="58">
        <f t="shared" si="17"/>
        <v>9104490</v>
      </c>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c r="EO144" s="62"/>
      <c r="EP144" s="62"/>
      <c r="EQ144" s="62"/>
      <c r="ER144" s="62"/>
      <c r="ES144" s="62"/>
      <c r="ET144" s="62"/>
      <c r="EU144" s="62"/>
      <c r="EV144" s="63"/>
    </row>
    <row r="145" spans="1:152" s="64" customFormat="1" ht="72" hidden="1" customHeight="1" x14ac:dyDescent="0.25">
      <c r="A145" s="110"/>
      <c r="B145" s="185"/>
      <c r="C145" s="90" t="s">
        <v>422</v>
      </c>
      <c r="D145" s="87">
        <v>0</v>
      </c>
      <c r="E145" s="59"/>
      <c r="F145" s="43">
        <f>'[1]Oktober  (2)'!O156</f>
        <v>0</v>
      </c>
      <c r="G145" s="61">
        <v>0</v>
      </c>
      <c r="H145" s="59">
        <f>F145+G145</f>
        <v>0</v>
      </c>
      <c r="I145" s="60">
        <f t="shared" si="19"/>
        <v>0</v>
      </c>
      <c r="J145" s="43">
        <f>'[1]Oktober  (2)'!Q156</f>
        <v>0</v>
      </c>
      <c r="K145" s="61">
        <v>0</v>
      </c>
      <c r="L145" s="58">
        <f t="shared" si="16"/>
        <v>0</v>
      </c>
      <c r="M145" s="56">
        <v>0</v>
      </c>
      <c r="N145" s="111"/>
      <c r="O145" s="56"/>
      <c r="P145" s="56"/>
      <c r="Q145" s="111"/>
      <c r="R145" s="219" t="s">
        <v>53</v>
      </c>
      <c r="S145" s="219"/>
      <c r="T145" s="56">
        <v>0</v>
      </c>
      <c r="U145" s="56">
        <v>0</v>
      </c>
      <c r="V145" s="55">
        <v>0</v>
      </c>
      <c r="W145" s="56">
        <v>0</v>
      </c>
      <c r="X145" s="56">
        <v>0</v>
      </c>
      <c r="Y145" s="57">
        <f>(D145/D149)*100</f>
        <v>0</v>
      </c>
      <c r="Z145" s="58">
        <f t="shared" si="17"/>
        <v>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34" customFormat="1" ht="59.25" hidden="1" customHeight="1" x14ac:dyDescent="0.25">
      <c r="A146" s="20" t="s">
        <v>423</v>
      </c>
      <c r="B146" s="20"/>
      <c r="C146" s="21" t="s">
        <v>86</v>
      </c>
      <c r="D146" s="127">
        <f>D147</f>
        <v>21008210</v>
      </c>
      <c r="E146" s="59"/>
      <c r="F146" s="58"/>
      <c r="G146" s="26"/>
      <c r="H146" s="74"/>
      <c r="I146" s="129"/>
      <c r="J146" s="129">
        <f>J147</f>
        <v>8087210</v>
      </c>
      <c r="K146" s="129">
        <f>K147</f>
        <v>6586000</v>
      </c>
      <c r="L146" s="29">
        <f t="shared" si="16"/>
        <v>14673210</v>
      </c>
      <c r="M146" s="27"/>
      <c r="N146" s="22"/>
      <c r="O146" s="198"/>
      <c r="P146" s="198"/>
      <c r="Q146" s="22"/>
      <c r="R146" s="220" t="s">
        <v>53</v>
      </c>
      <c r="S146" s="220"/>
      <c r="T146" s="107"/>
      <c r="U146" s="27"/>
      <c r="V146" s="128"/>
      <c r="W146" s="27"/>
      <c r="X146" s="27"/>
      <c r="Y146" s="129"/>
      <c r="Z146" s="29">
        <f t="shared" si="17"/>
        <v>6335000</v>
      </c>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c r="EM146" s="32"/>
      <c r="EN146" s="32"/>
      <c r="EO146" s="32"/>
      <c r="EP146" s="32"/>
      <c r="EQ146" s="32"/>
      <c r="ER146" s="32"/>
      <c r="ES146" s="32"/>
      <c r="ET146" s="32"/>
      <c r="EU146" s="32"/>
      <c r="EV146" s="33"/>
    </row>
    <row r="147" spans="1:152" s="64" customFormat="1" ht="62.25" hidden="1" customHeight="1" x14ac:dyDescent="0.25">
      <c r="A147" s="50" t="s">
        <v>424</v>
      </c>
      <c r="B147" s="187"/>
      <c r="C147" s="130" t="s">
        <v>425</v>
      </c>
      <c r="D147" s="132">
        <v>21008210</v>
      </c>
      <c r="E147" s="59"/>
      <c r="F147" s="43">
        <f>'[1]Oktober  (2)'!O158</f>
        <v>30</v>
      </c>
      <c r="G147" s="58">
        <v>70</v>
      </c>
      <c r="H147" s="59">
        <f>F147+G147</f>
        <v>100</v>
      </c>
      <c r="I147" s="60">
        <f>(Y147*H147)/100</f>
        <v>0.27350829964485651</v>
      </c>
      <c r="J147" s="133">
        <v>8087210</v>
      </c>
      <c r="K147" s="61">
        <f>2950000+3636000</f>
        <v>6586000</v>
      </c>
      <c r="L147" s="58">
        <f>J147+K147</f>
        <v>14673210</v>
      </c>
      <c r="M147" s="56">
        <v>0</v>
      </c>
      <c r="N147" s="131"/>
      <c r="O147" s="203"/>
      <c r="P147" s="203"/>
      <c r="Q147" s="131"/>
      <c r="R147" s="219" t="s">
        <v>53</v>
      </c>
      <c r="S147" s="219"/>
      <c r="T147" s="56">
        <v>0</v>
      </c>
      <c r="U147" s="56">
        <v>0</v>
      </c>
      <c r="V147" s="55">
        <v>0</v>
      </c>
      <c r="W147" s="56">
        <v>0</v>
      </c>
      <c r="X147" s="56">
        <v>0</v>
      </c>
      <c r="Y147" s="57">
        <f>SUM(D147/D149)*100</f>
        <v>0.27350829964485651</v>
      </c>
      <c r="Z147" s="58">
        <f t="shared" si="17"/>
        <v>6335000</v>
      </c>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c r="BF147" s="62"/>
      <c r="BG147" s="62"/>
      <c r="BH147" s="62"/>
      <c r="BI147" s="62"/>
      <c r="BJ147" s="62"/>
      <c r="BK147" s="62"/>
      <c r="BL147" s="62"/>
      <c r="BM147" s="62"/>
      <c r="BN147" s="62"/>
      <c r="BO147" s="62"/>
      <c r="BP147" s="62"/>
      <c r="BQ147" s="62"/>
      <c r="BR147" s="62"/>
      <c r="BS147" s="62"/>
      <c r="BT147" s="62"/>
      <c r="BU147" s="62"/>
      <c r="BV147" s="62"/>
      <c r="BW147" s="62"/>
      <c r="BX147" s="62"/>
      <c r="BY147" s="62"/>
      <c r="BZ147" s="62"/>
      <c r="CA147" s="62"/>
      <c r="CB147" s="62"/>
      <c r="CC147" s="62"/>
      <c r="CD147" s="62"/>
      <c r="CE147" s="62"/>
      <c r="CF147" s="62"/>
      <c r="CG147" s="62"/>
      <c r="CH147" s="62"/>
      <c r="CI147" s="62"/>
      <c r="CJ147" s="62"/>
      <c r="CK147" s="62"/>
      <c r="CL147" s="62"/>
      <c r="CM147" s="62"/>
      <c r="CN147" s="62"/>
      <c r="CO147" s="62"/>
      <c r="CP147" s="62"/>
      <c r="CQ147" s="62"/>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c r="EO147" s="62"/>
      <c r="EP147" s="62"/>
      <c r="EQ147" s="62"/>
      <c r="ER147" s="62"/>
      <c r="ES147" s="62"/>
      <c r="ET147" s="62"/>
      <c r="EU147" s="62"/>
      <c r="EV147" s="63"/>
    </row>
    <row r="148" spans="1:152" s="64" customFormat="1" ht="4.5" hidden="1" customHeight="1" x14ac:dyDescent="0.25">
      <c r="A148" s="134"/>
      <c r="B148" s="134"/>
      <c r="C148" s="135"/>
      <c r="D148" s="137"/>
      <c r="E148" s="56"/>
      <c r="F148" s="143"/>
      <c r="G148" s="144"/>
      <c r="H148" s="144"/>
      <c r="I148" s="145"/>
      <c r="J148" s="142"/>
      <c r="K148" s="142"/>
      <c r="L148" s="142"/>
      <c r="M148" s="141"/>
      <c r="N148" s="136"/>
      <c r="O148" s="141"/>
      <c r="P148" s="141"/>
      <c r="Q148" s="136"/>
      <c r="R148" s="222"/>
      <c r="S148" s="222"/>
      <c r="T148" s="138"/>
      <c r="U148" s="138"/>
      <c r="V148" s="139"/>
      <c r="W148" s="140"/>
      <c r="X148" s="136"/>
      <c r="Y148" s="142"/>
      <c r="Z148" s="146">
        <f t="shared" si="17"/>
        <v>0</v>
      </c>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c r="CC148" s="62"/>
      <c r="CD148" s="62"/>
      <c r="CE148" s="62"/>
      <c r="CF148" s="62"/>
      <c r="CG148" s="62"/>
      <c r="CH148" s="62"/>
      <c r="CI148" s="62"/>
      <c r="CJ148" s="62"/>
      <c r="CK148" s="62"/>
      <c r="CL148" s="62"/>
      <c r="CM148" s="62"/>
      <c r="CN148" s="62"/>
      <c r="CO148" s="62"/>
      <c r="CP148" s="62"/>
      <c r="CQ148" s="62"/>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c r="EO148" s="62"/>
      <c r="EP148" s="62"/>
      <c r="EQ148" s="62"/>
      <c r="ER148" s="62"/>
      <c r="ES148" s="62"/>
      <c r="ET148" s="62"/>
      <c r="EU148" s="62"/>
      <c r="EV148" s="63"/>
    </row>
    <row r="149" spans="1:152" s="155" customFormat="1" hidden="1" x14ac:dyDescent="0.25">
      <c r="A149" s="147"/>
      <c r="B149" s="188"/>
      <c r="C149" s="148" t="s">
        <v>426</v>
      </c>
      <c r="D149" s="149">
        <f>SUM(D146,D138,D135,D130,D97,D78,D49,D47,D32,D30,D27,D24,D11,D65)</f>
        <v>7681013712.3000002</v>
      </c>
      <c r="E149" s="144"/>
      <c r="F149" s="152"/>
      <c r="G149" s="152"/>
      <c r="H149" s="152"/>
      <c r="I149" s="149">
        <f>SUM(I11:I147)</f>
        <v>95.449687308977076</v>
      </c>
      <c r="J149" s="149">
        <f>SUM(J146,J138,J135,J130,J97,J78,J49,J47,J32,J30,J27,J24,J11)</f>
        <v>1206239125</v>
      </c>
      <c r="K149" s="149">
        <f>SUM(K146,K138,K135,K130,K97,K78,K49,K47,K32,K30,K27,K24,K11)</f>
        <v>5533898041</v>
      </c>
      <c r="L149" s="149">
        <f>SUM(L146,L138,L135,L130,L97,L78,L49,L47,L32,L30,L27,L24,L11)</f>
        <v>5839509679</v>
      </c>
      <c r="M149" s="150">
        <v>0</v>
      </c>
      <c r="N149" s="204"/>
      <c r="O149" s="204"/>
      <c r="P149" s="204"/>
      <c r="Q149" s="148"/>
      <c r="R149" s="223"/>
      <c r="S149" s="223"/>
      <c r="T149" s="150">
        <v>0</v>
      </c>
      <c r="U149" s="150">
        <v>0</v>
      </c>
      <c r="V149" s="151">
        <v>0</v>
      </c>
      <c r="W149" s="150"/>
      <c r="X149" s="150">
        <v>0</v>
      </c>
      <c r="Y149" s="149">
        <f>SUM(Y12:Y147)</f>
        <v>100.00000000000003</v>
      </c>
      <c r="Z149" s="149">
        <f>SUM(Z146,Z138,Z135,Z130,Z97,Z78,Z49,Z47,Z32,Z30,Z27,Z24,Z11)</f>
        <v>1787504033.3000002</v>
      </c>
      <c r="AA149" s="153"/>
      <c r="AB149" s="153"/>
      <c r="AC149" s="153"/>
      <c r="AD149" s="153"/>
      <c r="AE149" s="153"/>
      <c r="AF149" s="153"/>
      <c r="AG149" s="153"/>
      <c r="AH149" s="153"/>
      <c r="AI149" s="153"/>
      <c r="AJ149" s="153"/>
      <c r="AK149" s="153"/>
      <c r="AL149" s="153"/>
      <c r="AM149" s="153"/>
      <c r="AN149" s="153"/>
      <c r="AO149" s="153"/>
      <c r="AP149" s="153"/>
      <c r="AQ149" s="153"/>
      <c r="AR149" s="153"/>
      <c r="AS149" s="153"/>
      <c r="AT149" s="153"/>
      <c r="AU149" s="153"/>
      <c r="AV149" s="153"/>
      <c r="AW149" s="153"/>
      <c r="AX149" s="153"/>
      <c r="AY149" s="153"/>
      <c r="AZ149" s="153"/>
      <c r="BA149" s="153"/>
      <c r="BB149" s="153"/>
      <c r="BC149" s="153"/>
      <c r="BD149" s="153"/>
      <c r="BE149" s="153"/>
      <c r="BF149" s="153"/>
      <c r="BG149" s="153"/>
      <c r="BH149" s="153"/>
      <c r="BI149" s="153"/>
      <c r="BJ149" s="153"/>
      <c r="BK149" s="153"/>
      <c r="BL149" s="153"/>
      <c r="BM149" s="153"/>
      <c r="BN149" s="153"/>
      <c r="BO149" s="153"/>
      <c r="BP149" s="153"/>
      <c r="BQ149" s="153"/>
      <c r="BR149" s="153"/>
      <c r="BS149" s="153"/>
      <c r="BT149" s="153"/>
      <c r="BU149" s="153"/>
      <c r="BV149" s="153"/>
      <c r="BW149" s="153"/>
      <c r="BX149" s="153"/>
      <c r="BY149" s="153"/>
      <c r="BZ149" s="153"/>
      <c r="CA149" s="153"/>
      <c r="CB149" s="153"/>
      <c r="CC149" s="153"/>
      <c r="CD149" s="153"/>
      <c r="CE149" s="153"/>
      <c r="CF149" s="153"/>
      <c r="CG149" s="153"/>
      <c r="CH149" s="153"/>
      <c r="CI149" s="153"/>
      <c r="CJ149" s="153"/>
      <c r="CK149" s="153"/>
      <c r="CL149" s="153"/>
      <c r="CM149" s="153"/>
      <c r="CN149" s="153"/>
      <c r="CO149" s="153"/>
      <c r="CP149" s="153"/>
      <c r="CQ149" s="153"/>
      <c r="CR149" s="153"/>
      <c r="CS149" s="153"/>
      <c r="CT149" s="153"/>
      <c r="CU149" s="153"/>
      <c r="CV149" s="153"/>
      <c r="CW149" s="153"/>
      <c r="CX149" s="153"/>
      <c r="CY149" s="153"/>
      <c r="CZ149" s="153"/>
      <c r="DA149" s="153"/>
      <c r="DB149" s="153"/>
      <c r="DC149" s="153"/>
      <c r="DD149" s="153"/>
      <c r="DE149" s="153"/>
      <c r="DF149" s="153"/>
      <c r="DG149" s="153"/>
      <c r="DH149" s="153"/>
      <c r="DI149" s="153"/>
      <c r="DJ149" s="153"/>
      <c r="DK149" s="153"/>
      <c r="DL149" s="153"/>
      <c r="DM149" s="153"/>
      <c r="DN149" s="153"/>
      <c r="DO149" s="153"/>
      <c r="DP149" s="153"/>
      <c r="DQ149" s="153"/>
      <c r="DR149" s="153"/>
      <c r="DS149" s="153"/>
      <c r="DT149" s="153"/>
      <c r="DU149" s="153"/>
      <c r="DV149" s="153"/>
      <c r="DW149" s="153"/>
      <c r="DX149" s="153"/>
      <c r="DY149" s="153"/>
      <c r="DZ149" s="153"/>
      <c r="EA149" s="153"/>
      <c r="EB149" s="153"/>
      <c r="EC149" s="153"/>
      <c r="ED149" s="153"/>
      <c r="EE149" s="153"/>
      <c r="EF149" s="153"/>
      <c r="EG149" s="153"/>
      <c r="EH149" s="153"/>
      <c r="EI149" s="153"/>
      <c r="EJ149" s="153"/>
      <c r="EK149" s="153"/>
      <c r="EL149" s="153"/>
      <c r="EM149" s="153"/>
      <c r="EN149" s="153"/>
      <c r="EO149" s="153"/>
      <c r="EP149" s="153"/>
      <c r="EQ149" s="153"/>
      <c r="ER149" s="153"/>
      <c r="ES149" s="153"/>
      <c r="ET149" s="153"/>
      <c r="EU149" s="153"/>
      <c r="EV149" s="154"/>
    </row>
    <row r="150" spans="1:152" s="155" customFormat="1" x14ac:dyDescent="0.25">
      <c r="A150" s="259"/>
      <c r="B150" s="188"/>
      <c r="C150" s="318" t="s">
        <v>582</v>
      </c>
      <c r="D150" s="149">
        <f>D128+D120+D116+D106+D92+D91+D59</f>
        <v>581070638.70000005</v>
      </c>
      <c r="E150" s="314"/>
      <c r="F150" s="263"/>
      <c r="G150" s="263"/>
      <c r="H150" s="263"/>
      <c r="I150" s="261"/>
      <c r="J150" s="261"/>
      <c r="K150" s="149">
        <f>K128+K120+K116+K106+K92+K91+K59</f>
        <v>574014000</v>
      </c>
      <c r="L150" s="313"/>
      <c r="M150" s="315"/>
      <c r="N150" s="315"/>
      <c r="O150" s="315"/>
      <c r="P150" s="315"/>
      <c r="Q150" s="312"/>
      <c r="R150" s="316"/>
      <c r="S150" s="317"/>
      <c r="T150" s="264"/>
      <c r="U150" s="264"/>
      <c r="V150" s="266"/>
      <c r="W150" s="264"/>
      <c r="X150" s="264"/>
      <c r="Y150" s="261"/>
      <c r="Z150" s="261"/>
      <c r="AA150" s="153"/>
      <c r="AB150" s="153"/>
      <c r="AC150" s="153"/>
      <c r="AD150" s="153"/>
      <c r="AE150" s="153"/>
      <c r="AF150" s="153"/>
      <c r="AG150" s="153"/>
      <c r="AH150" s="153"/>
      <c r="AI150" s="153"/>
      <c r="AJ150" s="153"/>
      <c r="AK150" s="153"/>
      <c r="AL150" s="153"/>
      <c r="AM150" s="153"/>
      <c r="AN150" s="153"/>
      <c r="AO150" s="153"/>
      <c r="AP150" s="153"/>
      <c r="AQ150" s="153"/>
      <c r="AR150" s="153"/>
      <c r="AS150" s="153"/>
      <c r="AT150" s="153"/>
      <c r="AU150" s="153"/>
      <c r="AV150" s="153"/>
      <c r="AW150" s="153"/>
      <c r="AX150" s="153"/>
      <c r="AY150" s="153"/>
      <c r="AZ150" s="153"/>
      <c r="BA150" s="153"/>
      <c r="BB150" s="153"/>
      <c r="BC150" s="153"/>
      <c r="BD150" s="153"/>
      <c r="BE150" s="153"/>
      <c r="BF150" s="153"/>
      <c r="BG150" s="153"/>
      <c r="BH150" s="153"/>
      <c r="BI150" s="153"/>
      <c r="BJ150" s="153"/>
      <c r="BK150" s="153"/>
      <c r="BL150" s="153"/>
      <c r="BM150" s="153"/>
      <c r="BN150" s="153"/>
      <c r="BO150" s="153"/>
      <c r="BP150" s="153"/>
      <c r="BQ150" s="153"/>
      <c r="BR150" s="153"/>
      <c r="BS150" s="153"/>
      <c r="BT150" s="153"/>
      <c r="BU150" s="153"/>
      <c r="BV150" s="153"/>
      <c r="BW150" s="153"/>
      <c r="BX150" s="153"/>
      <c r="BY150" s="153"/>
      <c r="BZ150" s="153"/>
      <c r="CA150" s="153"/>
      <c r="CB150" s="153"/>
      <c r="CC150" s="153"/>
      <c r="CD150" s="153"/>
      <c r="CE150" s="153"/>
      <c r="CF150" s="153"/>
      <c r="CG150" s="153"/>
      <c r="CH150" s="153"/>
      <c r="CI150" s="153"/>
      <c r="CJ150" s="153"/>
      <c r="CK150" s="153"/>
      <c r="CL150" s="153"/>
      <c r="CM150" s="153"/>
      <c r="CN150" s="153"/>
      <c r="CO150" s="153"/>
      <c r="CP150" s="153"/>
      <c r="CQ150" s="153"/>
      <c r="CR150" s="153"/>
      <c r="CS150" s="153"/>
      <c r="CT150" s="153"/>
      <c r="CU150" s="153"/>
      <c r="CV150" s="153"/>
      <c r="CW150" s="153"/>
      <c r="CX150" s="153"/>
      <c r="CY150" s="153"/>
      <c r="CZ150" s="153"/>
      <c r="DA150" s="153"/>
      <c r="DB150" s="153"/>
      <c r="DC150" s="153"/>
      <c r="DD150" s="153"/>
      <c r="DE150" s="153"/>
      <c r="DF150" s="153"/>
      <c r="DG150" s="153"/>
      <c r="DH150" s="153"/>
      <c r="DI150" s="153"/>
      <c r="DJ150" s="153"/>
      <c r="DK150" s="153"/>
      <c r="DL150" s="153"/>
      <c r="DM150" s="153"/>
      <c r="DN150" s="153"/>
      <c r="DO150" s="153"/>
      <c r="DP150" s="153"/>
      <c r="DQ150" s="153"/>
      <c r="DR150" s="153"/>
      <c r="DS150" s="153"/>
      <c r="DT150" s="153"/>
      <c r="DU150" s="153"/>
      <c r="DV150" s="153"/>
      <c r="DW150" s="153"/>
      <c r="DX150" s="153"/>
      <c r="DY150" s="153"/>
      <c r="DZ150" s="153"/>
      <c r="EA150" s="153"/>
      <c r="EB150" s="153"/>
      <c r="EC150" s="153"/>
      <c r="ED150" s="153"/>
      <c r="EE150" s="153"/>
      <c r="EF150" s="153"/>
      <c r="EG150" s="153"/>
      <c r="EH150" s="153"/>
      <c r="EI150" s="153"/>
      <c r="EJ150" s="153"/>
      <c r="EK150" s="153"/>
      <c r="EL150" s="153"/>
      <c r="EM150" s="153"/>
      <c r="EN150" s="153"/>
      <c r="EO150" s="153"/>
      <c r="EP150" s="153"/>
      <c r="EQ150" s="153"/>
      <c r="ER150" s="153"/>
      <c r="ES150" s="153"/>
      <c r="ET150" s="153"/>
      <c r="EU150" s="153"/>
      <c r="EV150" s="154"/>
    </row>
    <row r="151" spans="1:152" s="155" customFormat="1" x14ac:dyDescent="0.25">
      <c r="A151" s="259"/>
      <c r="B151" s="259"/>
      <c r="C151" s="260"/>
      <c r="D151" s="261"/>
      <c r="E151" s="262"/>
      <c r="F151" s="263"/>
      <c r="G151" s="263"/>
      <c r="H151" s="263"/>
      <c r="I151" s="261"/>
      <c r="J151" s="261"/>
      <c r="K151" s="261"/>
      <c r="L151" s="261"/>
      <c r="M151" s="264"/>
      <c r="N151" s="264"/>
      <c r="O151" s="264"/>
      <c r="P151" s="264"/>
      <c r="Q151" s="260"/>
      <c r="R151" s="265"/>
      <c r="S151" s="265"/>
      <c r="T151" s="264"/>
      <c r="U151" s="264"/>
      <c r="V151" s="266"/>
      <c r="W151" s="264"/>
      <c r="X151" s="264"/>
      <c r="Y151" s="261"/>
      <c r="Z151" s="261"/>
      <c r="AA151" s="153"/>
      <c r="AB151" s="153"/>
      <c r="AC151" s="153"/>
      <c r="AD151" s="153"/>
      <c r="AE151" s="153"/>
      <c r="AF151" s="153"/>
      <c r="AG151" s="153"/>
      <c r="AH151" s="153"/>
      <c r="AI151" s="153"/>
      <c r="AJ151" s="153"/>
      <c r="AK151" s="153"/>
      <c r="AL151" s="153"/>
      <c r="AM151" s="153"/>
      <c r="AN151" s="153"/>
      <c r="AO151" s="153"/>
      <c r="AP151" s="153"/>
      <c r="AQ151" s="153"/>
      <c r="AR151" s="153"/>
      <c r="AS151" s="153"/>
      <c r="AT151" s="153"/>
      <c r="AU151" s="153"/>
      <c r="AV151" s="153"/>
      <c r="AW151" s="153"/>
      <c r="AX151" s="153"/>
      <c r="AY151" s="153"/>
      <c r="AZ151" s="153"/>
      <c r="BA151" s="153"/>
      <c r="BB151" s="153"/>
      <c r="BC151" s="153"/>
      <c r="BD151" s="153"/>
      <c r="BE151" s="153"/>
      <c r="BF151" s="153"/>
      <c r="BG151" s="153"/>
      <c r="BH151" s="153"/>
      <c r="BI151" s="153"/>
      <c r="BJ151" s="153"/>
      <c r="BK151" s="153"/>
      <c r="BL151" s="153"/>
      <c r="BM151" s="153"/>
      <c r="BN151" s="153"/>
      <c r="BO151" s="153"/>
      <c r="BP151" s="153"/>
      <c r="BQ151" s="153"/>
      <c r="BR151" s="153"/>
      <c r="BS151" s="153"/>
      <c r="BT151" s="153"/>
      <c r="BU151" s="153"/>
      <c r="BV151" s="153"/>
      <c r="BW151" s="153"/>
      <c r="BX151" s="153"/>
      <c r="BY151" s="153"/>
      <c r="BZ151" s="153"/>
      <c r="CA151" s="153"/>
      <c r="CB151" s="153"/>
      <c r="CC151" s="153"/>
      <c r="CD151" s="153"/>
      <c r="CE151" s="153"/>
      <c r="CF151" s="153"/>
      <c r="CG151" s="153"/>
      <c r="CH151" s="153"/>
      <c r="CI151" s="153"/>
      <c r="CJ151" s="153"/>
      <c r="CK151" s="153"/>
      <c r="CL151" s="153"/>
      <c r="CM151" s="153"/>
      <c r="CN151" s="153"/>
      <c r="CO151" s="153"/>
      <c r="CP151" s="153"/>
      <c r="CQ151" s="153"/>
      <c r="CR151" s="153"/>
      <c r="CS151" s="153"/>
      <c r="CT151" s="153"/>
      <c r="CU151" s="153"/>
      <c r="CV151" s="153"/>
      <c r="CW151" s="153"/>
      <c r="CX151" s="153"/>
      <c r="CY151" s="153"/>
      <c r="CZ151" s="153"/>
      <c r="DA151" s="153"/>
      <c r="DB151" s="153"/>
      <c r="DC151" s="153"/>
      <c r="DD151" s="153"/>
      <c r="DE151" s="153"/>
      <c r="DF151" s="153"/>
      <c r="DG151" s="153"/>
      <c r="DH151" s="153"/>
      <c r="DI151" s="153"/>
      <c r="DJ151" s="153"/>
      <c r="DK151" s="153"/>
      <c r="DL151" s="153"/>
      <c r="DM151" s="153"/>
      <c r="DN151" s="153"/>
      <c r="DO151" s="153"/>
      <c r="DP151" s="153"/>
      <c r="DQ151" s="153"/>
      <c r="DR151" s="153"/>
      <c r="DS151" s="153"/>
      <c r="DT151" s="153"/>
      <c r="DU151" s="153"/>
      <c r="DV151" s="153"/>
      <c r="DW151" s="153"/>
      <c r="DX151" s="153"/>
      <c r="DY151" s="153"/>
      <c r="DZ151" s="153"/>
      <c r="EA151" s="153"/>
      <c r="EB151" s="153"/>
      <c r="EC151" s="153"/>
      <c r="ED151" s="153"/>
      <c r="EE151" s="153"/>
      <c r="EF151" s="153"/>
      <c r="EG151" s="153"/>
      <c r="EH151" s="153"/>
      <c r="EI151" s="153"/>
      <c r="EJ151" s="153"/>
      <c r="EK151" s="153"/>
      <c r="EL151" s="153"/>
      <c r="EM151" s="153"/>
      <c r="EN151" s="153"/>
      <c r="EO151" s="153"/>
      <c r="EP151" s="153"/>
      <c r="EQ151" s="153"/>
      <c r="ER151" s="153"/>
      <c r="ES151" s="153"/>
      <c r="ET151" s="153"/>
      <c r="EU151" s="153"/>
      <c r="EV151" s="154"/>
    </row>
    <row r="152" spans="1:152" x14ac:dyDescent="0.25">
      <c r="D152" s="159"/>
      <c r="E152" s="256"/>
      <c r="F152" s="163"/>
      <c r="W152" s="161"/>
      <c r="Y152" s="162"/>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65"/>
      <c r="D153" s="166"/>
      <c r="E153" s="256"/>
      <c r="F153" s="163"/>
      <c r="J153" s="158" t="s">
        <v>427</v>
      </c>
      <c r="M153" s="1"/>
      <c r="N153" s="1"/>
      <c r="O153" s="1"/>
      <c r="P153" s="257" t="s">
        <v>428</v>
      </c>
      <c r="W153" s="167"/>
      <c r="Y153" s="16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69"/>
      <c r="D154" s="170"/>
      <c r="E154" s="256"/>
      <c r="J154" s="158" t="s">
        <v>428</v>
      </c>
      <c r="M154" s="1"/>
      <c r="N154" s="1"/>
      <c r="O154" s="1"/>
      <c r="P154" s="257" t="s">
        <v>562</v>
      </c>
      <c r="V154" s="171"/>
      <c r="Y154" s="162"/>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C155" s="172"/>
      <c r="D155" s="173"/>
      <c r="E155" s="256"/>
      <c r="J155" s="158" t="s">
        <v>429</v>
      </c>
      <c r="L155" s="174"/>
      <c r="M155" s="1"/>
      <c r="N155" s="1"/>
      <c r="O155" s="1"/>
      <c r="P155" s="257"/>
      <c r="V155" s="171"/>
      <c r="Z155" s="175"/>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C156" s="176"/>
      <c r="E156" s="256"/>
      <c r="J156" s="179"/>
      <c r="L156" s="174"/>
      <c r="M156" s="1"/>
      <c r="N156" s="1"/>
      <c r="O156" s="1"/>
      <c r="P156" s="257"/>
      <c r="V156" s="178"/>
      <c r="Z156" s="175"/>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C157" s="180"/>
      <c r="E157" s="256"/>
      <c r="J157" s="158"/>
      <c r="L157" s="174"/>
      <c r="M157" s="1"/>
      <c r="N157" s="1"/>
      <c r="O157" s="1"/>
      <c r="P157" s="258" t="s">
        <v>563</v>
      </c>
      <c r="Z157" s="175"/>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row r="158" spans="1:152" x14ac:dyDescent="0.25">
      <c r="E158" s="256"/>
      <c r="J158" s="181" t="s">
        <v>430</v>
      </c>
      <c r="L158" s="168"/>
      <c r="M158" s="1"/>
      <c r="N158" s="1"/>
      <c r="O158" s="1"/>
      <c r="P158" s="257" t="s">
        <v>564</v>
      </c>
      <c r="Z158" s="161"/>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9"/>
    </row>
    <row r="159" spans="1:152" x14ac:dyDescent="0.25">
      <c r="E159" s="256"/>
      <c r="J159" s="158" t="s">
        <v>431</v>
      </c>
      <c r="M159" s="1"/>
      <c r="N159" s="1"/>
      <c r="O159" s="1"/>
      <c r="P159" s="257" t="s">
        <v>565</v>
      </c>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9"/>
    </row>
    <row r="160" spans="1:152" x14ac:dyDescent="0.25">
      <c r="E160" s="256"/>
      <c r="J160" s="158" t="s">
        <v>432</v>
      </c>
      <c r="M160" s="1"/>
      <c r="N160" s="1"/>
      <c r="O160" s="1"/>
      <c r="P160" s="1"/>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9"/>
    </row>
  </sheetData>
  <autoFilter ref="A6:Z149">
    <filterColumn colId="10" showButton="0"/>
    <filterColumn colId="13" showButton="0">
      <filters>
        <filter val="Balige"/>
        <filter val="Kec. Balige"/>
        <filter val="Kec. Balige, Porsea"/>
        <filter val="Kecamatan"/>
        <filter val="Laguboti, Balige, Nassau, Uluan"/>
        <filter val="Parmaksian, Tampahan, Ajibata, Silaen, Laguboti, Porsea, Sigumpar, Balige"/>
      </filters>
    </filterColumn>
    <filterColumn colId="14" showButton="0"/>
    <filterColumn colId="15" showButton="0"/>
    <filterColumn colId="19" showButton="0"/>
  </autoFilter>
  <mergeCells count="18">
    <mergeCell ref="K6:L8"/>
    <mergeCell ref="A6:A9"/>
    <mergeCell ref="B6:B9"/>
    <mergeCell ref="C6:C9"/>
    <mergeCell ref="D6:D9"/>
    <mergeCell ref="E6:E9"/>
    <mergeCell ref="M6:M9"/>
    <mergeCell ref="N6:Q8"/>
    <mergeCell ref="R6:R9"/>
    <mergeCell ref="S6:S9"/>
    <mergeCell ref="T6:U7"/>
    <mergeCell ref="W6:W9"/>
    <mergeCell ref="X6:X9"/>
    <mergeCell ref="Y6:Y9"/>
    <mergeCell ref="Z6:Z9"/>
    <mergeCell ref="T8:T9"/>
    <mergeCell ref="U8:U9"/>
    <mergeCell ref="V6:V9"/>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8"/>
  <sheetViews>
    <sheetView view="pageBreakPreview" topLeftCell="B1" zoomScale="70" zoomScaleNormal="90" zoomScaleSheetLayoutView="70" workbookViewId="0">
      <selection activeCell="K151" sqref="K151"/>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234" t="s">
        <v>559</v>
      </c>
      <c r="N1" s="189"/>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234" t="s">
        <v>560</v>
      </c>
      <c r="N2" s="189"/>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567</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0"/>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35"/>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5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5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5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5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5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5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5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35"/>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35"/>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35"/>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5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0"/>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35"/>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5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0"/>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35"/>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35"/>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0"/>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5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0"/>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35"/>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35"/>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5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81"/>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82"/>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81"/>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82"/>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82"/>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81"/>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81"/>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81"/>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82"/>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5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82"/>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0"/>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5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0">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5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5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183"/>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184"/>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184"/>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184"/>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184"/>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184"/>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184"/>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184"/>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184"/>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184"/>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184"/>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5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82"/>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5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5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5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82"/>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1"/>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1"/>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1"/>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1"/>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1"/>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1"/>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1"/>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1"/>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1"/>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0"/>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5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110"/>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185"/>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185"/>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185"/>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185"/>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185"/>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185"/>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185"/>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185"/>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185"/>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185"/>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185"/>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185"/>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customHeight="1" x14ac:dyDescent="0.25">
      <c r="A91" s="110"/>
      <c r="B91" s="287">
        <v>1</v>
      </c>
      <c r="C91" s="284" t="s">
        <v>248</v>
      </c>
      <c r="D91" s="245">
        <v>50208480</v>
      </c>
      <c r="E91" s="144" t="s">
        <v>283</v>
      </c>
      <c r="F91" s="43">
        <f>'[1]Oktober  (2)'!O104</f>
        <v>50</v>
      </c>
      <c r="G91" s="61">
        <v>50</v>
      </c>
      <c r="H91" s="59">
        <f t="shared" si="12"/>
        <v>100</v>
      </c>
      <c r="I91" s="60">
        <f t="shared" si="13"/>
        <v>0.65366996962391299</v>
      </c>
      <c r="J91" s="43">
        <f>'[1]Oktober  (2)'!Q104</f>
        <v>0</v>
      </c>
      <c r="K91" s="249">
        <v>50190000</v>
      </c>
      <c r="L91" s="250">
        <v>100</v>
      </c>
      <c r="M91" s="251" t="s">
        <v>281</v>
      </c>
      <c r="N91" s="285" t="s">
        <v>278</v>
      </c>
      <c r="O91" s="251" t="s">
        <v>451</v>
      </c>
      <c r="P91" s="251" t="s">
        <v>454</v>
      </c>
      <c r="Q91" s="285" t="s">
        <v>455</v>
      </c>
      <c r="R91" s="286" t="s">
        <v>206</v>
      </c>
      <c r="S91" s="286"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78"/>
      <c r="C92" s="279" t="s">
        <v>284</v>
      </c>
      <c r="D92" s="280">
        <v>99874200</v>
      </c>
      <c r="E92" s="255" t="s">
        <v>270</v>
      </c>
      <c r="F92" s="43">
        <f>'[1]Oktober  (2)'!O105</f>
        <v>50</v>
      </c>
      <c r="G92" s="61">
        <v>50</v>
      </c>
      <c r="H92" s="59">
        <f t="shared" si="12"/>
        <v>100</v>
      </c>
      <c r="I92" s="60">
        <f t="shared" si="13"/>
        <v>1.3002736844495713</v>
      </c>
      <c r="J92" s="43">
        <f>'[1]Oktober  (2)'!Q105</f>
        <v>0</v>
      </c>
      <c r="K92" s="281">
        <v>98000000</v>
      </c>
      <c r="L92" s="282">
        <v>100</v>
      </c>
      <c r="M92" s="202" t="s">
        <v>288</v>
      </c>
      <c r="N92" s="96" t="s">
        <v>113</v>
      </c>
      <c r="O92" s="202"/>
      <c r="P92" s="202"/>
      <c r="Q92" s="96"/>
      <c r="R92" s="283" t="s">
        <v>206</v>
      </c>
      <c r="S92" s="283"/>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5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112"/>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0"/>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5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112"/>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5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110"/>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5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110"/>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110"/>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110"/>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185"/>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185"/>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185"/>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185"/>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185"/>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185"/>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185"/>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185"/>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185"/>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185"/>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185"/>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5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110"/>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110"/>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110"/>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110"/>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110"/>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110"/>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110"/>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110"/>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110"/>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110"/>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110"/>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243"/>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19" customFormat="1" x14ac:dyDescent="0.25">
      <c r="A148" s="156"/>
      <c r="B148" s="322"/>
      <c r="C148" s="323" t="s">
        <v>582</v>
      </c>
      <c r="D148" s="324">
        <f>D91</f>
        <v>50208480</v>
      </c>
      <c r="E148" s="325"/>
      <c r="F148" s="163"/>
      <c r="G148" s="164"/>
      <c r="H148" s="164"/>
      <c r="I148" s="164"/>
      <c r="J148" s="1"/>
      <c r="K148" s="324">
        <f>K91</f>
        <v>50190000</v>
      </c>
      <c r="L148" s="326"/>
      <c r="M148" s="327"/>
      <c r="N148" s="327"/>
      <c r="O148" s="327"/>
      <c r="P148" s="327"/>
      <c r="Q148" s="327"/>
      <c r="R148" s="328"/>
      <c r="S148" s="328"/>
      <c r="T148" s="1"/>
      <c r="U148" s="1"/>
      <c r="V148" s="160"/>
      <c r="W148" s="161"/>
      <c r="X148" s="1"/>
      <c r="Y148" s="162"/>
      <c r="Z148" s="1"/>
      <c r="AA148" s="18"/>
      <c r="AB148" s="18"/>
      <c r="AC148" s="18"/>
      <c r="AD148" s="18"/>
      <c r="AE148" s="18"/>
      <c r="AF148" s="18"/>
      <c r="AG148" s="320"/>
      <c r="AH148" s="320"/>
      <c r="AI148" s="320"/>
      <c r="AJ148" s="320"/>
      <c r="AK148" s="320"/>
      <c r="AL148" s="320"/>
      <c r="AM148" s="320"/>
      <c r="AN148" s="320"/>
      <c r="AO148" s="320"/>
      <c r="AP148" s="320"/>
      <c r="AQ148" s="320"/>
      <c r="AR148" s="320"/>
      <c r="AS148" s="320"/>
      <c r="AT148" s="320"/>
      <c r="AU148" s="320"/>
      <c r="AV148" s="320"/>
      <c r="AW148" s="320"/>
      <c r="AX148" s="320"/>
      <c r="AY148" s="320"/>
      <c r="AZ148" s="320"/>
      <c r="BA148" s="320"/>
      <c r="BB148" s="320"/>
      <c r="BC148" s="320"/>
      <c r="BD148" s="320"/>
      <c r="BE148" s="320"/>
      <c r="BF148" s="320"/>
      <c r="BG148" s="320"/>
      <c r="BH148" s="320"/>
      <c r="BI148" s="320"/>
      <c r="BJ148" s="320"/>
      <c r="BK148" s="320"/>
      <c r="BL148" s="320"/>
      <c r="BM148" s="320"/>
      <c r="BN148" s="320"/>
      <c r="BO148" s="320"/>
      <c r="BP148" s="320"/>
      <c r="BQ148" s="320"/>
      <c r="BR148" s="320"/>
      <c r="BS148" s="320"/>
      <c r="BT148" s="320"/>
      <c r="BU148" s="320"/>
      <c r="BV148" s="320"/>
      <c r="BW148" s="320"/>
      <c r="BX148" s="320"/>
      <c r="BY148" s="320"/>
      <c r="BZ148" s="320"/>
      <c r="CA148" s="320"/>
      <c r="CB148" s="320"/>
      <c r="CC148" s="320"/>
      <c r="CD148" s="320"/>
      <c r="CE148" s="320"/>
      <c r="CF148" s="320"/>
      <c r="CG148" s="320"/>
      <c r="CH148" s="320"/>
      <c r="CI148" s="320"/>
      <c r="CJ148" s="320"/>
      <c r="CK148" s="320"/>
      <c r="CL148" s="320"/>
      <c r="CM148" s="320"/>
      <c r="CN148" s="320"/>
      <c r="CO148" s="320"/>
      <c r="CP148" s="320"/>
      <c r="CQ148" s="320"/>
      <c r="CR148" s="320"/>
      <c r="CS148" s="320"/>
      <c r="CT148" s="320"/>
      <c r="CU148" s="320"/>
      <c r="CV148" s="320"/>
      <c r="CW148" s="320"/>
      <c r="CX148" s="320"/>
      <c r="CY148" s="320"/>
      <c r="CZ148" s="320"/>
      <c r="DA148" s="320"/>
      <c r="DB148" s="320"/>
      <c r="DC148" s="320"/>
      <c r="DD148" s="320"/>
      <c r="DE148" s="320"/>
      <c r="DF148" s="320"/>
      <c r="DG148" s="320"/>
      <c r="DH148" s="320"/>
      <c r="DI148" s="320"/>
      <c r="DJ148" s="320"/>
      <c r="DK148" s="320"/>
      <c r="DL148" s="320"/>
      <c r="DM148" s="320"/>
      <c r="DN148" s="320"/>
      <c r="DO148" s="320"/>
      <c r="DP148" s="320"/>
      <c r="DQ148" s="320"/>
      <c r="DR148" s="320"/>
      <c r="DS148" s="320"/>
      <c r="DT148" s="320"/>
      <c r="DU148" s="320"/>
      <c r="DV148" s="320"/>
      <c r="DW148" s="320"/>
      <c r="DX148" s="320"/>
      <c r="DY148" s="320"/>
      <c r="DZ148" s="320"/>
      <c r="EA148" s="320"/>
      <c r="EB148" s="320"/>
      <c r="EC148" s="320"/>
      <c r="ED148" s="320"/>
      <c r="EE148" s="320"/>
      <c r="EF148" s="320"/>
      <c r="EG148" s="320"/>
      <c r="EH148" s="320"/>
      <c r="EI148" s="320"/>
      <c r="EJ148" s="320"/>
      <c r="EK148" s="320"/>
      <c r="EL148" s="320"/>
      <c r="EM148" s="320"/>
      <c r="EN148" s="320"/>
      <c r="EO148" s="320"/>
      <c r="EP148" s="320"/>
      <c r="EQ148" s="320"/>
      <c r="ER148" s="320"/>
      <c r="ES148" s="320"/>
      <c r="ET148" s="320"/>
      <c r="EU148" s="320"/>
      <c r="EV148" s="321"/>
    </row>
    <row r="149" spans="1:152" s="319" customFormat="1" x14ac:dyDescent="0.25">
      <c r="A149" s="156"/>
      <c r="B149" s="329"/>
      <c r="C149" s="330"/>
      <c r="D149" s="331"/>
      <c r="E149" s="264"/>
      <c r="F149" s="163"/>
      <c r="G149" s="164"/>
      <c r="H149" s="164"/>
      <c r="I149" s="164"/>
      <c r="J149" s="1"/>
      <c r="K149" s="331"/>
      <c r="L149" s="320"/>
      <c r="M149" s="15"/>
      <c r="N149" s="15"/>
      <c r="O149" s="15"/>
      <c r="P149" s="15"/>
      <c r="Q149" s="15"/>
      <c r="R149" s="332"/>
      <c r="S149" s="332"/>
      <c r="T149" s="1"/>
      <c r="U149" s="1"/>
      <c r="V149" s="160"/>
      <c r="W149" s="161"/>
      <c r="X149" s="1"/>
      <c r="Y149" s="162"/>
      <c r="Z149" s="1"/>
      <c r="AA149" s="18"/>
      <c r="AB149" s="18"/>
      <c r="AC149" s="18"/>
      <c r="AD149" s="18"/>
      <c r="AE149" s="18"/>
      <c r="AF149" s="18"/>
      <c r="AG149" s="320"/>
      <c r="AH149" s="320"/>
      <c r="AI149" s="320"/>
      <c r="AJ149" s="320"/>
      <c r="AK149" s="320"/>
      <c r="AL149" s="320"/>
      <c r="AM149" s="320"/>
      <c r="AN149" s="320"/>
      <c r="AO149" s="320"/>
      <c r="AP149" s="320"/>
      <c r="AQ149" s="320"/>
      <c r="AR149" s="320"/>
      <c r="AS149" s="320"/>
      <c r="AT149" s="320"/>
      <c r="AU149" s="320"/>
      <c r="AV149" s="320"/>
      <c r="AW149" s="320"/>
      <c r="AX149" s="320"/>
      <c r="AY149" s="320"/>
      <c r="AZ149" s="320"/>
      <c r="BA149" s="320"/>
      <c r="BB149" s="320"/>
      <c r="BC149" s="320"/>
      <c r="BD149" s="320"/>
      <c r="BE149" s="320"/>
      <c r="BF149" s="320"/>
      <c r="BG149" s="320"/>
      <c r="BH149" s="320"/>
      <c r="BI149" s="320"/>
      <c r="BJ149" s="320"/>
      <c r="BK149" s="320"/>
      <c r="BL149" s="320"/>
      <c r="BM149" s="320"/>
      <c r="BN149" s="320"/>
      <c r="BO149" s="320"/>
      <c r="BP149" s="320"/>
      <c r="BQ149" s="320"/>
      <c r="BR149" s="320"/>
      <c r="BS149" s="320"/>
      <c r="BT149" s="320"/>
      <c r="BU149" s="320"/>
      <c r="BV149" s="320"/>
      <c r="BW149" s="320"/>
      <c r="BX149" s="320"/>
      <c r="BY149" s="320"/>
      <c r="BZ149" s="320"/>
      <c r="CA149" s="320"/>
      <c r="CB149" s="320"/>
      <c r="CC149" s="320"/>
      <c r="CD149" s="320"/>
      <c r="CE149" s="320"/>
      <c r="CF149" s="320"/>
      <c r="CG149" s="320"/>
      <c r="CH149" s="320"/>
      <c r="CI149" s="320"/>
      <c r="CJ149" s="320"/>
      <c r="CK149" s="320"/>
      <c r="CL149" s="320"/>
      <c r="CM149" s="320"/>
      <c r="CN149" s="320"/>
      <c r="CO149" s="320"/>
      <c r="CP149" s="320"/>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1"/>
    </row>
    <row r="150" spans="1:152" s="319" customFormat="1" x14ac:dyDescent="0.25">
      <c r="A150" s="156"/>
      <c r="B150" s="329"/>
      <c r="C150" s="330"/>
      <c r="D150" s="331"/>
      <c r="E150" s="264"/>
      <c r="F150" s="163"/>
      <c r="G150" s="164"/>
      <c r="H150" s="164"/>
      <c r="I150" s="164"/>
      <c r="J150" s="1"/>
      <c r="K150" s="331"/>
      <c r="L150" s="320"/>
      <c r="M150" s="15"/>
      <c r="N150" s="15"/>
      <c r="O150" s="15"/>
      <c r="P150" s="15"/>
      <c r="Q150" s="15"/>
      <c r="R150" s="332"/>
      <c r="S150" s="332"/>
      <c r="T150" s="1"/>
      <c r="U150" s="1"/>
      <c r="V150" s="160"/>
      <c r="W150" s="161"/>
      <c r="X150" s="1"/>
      <c r="Y150" s="162"/>
      <c r="Z150" s="1"/>
      <c r="AA150" s="18"/>
      <c r="AB150" s="18"/>
      <c r="AC150" s="18"/>
      <c r="AD150" s="18"/>
      <c r="AE150" s="18"/>
      <c r="AF150" s="18"/>
      <c r="AG150" s="320"/>
      <c r="AH150" s="320"/>
      <c r="AI150" s="320"/>
      <c r="AJ150" s="320"/>
      <c r="AK150" s="320"/>
      <c r="AL150" s="320"/>
      <c r="AM150" s="320"/>
      <c r="AN150" s="320"/>
      <c r="AO150" s="320"/>
      <c r="AP150" s="320"/>
      <c r="AQ150" s="320"/>
      <c r="AR150" s="320"/>
      <c r="AS150" s="320"/>
      <c r="AT150" s="320"/>
      <c r="AU150" s="320"/>
      <c r="AV150" s="320"/>
      <c r="AW150" s="320"/>
      <c r="AX150" s="320"/>
      <c r="AY150" s="320"/>
      <c r="AZ150" s="320"/>
      <c r="BA150" s="320"/>
      <c r="BB150" s="320"/>
      <c r="BC150" s="320"/>
      <c r="BD150" s="320"/>
      <c r="BE150" s="320"/>
      <c r="BF150" s="320"/>
      <c r="BG150" s="320"/>
      <c r="BH150" s="320"/>
      <c r="BI150" s="320"/>
      <c r="BJ150" s="320"/>
      <c r="BK150" s="320"/>
      <c r="BL150" s="320"/>
      <c r="BM150" s="320"/>
      <c r="BN150" s="320"/>
      <c r="BO150" s="320"/>
      <c r="BP150" s="320"/>
      <c r="BQ150" s="320"/>
      <c r="BR150" s="320"/>
      <c r="BS150" s="320"/>
      <c r="BT150" s="320"/>
      <c r="BU150" s="320"/>
      <c r="BV150" s="320"/>
      <c r="BW150" s="320"/>
      <c r="BX150" s="320"/>
      <c r="BY150" s="320"/>
      <c r="BZ150" s="320"/>
      <c r="CA150" s="320"/>
      <c r="CB150" s="320"/>
      <c r="CC150" s="320"/>
      <c r="CD150" s="320"/>
      <c r="CE150" s="320"/>
      <c r="CF150" s="320"/>
      <c r="CG150" s="320"/>
      <c r="CH150" s="320"/>
      <c r="CI150" s="320"/>
      <c r="CJ150" s="320"/>
      <c r="CK150" s="320"/>
      <c r="CL150" s="320"/>
      <c r="CM150" s="320"/>
      <c r="CN150" s="320"/>
      <c r="CO150" s="320"/>
      <c r="CP150" s="320"/>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1"/>
    </row>
    <row r="151" spans="1:152" x14ac:dyDescent="0.25">
      <c r="C151" s="165"/>
      <c r="D151" s="166"/>
      <c r="E151" s="256"/>
      <c r="F151" s="163"/>
      <c r="J151" s="158" t="s">
        <v>427</v>
      </c>
      <c r="M151" s="1"/>
      <c r="N151" s="1"/>
      <c r="O151" s="1"/>
      <c r="P151" s="257" t="s">
        <v>428</v>
      </c>
      <c r="W151" s="167"/>
      <c r="Y151" s="16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x14ac:dyDescent="0.25">
      <c r="C152" s="169"/>
      <c r="D152" s="170"/>
      <c r="E152" s="256"/>
      <c r="J152" s="158" t="s">
        <v>428</v>
      </c>
      <c r="M152" s="1"/>
      <c r="N152" s="1"/>
      <c r="O152" s="1"/>
      <c r="P152" s="257" t="s">
        <v>562</v>
      </c>
      <c r="V152" s="171"/>
      <c r="Y152" s="162"/>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2"/>
      <c r="D153" s="173"/>
      <c r="E153" s="256"/>
      <c r="J153" s="158" t="s">
        <v>429</v>
      </c>
      <c r="L153" s="174"/>
      <c r="M153" s="1"/>
      <c r="N153" s="1"/>
      <c r="O153" s="1"/>
      <c r="P153" s="257"/>
      <c r="V153" s="171"/>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76"/>
      <c r="E154" s="256"/>
      <c r="J154" s="179"/>
      <c r="L154" s="174"/>
      <c r="M154" s="1"/>
      <c r="N154" s="1"/>
      <c r="O154" s="1"/>
      <c r="P154" s="257"/>
      <c r="V154" s="178"/>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C155" s="180"/>
      <c r="E155" s="256"/>
      <c r="J155" s="158"/>
      <c r="L155" s="174"/>
      <c r="M155" s="1"/>
      <c r="N155" s="1"/>
      <c r="O155" s="1"/>
      <c r="P155" s="258" t="s">
        <v>563</v>
      </c>
      <c r="Z155" s="175"/>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81" t="s">
        <v>430</v>
      </c>
      <c r="L156" s="168"/>
      <c r="M156" s="1"/>
      <c r="N156" s="1"/>
      <c r="O156" s="1"/>
      <c r="P156" s="257" t="s">
        <v>564</v>
      </c>
      <c r="Z156" s="161"/>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431</v>
      </c>
      <c r="M157" s="1"/>
      <c r="N157" s="1"/>
      <c r="O157" s="1"/>
      <c r="P157" s="257" t="s">
        <v>565</v>
      </c>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row r="158" spans="1:152" x14ac:dyDescent="0.25">
      <c r="E158" s="256"/>
      <c r="J158" s="158" t="s">
        <v>432</v>
      </c>
      <c r="M158" s="1"/>
      <c r="N158" s="1"/>
      <c r="O158" s="1"/>
      <c r="P158" s="1"/>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9"/>
    </row>
  </sheetData>
  <autoFilter ref="A6:Z147">
    <filterColumn colId="10" showButton="0"/>
    <filterColumn colId="13" showButton="0">
      <filters>
        <filter val="Kec. Siantar Narumonda, Sigumpar, Uluan, Pintu Pohan Meranti dan Parmaksian"/>
        <filter val="Kecamatan"/>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8"/>
  <sheetViews>
    <sheetView view="pageBreakPreview" topLeftCell="B89" zoomScale="70" zoomScaleNormal="90" zoomScaleSheetLayoutView="70" workbookViewId="0">
      <selection activeCell="E151" sqref="E151"/>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569</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0"/>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35"/>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5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5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5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5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5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5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5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35"/>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35"/>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35"/>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5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0"/>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35"/>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5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0"/>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35"/>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35"/>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0"/>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5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0"/>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35"/>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35"/>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customHeight="1" x14ac:dyDescent="0.25">
      <c r="A33" s="50" t="s">
        <v>68</v>
      </c>
      <c r="B33" s="290">
        <v>1</v>
      </c>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81"/>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82"/>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81"/>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82"/>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82"/>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81"/>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81"/>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81"/>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82"/>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5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82"/>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0"/>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5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0">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5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5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183"/>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184"/>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184"/>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184"/>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184"/>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184"/>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184"/>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184"/>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184"/>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184"/>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184"/>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5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82"/>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5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5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5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82"/>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1"/>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1"/>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1"/>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1"/>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1"/>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1"/>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1"/>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1"/>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1"/>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0"/>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5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110"/>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185"/>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185"/>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185"/>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185"/>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185"/>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185"/>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185"/>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185"/>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185"/>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185"/>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91">
        <v>2</v>
      </c>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185"/>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customHeight="1" x14ac:dyDescent="0.25">
      <c r="A91" s="110"/>
      <c r="B91" s="287">
        <v>3</v>
      </c>
      <c r="C91" s="284" t="s">
        <v>248</v>
      </c>
      <c r="D91" s="245">
        <v>50208480</v>
      </c>
      <c r="E91" s="144" t="s">
        <v>283</v>
      </c>
      <c r="F91" s="43">
        <f>'[1]Oktober  (2)'!O104</f>
        <v>50</v>
      </c>
      <c r="G91" s="61">
        <v>50</v>
      </c>
      <c r="H91" s="59">
        <f t="shared" si="12"/>
        <v>100</v>
      </c>
      <c r="I91" s="60">
        <f t="shared" si="13"/>
        <v>0.65366996962391299</v>
      </c>
      <c r="J91" s="43">
        <f>'[1]Oktober  (2)'!Q104</f>
        <v>0</v>
      </c>
      <c r="K91" s="249">
        <v>50190000</v>
      </c>
      <c r="L91" s="250">
        <v>100</v>
      </c>
      <c r="M91" s="251" t="s">
        <v>281</v>
      </c>
      <c r="N91" s="285" t="s">
        <v>278</v>
      </c>
      <c r="O91" s="251" t="s">
        <v>451</v>
      </c>
      <c r="P91" s="251" t="s">
        <v>454</v>
      </c>
      <c r="Q91" s="285" t="s">
        <v>455</v>
      </c>
      <c r="R91" s="286" t="s">
        <v>206</v>
      </c>
      <c r="S91" s="286"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78"/>
      <c r="C92" s="279" t="s">
        <v>284</v>
      </c>
      <c r="D92" s="280">
        <v>99874200</v>
      </c>
      <c r="E92" s="255" t="s">
        <v>270</v>
      </c>
      <c r="F92" s="43">
        <f>'[1]Oktober  (2)'!O105</f>
        <v>50</v>
      </c>
      <c r="G92" s="61">
        <v>50</v>
      </c>
      <c r="H92" s="59">
        <f t="shared" si="12"/>
        <v>100</v>
      </c>
      <c r="I92" s="60">
        <f t="shared" si="13"/>
        <v>1.3002736844495713</v>
      </c>
      <c r="J92" s="43">
        <f>'[1]Oktober  (2)'!Q105</f>
        <v>0</v>
      </c>
      <c r="K92" s="281">
        <v>98000000</v>
      </c>
      <c r="L92" s="282">
        <v>100</v>
      </c>
      <c r="M92" s="202" t="s">
        <v>288</v>
      </c>
      <c r="N92" s="96" t="s">
        <v>113</v>
      </c>
      <c r="O92" s="202"/>
      <c r="P92" s="202"/>
      <c r="Q92" s="96"/>
      <c r="R92" s="283" t="s">
        <v>206</v>
      </c>
      <c r="S92" s="283"/>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5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112"/>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0"/>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5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112"/>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5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110"/>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5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110"/>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110"/>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110"/>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185"/>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185"/>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185"/>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185"/>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185"/>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185"/>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185"/>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185"/>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185"/>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185"/>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185"/>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5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110"/>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110"/>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110"/>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110"/>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110"/>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110"/>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110"/>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110"/>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110"/>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110"/>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110"/>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243"/>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30" customHeight="1" x14ac:dyDescent="0.25">
      <c r="A148" s="156"/>
      <c r="B148" s="338"/>
      <c r="C148" s="339" t="s">
        <v>582</v>
      </c>
      <c r="D148" s="342">
        <f>D91+D89+D33</f>
        <v>629925990</v>
      </c>
      <c r="E148" s="325"/>
      <c r="F148" s="163"/>
      <c r="G148" s="164"/>
      <c r="H148" s="164"/>
      <c r="I148" s="164"/>
      <c r="J148" s="1"/>
      <c r="K148" s="342">
        <f>K91+K89+K33</f>
        <v>224709875</v>
      </c>
      <c r="L148" s="340"/>
      <c r="M148" s="341"/>
      <c r="N148" s="341"/>
      <c r="O148" s="341"/>
      <c r="P148" s="341"/>
      <c r="Q148" s="341"/>
      <c r="R148" s="328"/>
      <c r="S148" s="328"/>
      <c r="T148" s="1"/>
      <c r="U148" s="1"/>
      <c r="V148" s="160"/>
      <c r="W148" s="161"/>
      <c r="X148" s="1"/>
      <c r="Y148" s="162"/>
      <c r="Z148" s="1"/>
      <c r="AA148" s="18"/>
      <c r="AB148" s="18"/>
      <c r="AC148" s="18"/>
      <c r="AD148" s="18"/>
      <c r="AE148" s="18"/>
      <c r="AF148" s="18"/>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B149" s="333"/>
      <c r="C149" s="334"/>
      <c r="D149" s="335"/>
      <c r="E149" s="256"/>
      <c r="F149" s="163"/>
      <c r="K149" s="18"/>
      <c r="L149" s="18"/>
      <c r="M149" s="336"/>
      <c r="N149" s="336"/>
      <c r="O149" s="336"/>
      <c r="P149" s="336"/>
      <c r="Q149" s="336"/>
      <c r="R149" s="337"/>
      <c r="S149" s="337"/>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ht="10.5" customHeight="1" x14ac:dyDescent="0.25">
      <c r="B150" s="333"/>
      <c r="C150" s="334"/>
      <c r="D150" s="335"/>
      <c r="E150" s="256"/>
      <c r="F150" s="163"/>
      <c r="K150" s="18"/>
      <c r="L150" s="18"/>
      <c r="M150" s="336"/>
      <c r="N150" s="336"/>
      <c r="O150" s="336"/>
      <c r="P150" s="336"/>
      <c r="Q150" s="336"/>
      <c r="R150" s="337"/>
      <c r="S150" s="337"/>
      <c r="W150" s="161"/>
      <c r="Y150" s="162"/>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5"/>
      <c r="D151" s="166"/>
      <c r="E151" s="256"/>
      <c r="F151" s="163"/>
      <c r="J151" s="158" t="s">
        <v>427</v>
      </c>
      <c r="M151" s="1"/>
      <c r="N151" s="1"/>
      <c r="O151" s="1"/>
      <c r="P151" s="288" t="s">
        <v>428</v>
      </c>
      <c r="W151" s="167"/>
      <c r="Y151" s="16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x14ac:dyDescent="0.25">
      <c r="C152" s="169"/>
      <c r="D152" s="170"/>
      <c r="E152" s="256"/>
      <c r="J152" s="158" t="s">
        <v>428</v>
      </c>
      <c r="M152" s="1"/>
      <c r="N152" s="1"/>
      <c r="O152" s="1"/>
      <c r="P152" s="288" t="s">
        <v>562</v>
      </c>
      <c r="V152" s="171"/>
      <c r="Y152" s="162"/>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ht="30.75" customHeight="1" x14ac:dyDescent="0.25">
      <c r="C153" s="172"/>
      <c r="D153" s="173"/>
      <c r="E153" s="256"/>
      <c r="J153" s="158" t="s">
        <v>429</v>
      </c>
      <c r="L153" s="174"/>
      <c r="M153" s="1"/>
      <c r="N153" s="1"/>
      <c r="O153" s="1"/>
      <c r="P153" s="288"/>
      <c r="V153" s="171"/>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76"/>
      <c r="E154" s="256"/>
      <c r="J154" s="179"/>
      <c r="L154" s="174"/>
      <c r="M154" s="1"/>
      <c r="N154" s="1"/>
      <c r="O154" s="1"/>
      <c r="P154" s="288"/>
      <c r="V154" s="178"/>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C155" s="180"/>
      <c r="E155" s="256"/>
      <c r="J155" s="158"/>
      <c r="L155" s="174"/>
      <c r="M155" s="1"/>
      <c r="N155" s="1"/>
      <c r="O155" s="1"/>
      <c r="P155" s="289" t="s">
        <v>563</v>
      </c>
      <c r="Z155" s="175"/>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81" t="s">
        <v>430</v>
      </c>
      <c r="L156" s="168"/>
      <c r="M156" s="1"/>
      <c r="N156" s="1"/>
      <c r="O156" s="1"/>
      <c r="P156" s="288" t="s">
        <v>564</v>
      </c>
      <c r="Z156" s="161"/>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431</v>
      </c>
      <c r="M157" s="1"/>
      <c r="N157" s="1"/>
      <c r="O157" s="1"/>
      <c r="P157" s="288" t="s">
        <v>565</v>
      </c>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row r="158" spans="1:152" x14ac:dyDescent="0.25">
      <c r="E158" s="256"/>
      <c r="J158" s="158" t="s">
        <v>432</v>
      </c>
      <c r="M158" s="1"/>
      <c r="N158" s="1"/>
      <c r="O158" s="1"/>
      <c r="P158" s="1"/>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9"/>
    </row>
  </sheetData>
  <autoFilter ref="A6:Z147">
    <filterColumn colId="10" showButton="0"/>
    <filterColumn colId="13" showButton="0">
      <filters>
        <filter val="Kec. Siantar Narumonda, Sigumpar, Uluan, Pintu Pohan Meranti dan Parmaksian"/>
        <filter val="Kecamatan"/>
        <filter val="Parmaksian, Tampahan, Ajibata, Silaen, Laguboti, Porsea, Sigumpar, Balige"/>
        <filter val="Tampahan, Borbor, Habinsaran, Siantar Narumonda, Parmaksian, Lumbanjul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5" zoomScale="60" zoomScaleNormal="90" workbookViewId="0">
      <selection activeCell="E148" sqref="E148"/>
    </sheetView>
  </sheetViews>
  <sheetFormatPr defaultRowHeight="15.75" x14ac:dyDescent="0.25"/>
  <cols>
    <col min="1" max="1" width="21.85546875" style="156" hidden="1" customWidth="1"/>
    <col min="2" max="2" width="6" style="156" customWidth="1"/>
    <col min="3" max="3" width="28.42578125" style="157" customWidth="1"/>
    <col min="4" max="4" width="18.42578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570</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customHeight="1" x14ac:dyDescent="0.25">
      <c r="A33" s="50" t="s">
        <v>68</v>
      </c>
      <c r="B33" s="290">
        <v>1</v>
      </c>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customHeight="1" x14ac:dyDescent="0.25">
      <c r="A91" s="110"/>
      <c r="B91" s="287">
        <v>2</v>
      </c>
      <c r="C91" s="284" t="s">
        <v>248</v>
      </c>
      <c r="D91" s="245">
        <v>50208480</v>
      </c>
      <c r="E91" s="144" t="s">
        <v>283</v>
      </c>
      <c r="F91" s="43">
        <f>'[1]Oktober  (2)'!O104</f>
        <v>50</v>
      </c>
      <c r="G91" s="61">
        <v>50</v>
      </c>
      <c r="H91" s="59">
        <f t="shared" si="12"/>
        <v>100</v>
      </c>
      <c r="I91" s="60">
        <f t="shared" si="13"/>
        <v>0.65366996962391299</v>
      </c>
      <c r="J91" s="43">
        <f>'[1]Oktober  (2)'!Q104</f>
        <v>0</v>
      </c>
      <c r="K91" s="249">
        <v>50190000</v>
      </c>
      <c r="L91" s="250">
        <v>100</v>
      </c>
      <c r="M91" s="251" t="s">
        <v>281</v>
      </c>
      <c r="N91" s="285" t="s">
        <v>278</v>
      </c>
      <c r="O91" s="251" t="s">
        <v>451</v>
      </c>
      <c r="P91" s="251" t="s">
        <v>454</v>
      </c>
      <c r="Q91" s="285" t="s">
        <v>455</v>
      </c>
      <c r="R91" s="286" t="s">
        <v>206</v>
      </c>
      <c r="S91" s="286"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301"/>
      <c r="C92" s="279" t="s">
        <v>284</v>
      </c>
      <c r="D92" s="280">
        <v>99874200</v>
      </c>
      <c r="E92" s="255" t="s">
        <v>270</v>
      </c>
      <c r="F92" s="43">
        <f>'[1]Oktober  (2)'!O105</f>
        <v>50</v>
      </c>
      <c r="G92" s="61">
        <v>50</v>
      </c>
      <c r="H92" s="59">
        <f t="shared" si="12"/>
        <v>100</v>
      </c>
      <c r="I92" s="60">
        <f t="shared" si="13"/>
        <v>1.3002736844495713</v>
      </c>
      <c r="J92" s="43">
        <f>'[1]Oktober  (2)'!Q105</f>
        <v>0</v>
      </c>
      <c r="K92" s="281">
        <v>98000000</v>
      </c>
      <c r="L92" s="282">
        <v>100</v>
      </c>
      <c r="M92" s="202" t="s">
        <v>288</v>
      </c>
      <c r="N92" s="96" t="s">
        <v>113</v>
      </c>
      <c r="O92" s="202"/>
      <c r="P92" s="202"/>
      <c r="Q92" s="96"/>
      <c r="R92" s="283" t="s">
        <v>206</v>
      </c>
      <c r="S92" s="283"/>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2.5" customHeight="1" x14ac:dyDescent="0.25">
      <c r="A148" s="259"/>
      <c r="B148" s="338"/>
      <c r="C148" s="345" t="s">
        <v>582</v>
      </c>
      <c r="D148" s="346">
        <f>D91+D33</f>
        <v>579405090</v>
      </c>
      <c r="E148" s="344"/>
      <c r="F148" s="263"/>
      <c r="G148" s="263"/>
      <c r="H148" s="263"/>
      <c r="I148" s="261"/>
      <c r="J148" s="261"/>
      <c r="K148" s="346">
        <f>K91+K33</f>
        <v>174349875</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Siantar Narumonda, Sigumpar, Uluan, Pintu Pohan Meranti dan Parmaksian"/>
        <filter val="Kecamatan"/>
        <filter val="Tampahan, Borbor, Habinsaran, Siantar Narumonda, Parmaksian, Lumbanjul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 zoomScale="60" zoomScaleNormal="90" workbookViewId="0">
      <selection activeCell="K86" sqref="K86"/>
    </sheetView>
  </sheetViews>
  <sheetFormatPr defaultRowHeight="15.75" x14ac:dyDescent="0.25"/>
  <cols>
    <col min="1" max="1" width="21.85546875" style="156" hidden="1" customWidth="1"/>
    <col min="2" max="2" width="6" style="156" customWidth="1"/>
    <col min="3" max="3" width="28.42578125" style="157" customWidth="1"/>
    <col min="4" max="4" width="19"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571</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customHeight="1" x14ac:dyDescent="0.25">
      <c r="A73" s="51"/>
      <c r="B73" s="54">
        <v>1</v>
      </c>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customHeight="1" x14ac:dyDescent="0.25">
      <c r="A86" s="110"/>
      <c r="B86" s="291">
        <v>2</v>
      </c>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x14ac:dyDescent="0.25">
      <c r="A109" s="110"/>
      <c r="B109" s="287">
        <v>3</v>
      </c>
      <c r="C109" s="304" t="s">
        <v>307</v>
      </c>
      <c r="D109" s="305">
        <v>37593400</v>
      </c>
      <c r="E109" s="144" t="s">
        <v>270</v>
      </c>
      <c r="F109" s="43">
        <v>100</v>
      </c>
      <c r="G109" s="61">
        <v>0</v>
      </c>
      <c r="H109" s="59">
        <f t="shared" si="12"/>
        <v>100</v>
      </c>
      <c r="I109" s="60">
        <f t="shared" si="14"/>
        <v>0.48943279374439558</v>
      </c>
      <c r="J109" s="43">
        <f>'[1]Oktober  (2)'!Q122</f>
        <v>0</v>
      </c>
      <c r="K109" s="249">
        <v>37454000</v>
      </c>
      <c r="L109" s="250">
        <v>100</v>
      </c>
      <c r="M109" s="251" t="s">
        <v>335</v>
      </c>
      <c r="N109" s="285" t="s">
        <v>332</v>
      </c>
      <c r="O109" s="251" t="s">
        <v>501</v>
      </c>
      <c r="P109" s="251" t="s">
        <v>522</v>
      </c>
      <c r="Q109" s="285" t="s">
        <v>552</v>
      </c>
      <c r="R109" s="286" t="s">
        <v>303</v>
      </c>
      <c r="S109" s="286"/>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301"/>
      <c r="C110" s="302" t="s">
        <v>337</v>
      </c>
      <c r="D110" s="303">
        <v>0</v>
      </c>
      <c r="E110" s="255"/>
      <c r="F110" s="43">
        <f>'[1]Oktober  (2)'!O123</f>
        <v>0</v>
      </c>
      <c r="G110" s="61">
        <v>0</v>
      </c>
      <c r="H110" s="59">
        <f t="shared" si="12"/>
        <v>0</v>
      </c>
      <c r="I110" s="60">
        <f t="shared" si="14"/>
        <v>0</v>
      </c>
      <c r="J110" s="43">
        <f>'[1]Oktober  (2)'!Q123</f>
        <v>0</v>
      </c>
      <c r="K110" s="281">
        <v>0</v>
      </c>
      <c r="L110" s="237">
        <f t="shared" si="9"/>
        <v>0</v>
      </c>
      <c r="M110" s="202">
        <v>0</v>
      </c>
      <c r="N110" s="96" t="s">
        <v>338</v>
      </c>
      <c r="O110" s="202"/>
      <c r="P110" s="202"/>
      <c r="Q110" s="96"/>
      <c r="R110" s="283" t="s">
        <v>303</v>
      </c>
      <c r="S110" s="283"/>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8.5" customHeight="1" x14ac:dyDescent="0.25">
      <c r="A148" s="259"/>
      <c r="B148" s="338"/>
      <c r="C148" s="345" t="s">
        <v>582</v>
      </c>
      <c r="D148" s="346">
        <f>D109+D86+D73</f>
        <v>207631040</v>
      </c>
      <c r="E148" s="347"/>
      <c r="F148" s="263"/>
      <c r="G148" s="263"/>
      <c r="H148" s="263"/>
      <c r="I148" s="261"/>
      <c r="J148" s="261"/>
      <c r="K148" s="346">
        <f>K109+K86+K73</f>
        <v>207355000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Bonatua Lunasi"/>
        <filter val="Kec. Porsea, Bonatua Lunasi, Lumban Julu dan Ajibata"/>
        <filter val="Kecamatan"/>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84" zoomScale="50" zoomScaleNormal="90" zoomScaleSheetLayoutView="50" workbookViewId="0">
      <selection activeCell="M117" sqref="M117"/>
    </sheetView>
  </sheetViews>
  <sheetFormatPr defaultRowHeight="15.75" x14ac:dyDescent="0.25"/>
  <cols>
    <col min="1" max="1" width="21.85546875" style="156" hidden="1" customWidth="1"/>
    <col min="2" max="2" width="6" style="156" customWidth="1"/>
    <col min="3" max="3" width="28.42578125" style="157" customWidth="1"/>
    <col min="4" max="4" width="19.285156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572</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customHeight="1" x14ac:dyDescent="0.25">
      <c r="A33" s="50" t="s">
        <v>68</v>
      </c>
      <c r="B33" s="290">
        <v>1</v>
      </c>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customHeight="1" x14ac:dyDescent="0.25">
      <c r="A67" s="51"/>
      <c r="B67" s="54">
        <v>2</v>
      </c>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x14ac:dyDescent="0.25">
      <c r="A81" s="110"/>
      <c r="B81" s="291">
        <v>3</v>
      </c>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x14ac:dyDescent="0.25">
      <c r="A83" s="110"/>
      <c r="B83" s="291">
        <v>4</v>
      </c>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x14ac:dyDescent="0.25">
      <c r="A84" s="110"/>
      <c r="B84" s="291">
        <v>5</v>
      </c>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customHeight="1" x14ac:dyDescent="0.25">
      <c r="A86" s="110"/>
      <c r="B86" s="291">
        <v>6</v>
      </c>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x14ac:dyDescent="0.25">
      <c r="A112" s="110"/>
      <c r="B112" s="291">
        <v>7</v>
      </c>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customHeight="1" x14ac:dyDescent="0.25">
      <c r="A117" s="110"/>
      <c r="B117" s="300">
        <v>8</v>
      </c>
      <c r="C117" s="244" t="s">
        <v>355</v>
      </c>
      <c r="D117" s="245">
        <v>55500000</v>
      </c>
      <c r="E117" s="144" t="s">
        <v>270</v>
      </c>
      <c r="F117" s="43">
        <v>100</v>
      </c>
      <c r="G117" s="58">
        <v>0</v>
      </c>
      <c r="H117" s="59">
        <f t="shared" si="12"/>
        <v>100</v>
      </c>
      <c r="I117" s="60">
        <f t="shared" si="15"/>
        <v>0.72256087645208877</v>
      </c>
      <c r="J117" s="43">
        <f>'[1]Oktober  (2)'!Q130</f>
        <v>0</v>
      </c>
      <c r="K117" s="249">
        <v>55400000</v>
      </c>
      <c r="L117" s="250">
        <v>100</v>
      </c>
      <c r="M117" s="251" t="s">
        <v>361</v>
      </c>
      <c r="N117" s="252" t="s">
        <v>224</v>
      </c>
      <c r="O117" s="253" t="s">
        <v>553</v>
      </c>
      <c r="P117" s="277" t="s">
        <v>511</v>
      </c>
      <c r="Q117" s="252" t="s">
        <v>554</v>
      </c>
      <c r="R117" s="222" t="s">
        <v>354</v>
      </c>
      <c r="S117" s="222"/>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306"/>
      <c r="C118" s="307" t="s">
        <v>355</v>
      </c>
      <c r="D118" s="280">
        <v>55500000</v>
      </c>
      <c r="E118" s="255" t="s">
        <v>270</v>
      </c>
      <c r="F118" s="43">
        <v>100</v>
      </c>
      <c r="G118" s="58">
        <v>0</v>
      </c>
      <c r="H118" s="59">
        <f t="shared" si="12"/>
        <v>100</v>
      </c>
      <c r="I118" s="60">
        <f t="shared" si="15"/>
        <v>0.72256087645208877</v>
      </c>
      <c r="J118" s="43">
        <f>'[1]Oktober  (2)'!Q131</f>
        <v>0</v>
      </c>
      <c r="K118" s="281">
        <v>54954000</v>
      </c>
      <c r="L118" s="282">
        <v>100</v>
      </c>
      <c r="M118" s="202" t="s">
        <v>364</v>
      </c>
      <c r="N118" s="308" t="s">
        <v>308</v>
      </c>
      <c r="O118" s="309" t="s">
        <v>512</v>
      </c>
      <c r="P118" s="310" t="s">
        <v>511</v>
      </c>
      <c r="Q118" s="308" t="s">
        <v>513</v>
      </c>
      <c r="R118" s="311" t="s">
        <v>354</v>
      </c>
      <c r="S118" s="311"/>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7.75" customHeight="1" x14ac:dyDescent="0.25">
      <c r="A148" s="259"/>
      <c r="B148" s="338"/>
      <c r="C148" s="345" t="s">
        <v>582</v>
      </c>
      <c r="D148" s="346">
        <f>D117+D112+D86+D84+D83+D81+D67+D33</f>
        <v>1110841525</v>
      </c>
      <c r="E148" s="347"/>
      <c r="F148" s="263"/>
      <c r="G148" s="263"/>
      <c r="H148" s="263"/>
      <c r="I148" s="261"/>
      <c r="J148" s="261"/>
      <c r="K148" s="346">
        <f>K117+K112+K86+K84+K83+K81+K67+K33</f>
        <v>705190875</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Lumban Julu"/>
        <filter val="Kec. Porsea, Bonatua Lunasi, Lumban Julu dan Ajibata"/>
        <filter val="Kecamatan"/>
        <filter val="Kecamatan Lumbanjulu"/>
        <filter val="Tampahan, Borbor, Habinsaran, Siantar Narumonda, Parmaksian, Lumbanjul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08" zoomScale="60" zoomScaleNormal="90" workbookViewId="0">
      <selection activeCell="M124" sqref="M124"/>
    </sheetView>
  </sheetViews>
  <sheetFormatPr defaultRowHeight="15.75" x14ac:dyDescent="0.25"/>
  <cols>
    <col min="1" max="1" width="21.85546875" style="156" hidden="1" customWidth="1"/>
    <col min="2" max="2" width="6" style="156" customWidth="1"/>
    <col min="3" max="3" width="28.42578125" style="157" customWidth="1"/>
    <col min="4" max="4" width="18"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573</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customHeight="1" x14ac:dyDescent="0.25">
      <c r="A86" s="110"/>
      <c r="B86" s="291">
        <v>1</v>
      </c>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91">
        <v>2</v>
      </c>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customHeight="1" x14ac:dyDescent="0.25">
      <c r="A108" s="110"/>
      <c r="B108" s="291">
        <v>3</v>
      </c>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customHeight="1" x14ac:dyDescent="0.25">
      <c r="A114" s="110"/>
      <c r="B114" s="291">
        <v>4</v>
      </c>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customHeight="1" x14ac:dyDescent="0.25">
      <c r="A124" s="110"/>
      <c r="B124" s="300">
        <v>5</v>
      </c>
      <c r="C124" s="244" t="s">
        <v>375</v>
      </c>
      <c r="D124" s="245">
        <v>60500000</v>
      </c>
      <c r="E124" s="144" t="s">
        <v>270</v>
      </c>
      <c r="F124" s="43">
        <f>'[1]Oktober  (2)'!O137</f>
        <v>100</v>
      </c>
      <c r="G124" s="58">
        <v>0</v>
      </c>
      <c r="H124" s="59">
        <f t="shared" si="12"/>
        <v>100</v>
      </c>
      <c r="I124" s="60">
        <f t="shared" si="15"/>
        <v>0.7876564509072318</v>
      </c>
      <c r="J124" s="43">
        <f>'[1]Oktober  (2)'!Q137</f>
        <v>0</v>
      </c>
      <c r="K124" s="249">
        <v>60400000</v>
      </c>
      <c r="L124" s="250">
        <v>100</v>
      </c>
      <c r="M124" s="251" t="s">
        <v>373</v>
      </c>
      <c r="N124" s="252" t="s">
        <v>383</v>
      </c>
      <c r="O124" s="253" t="s">
        <v>544</v>
      </c>
      <c r="P124" s="253" t="s">
        <v>517</v>
      </c>
      <c r="Q124" s="252" t="s">
        <v>545</v>
      </c>
      <c r="R124" s="222" t="s">
        <v>155</v>
      </c>
      <c r="S124" s="222"/>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306"/>
      <c r="C125" s="307" t="s">
        <v>375</v>
      </c>
      <c r="D125" s="280">
        <v>60500000</v>
      </c>
      <c r="E125" s="255" t="s">
        <v>270</v>
      </c>
      <c r="F125" s="43">
        <v>100</v>
      </c>
      <c r="G125" s="58">
        <v>0</v>
      </c>
      <c r="H125" s="59">
        <f t="shared" si="12"/>
        <v>100</v>
      </c>
      <c r="I125" s="60">
        <f t="shared" si="15"/>
        <v>0.7876564509072318</v>
      </c>
      <c r="J125" s="43">
        <f>'[1]Oktober  (2)'!Q138</f>
        <v>0</v>
      </c>
      <c r="K125" s="281">
        <v>60400000</v>
      </c>
      <c r="L125" s="282">
        <v>100</v>
      </c>
      <c r="M125" s="202" t="s">
        <v>361</v>
      </c>
      <c r="N125" s="308" t="s">
        <v>386</v>
      </c>
      <c r="O125" s="309" t="s">
        <v>496</v>
      </c>
      <c r="P125" s="309" t="s">
        <v>517</v>
      </c>
      <c r="Q125" s="308" t="s">
        <v>528</v>
      </c>
      <c r="R125" s="311" t="s">
        <v>155</v>
      </c>
      <c r="S125" s="311"/>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3.25" customHeight="1" x14ac:dyDescent="0.25">
      <c r="A148" s="259"/>
      <c r="B148" s="338"/>
      <c r="C148" s="345" t="s">
        <v>582</v>
      </c>
      <c r="D148" s="346">
        <f>D124+D114+D113+D108+D89+D86</f>
        <v>287365220</v>
      </c>
      <c r="E148" s="344"/>
      <c r="F148" s="263"/>
      <c r="G148" s="263"/>
      <c r="H148" s="263"/>
      <c r="I148" s="261"/>
      <c r="J148" s="261"/>
      <c r="K148" s="346">
        <f>K124+K114+K113+K108+K89+K86</f>
        <v>286661000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Balige, Porsea"/>
        <filter val="Kec. Porsea"/>
        <filter val="Kec. Porsea, Bonatua Lunasi, Lumban Julu dan Ajibata"/>
        <filter val="Kecamatan"/>
        <filter val="Parmaksian, Tampahan, Ajibata, Silaen, Laguboti, Porsea, Sigumpar, Balige"/>
        <filter val="Porsea"/>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91" zoomScale="60" zoomScaleNormal="90" workbookViewId="0">
      <selection activeCell="K150" sqref="K150"/>
    </sheetView>
  </sheetViews>
  <sheetFormatPr defaultRowHeight="15.75" x14ac:dyDescent="0.25"/>
  <cols>
    <col min="1" max="1" width="21.85546875" style="156" hidden="1" customWidth="1"/>
    <col min="2" max="2" width="6" style="156" customWidth="1"/>
    <col min="3" max="3" width="28.42578125" style="157" customWidth="1"/>
    <col min="4" max="4" width="18.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574</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91">
        <v>1</v>
      </c>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customHeight="1" x14ac:dyDescent="0.25">
      <c r="A91" s="110"/>
      <c r="B91" s="291">
        <v>2</v>
      </c>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x14ac:dyDescent="0.25">
      <c r="A110" s="110"/>
      <c r="B110" s="291">
        <v>3</v>
      </c>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customHeight="1" x14ac:dyDescent="0.25">
      <c r="A121" s="110"/>
      <c r="B121" s="300">
        <v>4</v>
      </c>
      <c r="C121" s="244" t="s">
        <v>355</v>
      </c>
      <c r="D121" s="245">
        <v>55500000</v>
      </c>
      <c r="E121" s="144" t="s">
        <v>270</v>
      </c>
      <c r="F121" s="43">
        <v>100</v>
      </c>
      <c r="G121" s="58">
        <v>0</v>
      </c>
      <c r="H121" s="59">
        <f t="shared" si="12"/>
        <v>100</v>
      </c>
      <c r="I121" s="60">
        <f t="shared" si="15"/>
        <v>0.72256087645208877</v>
      </c>
      <c r="J121" s="43">
        <f>'[1]Oktober  (2)'!Q134</f>
        <v>0</v>
      </c>
      <c r="K121" s="249">
        <v>55400000</v>
      </c>
      <c r="L121" s="250">
        <v>100</v>
      </c>
      <c r="M121" s="251" t="s">
        <v>373</v>
      </c>
      <c r="N121" s="252" t="s">
        <v>338</v>
      </c>
      <c r="O121" s="253" t="s">
        <v>547</v>
      </c>
      <c r="P121" s="277" t="s">
        <v>511</v>
      </c>
      <c r="Q121" s="252" t="s">
        <v>546</v>
      </c>
      <c r="R121" s="222" t="s">
        <v>354</v>
      </c>
      <c r="S121" s="222"/>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306"/>
      <c r="C122" s="307" t="s">
        <v>375</v>
      </c>
      <c r="D122" s="280">
        <v>61976000</v>
      </c>
      <c r="E122" s="255" t="s">
        <v>270</v>
      </c>
      <c r="F122" s="43">
        <v>100</v>
      </c>
      <c r="G122" s="58">
        <v>0</v>
      </c>
      <c r="H122" s="59">
        <f t="shared" si="12"/>
        <v>100</v>
      </c>
      <c r="I122" s="60">
        <f t="shared" si="15"/>
        <v>0.80687266448639017</v>
      </c>
      <c r="J122" s="43">
        <f>'[1]Oktober  (2)'!Q135</f>
        <v>0</v>
      </c>
      <c r="K122" s="281">
        <v>60400000</v>
      </c>
      <c r="L122" s="282">
        <v>100</v>
      </c>
      <c r="M122" s="202" t="s">
        <v>370</v>
      </c>
      <c r="N122" s="308" t="s">
        <v>376</v>
      </c>
      <c r="O122" s="309" t="s">
        <v>548</v>
      </c>
      <c r="P122" s="309" t="s">
        <v>517</v>
      </c>
      <c r="Q122" s="308" t="s">
        <v>549</v>
      </c>
      <c r="R122" s="311" t="s">
        <v>155</v>
      </c>
      <c r="S122" s="311"/>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4.75" customHeight="1" x14ac:dyDescent="0.25">
      <c r="A148" s="259"/>
      <c r="B148" s="338"/>
      <c r="C148" s="345" t="s">
        <v>582</v>
      </c>
      <c r="D148" s="346">
        <f>D121+D110+D91+D89</f>
        <v>156229380</v>
      </c>
      <c r="E148" s="347"/>
      <c r="F148" s="263"/>
      <c r="G148" s="263"/>
      <c r="H148" s="263"/>
      <c r="I148" s="261"/>
      <c r="J148" s="261"/>
      <c r="K148" s="346">
        <f>K121+K110+K91+K89</f>
        <v>155950000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Siantar Narumonda, Sigumpar, Uluan, Pintu Pohan Meranti dan Parmaksian"/>
        <filter val="Kec. Sigumpar"/>
        <filter val="Kecamatan"/>
        <filter val="Parmaksian, Tampahan, Ajibata, Silaen, Laguboti, Porsea, Sigumpar, Balige"/>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86" zoomScale="70" zoomScaleNormal="90" zoomScaleSheetLayoutView="70" workbookViewId="0">
      <selection activeCell="K89" sqref="K89"/>
    </sheetView>
  </sheetViews>
  <sheetFormatPr defaultRowHeight="15.75" x14ac:dyDescent="0.25"/>
  <cols>
    <col min="1" max="1" width="21.85546875" style="156" hidden="1" customWidth="1"/>
    <col min="2" max="2" width="6" style="156" customWidth="1"/>
    <col min="3" max="3" width="28.42578125" style="157" customWidth="1"/>
    <col min="4" max="4" width="18"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568</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x14ac:dyDescent="0.25">
      <c r="A80" s="110"/>
      <c r="B80" s="291">
        <v>1</v>
      </c>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customHeight="1" x14ac:dyDescent="0.25">
      <c r="A86" s="110"/>
      <c r="B86" s="291">
        <v>2</v>
      </c>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customHeight="1" x14ac:dyDescent="0.25">
      <c r="A88" s="110"/>
      <c r="B88" s="291">
        <v>3</v>
      </c>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87">
        <v>4</v>
      </c>
      <c r="C89" s="284" t="s">
        <v>266</v>
      </c>
      <c r="D89" s="245">
        <v>50520900</v>
      </c>
      <c r="E89" s="144" t="s">
        <v>270</v>
      </c>
      <c r="F89" s="43">
        <f>'[1]Oktober  (2)'!O101</f>
        <v>50</v>
      </c>
      <c r="G89" s="61">
        <v>50</v>
      </c>
      <c r="H89" s="59">
        <f t="shared" si="12"/>
        <v>100</v>
      </c>
      <c r="I89" s="60">
        <f t="shared" si="13"/>
        <v>0.65773740149816817</v>
      </c>
      <c r="J89" s="43">
        <f>'[1]Oktober  (2)'!Q101</f>
        <v>0</v>
      </c>
      <c r="K89" s="249">
        <v>50360000</v>
      </c>
      <c r="L89" s="250">
        <v>100</v>
      </c>
      <c r="M89" s="251" t="s">
        <v>268</v>
      </c>
      <c r="N89" s="285" t="s">
        <v>483</v>
      </c>
      <c r="O89" s="251" t="s">
        <v>484</v>
      </c>
      <c r="P89" s="251" t="s">
        <v>485</v>
      </c>
      <c r="Q89" s="285" t="s">
        <v>486</v>
      </c>
      <c r="R89" s="286" t="s">
        <v>206</v>
      </c>
      <c r="S89" s="286"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301"/>
      <c r="C90" s="279" t="s">
        <v>271</v>
      </c>
      <c r="D90" s="280">
        <v>102465000</v>
      </c>
      <c r="E90" s="255" t="s">
        <v>277</v>
      </c>
      <c r="F90" s="43">
        <f>'[1]Oktober  (2)'!O103</f>
        <v>50</v>
      </c>
      <c r="G90" s="61">
        <v>50</v>
      </c>
      <c r="H90" s="59">
        <f t="shared" si="12"/>
        <v>100</v>
      </c>
      <c r="I90" s="60">
        <f t="shared" si="13"/>
        <v>1.3340036073092481</v>
      </c>
      <c r="J90" s="43">
        <f>'[1]Oktober  (2)'!Q103</f>
        <v>0</v>
      </c>
      <c r="K90" s="281">
        <v>97000000</v>
      </c>
      <c r="L90" s="282">
        <v>100</v>
      </c>
      <c r="M90" s="202" t="s">
        <v>275</v>
      </c>
      <c r="N90" s="96" t="s">
        <v>465</v>
      </c>
      <c r="O90" s="202" t="s">
        <v>466</v>
      </c>
      <c r="P90" s="202" t="s">
        <v>467</v>
      </c>
      <c r="Q90" s="96" t="s">
        <v>488</v>
      </c>
      <c r="R90" s="283" t="s">
        <v>206</v>
      </c>
      <c r="S90" s="283"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5.5" customHeight="1" x14ac:dyDescent="0.25">
      <c r="A148" s="259"/>
      <c r="B148" s="338"/>
      <c r="C148" s="345" t="s">
        <v>582</v>
      </c>
      <c r="D148" s="346">
        <f>D89+D88+D86+D80</f>
        <v>291666865</v>
      </c>
      <c r="E148" s="344"/>
      <c r="F148" s="263"/>
      <c r="G148" s="263"/>
      <c r="H148" s="263"/>
      <c r="I148" s="261"/>
      <c r="J148" s="261"/>
      <c r="K148" s="346">
        <f>K89+K88+K86+K80</f>
        <v>291111000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Ajibata"/>
        <filter val="Kec. Porsea, Bonatua Lunasi, Lumban Julu dan Ajibata"/>
        <filter val="Kecamatan"/>
        <filter val="Parmaksian, Tampahan, Ajibata, Silaen, Laguboti, Porsea, Sigumpar, Balige"/>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19" zoomScale="70" zoomScaleNormal="90" zoomScaleSheetLayoutView="70" workbookViewId="0">
      <selection activeCell="P127" sqref="P127"/>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575</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customHeight="1" x14ac:dyDescent="0.25">
      <c r="A90" s="110"/>
      <c r="B90" s="291">
        <v>1</v>
      </c>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customHeight="1" x14ac:dyDescent="0.25">
      <c r="A91" s="110"/>
      <c r="B91" s="291">
        <v>2</v>
      </c>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customHeight="1" x14ac:dyDescent="0.25">
      <c r="A106" s="110"/>
      <c r="B106" s="291">
        <v>3</v>
      </c>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customHeight="1" x14ac:dyDescent="0.25">
      <c r="A119" s="110"/>
      <c r="B119" s="298">
        <v>4</v>
      </c>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customHeight="1" x14ac:dyDescent="0.25">
      <c r="A127" s="110"/>
      <c r="B127" s="300">
        <v>5</v>
      </c>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155" customFormat="1" ht="22.5" customHeight="1" x14ac:dyDescent="0.25">
      <c r="A148" s="259"/>
      <c r="B148" s="338"/>
      <c r="C148" s="345" t="s">
        <v>582</v>
      </c>
      <c r="D148" s="346">
        <f>D127+D119+D106+D91+D90</f>
        <v>343860280</v>
      </c>
      <c r="E148" s="344"/>
      <c r="F148" s="263"/>
      <c r="G148" s="263"/>
      <c r="H148" s="263"/>
      <c r="I148" s="261"/>
      <c r="J148" s="261"/>
      <c r="K148" s="346">
        <f>K127+K119+K106+K91+K90</f>
        <v>337990000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153"/>
      <c r="AH148" s="153"/>
      <c r="AI148" s="153"/>
      <c r="AJ148" s="153"/>
      <c r="AK148" s="153"/>
      <c r="AL148" s="153"/>
      <c r="AM148" s="153"/>
      <c r="AN148" s="153"/>
      <c r="AO148" s="153"/>
      <c r="AP148" s="153"/>
      <c r="AQ148" s="153"/>
      <c r="AR148" s="153"/>
      <c r="AS148" s="153"/>
      <c r="AT148" s="153"/>
      <c r="AU148" s="153"/>
      <c r="AV148" s="153"/>
      <c r="AW148" s="153"/>
      <c r="AX148" s="153"/>
      <c r="AY148" s="153"/>
      <c r="AZ148" s="153"/>
      <c r="BA148" s="153"/>
      <c r="BB148" s="153"/>
      <c r="BC148" s="153"/>
      <c r="BD148" s="153"/>
      <c r="BE148" s="153"/>
      <c r="BF148" s="153"/>
      <c r="BG148" s="153"/>
      <c r="BH148" s="153"/>
      <c r="BI148" s="153"/>
      <c r="BJ148" s="153"/>
      <c r="BK148" s="153"/>
      <c r="BL148" s="153"/>
      <c r="BM148" s="153"/>
      <c r="BN148" s="153"/>
      <c r="BO148" s="153"/>
      <c r="BP148" s="153"/>
      <c r="BQ148" s="153"/>
      <c r="BR148" s="153"/>
      <c r="BS148" s="153"/>
      <c r="BT148" s="153"/>
      <c r="BU148" s="153"/>
      <c r="BV148" s="153"/>
      <c r="BW148" s="153"/>
      <c r="BX148" s="153"/>
      <c r="BY148" s="153"/>
      <c r="BZ148" s="153"/>
      <c r="CA148" s="153"/>
      <c r="CB148" s="153"/>
      <c r="CC148" s="153"/>
      <c r="CD148" s="153"/>
      <c r="CE148" s="153"/>
      <c r="CF148" s="153"/>
      <c r="CG148" s="153"/>
      <c r="CH148" s="153"/>
      <c r="CI148" s="153"/>
      <c r="CJ148" s="153"/>
      <c r="CK148" s="153"/>
      <c r="CL148" s="153"/>
      <c r="CM148" s="153"/>
      <c r="CN148" s="153"/>
      <c r="CO148" s="153"/>
      <c r="CP148" s="153"/>
      <c r="CQ148" s="153"/>
      <c r="CR148" s="153"/>
      <c r="CS148" s="153"/>
      <c r="CT148" s="153"/>
      <c r="CU148" s="153"/>
      <c r="CV148" s="153"/>
      <c r="CW148" s="153"/>
      <c r="CX148" s="153"/>
      <c r="CY148" s="153"/>
      <c r="CZ148" s="153"/>
      <c r="DA148" s="153"/>
      <c r="DB148" s="153"/>
      <c r="DC148" s="153"/>
      <c r="DD148" s="153"/>
      <c r="DE148" s="153"/>
      <c r="DF148" s="153"/>
      <c r="DG148" s="153"/>
      <c r="DH148" s="153"/>
      <c r="DI148" s="153"/>
      <c r="DJ148" s="153"/>
      <c r="DK148" s="153"/>
      <c r="DL148" s="153"/>
      <c r="DM148" s="153"/>
      <c r="DN148" s="153"/>
      <c r="DO148" s="153"/>
      <c r="DP148" s="153"/>
      <c r="DQ148" s="153"/>
      <c r="DR148" s="153"/>
      <c r="DS148" s="153"/>
      <c r="DT148" s="153"/>
      <c r="DU148" s="153"/>
      <c r="DV148" s="153"/>
      <c r="DW148" s="153"/>
      <c r="DX148" s="153"/>
      <c r="DY148" s="153"/>
      <c r="DZ148" s="153"/>
      <c r="EA148" s="153"/>
      <c r="EB148" s="153"/>
      <c r="EC148" s="153"/>
      <c r="ED148" s="153"/>
      <c r="EE148" s="153"/>
      <c r="EF148" s="153"/>
      <c r="EG148" s="153"/>
      <c r="EH148" s="153"/>
      <c r="EI148" s="153"/>
      <c r="EJ148" s="153"/>
      <c r="EK148" s="153"/>
      <c r="EL148" s="153"/>
      <c r="EM148" s="153"/>
      <c r="EN148" s="153"/>
      <c r="EO148" s="153"/>
      <c r="EP148" s="153"/>
      <c r="EQ148" s="153"/>
      <c r="ER148" s="153"/>
      <c r="ES148" s="153"/>
      <c r="ET148" s="153"/>
      <c r="EU148" s="153"/>
      <c r="EV148" s="154"/>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Siantar Narumonda, Sigumpar, Uluan, Pintu Pohan Meranti dan Parmaksian"/>
        <filter val="Kec. Uluan"/>
        <filter val="Kecamatan"/>
        <filter val="Kecamatan Uluan"/>
        <filter val="Laguboti, Balige, Nassau, Uluan"/>
        <filter val="Uluan"/>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33" zoomScale="50" zoomScaleNormal="90" zoomScaleSheetLayoutView="50" workbookViewId="0">
      <selection activeCell="M89" sqref="M89"/>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576</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customHeight="1" x14ac:dyDescent="0.25">
      <c r="A33" s="50" t="s">
        <v>68</v>
      </c>
      <c r="B33" s="290">
        <v>1</v>
      </c>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customHeight="1" x14ac:dyDescent="0.25">
      <c r="A60" s="51"/>
      <c r="B60" s="297">
        <v>2</v>
      </c>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x14ac:dyDescent="0.25">
      <c r="A87" s="110"/>
      <c r="B87" s="291">
        <v>3</v>
      </c>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87">
        <v>4</v>
      </c>
      <c r="C89" s="284" t="s">
        <v>266</v>
      </c>
      <c r="D89" s="245">
        <v>50520900</v>
      </c>
      <c r="E89" s="144" t="s">
        <v>270</v>
      </c>
      <c r="F89" s="43">
        <f>'[1]Oktober  (2)'!O101</f>
        <v>50</v>
      </c>
      <c r="G89" s="61">
        <v>50</v>
      </c>
      <c r="H89" s="59">
        <f t="shared" si="12"/>
        <v>100</v>
      </c>
      <c r="I89" s="60">
        <f t="shared" si="13"/>
        <v>0.65773740149816817</v>
      </c>
      <c r="J89" s="43">
        <f>'[1]Oktober  (2)'!Q101</f>
        <v>0</v>
      </c>
      <c r="K89" s="249">
        <v>50360000</v>
      </c>
      <c r="L89" s="250">
        <v>100</v>
      </c>
      <c r="M89" s="251" t="s">
        <v>268</v>
      </c>
      <c r="N89" s="285" t="s">
        <v>483</v>
      </c>
      <c r="O89" s="251" t="s">
        <v>484</v>
      </c>
      <c r="P89" s="251" t="s">
        <v>485</v>
      </c>
      <c r="Q89" s="285" t="s">
        <v>486</v>
      </c>
      <c r="R89" s="286" t="s">
        <v>206</v>
      </c>
      <c r="S89" s="286"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301"/>
      <c r="C90" s="279" t="s">
        <v>271</v>
      </c>
      <c r="D90" s="280">
        <v>102465000</v>
      </c>
      <c r="E90" s="255" t="s">
        <v>277</v>
      </c>
      <c r="F90" s="43">
        <f>'[1]Oktober  (2)'!O103</f>
        <v>50</v>
      </c>
      <c r="G90" s="61">
        <v>50</v>
      </c>
      <c r="H90" s="59">
        <f t="shared" si="12"/>
        <v>100</v>
      </c>
      <c r="I90" s="60">
        <f t="shared" si="13"/>
        <v>1.3340036073092481</v>
      </c>
      <c r="J90" s="43">
        <f>'[1]Oktober  (2)'!Q103</f>
        <v>0</v>
      </c>
      <c r="K90" s="281">
        <v>97000000</v>
      </c>
      <c r="L90" s="282">
        <v>100</v>
      </c>
      <c r="M90" s="202" t="s">
        <v>275</v>
      </c>
      <c r="N90" s="96" t="s">
        <v>465</v>
      </c>
      <c r="O90" s="202" t="s">
        <v>466</v>
      </c>
      <c r="P90" s="202" t="s">
        <v>467</v>
      </c>
      <c r="Q90" s="96" t="s">
        <v>488</v>
      </c>
      <c r="R90" s="283" t="s">
        <v>206</v>
      </c>
      <c r="S90" s="283"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155" customFormat="1" ht="29.25" customHeight="1" x14ac:dyDescent="0.25">
      <c r="A148" s="259"/>
      <c r="B148" s="147"/>
      <c r="C148" s="343" t="s">
        <v>582</v>
      </c>
      <c r="D148" s="149">
        <f>D89+D87+D60+D33</f>
        <v>797214968.70000005</v>
      </c>
      <c r="E148" s="344"/>
      <c r="F148" s="263"/>
      <c r="G148" s="263"/>
      <c r="H148" s="263"/>
      <c r="I148" s="261"/>
      <c r="J148" s="261"/>
      <c r="K148" s="149">
        <f>K89+K87+K60+K33</f>
        <v>391669875</v>
      </c>
      <c r="L148" s="149"/>
      <c r="M148" s="325"/>
      <c r="N148" s="325"/>
      <c r="O148" s="325"/>
      <c r="P148" s="325"/>
      <c r="Q148" s="343"/>
      <c r="R148" s="223"/>
      <c r="S148" s="223"/>
      <c r="T148" s="264"/>
      <c r="U148" s="264"/>
      <c r="V148" s="266"/>
      <c r="W148" s="264"/>
      <c r="X148" s="264"/>
      <c r="Y148" s="261"/>
      <c r="Z148" s="261"/>
      <c r="AA148" s="153"/>
      <c r="AB148" s="153"/>
      <c r="AC148" s="153"/>
      <c r="AD148" s="153"/>
      <c r="AE148" s="153"/>
      <c r="AF148" s="153"/>
      <c r="AG148" s="153"/>
      <c r="AH148" s="153"/>
      <c r="AI148" s="153"/>
      <c r="AJ148" s="153"/>
      <c r="AK148" s="153"/>
      <c r="AL148" s="153"/>
      <c r="AM148" s="153"/>
      <c r="AN148" s="153"/>
      <c r="AO148" s="153"/>
      <c r="AP148" s="153"/>
      <c r="AQ148" s="153"/>
      <c r="AR148" s="153"/>
      <c r="AS148" s="153"/>
      <c r="AT148" s="153"/>
      <c r="AU148" s="153"/>
      <c r="AV148" s="153"/>
      <c r="AW148" s="153"/>
      <c r="AX148" s="153"/>
      <c r="AY148" s="153"/>
      <c r="AZ148" s="153"/>
      <c r="BA148" s="153"/>
      <c r="BB148" s="153"/>
      <c r="BC148" s="153"/>
      <c r="BD148" s="153"/>
      <c r="BE148" s="153"/>
      <c r="BF148" s="153"/>
      <c r="BG148" s="153"/>
      <c r="BH148" s="153"/>
      <c r="BI148" s="153"/>
      <c r="BJ148" s="153"/>
      <c r="BK148" s="153"/>
      <c r="BL148" s="153"/>
      <c r="BM148" s="153"/>
      <c r="BN148" s="153"/>
      <c r="BO148" s="153"/>
      <c r="BP148" s="153"/>
      <c r="BQ148" s="153"/>
      <c r="BR148" s="153"/>
      <c r="BS148" s="153"/>
      <c r="BT148" s="153"/>
      <c r="BU148" s="153"/>
      <c r="BV148" s="153"/>
      <c r="BW148" s="153"/>
      <c r="BX148" s="153"/>
      <c r="BY148" s="153"/>
      <c r="BZ148" s="153"/>
      <c r="CA148" s="153"/>
      <c r="CB148" s="153"/>
      <c r="CC148" s="153"/>
      <c r="CD148" s="153"/>
      <c r="CE148" s="153"/>
      <c r="CF148" s="153"/>
      <c r="CG148" s="153"/>
      <c r="CH148" s="153"/>
      <c r="CI148" s="153"/>
      <c r="CJ148" s="153"/>
      <c r="CK148" s="153"/>
      <c r="CL148" s="153"/>
      <c r="CM148" s="153"/>
      <c r="CN148" s="153"/>
      <c r="CO148" s="153"/>
      <c r="CP148" s="153"/>
      <c r="CQ148" s="153"/>
      <c r="CR148" s="153"/>
      <c r="CS148" s="153"/>
      <c r="CT148" s="153"/>
      <c r="CU148" s="153"/>
      <c r="CV148" s="153"/>
      <c r="CW148" s="153"/>
      <c r="CX148" s="153"/>
      <c r="CY148" s="153"/>
      <c r="CZ148" s="153"/>
      <c r="DA148" s="153"/>
      <c r="DB148" s="153"/>
      <c r="DC148" s="153"/>
      <c r="DD148" s="153"/>
      <c r="DE148" s="153"/>
      <c r="DF148" s="153"/>
      <c r="DG148" s="153"/>
      <c r="DH148" s="153"/>
      <c r="DI148" s="153"/>
      <c r="DJ148" s="153"/>
      <c r="DK148" s="153"/>
      <c r="DL148" s="153"/>
      <c r="DM148" s="153"/>
      <c r="DN148" s="153"/>
      <c r="DO148" s="153"/>
      <c r="DP148" s="153"/>
      <c r="DQ148" s="153"/>
      <c r="DR148" s="153"/>
      <c r="DS148" s="153"/>
      <c r="DT148" s="153"/>
      <c r="DU148" s="153"/>
      <c r="DV148" s="153"/>
      <c r="DW148" s="153"/>
      <c r="DX148" s="153"/>
      <c r="DY148" s="153"/>
      <c r="DZ148" s="153"/>
      <c r="EA148" s="153"/>
      <c r="EB148" s="153"/>
      <c r="EC148" s="153"/>
      <c r="ED148" s="153"/>
      <c r="EE148" s="153"/>
      <c r="EF148" s="153"/>
      <c r="EG148" s="153"/>
      <c r="EH148" s="153"/>
      <c r="EI148" s="153"/>
      <c r="EJ148" s="153"/>
      <c r="EK148" s="153"/>
      <c r="EL148" s="153"/>
      <c r="EM148" s="153"/>
      <c r="EN148" s="153"/>
      <c r="EO148" s="153"/>
      <c r="EP148" s="153"/>
      <c r="EQ148" s="153"/>
      <c r="ER148" s="153"/>
      <c r="ES148" s="153"/>
      <c r="ET148" s="153"/>
      <c r="EU148" s="153"/>
      <c r="EV148" s="154"/>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Tampahan"/>
        <filter val="Kecamatan"/>
        <filter val="Parmaksian, Tampahan, Ajibata, Silaen, Laguboti, Porsea, Sigumpar, Balige"/>
        <filter val="Tampahan, Borbor, Habinsaran, Siantar Narumonda, Parmaksian, Lumbanjul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23" zoomScale="70" zoomScaleNormal="90" zoomScaleSheetLayoutView="70" workbookViewId="0">
      <selection activeCell="O123" sqref="O123"/>
    </sheetView>
  </sheetViews>
  <sheetFormatPr defaultRowHeight="15.75" x14ac:dyDescent="0.25"/>
  <cols>
    <col min="1" max="1" width="21.85546875" style="156" hidden="1" customWidth="1"/>
    <col min="2" max="2" width="6" style="156" customWidth="1"/>
    <col min="3" max="3" width="17.285156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32.7109375" style="158" customWidth="1"/>
    <col min="17" max="17" width="24.425781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577</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63"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63"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78.7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47.2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78.7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63"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78.7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47.2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63"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63"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63"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63"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78.7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63"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110.25"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78.7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47.2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63"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78.7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63"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47.2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78.7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47.2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47.2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78.7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47.2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78.7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94.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63"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94.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47.2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110.25"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126"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141.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126"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110.25"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110.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t="31.5"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110.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t="31.5"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110.25"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126"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78.7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63"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78.7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customHeight="1" x14ac:dyDescent="0.25">
      <c r="A79" s="110"/>
      <c r="B79" s="291">
        <v>1</v>
      </c>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hidden="1" x14ac:dyDescent="0.25">
      <c r="A85" s="110"/>
      <c r="B85" s="291"/>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91">
        <v>2</v>
      </c>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33.25" customHeight="1" x14ac:dyDescent="0.25">
      <c r="A90" s="110"/>
      <c r="B90" s="291">
        <v>3</v>
      </c>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63"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94.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63"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47.2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47.2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63"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94.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20.75" customHeight="1" x14ac:dyDescent="0.25">
      <c r="A107" s="110"/>
      <c r="B107" s="291">
        <v>4</v>
      </c>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47" customHeight="1" x14ac:dyDescent="0.25">
      <c r="A111" s="110"/>
      <c r="B111" s="291">
        <v>5</v>
      </c>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63"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63.5" customHeight="1" x14ac:dyDescent="0.25">
      <c r="A116" s="110"/>
      <c r="B116" s="298">
        <v>6</v>
      </c>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20.25" customHeight="1" x14ac:dyDescent="0.25">
      <c r="A123" s="110"/>
      <c r="B123" s="300">
        <v>7</v>
      </c>
      <c r="C123" s="244" t="s">
        <v>375</v>
      </c>
      <c r="D123" s="245">
        <v>181500000</v>
      </c>
      <c r="E123" s="144" t="s">
        <v>382</v>
      </c>
      <c r="F123" s="43">
        <v>100</v>
      </c>
      <c r="G123" s="58">
        <v>0</v>
      </c>
      <c r="H123" s="59">
        <f t="shared" si="12"/>
        <v>100</v>
      </c>
      <c r="I123" s="60">
        <f t="shared" si="15"/>
        <v>2.3629693527216959</v>
      </c>
      <c r="J123" s="43">
        <f>'[1]Oktober  (2)'!Q136</f>
        <v>0</v>
      </c>
      <c r="K123" s="249">
        <v>181000000</v>
      </c>
      <c r="L123" s="250">
        <v>100</v>
      </c>
      <c r="M123" s="251" t="s">
        <v>380</v>
      </c>
      <c r="N123" s="252" t="s">
        <v>378</v>
      </c>
      <c r="O123" s="253" t="s">
        <v>537</v>
      </c>
      <c r="P123" s="277" t="s">
        <v>536</v>
      </c>
      <c r="Q123" s="252" t="s">
        <v>538</v>
      </c>
      <c r="R123" s="222" t="s">
        <v>155</v>
      </c>
      <c r="S123" s="222"/>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306"/>
      <c r="C124" s="307" t="s">
        <v>375</v>
      </c>
      <c r="D124" s="280">
        <v>60500000</v>
      </c>
      <c r="E124" s="255" t="s">
        <v>270</v>
      </c>
      <c r="F124" s="43">
        <f>'[1]Oktober  (2)'!O137</f>
        <v>100</v>
      </c>
      <c r="G124" s="58">
        <v>0</v>
      </c>
      <c r="H124" s="59">
        <f t="shared" si="12"/>
        <v>100</v>
      </c>
      <c r="I124" s="60">
        <f t="shared" si="15"/>
        <v>0.7876564509072318</v>
      </c>
      <c r="J124" s="43">
        <f>'[1]Oktober  (2)'!Q137</f>
        <v>0</v>
      </c>
      <c r="K124" s="281">
        <v>60400000</v>
      </c>
      <c r="L124" s="282">
        <v>100</v>
      </c>
      <c r="M124" s="202" t="s">
        <v>373</v>
      </c>
      <c r="N124" s="308" t="s">
        <v>383</v>
      </c>
      <c r="O124" s="309" t="s">
        <v>544</v>
      </c>
      <c r="P124" s="309" t="s">
        <v>517</v>
      </c>
      <c r="Q124" s="308" t="s">
        <v>545</v>
      </c>
      <c r="R124" s="311" t="s">
        <v>155</v>
      </c>
      <c r="S124" s="311"/>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63"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78.7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94.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63"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94.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63"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63"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110.25"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110.25"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63"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155" customFormat="1" ht="25.5" customHeight="1" x14ac:dyDescent="0.25">
      <c r="A148" s="259"/>
      <c r="B148" s="338"/>
      <c r="C148" s="345" t="s">
        <v>582</v>
      </c>
      <c r="D148" s="346">
        <f>D123+D116+D111+D107+D90+D89+D79</f>
        <v>697792680</v>
      </c>
      <c r="E148" s="344"/>
      <c r="F148" s="263"/>
      <c r="G148" s="263"/>
      <c r="H148" s="263"/>
      <c r="I148" s="261"/>
      <c r="J148" s="261"/>
      <c r="K148" s="346">
        <f>K123+K116+K111+K107+K90+K89+K79</f>
        <v>690960000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153"/>
      <c r="AH148" s="153"/>
      <c r="AI148" s="153"/>
      <c r="AJ148" s="153"/>
      <c r="AK148" s="153"/>
      <c r="AL148" s="153"/>
      <c r="AM148" s="153"/>
      <c r="AN148" s="153"/>
      <c r="AO148" s="153"/>
      <c r="AP148" s="153"/>
      <c r="AQ148" s="153"/>
      <c r="AR148" s="153"/>
      <c r="AS148" s="153"/>
      <c r="AT148" s="153"/>
      <c r="AU148" s="153"/>
      <c r="AV148" s="153"/>
      <c r="AW148" s="153"/>
      <c r="AX148" s="153"/>
      <c r="AY148" s="153"/>
      <c r="AZ148" s="153"/>
      <c r="BA148" s="153"/>
      <c r="BB148" s="153"/>
      <c r="BC148" s="153"/>
      <c r="BD148" s="153"/>
      <c r="BE148" s="153"/>
      <c r="BF148" s="153"/>
      <c r="BG148" s="153"/>
      <c r="BH148" s="153"/>
      <c r="BI148" s="153"/>
      <c r="BJ148" s="153"/>
      <c r="BK148" s="153"/>
      <c r="BL148" s="153"/>
      <c r="BM148" s="153"/>
      <c r="BN148" s="153"/>
      <c r="BO148" s="153"/>
      <c r="BP148" s="153"/>
      <c r="BQ148" s="153"/>
      <c r="BR148" s="153"/>
      <c r="BS148" s="153"/>
      <c r="BT148" s="153"/>
      <c r="BU148" s="153"/>
      <c r="BV148" s="153"/>
      <c r="BW148" s="153"/>
      <c r="BX148" s="153"/>
      <c r="BY148" s="153"/>
      <c r="BZ148" s="153"/>
      <c r="CA148" s="153"/>
      <c r="CB148" s="153"/>
      <c r="CC148" s="153"/>
      <c r="CD148" s="153"/>
      <c r="CE148" s="153"/>
      <c r="CF148" s="153"/>
      <c r="CG148" s="153"/>
      <c r="CH148" s="153"/>
      <c r="CI148" s="153"/>
      <c r="CJ148" s="153"/>
      <c r="CK148" s="153"/>
      <c r="CL148" s="153"/>
      <c r="CM148" s="153"/>
      <c r="CN148" s="153"/>
      <c r="CO148" s="153"/>
      <c r="CP148" s="153"/>
      <c r="CQ148" s="153"/>
      <c r="CR148" s="153"/>
      <c r="CS148" s="153"/>
      <c r="CT148" s="153"/>
      <c r="CU148" s="153"/>
      <c r="CV148" s="153"/>
      <c r="CW148" s="153"/>
      <c r="CX148" s="153"/>
      <c r="CY148" s="153"/>
      <c r="CZ148" s="153"/>
      <c r="DA148" s="153"/>
      <c r="DB148" s="153"/>
      <c r="DC148" s="153"/>
      <c r="DD148" s="153"/>
      <c r="DE148" s="153"/>
      <c r="DF148" s="153"/>
      <c r="DG148" s="153"/>
      <c r="DH148" s="153"/>
      <c r="DI148" s="153"/>
      <c r="DJ148" s="153"/>
      <c r="DK148" s="153"/>
      <c r="DL148" s="153"/>
      <c r="DM148" s="153"/>
      <c r="DN148" s="153"/>
      <c r="DO148" s="153"/>
      <c r="DP148" s="153"/>
      <c r="DQ148" s="153"/>
      <c r="DR148" s="153"/>
      <c r="DS148" s="153"/>
      <c r="DT148" s="153"/>
      <c r="DU148" s="153"/>
      <c r="DV148" s="153"/>
      <c r="DW148" s="153"/>
      <c r="DX148" s="153"/>
      <c r="DY148" s="153"/>
      <c r="DZ148" s="153"/>
      <c r="EA148" s="153"/>
      <c r="EB148" s="153"/>
      <c r="EC148" s="153"/>
      <c r="ED148" s="153"/>
      <c r="EE148" s="153"/>
      <c r="EF148" s="153"/>
      <c r="EG148" s="153"/>
      <c r="EH148" s="153"/>
      <c r="EI148" s="153"/>
      <c r="EJ148" s="153"/>
      <c r="EK148" s="153"/>
      <c r="EL148" s="153"/>
      <c r="EM148" s="153"/>
      <c r="EN148" s="153"/>
      <c r="EO148" s="153"/>
      <c r="EP148" s="153"/>
      <c r="EQ148" s="153"/>
      <c r="ER148" s="153"/>
      <c r="ES148" s="153"/>
      <c r="ET148" s="153"/>
      <c r="EU148" s="153"/>
      <c r="EV148" s="154"/>
    </row>
    <row r="149" spans="1:152" ht="14.25"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Laguboti"/>
        <filter val="Kecamatan"/>
        <filter val="Laguboti"/>
        <filter val="Laguboti, Balige, Nassau, Uluan"/>
        <filter val="Parmaksian, Tampahan, Ajibata, Silaen, Laguboti, Porsea, Sigumpar, Balige"/>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 zoomScale="70" zoomScaleNormal="90" zoomScaleSheetLayoutView="70" workbookViewId="0">
      <selection activeCell="M105" sqref="M105"/>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578</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x14ac:dyDescent="0.25">
      <c r="A58" s="51"/>
      <c r="B58" s="297">
        <v>1</v>
      </c>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customHeight="1" x14ac:dyDescent="0.25">
      <c r="A59" s="51"/>
      <c r="B59" s="297">
        <v>2</v>
      </c>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customHeight="1" x14ac:dyDescent="0.25">
      <c r="A68" s="51"/>
      <c r="B68" s="54">
        <v>3</v>
      </c>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x14ac:dyDescent="0.25">
      <c r="A85" s="110"/>
      <c r="B85" s="291">
        <v>4</v>
      </c>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customHeight="1" x14ac:dyDescent="0.25">
      <c r="A89" s="110"/>
      <c r="B89" s="291">
        <v>5</v>
      </c>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customHeight="1" x14ac:dyDescent="0.25">
      <c r="A105" s="110"/>
      <c r="B105" s="291">
        <v>6</v>
      </c>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customHeight="1" x14ac:dyDescent="0.25">
      <c r="A125" s="110"/>
      <c r="B125" s="300">
        <v>7</v>
      </c>
      <c r="C125" s="244" t="s">
        <v>375</v>
      </c>
      <c r="D125" s="245">
        <v>60500000</v>
      </c>
      <c r="E125" s="144" t="s">
        <v>270</v>
      </c>
      <c r="F125" s="43">
        <v>100</v>
      </c>
      <c r="G125" s="58">
        <v>0</v>
      </c>
      <c r="H125" s="59">
        <f t="shared" si="12"/>
        <v>100</v>
      </c>
      <c r="I125" s="60">
        <f t="shared" si="15"/>
        <v>0.7876564509072318</v>
      </c>
      <c r="J125" s="43">
        <f>'[1]Oktober  (2)'!Q138</f>
        <v>0</v>
      </c>
      <c r="K125" s="249">
        <v>60400000</v>
      </c>
      <c r="L125" s="250">
        <v>100</v>
      </c>
      <c r="M125" s="251" t="s">
        <v>361</v>
      </c>
      <c r="N125" s="252" t="s">
        <v>386</v>
      </c>
      <c r="O125" s="253" t="s">
        <v>496</v>
      </c>
      <c r="P125" s="253" t="s">
        <v>517</v>
      </c>
      <c r="Q125" s="252" t="s">
        <v>528</v>
      </c>
      <c r="R125" s="222" t="s">
        <v>155</v>
      </c>
      <c r="S125" s="222"/>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306"/>
      <c r="C126" s="307" t="s">
        <v>375</v>
      </c>
      <c r="D126" s="280">
        <v>121000000</v>
      </c>
      <c r="E126" s="255" t="s">
        <v>390</v>
      </c>
      <c r="F126" s="43">
        <v>100</v>
      </c>
      <c r="G126" s="58">
        <v>0</v>
      </c>
      <c r="H126" s="59">
        <f t="shared" si="12"/>
        <v>100</v>
      </c>
      <c r="I126" s="60">
        <f t="shared" si="15"/>
        <v>1.5753129018144636</v>
      </c>
      <c r="J126" s="43">
        <f>'[1]Oktober  (2)'!Q139</f>
        <v>0</v>
      </c>
      <c r="K126" s="281">
        <v>120700000</v>
      </c>
      <c r="L126" s="282">
        <v>100</v>
      </c>
      <c r="M126" s="202" t="s">
        <v>364</v>
      </c>
      <c r="N126" s="308" t="s">
        <v>388</v>
      </c>
      <c r="O126" s="309" t="s">
        <v>514</v>
      </c>
      <c r="P126" s="310" t="s">
        <v>515</v>
      </c>
      <c r="Q126" s="308" t="s">
        <v>516</v>
      </c>
      <c r="R126" s="311" t="s">
        <v>354</v>
      </c>
      <c r="S126" s="311"/>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5.5" customHeight="1" x14ac:dyDescent="0.25">
      <c r="A148" s="259"/>
      <c r="B148" s="338"/>
      <c r="C148" s="345" t="s">
        <v>582</v>
      </c>
      <c r="D148" s="346">
        <f>D125+D105+D89+D85+D72+D68+D59+D58</f>
        <v>689208057.4000001</v>
      </c>
      <c r="E148" s="344"/>
      <c r="F148" s="263"/>
      <c r="G148" s="263"/>
      <c r="H148" s="263"/>
      <c r="I148" s="261"/>
      <c r="J148" s="261"/>
      <c r="K148" s="346">
        <f>K125+K105+K89+K85+K72+K68+K59+K58</f>
        <v>688340000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Silaen"/>
        <filter val="Kec. Silaen, Habinsaran, Nassau, Borbor,"/>
        <filter val="Kecamatan"/>
        <filter val="Kecamatan Silaen"/>
        <filter val="Parmaksian, Tampahan, Ajibata, Silaen, Laguboti, Porsea, Sigumpar, Balige"/>
        <filter val="Silaen"/>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82" zoomScale="70" zoomScaleNormal="90" zoomScaleSheetLayoutView="70" workbookViewId="0">
      <selection activeCell="O152" sqref="O152"/>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579</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customHeight="1" x14ac:dyDescent="0.25">
      <c r="A33" s="50" t="s">
        <v>68</v>
      </c>
      <c r="B33" s="290">
        <v>1</v>
      </c>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hidden="1" x14ac:dyDescent="0.25">
      <c r="A55" s="51"/>
      <c r="B55" s="297"/>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x14ac:dyDescent="0.25">
      <c r="A82" s="110"/>
      <c r="B82" s="291">
        <v>2</v>
      </c>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114" customHeight="1" x14ac:dyDescent="0.25">
      <c r="A85" s="110"/>
      <c r="B85" s="287">
        <v>3</v>
      </c>
      <c r="C85" s="284" t="s">
        <v>240</v>
      </c>
      <c r="D85" s="245">
        <v>50037640</v>
      </c>
      <c r="E85" s="144" t="s">
        <v>247</v>
      </c>
      <c r="F85" s="43">
        <f>'[1]Oktober  (2)'!O96</f>
        <v>50</v>
      </c>
      <c r="G85" s="61">
        <v>50</v>
      </c>
      <c r="H85" s="59">
        <f t="shared" si="12"/>
        <v>100</v>
      </c>
      <c r="I85" s="60">
        <f t="shared" si="13"/>
        <v>0.65144578403592979</v>
      </c>
      <c r="J85" s="43">
        <f>'[1]Oktober  (2)'!Q96</f>
        <v>0</v>
      </c>
      <c r="K85" s="249">
        <v>50000000</v>
      </c>
      <c r="L85" s="250">
        <v>100</v>
      </c>
      <c r="M85" s="251" t="s">
        <v>245</v>
      </c>
      <c r="N85" s="285" t="s">
        <v>241</v>
      </c>
      <c r="O85" s="251" t="s">
        <v>462</v>
      </c>
      <c r="P85" s="251" t="s">
        <v>463</v>
      </c>
      <c r="Q85" s="285" t="s">
        <v>464</v>
      </c>
      <c r="R85" s="286" t="s">
        <v>206</v>
      </c>
      <c r="S85" s="286"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301"/>
      <c r="C86" s="279" t="s">
        <v>248</v>
      </c>
      <c r="D86" s="280">
        <v>50037640</v>
      </c>
      <c r="E86" s="255" t="s">
        <v>247</v>
      </c>
      <c r="F86" s="43">
        <f>'[1]Oktober  (2)'!O97</f>
        <v>50</v>
      </c>
      <c r="G86" s="61">
        <v>50</v>
      </c>
      <c r="H86" s="59">
        <f t="shared" si="12"/>
        <v>100</v>
      </c>
      <c r="I86" s="60">
        <f t="shared" si="13"/>
        <v>0.65144578403592979</v>
      </c>
      <c r="J86" s="43">
        <f>'[1]Oktober  (2)'!Q97</f>
        <v>0</v>
      </c>
      <c r="K86" s="281">
        <v>49901000</v>
      </c>
      <c r="L86" s="282">
        <v>100</v>
      </c>
      <c r="M86" s="202" t="s">
        <v>253</v>
      </c>
      <c r="N86" s="96" t="s">
        <v>249</v>
      </c>
      <c r="O86" s="202" t="s">
        <v>457</v>
      </c>
      <c r="P86" s="202" t="s">
        <v>458</v>
      </c>
      <c r="Q86" s="96" t="s">
        <v>459</v>
      </c>
      <c r="R86" s="283" t="s">
        <v>206</v>
      </c>
      <c r="S86" s="283"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6.25" customHeight="1" x14ac:dyDescent="0.25">
      <c r="A148" s="259"/>
      <c r="B148" s="338"/>
      <c r="C148" s="345" t="s">
        <v>582</v>
      </c>
      <c r="D148" s="346">
        <f>D85+D82+D33</f>
        <v>706639800</v>
      </c>
      <c r="E148" s="344"/>
      <c r="F148" s="263"/>
      <c r="G148" s="263"/>
      <c r="H148" s="263"/>
      <c r="I148" s="261"/>
      <c r="J148" s="261"/>
      <c r="K148" s="346">
        <f>K85+K82+K33</f>
        <v>301409875</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Borbor"/>
        <filter val="Kec. Silaen, Habinsaran, Nassau, Borbor,"/>
        <filter val="Kecamatan"/>
        <filter val="Tampahan, Borbor, Habinsaran, Siantar Narumonda, Parmaksian, Lumbanjul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20" zoomScale="70" zoomScaleNormal="90" zoomScaleSheetLayoutView="70" workbookViewId="0">
      <selection activeCell="N155" sqref="N155"/>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580</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customHeight="1" x14ac:dyDescent="0.25">
      <c r="A33" s="50" t="s">
        <v>68</v>
      </c>
      <c r="B33" s="290">
        <v>1</v>
      </c>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x14ac:dyDescent="0.25">
      <c r="A55" s="51"/>
      <c r="B55" s="297">
        <v>2</v>
      </c>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hidden="1" customHeight="1" x14ac:dyDescent="0.25">
      <c r="A69" s="51"/>
      <c r="B69" s="54"/>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customHeight="1" x14ac:dyDescent="0.25">
      <c r="A70" s="51"/>
      <c r="B70" s="54">
        <v>3</v>
      </c>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x14ac:dyDescent="0.25">
      <c r="A71" s="51"/>
      <c r="B71" s="54">
        <v>4</v>
      </c>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hidden="1" customHeight="1" x14ac:dyDescent="0.25">
      <c r="A74" s="51"/>
      <c r="B74" s="54"/>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hidden="1" x14ac:dyDescent="0.25">
      <c r="A75" s="51"/>
      <c r="B75" s="54"/>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123.75" customHeight="1" x14ac:dyDescent="0.25">
      <c r="A85" s="110"/>
      <c r="B85" s="291">
        <v>5</v>
      </c>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hidden="1" customHeight="1" x14ac:dyDescent="0.25">
      <c r="A90" s="110"/>
      <c r="B90" s="291"/>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customHeight="1" x14ac:dyDescent="0.25">
      <c r="A120" s="110"/>
      <c r="B120" s="300">
        <v>6</v>
      </c>
      <c r="C120" s="244" t="s">
        <v>355</v>
      </c>
      <c r="D120" s="245">
        <v>55500000</v>
      </c>
      <c r="E120" s="144" t="s">
        <v>270</v>
      </c>
      <c r="F120" s="43">
        <v>100</v>
      </c>
      <c r="G120" s="58">
        <v>0</v>
      </c>
      <c r="H120" s="59">
        <f t="shared" si="12"/>
        <v>100</v>
      </c>
      <c r="I120" s="60">
        <f t="shared" si="15"/>
        <v>0.72256087645208877</v>
      </c>
      <c r="J120" s="43">
        <f>'[1]Oktober  (2)'!Q133</f>
        <v>0</v>
      </c>
      <c r="K120" s="249">
        <v>55400000</v>
      </c>
      <c r="L120" s="250">
        <v>100</v>
      </c>
      <c r="M120" s="251" t="s">
        <v>370</v>
      </c>
      <c r="N120" s="252" t="s">
        <v>175</v>
      </c>
      <c r="O120" s="253" t="s">
        <v>499</v>
      </c>
      <c r="P120" s="277" t="s">
        <v>511</v>
      </c>
      <c r="Q120" s="252" t="s">
        <v>550</v>
      </c>
      <c r="R120" s="222" t="s">
        <v>354</v>
      </c>
      <c r="S120" s="222"/>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306"/>
      <c r="C121" s="307" t="s">
        <v>355</v>
      </c>
      <c r="D121" s="280">
        <v>55500000</v>
      </c>
      <c r="E121" s="255" t="s">
        <v>270</v>
      </c>
      <c r="F121" s="43">
        <v>100</v>
      </c>
      <c r="G121" s="58">
        <v>0</v>
      </c>
      <c r="H121" s="59">
        <f t="shared" si="12"/>
        <v>100</v>
      </c>
      <c r="I121" s="60">
        <f t="shared" si="15"/>
        <v>0.72256087645208877</v>
      </c>
      <c r="J121" s="43">
        <f>'[1]Oktober  (2)'!Q134</f>
        <v>0</v>
      </c>
      <c r="K121" s="281">
        <v>55400000</v>
      </c>
      <c r="L121" s="282">
        <v>100</v>
      </c>
      <c r="M121" s="202" t="s">
        <v>373</v>
      </c>
      <c r="N121" s="308" t="s">
        <v>338</v>
      </c>
      <c r="O121" s="309" t="s">
        <v>547</v>
      </c>
      <c r="P121" s="310" t="s">
        <v>511</v>
      </c>
      <c r="Q121" s="308" t="s">
        <v>546</v>
      </c>
      <c r="R121" s="311" t="s">
        <v>354</v>
      </c>
      <c r="S121" s="311"/>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hidden="1" customHeight="1" x14ac:dyDescent="0.25">
      <c r="A122" s="110"/>
      <c r="B122" s="298"/>
      <c r="C122" s="77" t="s">
        <v>375</v>
      </c>
      <c r="D122" s="94">
        <v>61976000</v>
      </c>
      <c r="E122" s="59" t="s">
        <v>270</v>
      </c>
      <c r="F122" s="43">
        <v>100</v>
      </c>
      <c r="G122" s="58">
        <v>0</v>
      </c>
      <c r="H122" s="59">
        <f t="shared" si="12"/>
        <v>100</v>
      </c>
      <c r="I122" s="60">
        <f t="shared" si="15"/>
        <v>0.80687266448639017</v>
      </c>
      <c r="J122" s="43">
        <f>'[1]Oktober  (2)'!Q135</f>
        <v>0</v>
      </c>
      <c r="K122" s="61">
        <v>60400000</v>
      </c>
      <c r="L122" s="99">
        <v>100</v>
      </c>
      <c r="M122" s="56" t="s">
        <v>370</v>
      </c>
      <c r="N122" s="52" t="s">
        <v>376</v>
      </c>
      <c r="O122" s="199" t="s">
        <v>548</v>
      </c>
      <c r="P122" s="199" t="s">
        <v>517</v>
      </c>
      <c r="Q122" s="52" t="s">
        <v>549</v>
      </c>
      <c r="R122" s="218" t="s">
        <v>155</v>
      </c>
      <c r="S122" s="218"/>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298"/>
      <c r="C123" s="77" t="s">
        <v>375</v>
      </c>
      <c r="D123" s="94">
        <v>181500000</v>
      </c>
      <c r="E123" s="59" t="s">
        <v>382</v>
      </c>
      <c r="F123" s="43">
        <v>100</v>
      </c>
      <c r="G123" s="58">
        <v>0</v>
      </c>
      <c r="H123" s="59">
        <f t="shared" si="12"/>
        <v>100</v>
      </c>
      <c r="I123" s="60">
        <f t="shared" si="15"/>
        <v>2.3629693527216959</v>
      </c>
      <c r="J123" s="43">
        <f>'[1]Oktober  (2)'!Q136</f>
        <v>0</v>
      </c>
      <c r="K123" s="61">
        <v>181000000</v>
      </c>
      <c r="L123" s="99">
        <v>100</v>
      </c>
      <c r="M123" s="56" t="s">
        <v>380</v>
      </c>
      <c r="N123" s="52" t="s">
        <v>378</v>
      </c>
      <c r="O123" s="199" t="s">
        <v>537</v>
      </c>
      <c r="P123" s="233" t="s">
        <v>536</v>
      </c>
      <c r="Q123" s="52" t="s">
        <v>538</v>
      </c>
      <c r="R123" s="218" t="s">
        <v>155</v>
      </c>
      <c r="S123" s="218"/>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6.25" customHeight="1" x14ac:dyDescent="0.25">
      <c r="A148" s="259"/>
      <c r="B148" s="338"/>
      <c r="C148" s="345" t="s">
        <v>582</v>
      </c>
      <c r="D148" s="346">
        <f>D120+D85+D71+D70+D55+D33</f>
        <v>949875250</v>
      </c>
      <c r="E148" s="344"/>
      <c r="F148" s="263"/>
      <c r="G148" s="263"/>
      <c r="H148" s="263"/>
      <c r="I148" s="261"/>
      <c r="J148" s="261"/>
      <c r="K148" s="346">
        <f>K120+K85+K71+K70+K55+K33</f>
        <v>523827875</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Habinsaran"/>
        <filter val="Kec. Nassau, Habinsaran"/>
        <filter val="Kec. Silaen, Habinsaran, Nassau, Borbor,"/>
        <filter val="Kecamatan"/>
        <filter val="Tampahan, Borbor, Habinsaran, Siantar Narumonda, Parmaksian, Lumbanjul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rowBreaks count="1" manualBreakCount="1">
    <brk id="119" min="1" max="18" man="1"/>
  </rowBreaks>
  <colBreaks count="1" manualBreakCount="1">
    <brk id="2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57"/>
  <sheetViews>
    <sheetView view="pageBreakPreview" topLeftCell="B122" zoomScale="70" zoomScaleNormal="90" zoomScaleSheetLayoutView="70" workbookViewId="0">
      <selection activeCell="P148" sqref="P148"/>
    </sheetView>
  </sheetViews>
  <sheetFormatPr defaultRowHeight="15.75" x14ac:dyDescent="0.25"/>
  <cols>
    <col min="1" max="1" width="21.85546875" style="156" hidden="1" customWidth="1"/>
    <col min="2" max="2" width="6" style="156" customWidth="1"/>
    <col min="3" max="3" width="28.42578125" style="157" customWidth="1"/>
    <col min="4" max="4" width="17.5703125" style="177"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19" style="1" customWidth="1"/>
    <col min="12" max="12" width="9.85546875" style="1" customWidth="1"/>
    <col min="13" max="14" width="14.140625" style="158" customWidth="1"/>
    <col min="15" max="15" width="19.28515625" style="158" customWidth="1"/>
    <col min="16" max="16" width="28.42578125" style="158" customWidth="1"/>
    <col min="17" max="17" width="20.140625" style="158" customWidth="1"/>
    <col min="18" max="18" width="16.28515625" style="217" customWidth="1"/>
    <col min="19" max="19" width="12.28515625" style="217" customWidth="1"/>
    <col min="20" max="20" width="9.140625" style="1" hidden="1" customWidth="1"/>
    <col min="21" max="21" width="10.28515625" style="1" hidden="1" customWidth="1"/>
    <col min="22" max="22" width="24.42578125" style="160" hidden="1" customWidth="1"/>
    <col min="23" max="23" width="16" style="1" hidden="1" customWidth="1"/>
    <col min="24" max="24" width="11" style="1" hidden="1" customWidth="1"/>
    <col min="25" max="25" width="9.7109375" style="1" hidden="1" customWidth="1"/>
    <col min="26" max="26" width="16.5703125" style="1" hidden="1" customWidth="1"/>
    <col min="27" max="27" width="17.28515625" style="1" hidden="1" customWidth="1"/>
    <col min="28" max="29" width="0" style="1" hidden="1" customWidth="1"/>
    <col min="30" max="30" width="21.42578125" style="1" hidden="1" customWidth="1"/>
    <col min="31" max="32" width="0" style="1" hidden="1" customWidth="1"/>
    <col min="33" max="16384" width="9.140625" style="1"/>
  </cols>
  <sheetData>
    <row r="1" spans="1:152" ht="18.75" x14ac:dyDescent="0.3">
      <c r="A1" s="189" t="s">
        <v>0</v>
      </c>
      <c r="B1" s="189"/>
      <c r="C1" s="189"/>
      <c r="D1" s="189"/>
      <c r="F1" s="189"/>
      <c r="G1" s="189"/>
      <c r="H1" s="189"/>
      <c r="I1" s="189"/>
      <c r="J1" s="189"/>
      <c r="K1" s="189"/>
      <c r="M1" s="189"/>
      <c r="N1" s="234" t="s">
        <v>559</v>
      </c>
      <c r="O1" s="189"/>
      <c r="P1" s="189"/>
      <c r="Q1" s="189"/>
      <c r="R1" s="206"/>
      <c r="S1" s="206"/>
      <c r="T1" s="189"/>
      <c r="U1" s="189"/>
      <c r="V1" s="189"/>
      <c r="W1" s="189"/>
      <c r="X1" s="189"/>
      <c r="Y1" s="189"/>
      <c r="Z1" s="189"/>
    </row>
    <row r="2" spans="1:152" ht="18.75" x14ac:dyDescent="0.3">
      <c r="A2" s="189"/>
      <c r="B2" s="189"/>
      <c r="C2" s="189"/>
      <c r="D2" s="189"/>
      <c r="F2" s="189"/>
      <c r="G2" s="189"/>
      <c r="H2" s="189"/>
      <c r="I2" s="189"/>
      <c r="J2" s="189"/>
      <c r="K2" s="189"/>
      <c r="M2" s="189"/>
      <c r="N2" s="234" t="s">
        <v>560</v>
      </c>
      <c r="O2" s="189"/>
      <c r="P2" s="189"/>
      <c r="Q2" s="189"/>
      <c r="R2" s="206"/>
      <c r="S2" s="206"/>
      <c r="T2" s="189"/>
      <c r="U2" s="189"/>
      <c r="V2" s="189"/>
      <c r="W2" s="189"/>
      <c r="X2" s="189"/>
      <c r="Y2" s="189"/>
      <c r="Z2" s="189"/>
    </row>
    <row r="3" spans="1:152" ht="18.75" x14ac:dyDescent="0.3">
      <c r="A3" s="189"/>
      <c r="B3" s="189"/>
      <c r="C3" s="189"/>
      <c r="D3" s="189"/>
      <c r="F3" s="189"/>
      <c r="G3" s="189"/>
      <c r="H3" s="189"/>
      <c r="I3" s="189"/>
      <c r="J3" s="189"/>
      <c r="K3" s="189"/>
      <c r="L3" s="234"/>
      <c r="M3" s="189"/>
      <c r="N3" s="189"/>
      <c r="O3" s="189"/>
      <c r="P3" s="189"/>
      <c r="Q3" s="189"/>
      <c r="R3" s="206"/>
      <c r="S3" s="206"/>
      <c r="T3" s="189"/>
      <c r="U3" s="189"/>
      <c r="V3" s="189"/>
      <c r="W3" s="189"/>
      <c r="X3" s="189"/>
      <c r="Y3" s="189"/>
      <c r="Z3" s="189"/>
    </row>
    <row r="4" spans="1:152" ht="18.75" x14ac:dyDescent="0.3">
      <c r="A4" s="189"/>
      <c r="B4" s="189" t="s">
        <v>561</v>
      </c>
      <c r="C4" s="189"/>
      <c r="D4" s="189" t="s">
        <v>581</v>
      </c>
      <c r="F4" s="189"/>
      <c r="G4" s="189"/>
      <c r="H4" s="189"/>
      <c r="I4" s="189"/>
      <c r="J4" s="189"/>
      <c r="K4" s="189"/>
      <c r="L4" s="189"/>
      <c r="M4" s="189"/>
      <c r="N4" s="189"/>
      <c r="O4" s="189"/>
      <c r="P4" s="189"/>
      <c r="Q4" s="189"/>
      <c r="R4" s="206"/>
      <c r="S4" s="206"/>
      <c r="T4" s="189"/>
      <c r="U4" s="189"/>
      <c r="V4" s="189"/>
      <c r="W4" s="189"/>
      <c r="X4" s="189"/>
      <c r="Y4" s="189"/>
      <c r="Z4" s="189"/>
    </row>
    <row r="5" spans="1:152" ht="16.5" x14ac:dyDescent="0.25">
      <c r="A5" s="2"/>
      <c r="B5" s="2"/>
      <c r="C5" s="3"/>
      <c r="D5" s="5"/>
      <c r="F5" s="8"/>
      <c r="G5" s="8"/>
      <c r="H5" s="8"/>
      <c r="I5" s="8"/>
      <c r="J5" s="9"/>
      <c r="K5" s="6"/>
      <c r="L5" s="10"/>
      <c r="M5" s="6"/>
      <c r="N5" s="6"/>
      <c r="O5" s="6"/>
      <c r="P5" s="6"/>
      <c r="Q5" s="4"/>
      <c r="R5" s="207"/>
      <c r="S5" s="207"/>
      <c r="T5" s="6"/>
      <c r="U5" s="6"/>
      <c r="V5" s="7"/>
      <c r="W5" s="6"/>
      <c r="X5" s="6"/>
      <c r="Y5" s="6"/>
      <c r="Z5" s="10"/>
    </row>
    <row r="6" spans="1:152" s="11" customFormat="1" ht="18.75" customHeight="1" x14ac:dyDescent="0.2">
      <c r="A6" s="418" t="s">
        <v>1</v>
      </c>
      <c r="B6" s="418" t="s">
        <v>433</v>
      </c>
      <c r="C6" s="418" t="s">
        <v>434</v>
      </c>
      <c r="D6" s="424" t="s">
        <v>435</v>
      </c>
      <c r="E6" s="428" t="s">
        <v>436</v>
      </c>
      <c r="F6" s="191" t="s">
        <v>8</v>
      </c>
      <c r="G6" s="192"/>
      <c r="H6" s="192"/>
      <c r="I6" s="192"/>
      <c r="J6" s="192"/>
      <c r="K6" s="422" t="s">
        <v>8</v>
      </c>
      <c r="L6" s="422"/>
      <c r="M6" s="418" t="s">
        <v>440</v>
      </c>
      <c r="N6" s="422" t="s">
        <v>441</v>
      </c>
      <c r="O6" s="422"/>
      <c r="P6" s="422"/>
      <c r="Q6" s="422"/>
      <c r="R6" s="420" t="s">
        <v>2</v>
      </c>
      <c r="S6" s="420" t="s">
        <v>452</v>
      </c>
      <c r="T6" s="426" t="s">
        <v>3</v>
      </c>
      <c r="U6" s="427"/>
      <c r="V6" s="420" t="s">
        <v>4</v>
      </c>
      <c r="W6" s="418" t="s">
        <v>5</v>
      </c>
      <c r="X6" s="418" t="s">
        <v>6</v>
      </c>
      <c r="Y6" s="418" t="s">
        <v>7</v>
      </c>
      <c r="Z6" s="418" t="s">
        <v>9</v>
      </c>
    </row>
    <row r="7" spans="1:152" s="11" customFormat="1" ht="18.75" customHeight="1" x14ac:dyDescent="0.2">
      <c r="A7" s="419"/>
      <c r="B7" s="419"/>
      <c r="C7" s="419"/>
      <c r="D7" s="425"/>
      <c r="E7" s="429"/>
      <c r="F7" s="195" t="s">
        <v>437</v>
      </c>
      <c r="G7" s="196"/>
      <c r="H7" s="196"/>
      <c r="I7" s="196"/>
      <c r="J7" s="196"/>
      <c r="K7" s="231" t="s">
        <v>438</v>
      </c>
      <c r="L7" s="231" t="s">
        <v>439</v>
      </c>
      <c r="M7" s="419"/>
      <c r="N7" s="230" t="s">
        <v>442</v>
      </c>
      <c r="O7" s="230" t="s">
        <v>443</v>
      </c>
      <c r="P7" s="230" t="s">
        <v>436</v>
      </c>
      <c r="Q7" s="230" t="s">
        <v>444</v>
      </c>
      <c r="R7" s="423"/>
      <c r="S7" s="423"/>
      <c r="T7" s="230"/>
      <c r="U7" s="230"/>
      <c r="V7" s="421"/>
      <c r="W7" s="419"/>
      <c r="X7" s="419"/>
      <c r="Y7" s="419"/>
      <c r="Z7" s="419"/>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3"/>
    </row>
    <row r="8" spans="1:152" s="17" customFormat="1" hidden="1" x14ac:dyDescent="0.25">
      <c r="A8" s="14">
        <v>1</v>
      </c>
      <c r="B8" s="14">
        <v>1</v>
      </c>
      <c r="C8" s="14">
        <v>2</v>
      </c>
      <c r="D8" s="14">
        <v>3</v>
      </c>
      <c r="E8" s="14">
        <v>4</v>
      </c>
      <c r="F8" s="14">
        <v>13</v>
      </c>
      <c r="G8" s="14">
        <v>14</v>
      </c>
      <c r="H8" s="14">
        <v>15</v>
      </c>
      <c r="I8" s="14">
        <v>16</v>
      </c>
      <c r="J8" s="14">
        <v>17</v>
      </c>
      <c r="K8" s="14">
        <v>5</v>
      </c>
      <c r="L8" s="14">
        <v>6</v>
      </c>
      <c r="M8" s="14">
        <v>7</v>
      </c>
      <c r="N8" s="14">
        <v>8</v>
      </c>
      <c r="O8" s="14">
        <v>9</v>
      </c>
      <c r="P8" s="14">
        <v>10</v>
      </c>
      <c r="Q8" s="14">
        <v>11</v>
      </c>
      <c r="R8" s="208">
        <v>12</v>
      </c>
      <c r="S8" s="208">
        <v>13</v>
      </c>
      <c r="T8" s="14">
        <v>6</v>
      </c>
      <c r="U8" s="14">
        <v>7</v>
      </c>
      <c r="V8" s="14">
        <v>8</v>
      </c>
      <c r="W8" s="14">
        <v>9</v>
      </c>
      <c r="X8" s="14">
        <v>11</v>
      </c>
      <c r="Y8" s="14">
        <v>12</v>
      </c>
      <c r="Z8" s="14">
        <v>20</v>
      </c>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6"/>
    </row>
    <row r="9" spans="1:152" s="34" customFormat="1" ht="31.5" hidden="1" x14ac:dyDescent="0.25">
      <c r="A9" s="20" t="s">
        <v>12</v>
      </c>
      <c r="B9" s="292"/>
      <c r="C9" s="21" t="s">
        <v>13</v>
      </c>
      <c r="D9" s="23">
        <f>SUM(D10:D21)</f>
        <v>924577525</v>
      </c>
      <c r="E9" s="255"/>
      <c r="F9" s="29"/>
      <c r="G9" s="29"/>
      <c r="H9" s="29"/>
      <c r="I9" s="29"/>
      <c r="J9" s="29">
        <f>SUM(J10:J21)</f>
        <v>499588691</v>
      </c>
      <c r="K9" s="29">
        <f>SUM(K10:K21)</f>
        <v>368292036</v>
      </c>
      <c r="L9" s="30">
        <f>J9+K9</f>
        <v>867880727</v>
      </c>
      <c r="M9" s="27">
        <v>0</v>
      </c>
      <c r="N9" s="198"/>
      <c r="O9" s="198"/>
      <c r="P9" s="198"/>
      <c r="Q9" s="22" t="s">
        <v>14</v>
      </c>
      <c r="R9" s="209"/>
      <c r="S9" s="209"/>
      <c r="T9" s="24"/>
      <c r="U9" s="24"/>
      <c r="V9" s="25">
        <v>0</v>
      </c>
      <c r="W9" s="26">
        <f>SUM(W10:W21)</f>
        <v>0</v>
      </c>
      <c r="X9" s="27"/>
      <c r="Y9" s="28"/>
      <c r="Z9" s="30">
        <f t="shared" ref="Z9:Z72" si="0">D9-L9</f>
        <v>56696798</v>
      </c>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3"/>
    </row>
    <row r="10" spans="1:152" s="49" customFormat="1" ht="31.5" hidden="1" x14ac:dyDescent="0.25">
      <c r="A10" s="35" t="s">
        <v>15</v>
      </c>
      <c r="B10" s="293"/>
      <c r="C10" s="36" t="s">
        <v>16</v>
      </c>
      <c r="D10" s="38">
        <v>56334500</v>
      </c>
      <c r="E10" s="44"/>
      <c r="F10" s="43">
        <f>11/12*100</f>
        <v>91.666666666666657</v>
      </c>
      <c r="G10" s="43">
        <f>1/12*100</f>
        <v>8.3333333333333321</v>
      </c>
      <c r="H10" s="44">
        <f>F10+G10</f>
        <v>99.999999999999986</v>
      </c>
      <c r="I10" s="45">
        <f t="shared" ref="I10:I21" si="1">(Y10*H10)/100</f>
        <v>0.73342532782865211</v>
      </c>
      <c r="J10" s="43">
        <f>'[1]Oktober  (2)'!Q12</f>
        <v>28342296</v>
      </c>
      <c r="K10" s="46">
        <f>14144449+3862747+1104870</f>
        <v>19112066</v>
      </c>
      <c r="L10" s="43">
        <f t="shared" ref="L10:L62" si="2">J10+K10</f>
        <v>47454362</v>
      </c>
      <c r="M10" s="41">
        <v>0</v>
      </c>
      <c r="N10" s="190"/>
      <c r="O10" s="190"/>
      <c r="P10" s="190"/>
      <c r="Q10" s="37" t="s">
        <v>14</v>
      </c>
      <c r="R10" s="210" t="s">
        <v>17</v>
      </c>
      <c r="S10" s="210"/>
      <c r="T10" s="39" t="s">
        <v>18</v>
      </c>
      <c r="U10" s="39" t="s">
        <v>19</v>
      </c>
      <c r="V10" s="40">
        <v>0</v>
      </c>
      <c r="W10" s="41">
        <v>0</v>
      </c>
      <c r="X10" s="41">
        <v>0</v>
      </c>
      <c r="Y10" s="42">
        <f>D10/D147*100</f>
        <v>0.73342532782865211</v>
      </c>
      <c r="Z10" s="43">
        <f t="shared" si="0"/>
        <v>8880138</v>
      </c>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8"/>
    </row>
    <row r="11" spans="1:152" s="64" customFormat="1" ht="47.25" hidden="1" x14ac:dyDescent="0.25">
      <c r="A11" s="50" t="s">
        <v>20</v>
      </c>
      <c r="B11" s="290"/>
      <c r="C11" s="51" t="s">
        <v>21</v>
      </c>
      <c r="D11" s="53">
        <v>20054025</v>
      </c>
      <c r="E11" s="59"/>
      <c r="F11" s="43">
        <v>0</v>
      </c>
      <c r="G11" s="58">
        <v>25</v>
      </c>
      <c r="H11" s="59">
        <f t="shared" ref="H11:H75" si="3">F11+G11</f>
        <v>25</v>
      </c>
      <c r="I11" s="60">
        <f t="shared" si="1"/>
        <v>6.5271413875640089E-2</v>
      </c>
      <c r="J11" s="43">
        <f>'[1]Oktober  (2)'!Q13</f>
        <v>0</v>
      </c>
      <c r="K11" s="61">
        <v>3778750</v>
      </c>
      <c r="L11" s="58">
        <f t="shared" si="2"/>
        <v>3778750</v>
      </c>
      <c r="M11" s="56">
        <v>0</v>
      </c>
      <c r="N11" s="199"/>
      <c r="O11" s="199"/>
      <c r="P11" s="199"/>
      <c r="Q11" s="52" t="s">
        <v>14</v>
      </c>
      <c r="R11" s="211" t="s">
        <v>17</v>
      </c>
      <c r="S11" s="211"/>
      <c r="T11" s="54" t="s">
        <v>18</v>
      </c>
      <c r="U11" s="54" t="s">
        <v>19</v>
      </c>
      <c r="V11" s="55">
        <v>0</v>
      </c>
      <c r="W11" s="56">
        <v>0</v>
      </c>
      <c r="X11" s="56">
        <v>0</v>
      </c>
      <c r="Y11" s="57">
        <f>D11/D147*100</f>
        <v>0.26108565550256035</v>
      </c>
      <c r="Z11" s="58">
        <f t="shared" si="0"/>
        <v>16275275</v>
      </c>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3"/>
    </row>
    <row r="12" spans="1:152" s="64" customFormat="1" ht="31.5" hidden="1" x14ac:dyDescent="0.25">
      <c r="A12" s="50" t="s">
        <v>22</v>
      </c>
      <c r="B12" s="290"/>
      <c r="C12" s="51" t="s">
        <v>23</v>
      </c>
      <c r="D12" s="53">
        <v>25001260</v>
      </c>
      <c r="E12" s="59"/>
      <c r="F12" s="43">
        <v>50</v>
      </c>
      <c r="G12" s="58">
        <v>50</v>
      </c>
      <c r="H12" s="59">
        <f t="shared" si="3"/>
        <v>100</v>
      </c>
      <c r="I12" s="60">
        <f t="shared" si="1"/>
        <v>0.32549427636047829</v>
      </c>
      <c r="J12" s="43">
        <f>'[1]Oktober  (2)'!Q14</f>
        <v>0</v>
      </c>
      <c r="K12" s="61">
        <v>25001260</v>
      </c>
      <c r="L12" s="58">
        <f t="shared" si="2"/>
        <v>25001260</v>
      </c>
      <c r="M12" s="56">
        <v>0</v>
      </c>
      <c r="N12" s="199"/>
      <c r="O12" s="199"/>
      <c r="P12" s="199"/>
      <c r="Q12" s="52" t="s">
        <v>14</v>
      </c>
      <c r="R12" s="211" t="s">
        <v>17</v>
      </c>
      <c r="S12" s="211"/>
      <c r="T12" s="54" t="s">
        <v>18</v>
      </c>
      <c r="U12" s="54" t="s">
        <v>19</v>
      </c>
      <c r="V12" s="55">
        <v>0</v>
      </c>
      <c r="W12" s="56">
        <v>0</v>
      </c>
      <c r="X12" s="56">
        <v>0</v>
      </c>
      <c r="Y12" s="57">
        <f>D12/D147*100</f>
        <v>0.32549427636047834</v>
      </c>
      <c r="Z12" s="58">
        <f t="shared" si="0"/>
        <v>0</v>
      </c>
      <c r="AA12" s="65"/>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3"/>
    </row>
    <row r="13" spans="1:152" s="64" customFormat="1" ht="31.5" hidden="1" x14ac:dyDescent="0.25">
      <c r="A13" s="50" t="s">
        <v>24</v>
      </c>
      <c r="B13" s="290"/>
      <c r="C13" s="51" t="s">
        <v>25</v>
      </c>
      <c r="D13" s="53">
        <v>10648260</v>
      </c>
      <c r="E13" s="59"/>
      <c r="F13" s="43">
        <v>30</v>
      </c>
      <c r="G13" s="58">
        <v>70</v>
      </c>
      <c r="H13" s="59">
        <f t="shared" si="3"/>
        <v>100</v>
      </c>
      <c r="I13" s="60">
        <f t="shared" si="1"/>
        <v>0.13863092032954447</v>
      </c>
      <c r="J13" s="43">
        <f>'[1]Oktober  (2)'!Q15</f>
        <v>0</v>
      </c>
      <c r="K13" s="61">
        <v>10648260</v>
      </c>
      <c r="L13" s="58">
        <f t="shared" si="2"/>
        <v>10648260</v>
      </c>
      <c r="M13" s="56">
        <v>0</v>
      </c>
      <c r="N13" s="199"/>
      <c r="O13" s="199"/>
      <c r="P13" s="199"/>
      <c r="Q13" s="52" t="s">
        <v>14</v>
      </c>
      <c r="R13" s="211" t="s">
        <v>17</v>
      </c>
      <c r="S13" s="211"/>
      <c r="T13" s="54" t="s">
        <v>18</v>
      </c>
      <c r="U13" s="54" t="s">
        <v>19</v>
      </c>
      <c r="V13" s="55">
        <v>0</v>
      </c>
      <c r="W13" s="56">
        <v>0</v>
      </c>
      <c r="X13" s="56">
        <v>0</v>
      </c>
      <c r="Y13" s="66">
        <f>D13/D147*100</f>
        <v>0.13863092032954447</v>
      </c>
      <c r="Z13" s="58">
        <f t="shared" si="0"/>
        <v>0</v>
      </c>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3"/>
    </row>
    <row r="14" spans="1:152" s="64" customFormat="1" ht="47.25" hidden="1" x14ac:dyDescent="0.25">
      <c r="A14" s="50" t="s">
        <v>26</v>
      </c>
      <c r="B14" s="290"/>
      <c r="C14" s="51" t="s">
        <v>27</v>
      </c>
      <c r="D14" s="53">
        <v>1523600</v>
      </c>
      <c r="E14" s="59"/>
      <c r="F14" s="43">
        <f>'[1]Agustus (2)'!O16</f>
        <v>0</v>
      </c>
      <c r="G14" s="58">
        <v>100</v>
      </c>
      <c r="H14" s="59">
        <f t="shared" si="3"/>
        <v>100</v>
      </c>
      <c r="I14" s="60">
        <f t="shared" si="1"/>
        <v>1.9835923447971214E-2</v>
      </c>
      <c r="J14" s="43">
        <f>'[1]Oktober  (2)'!Q16</f>
        <v>0</v>
      </c>
      <c r="K14" s="61">
        <v>1522500</v>
      </c>
      <c r="L14" s="58">
        <f t="shared" si="2"/>
        <v>1522500</v>
      </c>
      <c r="M14" s="56">
        <v>0</v>
      </c>
      <c r="N14" s="199"/>
      <c r="O14" s="199"/>
      <c r="P14" s="199"/>
      <c r="Q14" s="52" t="s">
        <v>14</v>
      </c>
      <c r="R14" s="211" t="s">
        <v>17</v>
      </c>
      <c r="S14" s="211"/>
      <c r="T14" s="54" t="s">
        <v>18</v>
      </c>
      <c r="U14" s="54" t="s">
        <v>19</v>
      </c>
      <c r="V14" s="55">
        <v>0</v>
      </c>
      <c r="W14" s="56">
        <v>0</v>
      </c>
      <c r="X14" s="56">
        <v>0</v>
      </c>
      <c r="Y14" s="57">
        <f>D14/D147*100</f>
        <v>1.9835923447971214E-2</v>
      </c>
      <c r="Z14" s="58">
        <f t="shared" si="0"/>
        <v>1100</v>
      </c>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3"/>
    </row>
    <row r="15" spans="1:152" s="64" customFormat="1" ht="31.5" hidden="1" x14ac:dyDescent="0.25">
      <c r="A15" s="50" t="s">
        <v>28</v>
      </c>
      <c r="B15" s="290"/>
      <c r="C15" s="51" t="s">
        <v>29</v>
      </c>
      <c r="D15" s="53">
        <v>3745040</v>
      </c>
      <c r="E15" s="59"/>
      <c r="F15" s="43">
        <v>40</v>
      </c>
      <c r="G15" s="58">
        <v>60</v>
      </c>
      <c r="H15" s="59">
        <f t="shared" si="3"/>
        <v>100</v>
      </c>
      <c r="I15" s="60">
        <f t="shared" si="1"/>
        <v>4.8757106031497847E-2</v>
      </c>
      <c r="J15" s="43">
        <f>'[1]Oktober  (2)'!Q17</f>
        <v>0</v>
      </c>
      <c r="K15" s="61">
        <v>3744260</v>
      </c>
      <c r="L15" s="58">
        <f t="shared" si="2"/>
        <v>3744260</v>
      </c>
      <c r="M15" s="56">
        <v>0</v>
      </c>
      <c r="N15" s="199"/>
      <c r="O15" s="199"/>
      <c r="P15" s="199"/>
      <c r="Q15" s="52" t="s">
        <v>14</v>
      </c>
      <c r="R15" s="211" t="s">
        <v>17</v>
      </c>
      <c r="S15" s="211"/>
      <c r="T15" s="54" t="s">
        <v>18</v>
      </c>
      <c r="U15" s="54" t="s">
        <v>19</v>
      </c>
      <c r="V15" s="55">
        <v>0</v>
      </c>
      <c r="W15" s="56">
        <v>0</v>
      </c>
      <c r="X15" s="56">
        <v>0</v>
      </c>
      <c r="Y15" s="57">
        <f>D15/D147*100</f>
        <v>4.8757106031497847E-2</v>
      </c>
      <c r="Z15" s="58">
        <f t="shared" si="0"/>
        <v>780</v>
      </c>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3"/>
    </row>
    <row r="16" spans="1:152" s="64" customFormat="1" ht="47.25" hidden="1" x14ac:dyDescent="0.25">
      <c r="A16" s="50" t="s">
        <v>30</v>
      </c>
      <c r="B16" s="290"/>
      <c r="C16" s="51" t="s">
        <v>31</v>
      </c>
      <c r="D16" s="53">
        <v>29940000</v>
      </c>
      <c r="E16" s="59"/>
      <c r="F16" s="43">
        <v>90</v>
      </c>
      <c r="G16" s="58">
        <v>10</v>
      </c>
      <c r="H16" s="59">
        <f t="shared" si="3"/>
        <v>100</v>
      </c>
      <c r="I16" s="60">
        <f t="shared" si="1"/>
        <v>0.38979229983739705</v>
      </c>
      <c r="J16" s="43">
        <f>'[1]Oktober  (2)'!Q18</f>
        <v>21660000</v>
      </c>
      <c r="K16" s="61">
        <v>8280000</v>
      </c>
      <c r="L16" s="58">
        <f>J16+K16</f>
        <v>29940000</v>
      </c>
      <c r="M16" s="56">
        <v>0</v>
      </c>
      <c r="N16" s="199"/>
      <c r="O16" s="199"/>
      <c r="P16" s="199"/>
      <c r="Q16" s="52" t="s">
        <v>14</v>
      </c>
      <c r="R16" s="211" t="s">
        <v>17</v>
      </c>
      <c r="S16" s="211"/>
      <c r="T16" s="54" t="s">
        <v>18</v>
      </c>
      <c r="U16" s="54" t="s">
        <v>19</v>
      </c>
      <c r="V16" s="55">
        <v>0</v>
      </c>
      <c r="W16" s="56">
        <v>0</v>
      </c>
      <c r="X16" s="56">
        <v>0</v>
      </c>
      <c r="Y16" s="57">
        <f>D16/D147*100</f>
        <v>0.38979229983739705</v>
      </c>
      <c r="Z16" s="58">
        <f t="shared" si="0"/>
        <v>0</v>
      </c>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3"/>
    </row>
    <row r="17" spans="1:152" s="64" customFormat="1" ht="31.5" hidden="1" x14ac:dyDescent="0.25">
      <c r="A17" s="50" t="s">
        <v>32</v>
      </c>
      <c r="B17" s="290"/>
      <c r="C17" s="51" t="s">
        <v>33</v>
      </c>
      <c r="D17" s="53">
        <v>5925000</v>
      </c>
      <c r="E17" s="59"/>
      <c r="F17" s="43">
        <f>'[1]Agustus (2)'!O19</f>
        <v>0</v>
      </c>
      <c r="G17" s="58">
        <v>50</v>
      </c>
      <c r="H17" s="59">
        <f t="shared" si="3"/>
        <v>50</v>
      </c>
      <c r="I17" s="60">
        <f t="shared" si="1"/>
        <v>3.8569127864672308E-2</v>
      </c>
      <c r="J17" s="43">
        <f>'[1]Oktober  (2)'!Q19</f>
        <v>0</v>
      </c>
      <c r="K17" s="61">
        <v>1838000</v>
      </c>
      <c r="L17" s="58">
        <f t="shared" si="2"/>
        <v>1838000</v>
      </c>
      <c r="M17" s="56">
        <v>0</v>
      </c>
      <c r="N17" s="199"/>
      <c r="O17" s="199"/>
      <c r="P17" s="199"/>
      <c r="Q17" s="52" t="s">
        <v>14</v>
      </c>
      <c r="R17" s="211" t="s">
        <v>17</v>
      </c>
      <c r="S17" s="211"/>
      <c r="T17" s="54" t="s">
        <v>18</v>
      </c>
      <c r="U17" s="54" t="s">
        <v>19</v>
      </c>
      <c r="V17" s="55">
        <v>0</v>
      </c>
      <c r="W17" s="56">
        <v>0</v>
      </c>
      <c r="X17" s="56">
        <v>0</v>
      </c>
      <c r="Y17" s="57">
        <f>D17/D147*100</f>
        <v>7.7138255729344615E-2</v>
      </c>
      <c r="Z17" s="58">
        <f t="shared" si="0"/>
        <v>4087000</v>
      </c>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3"/>
    </row>
    <row r="18" spans="1:152" s="49" customFormat="1" ht="31.5" hidden="1" x14ac:dyDescent="0.25">
      <c r="A18" s="35" t="s">
        <v>34</v>
      </c>
      <c r="B18" s="293"/>
      <c r="C18" s="36" t="s">
        <v>35</v>
      </c>
      <c r="D18" s="67">
        <v>179543000</v>
      </c>
      <c r="E18" s="44"/>
      <c r="F18" s="43">
        <v>95</v>
      </c>
      <c r="G18" s="43">
        <v>5</v>
      </c>
      <c r="H18" s="44">
        <f>F18+G18</f>
        <v>100</v>
      </c>
      <c r="I18" s="45">
        <f t="shared" si="1"/>
        <v>2.3374909448799523</v>
      </c>
      <c r="J18" s="43">
        <f>'[1]Oktober  (2)'!Q20</f>
        <v>165671395</v>
      </c>
      <c r="K18" s="68">
        <v>11344100</v>
      </c>
      <c r="L18" s="43">
        <f t="shared" si="2"/>
        <v>177015495</v>
      </c>
      <c r="M18" s="41">
        <v>0</v>
      </c>
      <c r="N18" s="190"/>
      <c r="O18" s="190"/>
      <c r="P18" s="190"/>
      <c r="Q18" s="37" t="s">
        <v>14</v>
      </c>
      <c r="R18" s="210" t="s">
        <v>17</v>
      </c>
      <c r="S18" s="210"/>
      <c r="T18" s="39" t="s">
        <v>18</v>
      </c>
      <c r="U18" s="39" t="s">
        <v>19</v>
      </c>
      <c r="V18" s="40">
        <v>0</v>
      </c>
      <c r="W18" s="41">
        <v>0</v>
      </c>
      <c r="X18" s="41">
        <v>0</v>
      </c>
      <c r="Y18" s="42">
        <f>D18/D147*100</f>
        <v>2.3374909448799523</v>
      </c>
      <c r="Z18" s="43">
        <f t="shared" si="0"/>
        <v>2527505</v>
      </c>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8"/>
    </row>
    <row r="19" spans="1:152" s="49" customFormat="1" ht="47.25" hidden="1" x14ac:dyDescent="0.25">
      <c r="A19" s="35" t="s">
        <v>36</v>
      </c>
      <c r="B19" s="293"/>
      <c r="C19" s="36" t="s">
        <v>37</v>
      </c>
      <c r="D19" s="67">
        <v>156751420</v>
      </c>
      <c r="E19" s="44"/>
      <c r="F19" s="43">
        <f>11/12*100</f>
        <v>91.666666666666657</v>
      </c>
      <c r="G19" s="43">
        <f>1/12*100</f>
        <v>8.3333333333333321</v>
      </c>
      <c r="H19" s="44">
        <f t="shared" si="3"/>
        <v>99.999999999999986</v>
      </c>
      <c r="I19" s="45">
        <f t="shared" si="1"/>
        <v>2.0407647463118823</v>
      </c>
      <c r="J19" s="43">
        <f>'[1]Oktober  (2)'!Q21</f>
        <v>104000000</v>
      </c>
      <c r="K19" s="68">
        <f>26000000+26751420</f>
        <v>52751420</v>
      </c>
      <c r="L19" s="43">
        <f>J19+K19</f>
        <v>156751420</v>
      </c>
      <c r="M19" s="41">
        <v>0</v>
      </c>
      <c r="N19" s="190"/>
      <c r="O19" s="190"/>
      <c r="P19" s="190"/>
      <c r="Q19" s="37" t="s">
        <v>14</v>
      </c>
      <c r="R19" s="210" t="s">
        <v>17</v>
      </c>
      <c r="S19" s="210"/>
      <c r="T19" s="39" t="s">
        <v>18</v>
      </c>
      <c r="U19" s="39" t="s">
        <v>19</v>
      </c>
      <c r="V19" s="40">
        <v>0</v>
      </c>
      <c r="W19" s="41">
        <v>0</v>
      </c>
      <c r="X19" s="41">
        <v>0</v>
      </c>
      <c r="Y19" s="42">
        <f>D19/D147*100</f>
        <v>2.0407647463118828</v>
      </c>
      <c r="Z19" s="43">
        <f t="shared" si="0"/>
        <v>0</v>
      </c>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8"/>
    </row>
    <row r="20" spans="1:152" s="49" customFormat="1" ht="31.5" hidden="1" x14ac:dyDescent="0.25">
      <c r="A20" s="35" t="s">
        <v>38</v>
      </c>
      <c r="B20" s="293"/>
      <c r="C20" s="36" t="s">
        <v>39</v>
      </c>
      <c r="D20" s="67">
        <v>217200000</v>
      </c>
      <c r="E20" s="44"/>
      <c r="F20" s="43">
        <v>85</v>
      </c>
      <c r="G20" s="43">
        <v>15</v>
      </c>
      <c r="H20" s="44">
        <f t="shared" si="3"/>
        <v>100</v>
      </c>
      <c r="I20" s="45">
        <f t="shared" si="1"/>
        <v>2.8277517543314179</v>
      </c>
      <c r="J20" s="43">
        <f>'[1]Oktober  (2)'!Q22</f>
        <v>179915000</v>
      </c>
      <c r="K20" s="68">
        <f>2500000+30850000+3900000</f>
        <v>37250000</v>
      </c>
      <c r="L20" s="43">
        <f t="shared" si="2"/>
        <v>217165000</v>
      </c>
      <c r="M20" s="41">
        <v>0</v>
      </c>
      <c r="N20" s="190"/>
      <c r="O20" s="190"/>
      <c r="P20" s="190"/>
      <c r="Q20" s="37" t="s">
        <v>14</v>
      </c>
      <c r="R20" s="212" t="s">
        <v>40</v>
      </c>
      <c r="S20" s="212"/>
      <c r="T20" s="39" t="s">
        <v>18</v>
      </c>
      <c r="U20" s="39" t="s">
        <v>19</v>
      </c>
      <c r="V20" s="40">
        <v>0</v>
      </c>
      <c r="W20" s="41">
        <v>0</v>
      </c>
      <c r="X20" s="41">
        <v>0</v>
      </c>
      <c r="Y20" s="42">
        <f>D20/D147*100</f>
        <v>2.8277517543314179</v>
      </c>
      <c r="Z20" s="43">
        <f t="shared" si="0"/>
        <v>35000</v>
      </c>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8"/>
    </row>
    <row r="21" spans="1:152" s="64" customFormat="1" ht="47.25" hidden="1" x14ac:dyDescent="0.25">
      <c r="A21" s="50" t="s">
        <v>41</v>
      </c>
      <c r="B21" s="290"/>
      <c r="C21" s="51" t="s">
        <v>42</v>
      </c>
      <c r="D21" s="53">
        <v>217911420</v>
      </c>
      <c r="E21" s="59"/>
      <c r="F21" s="43">
        <f>11/12*100</f>
        <v>91.666666666666657</v>
      </c>
      <c r="G21" s="43">
        <f>1/12*100</f>
        <v>8.3333333333333321</v>
      </c>
      <c r="H21" s="59">
        <f t="shared" si="3"/>
        <v>99.999999999999986</v>
      </c>
      <c r="I21" s="60">
        <f t="shared" si="1"/>
        <v>2.8370138130471929</v>
      </c>
      <c r="J21" s="43">
        <f>'[1]Oktober  (2)'!Q23</f>
        <v>0</v>
      </c>
      <c r="K21" s="61">
        <f>14490000+178531420</f>
        <v>193021420</v>
      </c>
      <c r="L21" s="58">
        <f t="shared" si="2"/>
        <v>193021420</v>
      </c>
      <c r="M21" s="56">
        <v>0</v>
      </c>
      <c r="N21" s="199"/>
      <c r="O21" s="199"/>
      <c r="P21" s="199"/>
      <c r="Q21" s="52" t="s">
        <v>14</v>
      </c>
      <c r="R21" s="213" t="s">
        <v>40</v>
      </c>
      <c r="S21" s="213"/>
      <c r="T21" s="54" t="s">
        <v>18</v>
      </c>
      <c r="U21" s="54" t="s">
        <v>19</v>
      </c>
      <c r="V21" s="55">
        <v>0</v>
      </c>
      <c r="W21" s="56">
        <v>0</v>
      </c>
      <c r="X21" s="56">
        <v>0</v>
      </c>
      <c r="Y21" s="57">
        <f>D21/D147*100</f>
        <v>2.8370138130471934</v>
      </c>
      <c r="Z21" s="58">
        <f t="shared" si="0"/>
        <v>24890000</v>
      </c>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3"/>
    </row>
    <row r="22" spans="1:152" s="34" customFormat="1" ht="47.25" hidden="1" x14ac:dyDescent="0.25">
      <c r="A22" s="20" t="s">
        <v>43</v>
      </c>
      <c r="B22" s="292"/>
      <c r="C22" s="21" t="s">
        <v>44</v>
      </c>
      <c r="D22" s="69">
        <f>SUM(D23:D24)</f>
        <v>154758890</v>
      </c>
      <c r="E22" s="59"/>
      <c r="F22" s="70"/>
      <c r="G22" s="71"/>
      <c r="H22" s="71"/>
      <c r="I22" s="71"/>
      <c r="J22" s="29">
        <f>SUM(J23:J24)</f>
        <v>40945899</v>
      </c>
      <c r="K22" s="29">
        <f>SUM(K23:K24)</f>
        <v>53100749</v>
      </c>
      <c r="L22" s="29">
        <f t="shared" si="2"/>
        <v>94046648</v>
      </c>
      <c r="M22" s="27">
        <v>0</v>
      </c>
      <c r="N22" s="198"/>
      <c r="O22" s="198"/>
      <c r="P22" s="198"/>
      <c r="Q22" s="22"/>
      <c r="R22" s="209"/>
      <c r="S22" s="209"/>
      <c r="T22" s="24"/>
      <c r="U22" s="24"/>
      <c r="V22" s="25">
        <v>0</v>
      </c>
      <c r="W22" s="27">
        <v>0</v>
      </c>
      <c r="X22" s="27">
        <v>0</v>
      </c>
      <c r="Y22" s="69"/>
      <c r="Z22" s="29">
        <f t="shared" si="0"/>
        <v>60712242</v>
      </c>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3"/>
    </row>
    <row r="23" spans="1:152" s="49" customFormat="1" ht="63" hidden="1" customHeight="1" x14ac:dyDescent="0.25">
      <c r="A23" s="35" t="s">
        <v>45</v>
      </c>
      <c r="B23" s="293"/>
      <c r="C23" s="36" t="s">
        <v>46</v>
      </c>
      <c r="D23" s="67">
        <v>131158890</v>
      </c>
      <c r="E23" s="44"/>
      <c r="F23" s="43">
        <v>33</v>
      </c>
      <c r="G23" s="43">
        <v>47</v>
      </c>
      <c r="H23" s="44">
        <f t="shared" si="3"/>
        <v>80</v>
      </c>
      <c r="I23" s="45">
        <f>(Y23*H23)/100</f>
        <v>1.3660581263118285</v>
      </c>
      <c r="J23" s="43">
        <f>'[1]Oktober  (2)'!Q25</f>
        <v>40945899</v>
      </c>
      <c r="K23" s="68">
        <f>26141530+16484334+6943285</f>
        <v>49569149</v>
      </c>
      <c r="L23" s="43">
        <f>J23+K23</f>
        <v>90515048</v>
      </c>
      <c r="M23" s="41">
        <v>0</v>
      </c>
      <c r="N23" s="190"/>
      <c r="O23" s="190"/>
      <c r="P23" s="190"/>
      <c r="Q23" s="37" t="s">
        <v>14</v>
      </c>
      <c r="R23" s="212" t="s">
        <v>40</v>
      </c>
      <c r="S23" s="212"/>
      <c r="T23" s="39" t="s">
        <v>18</v>
      </c>
      <c r="U23" s="39" t="s">
        <v>19</v>
      </c>
      <c r="V23" s="40">
        <v>0</v>
      </c>
      <c r="W23" s="41">
        <v>0</v>
      </c>
      <c r="X23" s="41">
        <v>0</v>
      </c>
      <c r="Y23" s="42">
        <f>SUM(D23/D147)*100</f>
        <v>1.7075726578897856</v>
      </c>
      <c r="Z23" s="43">
        <f t="shared" si="0"/>
        <v>40643842</v>
      </c>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8"/>
    </row>
    <row r="24" spans="1:152" s="64" customFormat="1" ht="31.5" hidden="1" x14ac:dyDescent="0.25">
      <c r="A24" s="50" t="s">
        <v>47</v>
      </c>
      <c r="B24" s="290"/>
      <c r="C24" s="51" t="s">
        <v>48</v>
      </c>
      <c r="D24" s="53">
        <v>23600000</v>
      </c>
      <c r="E24" s="59"/>
      <c r="F24" s="43">
        <v>30</v>
      </c>
      <c r="G24" s="58">
        <v>10</v>
      </c>
      <c r="H24" s="59">
        <f t="shared" si="3"/>
        <v>40</v>
      </c>
      <c r="I24" s="60">
        <f>(Y24*H24)/100</f>
        <v>0.12290044457131021</v>
      </c>
      <c r="J24" s="43">
        <f>'[1]Oktober  (2)'!Q26</f>
        <v>0</v>
      </c>
      <c r="K24" s="61">
        <f>2806600+725000</f>
        <v>3531600</v>
      </c>
      <c r="L24" s="58">
        <f t="shared" si="2"/>
        <v>3531600</v>
      </c>
      <c r="M24" s="56">
        <v>0</v>
      </c>
      <c r="N24" s="199"/>
      <c r="O24" s="199"/>
      <c r="P24" s="199"/>
      <c r="Q24" s="52" t="s">
        <v>14</v>
      </c>
      <c r="R24" s="213" t="s">
        <v>40</v>
      </c>
      <c r="S24" s="213"/>
      <c r="T24" s="54" t="s">
        <v>18</v>
      </c>
      <c r="U24" s="54" t="s">
        <v>19</v>
      </c>
      <c r="V24" s="55">
        <v>0</v>
      </c>
      <c r="W24" s="56">
        <v>0</v>
      </c>
      <c r="X24" s="56">
        <v>0</v>
      </c>
      <c r="Y24" s="57">
        <f>SUM(D24/D147)*100</f>
        <v>0.30725111142827555</v>
      </c>
      <c r="Z24" s="58">
        <f t="shared" si="0"/>
        <v>20068400</v>
      </c>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3"/>
    </row>
    <row r="25" spans="1:152" s="34" customFormat="1" ht="63" hidden="1" x14ac:dyDescent="0.25">
      <c r="A25" s="20" t="s">
        <v>49</v>
      </c>
      <c r="B25" s="292"/>
      <c r="C25" s="21" t="s">
        <v>50</v>
      </c>
      <c r="D25" s="69">
        <f>SUM(D26:D27)</f>
        <v>26013992.5</v>
      </c>
      <c r="E25" s="59"/>
      <c r="F25" s="70"/>
      <c r="G25" s="29"/>
      <c r="H25" s="29"/>
      <c r="I25" s="71"/>
      <c r="J25" s="29">
        <f>SUM(J26:J27)</f>
        <v>4569010</v>
      </c>
      <c r="K25" s="29">
        <f>SUM(K26:K27)</f>
        <v>21438788</v>
      </c>
      <c r="L25" s="29">
        <f t="shared" si="2"/>
        <v>26007798</v>
      </c>
      <c r="M25" s="27">
        <v>0</v>
      </c>
      <c r="N25" s="198"/>
      <c r="O25" s="198"/>
      <c r="P25" s="198"/>
      <c r="Q25" s="22"/>
      <c r="R25" s="214"/>
      <c r="S25" s="214"/>
      <c r="T25" s="27"/>
      <c r="U25" s="27"/>
      <c r="V25" s="25">
        <v>0</v>
      </c>
      <c r="W25" s="27">
        <v>0</v>
      </c>
      <c r="X25" s="27"/>
      <c r="Y25" s="69"/>
      <c r="Z25" s="29">
        <f t="shared" si="0"/>
        <v>6194.5</v>
      </c>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3"/>
    </row>
    <row r="26" spans="1:152" s="49" customFormat="1" ht="47.25" hidden="1" x14ac:dyDescent="0.25">
      <c r="A26" s="35" t="s">
        <v>51</v>
      </c>
      <c r="B26" s="293"/>
      <c r="C26" s="36" t="s">
        <v>52</v>
      </c>
      <c r="D26" s="72">
        <v>22326992.5</v>
      </c>
      <c r="E26" s="44"/>
      <c r="F26" s="43">
        <v>70</v>
      </c>
      <c r="G26" s="43">
        <v>30</v>
      </c>
      <c r="H26" s="44">
        <f t="shared" si="3"/>
        <v>100</v>
      </c>
      <c r="I26" s="45">
        <f>(Y26*H26)/100</f>
        <v>0.29067768052863441</v>
      </c>
      <c r="J26" s="43">
        <f>'[1]Oktober  (2)'!Q28</f>
        <v>888080</v>
      </c>
      <c r="K26" s="68">
        <f>4286180+7326198+9826410</f>
        <v>21438788</v>
      </c>
      <c r="L26" s="43">
        <f t="shared" si="2"/>
        <v>22326868</v>
      </c>
      <c r="M26" s="41">
        <v>0</v>
      </c>
      <c r="N26" s="190"/>
      <c r="O26" s="190"/>
      <c r="P26" s="190"/>
      <c r="Q26" s="37" t="s">
        <v>14</v>
      </c>
      <c r="R26" s="215" t="s">
        <v>53</v>
      </c>
      <c r="S26" s="215"/>
      <c r="T26" s="39" t="s">
        <v>18</v>
      </c>
      <c r="U26" s="39" t="s">
        <v>19</v>
      </c>
      <c r="V26" s="40">
        <v>0</v>
      </c>
      <c r="W26" s="41">
        <v>0</v>
      </c>
      <c r="X26" s="41">
        <v>0</v>
      </c>
      <c r="Y26" s="42">
        <f>SUM(D26/D147)*100</f>
        <v>0.29067768052863441</v>
      </c>
      <c r="Z26" s="43">
        <f t="shared" si="0"/>
        <v>124.5</v>
      </c>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8"/>
    </row>
    <row r="27" spans="1:152" s="49" customFormat="1" ht="31.5" hidden="1" x14ac:dyDescent="0.25">
      <c r="A27" s="35" t="s">
        <v>54</v>
      </c>
      <c r="B27" s="293"/>
      <c r="C27" s="36" t="s">
        <v>55</v>
      </c>
      <c r="D27" s="72">
        <v>3687000</v>
      </c>
      <c r="E27" s="44"/>
      <c r="F27" s="43">
        <v>100</v>
      </c>
      <c r="G27" s="43">
        <v>0</v>
      </c>
      <c r="H27" s="44">
        <f t="shared" si="3"/>
        <v>100</v>
      </c>
      <c r="I27" s="45">
        <f>(Y27*H27)/100</f>
        <v>4.8001476603222543E-2</v>
      </c>
      <c r="J27" s="43">
        <f>'[1]Oktober  (2)'!Q29</f>
        <v>3680930</v>
      </c>
      <c r="K27" s="68">
        <v>0</v>
      </c>
      <c r="L27" s="43">
        <f t="shared" si="2"/>
        <v>3680930</v>
      </c>
      <c r="M27" s="41">
        <v>0</v>
      </c>
      <c r="N27" s="190"/>
      <c r="O27" s="190"/>
      <c r="P27" s="190"/>
      <c r="Q27" s="37" t="s">
        <v>14</v>
      </c>
      <c r="R27" s="215" t="s">
        <v>17</v>
      </c>
      <c r="S27" s="215"/>
      <c r="T27" s="39" t="s">
        <v>18</v>
      </c>
      <c r="U27" s="39" t="s">
        <v>56</v>
      </c>
      <c r="V27" s="40">
        <v>0</v>
      </c>
      <c r="W27" s="41">
        <v>0</v>
      </c>
      <c r="X27" s="41">
        <v>0</v>
      </c>
      <c r="Y27" s="42">
        <f>SUM(D27/D147)*100</f>
        <v>4.8001476603222543E-2</v>
      </c>
      <c r="Z27" s="43">
        <f t="shared" si="0"/>
        <v>6070</v>
      </c>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8"/>
    </row>
    <row r="28" spans="1:152" s="34" customFormat="1" ht="31.5" hidden="1" x14ac:dyDescent="0.25">
      <c r="A28" s="20" t="s">
        <v>57</v>
      </c>
      <c r="B28" s="292"/>
      <c r="C28" s="73" t="s">
        <v>58</v>
      </c>
      <c r="D28" s="69">
        <f>D29</f>
        <v>82124250</v>
      </c>
      <c r="E28" s="59"/>
      <c r="F28" s="70"/>
      <c r="G28" s="26"/>
      <c r="H28" s="74"/>
      <c r="I28" s="71"/>
      <c r="J28" s="29">
        <f>J29</f>
        <v>0</v>
      </c>
      <c r="K28" s="29">
        <f>K29</f>
        <v>319250</v>
      </c>
      <c r="L28" s="29">
        <f t="shared" si="2"/>
        <v>319250</v>
      </c>
      <c r="M28" s="27">
        <v>0</v>
      </c>
      <c r="N28" s="198"/>
      <c r="O28" s="198"/>
      <c r="P28" s="198"/>
      <c r="Q28" s="22"/>
      <c r="R28" s="214"/>
      <c r="S28" s="214"/>
      <c r="T28" s="27">
        <v>0</v>
      </c>
      <c r="U28" s="27">
        <v>0</v>
      </c>
      <c r="V28" s="25">
        <v>0</v>
      </c>
      <c r="W28" s="27">
        <v>0</v>
      </c>
      <c r="X28" s="27">
        <v>0</v>
      </c>
      <c r="Y28" s="69"/>
      <c r="Z28" s="29">
        <f t="shared" si="0"/>
        <v>81805000</v>
      </c>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3"/>
    </row>
    <row r="29" spans="1:152" s="64" customFormat="1" ht="47.25" hidden="1" x14ac:dyDescent="0.25">
      <c r="A29" s="50" t="s">
        <v>59</v>
      </c>
      <c r="B29" s="290"/>
      <c r="C29" s="51" t="s">
        <v>60</v>
      </c>
      <c r="D29" s="53">
        <v>82124250</v>
      </c>
      <c r="E29" s="59"/>
      <c r="F29" s="43">
        <v>30</v>
      </c>
      <c r="G29" s="55">
        <v>0</v>
      </c>
      <c r="H29" s="31">
        <f>G29+F29/1</f>
        <v>30</v>
      </c>
      <c r="I29" s="60">
        <f>(Y29*H29)/100</f>
        <v>0.32075551382686723</v>
      </c>
      <c r="J29" s="43">
        <f>'[1]Oktober  (2)'!Q31</f>
        <v>0</v>
      </c>
      <c r="K29" s="61">
        <v>319250</v>
      </c>
      <c r="L29" s="58">
        <f t="shared" si="2"/>
        <v>319250</v>
      </c>
      <c r="M29" s="56">
        <v>0</v>
      </c>
      <c r="N29" s="199"/>
      <c r="O29" s="199"/>
      <c r="P29" s="199"/>
      <c r="Q29" s="52"/>
      <c r="R29" s="205" t="s">
        <v>40</v>
      </c>
      <c r="S29" s="205"/>
      <c r="T29" s="56">
        <v>0</v>
      </c>
      <c r="U29" s="56">
        <v>0</v>
      </c>
      <c r="V29" s="55">
        <v>0</v>
      </c>
      <c r="W29" s="56">
        <v>0</v>
      </c>
      <c r="X29" s="56">
        <v>0</v>
      </c>
      <c r="Y29" s="57">
        <f>SUM(D29/D147)*100</f>
        <v>1.0691850460895576</v>
      </c>
      <c r="Z29" s="58">
        <f t="shared" si="0"/>
        <v>81805000</v>
      </c>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3"/>
    </row>
    <row r="30" spans="1:152" s="34" customFormat="1" ht="31.5" hidden="1" x14ac:dyDescent="0.25">
      <c r="A30" s="20" t="s">
        <v>61</v>
      </c>
      <c r="B30" s="292"/>
      <c r="C30" s="73" t="s">
        <v>62</v>
      </c>
      <c r="D30" s="69">
        <f>(D31+D32+D33+D43)</f>
        <v>781822515</v>
      </c>
      <c r="E30" s="59"/>
      <c r="F30" s="70"/>
      <c r="G30" s="69"/>
      <c r="H30" s="69"/>
      <c r="I30" s="71"/>
      <c r="J30" s="69">
        <f>(J31+J32+J33+J43)</f>
        <v>352747437</v>
      </c>
      <c r="K30" s="69">
        <f>(K31+K32+K33+K43)</f>
        <v>268535215</v>
      </c>
      <c r="L30" s="69">
        <f>(L31+L32+L33+L43)</f>
        <v>238721425</v>
      </c>
      <c r="M30" s="27">
        <v>0</v>
      </c>
      <c r="N30" s="198"/>
      <c r="O30" s="198"/>
      <c r="P30" s="198"/>
      <c r="Q30" s="75"/>
      <c r="R30" s="214"/>
      <c r="S30" s="214"/>
      <c r="T30" s="27">
        <v>0</v>
      </c>
      <c r="U30" s="27">
        <v>0</v>
      </c>
      <c r="V30" s="25">
        <v>0</v>
      </c>
      <c r="W30" s="27">
        <v>0</v>
      </c>
      <c r="X30" s="27"/>
      <c r="Y30" s="69"/>
      <c r="Z30" s="29">
        <f t="shared" si="0"/>
        <v>543101090</v>
      </c>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3"/>
    </row>
    <row r="31" spans="1:152" s="49" customFormat="1" ht="47.25" hidden="1" x14ac:dyDescent="0.25">
      <c r="A31" s="35" t="s">
        <v>63</v>
      </c>
      <c r="B31" s="293"/>
      <c r="C31" s="76" t="s">
        <v>64</v>
      </c>
      <c r="D31" s="67">
        <v>130308765</v>
      </c>
      <c r="E31" s="44"/>
      <c r="F31" s="43">
        <v>75</v>
      </c>
      <c r="G31" s="43">
        <v>25</v>
      </c>
      <c r="H31" s="44">
        <f>F31+G31</f>
        <v>100</v>
      </c>
      <c r="I31" s="45">
        <f>(Y31*H31)/100</f>
        <v>1.6965047828430497</v>
      </c>
      <c r="J31" s="43">
        <f>'[1]Oktober  (2)'!Q33</f>
        <v>50610785</v>
      </c>
      <c r="K31" s="68">
        <f>19200000+24948000+1683000+19860000+3600000</f>
        <v>69291000</v>
      </c>
      <c r="L31" s="43">
        <f t="shared" si="2"/>
        <v>119901785</v>
      </c>
      <c r="M31" s="41">
        <v>0</v>
      </c>
      <c r="N31" s="190"/>
      <c r="O31" s="190"/>
      <c r="P31" s="190"/>
      <c r="Q31" s="37"/>
      <c r="R31" s="215" t="s">
        <v>65</v>
      </c>
      <c r="S31" s="215"/>
      <c r="T31" s="41">
        <v>0</v>
      </c>
      <c r="U31" s="41">
        <v>0</v>
      </c>
      <c r="V31" s="40">
        <v>0</v>
      </c>
      <c r="W31" s="41">
        <v>0</v>
      </c>
      <c r="X31" s="41">
        <v>0</v>
      </c>
      <c r="Y31" s="42">
        <f>SUM(D31/D147)*100</f>
        <v>1.6965047828430497</v>
      </c>
      <c r="Z31" s="43">
        <f t="shared" si="0"/>
        <v>10406980</v>
      </c>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8"/>
    </row>
    <row r="32" spans="1:152" s="49" customFormat="1" ht="31.5" hidden="1" x14ac:dyDescent="0.25">
      <c r="A32" s="35" t="s">
        <v>66</v>
      </c>
      <c r="B32" s="293"/>
      <c r="C32" s="76" t="s">
        <v>67</v>
      </c>
      <c r="D32" s="67">
        <v>61153390</v>
      </c>
      <c r="E32" s="44"/>
      <c r="F32" s="43">
        <v>75</v>
      </c>
      <c r="G32" s="43">
        <v>25</v>
      </c>
      <c r="H32" s="44">
        <f t="shared" si="3"/>
        <v>100</v>
      </c>
      <c r="I32" s="45">
        <f>(Y32*H32)/100</f>
        <v>0.796163010385881</v>
      </c>
      <c r="J32" s="43">
        <f>'[1]Oktober  (2)'!Q34</f>
        <v>20835200</v>
      </c>
      <c r="K32" s="68">
        <f>4050000+32776340</f>
        <v>36826340</v>
      </c>
      <c r="L32" s="43">
        <f t="shared" si="2"/>
        <v>57661540</v>
      </c>
      <c r="M32" s="41">
        <v>0</v>
      </c>
      <c r="N32" s="190"/>
      <c r="O32" s="190"/>
      <c r="P32" s="190"/>
      <c r="Q32" s="37"/>
      <c r="R32" s="215" t="s">
        <v>40</v>
      </c>
      <c r="S32" s="215"/>
      <c r="T32" s="41">
        <v>0</v>
      </c>
      <c r="U32" s="41">
        <v>0</v>
      </c>
      <c r="V32" s="40">
        <v>0</v>
      </c>
      <c r="W32" s="41">
        <v>0</v>
      </c>
      <c r="X32" s="41">
        <v>0</v>
      </c>
      <c r="Y32" s="42">
        <f>SUM(D32/D147)*100</f>
        <v>0.79616301038588111</v>
      </c>
      <c r="Z32" s="43">
        <f t="shared" si="0"/>
        <v>3491850</v>
      </c>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8"/>
    </row>
    <row r="33" spans="1:152" s="64" customFormat="1" ht="219" hidden="1" customHeight="1" x14ac:dyDescent="0.25">
      <c r="A33" s="50" t="s">
        <v>68</v>
      </c>
      <c r="B33" s="290"/>
      <c r="C33" s="77" t="s">
        <v>69</v>
      </c>
      <c r="D33" s="78">
        <f>SUM(D34:D42)</f>
        <v>529196610</v>
      </c>
      <c r="E33" s="59" t="s">
        <v>490</v>
      </c>
      <c r="F33" s="58">
        <f>[1]Juni!O42</f>
        <v>0</v>
      </c>
      <c r="G33" s="58"/>
      <c r="H33" s="58"/>
      <c r="I33" s="80"/>
      <c r="J33" s="61">
        <f>SUM(J34:J42)</f>
        <v>258401452</v>
      </c>
      <c r="K33" s="61">
        <f>SUM(K34:K42)</f>
        <v>124159875</v>
      </c>
      <c r="L33" s="58">
        <v>100</v>
      </c>
      <c r="M33" s="56" t="s">
        <v>489</v>
      </c>
      <c r="N33" s="199" t="s">
        <v>491</v>
      </c>
      <c r="O33" s="199" t="s">
        <v>492</v>
      </c>
      <c r="P33" s="199" t="s">
        <v>490</v>
      </c>
      <c r="Q33" s="52" t="s">
        <v>493</v>
      </c>
      <c r="R33" s="224" t="s">
        <v>53</v>
      </c>
      <c r="S33" s="205" t="s">
        <v>494</v>
      </c>
      <c r="T33" s="79"/>
      <c r="U33" s="56"/>
      <c r="V33" s="55"/>
      <c r="W33" s="56"/>
      <c r="X33" s="56"/>
      <c r="Y33" s="80"/>
      <c r="Z33" s="58">
        <f t="shared" si="0"/>
        <v>529196510</v>
      </c>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3"/>
    </row>
    <row r="34" spans="1:152" s="49" customFormat="1" ht="47.25" hidden="1" x14ac:dyDescent="0.25">
      <c r="A34" s="81"/>
      <c r="B34" s="294"/>
      <c r="C34" s="76" t="s">
        <v>70</v>
      </c>
      <c r="D34" s="41">
        <v>231789320</v>
      </c>
      <c r="E34" s="44"/>
      <c r="F34" s="43">
        <v>90</v>
      </c>
      <c r="G34" s="43">
        <v>0</v>
      </c>
      <c r="H34" s="44">
        <f t="shared" si="3"/>
        <v>90</v>
      </c>
      <c r="I34" s="45">
        <f t="shared" ref="I34:I42" si="4">(Y34*H34)/100</f>
        <v>2.7159226088340596</v>
      </c>
      <c r="J34" s="43">
        <f>'[1]Oktober  (2)'!Q36</f>
        <v>143920012</v>
      </c>
      <c r="K34" s="68">
        <f>24424840-9350000+51791035</f>
        <v>66865875</v>
      </c>
      <c r="L34" s="43">
        <f>J34+K34</f>
        <v>210785887</v>
      </c>
      <c r="M34" s="41">
        <v>0</v>
      </c>
      <c r="N34" s="190"/>
      <c r="O34" s="190"/>
      <c r="P34" s="190"/>
      <c r="Q34" s="37"/>
      <c r="R34" s="225" t="s">
        <v>53</v>
      </c>
      <c r="S34" s="215"/>
      <c r="T34" s="41">
        <v>0</v>
      </c>
      <c r="U34" s="41">
        <v>0</v>
      </c>
      <c r="V34" s="40">
        <v>0</v>
      </c>
      <c r="W34" s="41">
        <v>0</v>
      </c>
      <c r="X34" s="41">
        <v>0</v>
      </c>
      <c r="Y34" s="42">
        <f>SUM(D34/D147)*100</f>
        <v>3.0176917875933995</v>
      </c>
      <c r="Z34" s="43">
        <f t="shared" si="0"/>
        <v>21003433</v>
      </c>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8"/>
    </row>
    <row r="35" spans="1:152" s="64" customFormat="1" ht="31.5" hidden="1" x14ac:dyDescent="0.25">
      <c r="A35" s="82"/>
      <c r="B35" s="295"/>
      <c r="C35" s="77" t="s">
        <v>71</v>
      </c>
      <c r="D35" s="78">
        <v>9203940</v>
      </c>
      <c r="E35" s="59"/>
      <c r="F35" s="43">
        <f>'[1]Agustus (2)'!O44</f>
        <v>100</v>
      </c>
      <c r="G35" s="58">
        <v>0</v>
      </c>
      <c r="H35" s="59">
        <f t="shared" si="3"/>
        <v>100</v>
      </c>
      <c r="I35" s="60">
        <f t="shared" si="4"/>
        <v>0.11982715231013401</v>
      </c>
      <c r="J35" s="43">
        <f>'[1]Oktober  (2)'!Q37</f>
        <v>9203940</v>
      </c>
      <c r="K35" s="61">
        <v>0</v>
      </c>
      <c r="L35" s="58">
        <f t="shared" si="2"/>
        <v>9203940</v>
      </c>
      <c r="M35" s="56">
        <v>0</v>
      </c>
      <c r="N35" s="199"/>
      <c r="O35" s="199"/>
      <c r="P35" s="199"/>
      <c r="Q35" s="52"/>
      <c r="R35" s="224" t="s">
        <v>53</v>
      </c>
      <c r="S35" s="205"/>
      <c r="T35" s="56">
        <v>0</v>
      </c>
      <c r="U35" s="56">
        <v>0</v>
      </c>
      <c r="V35" s="55">
        <v>0</v>
      </c>
      <c r="W35" s="56">
        <v>0</v>
      </c>
      <c r="X35" s="56">
        <v>0</v>
      </c>
      <c r="Y35" s="57">
        <f>(D35/D147)*100</f>
        <v>0.11982715231013401</v>
      </c>
      <c r="Z35" s="58">
        <f t="shared" si="0"/>
        <v>0</v>
      </c>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3"/>
    </row>
    <row r="36" spans="1:152" s="49" customFormat="1" ht="31.5" hidden="1" x14ac:dyDescent="0.25">
      <c r="A36" s="81"/>
      <c r="B36" s="294"/>
      <c r="C36" s="76" t="s">
        <v>72</v>
      </c>
      <c r="D36" s="83">
        <v>135000000</v>
      </c>
      <c r="E36" s="44"/>
      <c r="F36" s="43">
        <f>'[1]Agustus (2)'!O45</f>
        <v>100</v>
      </c>
      <c r="G36" s="43">
        <v>0</v>
      </c>
      <c r="H36" s="44">
        <f t="shared" si="3"/>
        <v>100</v>
      </c>
      <c r="I36" s="45">
        <f t="shared" si="4"/>
        <v>1.7575805102888646</v>
      </c>
      <c r="J36" s="43">
        <f>'[1]Oktober  (2)'!Q38</f>
        <v>47250000</v>
      </c>
      <c r="K36" s="68">
        <v>0</v>
      </c>
      <c r="L36" s="43">
        <f t="shared" si="2"/>
        <v>47250000</v>
      </c>
      <c r="M36" s="41">
        <v>0</v>
      </c>
      <c r="N36" s="190"/>
      <c r="O36" s="190"/>
      <c r="P36" s="190"/>
      <c r="Q36" s="37"/>
      <c r="R36" s="225" t="s">
        <v>53</v>
      </c>
      <c r="S36" s="215"/>
      <c r="T36" s="41">
        <v>0</v>
      </c>
      <c r="U36" s="41">
        <v>0</v>
      </c>
      <c r="V36" s="40">
        <v>0</v>
      </c>
      <c r="W36" s="41">
        <v>0</v>
      </c>
      <c r="X36" s="41">
        <v>0</v>
      </c>
      <c r="Y36" s="42">
        <f>(D36/D147)*100</f>
        <v>1.7575805102888646</v>
      </c>
      <c r="Z36" s="43">
        <f t="shared" si="0"/>
        <v>87750000</v>
      </c>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8"/>
    </row>
    <row r="37" spans="1:152" s="64" customFormat="1" ht="31.5" hidden="1" x14ac:dyDescent="0.25">
      <c r="A37" s="82"/>
      <c r="B37" s="295"/>
      <c r="C37" s="77" t="s">
        <v>73</v>
      </c>
      <c r="D37" s="78">
        <v>9285530</v>
      </c>
      <c r="E37" s="59"/>
      <c r="F37" s="43">
        <v>100</v>
      </c>
      <c r="G37" s="58">
        <v>0</v>
      </c>
      <c r="H37" s="59">
        <f t="shared" si="3"/>
        <v>100</v>
      </c>
      <c r="I37" s="60">
        <f t="shared" si="4"/>
        <v>0.12088938189409305</v>
      </c>
      <c r="J37" s="43">
        <f>'[1]Oktober  (2)'!Q39</f>
        <v>8287000</v>
      </c>
      <c r="K37" s="61">
        <v>0</v>
      </c>
      <c r="L37" s="58">
        <f t="shared" si="2"/>
        <v>8287000</v>
      </c>
      <c r="M37" s="56">
        <v>0</v>
      </c>
      <c r="N37" s="199"/>
      <c r="O37" s="199"/>
      <c r="P37" s="199"/>
      <c r="Q37" s="52"/>
      <c r="R37" s="224" t="s">
        <v>53</v>
      </c>
      <c r="S37" s="205"/>
      <c r="T37" s="56">
        <v>0</v>
      </c>
      <c r="U37" s="56">
        <v>0</v>
      </c>
      <c r="V37" s="55">
        <v>0</v>
      </c>
      <c r="W37" s="56">
        <v>0</v>
      </c>
      <c r="X37" s="56">
        <v>0</v>
      </c>
      <c r="Y37" s="57">
        <f>SUM(D37/D147)*100</f>
        <v>0.12088938189409304</v>
      </c>
      <c r="Z37" s="58">
        <f t="shared" si="0"/>
        <v>998530</v>
      </c>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3"/>
    </row>
    <row r="38" spans="1:152" s="64" customFormat="1" ht="31.5" hidden="1" x14ac:dyDescent="0.25">
      <c r="A38" s="82"/>
      <c r="B38" s="295"/>
      <c r="C38" s="77" t="s">
        <v>74</v>
      </c>
      <c r="D38" s="78">
        <v>16128510</v>
      </c>
      <c r="E38" s="59"/>
      <c r="F38" s="43">
        <v>100</v>
      </c>
      <c r="G38" s="58">
        <v>0</v>
      </c>
      <c r="H38" s="59">
        <f t="shared" si="3"/>
        <v>100</v>
      </c>
      <c r="I38" s="60">
        <f t="shared" si="4"/>
        <v>0.2099789247111041</v>
      </c>
      <c r="J38" s="43">
        <f>'[1]Oktober  (2)'!Q40</f>
        <v>9922500</v>
      </c>
      <c r="K38" s="61">
        <v>0</v>
      </c>
      <c r="L38" s="58">
        <f t="shared" si="2"/>
        <v>9922500</v>
      </c>
      <c r="M38" s="56">
        <v>0</v>
      </c>
      <c r="N38" s="199"/>
      <c r="O38" s="199"/>
      <c r="P38" s="199"/>
      <c r="Q38" s="52"/>
      <c r="R38" s="224" t="s">
        <v>53</v>
      </c>
      <c r="S38" s="205"/>
      <c r="T38" s="56">
        <v>0</v>
      </c>
      <c r="U38" s="56">
        <v>0</v>
      </c>
      <c r="V38" s="55">
        <v>0</v>
      </c>
      <c r="W38" s="56">
        <v>0</v>
      </c>
      <c r="X38" s="56">
        <v>0</v>
      </c>
      <c r="Y38" s="57">
        <f>SUM(D38/D147)*100</f>
        <v>0.20997892471110413</v>
      </c>
      <c r="Z38" s="58">
        <f t="shared" si="0"/>
        <v>6206010</v>
      </c>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3"/>
    </row>
    <row r="39" spans="1:152" s="49" customFormat="1" ht="31.5" hidden="1" x14ac:dyDescent="0.25">
      <c r="A39" s="81"/>
      <c r="B39" s="294"/>
      <c r="C39" s="76" t="s">
        <v>75</v>
      </c>
      <c r="D39" s="83">
        <v>66581230</v>
      </c>
      <c r="E39" s="44"/>
      <c r="F39" s="43">
        <v>70</v>
      </c>
      <c r="G39" s="84">
        <v>30</v>
      </c>
      <c r="H39" s="44">
        <f t="shared" si="3"/>
        <v>100</v>
      </c>
      <c r="I39" s="45">
        <f t="shared" si="4"/>
        <v>0.86682868295600191</v>
      </c>
      <c r="J39" s="43">
        <f>'[1]Oktober  (2)'!Q41</f>
        <v>35527000</v>
      </c>
      <c r="K39" s="68">
        <f>7200000+4258000</f>
        <v>11458000</v>
      </c>
      <c r="L39" s="43">
        <f t="shared" si="2"/>
        <v>46985000</v>
      </c>
      <c r="M39" s="41">
        <v>0</v>
      </c>
      <c r="N39" s="190"/>
      <c r="O39" s="190"/>
      <c r="P39" s="190"/>
      <c r="Q39" s="37"/>
      <c r="R39" s="225" t="s">
        <v>53</v>
      </c>
      <c r="S39" s="215"/>
      <c r="T39" s="41">
        <v>0</v>
      </c>
      <c r="U39" s="41">
        <v>0</v>
      </c>
      <c r="V39" s="40">
        <v>0</v>
      </c>
      <c r="W39" s="41">
        <v>0</v>
      </c>
      <c r="X39" s="41">
        <v>0</v>
      </c>
      <c r="Y39" s="42">
        <f>SUM(D39/D147)*100</f>
        <v>0.86682868295600191</v>
      </c>
      <c r="Z39" s="43">
        <f t="shared" si="0"/>
        <v>19596230</v>
      </c>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8"/>
    </row>
    <row r="40" spans="1:152" s="49" customFormat="1" ht="31.5" hidden="1" x14ac:dyDescent="0.25">
      <c r="A40" s="81"/>
      <c r="B40" s="294"/>
      <c r="C40" s="76" t="s">
        <v>76</v>
      </c>
      <c r="D40" s="83">
        <v>7051000</v>
      </c>
      <c r="E40" s="44"/>
      <c r="F40" s="43">
        <v>80</v>
      </c>
      <c r="G40" s="84">
        <v>20</v>
      </c>
      <c r="H40" s="44">
        <f t="shared" si="3"/>
        <v>100</v>
      </c>
      <c r="I40" s="45">
        <f t="shared" si="4"/>
        <v>9.1797779096642843E-2</v>
      </c>
      <c r="J40" s="43">
        <v>0</v>
      </c>
      <c r="K40" s="68">
        <v>6875000</v>
      </c>
      <c r="L40" s="43">
        <f t="shared" si="2"/>
        <v>6875000</v>
      </c>
      <c r="M40" s="41">
        <v>0</v>
      </c>
      <c r="N40" s="190"/>
      <c r="O40" s="190"/>
      <c r="P40" s="190"/>
      <c r="Q40" s="37"/>
      <c r="R40" s="225" t="s">
        <v>53</v>
      </c>
      <c r="S40" s="215"/>
      <c r="T40" s="41">
        <v>0</v>
      </c>
      <c r="U40" s="41">
        <v>0</v>
      </c>
      <c r="V40" s="40">
        <v>0</v>
      </c>
      <c r="W40" s="41">
        <v>0</v>
      </c>
      <c r="X40" s="41">
        <v>0</v>
      </c>
      <c r="Y40" s="42">
        <f>SUM(D40/D147)*100</f>
        <v>9.1797779096642843E-2</v>
      </c>
      <c r="Z40" s="43">
        <f t="shared" si="0"/>
        <v>176000</v>
      </c>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8"/>
    </row>
    <row r="41" spans="1:152" s="49" customFormat="1" ht="31.5" hidden="1" x14ac:dyDescent="0.25">
      <c r="A41" s="81"/>
      <c r="B41" s="294"/>
      <c r="C41" s="76" t="s">
        <v>77</v>
      </c>
      <c r="D41" s="83">
        <v>40250000</v>
      </c>
      <c r="E41" s="44"/>
      <c r="F41" s="43">
        <v>60</v>
      </c>
      <c r="G41" s="43">
        <v>30</v>
      </c>
      <c r="H41" s="44">
        <f t="shared" si="3"/>
        <v>90</v>
      </c>
      <c r="I41" s="45">
        <f t="shared" si="4"/>
        <v>0.4716174369275119</v>
      </c>
      <c r="J41" s="43">
        <f>'[1]Oktober  (2)'!Q43</f>
        <v>4291000</v>
      </c>
      <c r="K41" s="68">
        <f>10411500+14642500</f>
        <v>25054000</v>
      </c>
      <c r="L41" s="43">
        <f t="shared" si="2"/>
        <v>29345000</v>
      </c>
      <c r="M41" s="41">
        <v>0</v>
      </c>
      <c r="N41" s="190"/>
      <c r="O41" s="190"/>
      <c r="P41" s="190"/>
      <c r="Q41" s="37"/>
      <c r="R41" s="225" t="s">
        <v>53</v>
      </c>
      <c r="S41" s="215"/>
      <c r="T41" s="41">
        <v>0</v>
      </c>
      <c r="U41" s="41">
        <v>0</v>
      </c>
      <c r="V41" s="40">
        <v>0</v>
      </c>
      <c r="W41" s="41">
        <v>0</v>
      </c>
      <c r="X41" s="41">
        <v>0</v>
      </c>
      <c r="Y41" s="42">
        <f>SUM(D41/D147)*100</f>
        <v>0.52401937436390211</v>
      </c>
      <c r="Z41" s="43">
        <f t="shared" si="0"/>
        <v>10905000</v>
      </c>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8"/>
    </row>
    <row r="42" spans="1:152" s="64" customFormat="1" ht="47.25" hidden="1" x14ac:dyDescent="0.25">
      <c r="A42" s="82"/>
      <c r="B42" s="295"/>
      <c r="C42" s="77" t="s">
        <v>78</v>
      </c>
      <c r="D42" s="78">
        <v>13907080</v>
      </c>
      <c r="E42" s="59"/>
      <c r="F42" s="43">
        <v>100</v>
      </c>
      <c r="G42" s="58">
        <v>0</v>
      </c>
      <c r="H42" s="59">
        <f t="shared" si="3"/>
        <v>100</v>
      </c>
      <c r="I42" s="60">
        <f t="shared" si="4"/>
        <v>0.18105787231872639</v>
      </c>
      <c r="J42" s="43">
        <f>'[1]Oktober  (2)'!Q44</f>
        <v>0</v>
      </c>
      <c r="K42" s="61">
        <v>13907000</v>
      </c>
      <c r="L42" s="58">
        <f t="shared" si="2"/>
        <v>13907000</v>
      </c>
      <c r="M42" s="56">
        <v>0</v>
      </c>
      <c r="N42" s="199"/>
      <c r="O42" s="199"/>
      <c r="P42" s="199"/>
      <c r="Q42" s="52"/>
      <c r="R42" s="224" t="s">
        <v>53</v>
      </c>
      <c r="S42" s="205"/>
      <c r="T42" s="56">
        <v>0</v>
      </c>
      <c r="U42" s="56">
        <v>0</v>
      </c>
      <c r="V42" s="55">
        <v>0</v>
      </c>
      <c r="W42" s="56">
        <v>0</v>
      </c>
      <c r="X42" s="56">
        <v>0</v>
      </c>
      <c r="Y42" s="57">
        <f>SUM(D42/D147)*100</f>
        <v>0.18105787231872639</v>
      </c>
      <c r="Z42" s="58">
        <f t="shared" si="0"/>
        <v>80</v>
      </c>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3"/>
    </row>
    <row r="43" spans="1:152" s="64" customFormat="1" ht="31.5" hidden="1" x14ac:dyDescent="0.25">
      <c r="A43" s="50" t="s">
        <v>79</v>
      </c>
      <c r="B43" s="290"/>
      <c r="C43" s="77" t="s">
        <v>80</v>
      </c>
      <c r="D43" s="78">
        <f>D44</f>
        <v>61163750</v>
      </c>
      <c r="E43" s="59"/>
      <c r="F43" s="58"/>
      <c r="G43" s="58"/>
      <c r="H43" s="58"/>
      <c r="I43" s="80"/>
      <c r="J43" s="61">
        <f>J44</f>
        <v>22900000</v>
      </c>
      <c r="K43" s="61">
        <f>K44</f>
        <v>38258000</v>
      </c>
      <c r="L43" s="58">
        <f t="shared" si="2"/>
        <v>61158000</v>
      </c>
      <c r="M43" s="56"/>
      <c r="N43" s="199"/>
      <c r="O43" s="199"/>
      <c r="P43" s="199"/>
      <c r="Q43" s="52"/>
      <c r="R43" s="224" t="s">
        <v>40</v>
      </c>
      <c r="S43" s="205"/>
      <c r="T43" s="56"/>
      <c r="U43" s="56"/>
      <c r="V43" s="55"/>
      <c r="W43" s="56"/>
      <c r="X43" s="56"/>
      <c r="Y43" s="80"/>
      <c r="Z43" s="58">
        <f t="shared" si="0"/>
        <v>5750</v>
      </c>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3"/>
    </row>
    <row r="44" spans="1:152" s="64" customFormat="1" ht="47.25" hidden="1" x14ac:dyDescent="0.25">
      <c r="A44" s="82"/>
      <c r="B44" s="295"/>
      <c r="C44" s="77" t="s">
        <v>70</v>
      </c>
      <c r="D44" s="85">
        <v>61163750</v>
      </c>
      <c r="E44" s="59"/>
      <c r="F44" s="43">
        <v>72</v>
      </c>
      <c r="G44" s="58">
        <v>28</v>
      </c>
      <c r="H44" s="59">
        <f>F44+G44</f>
        <v>100</v>
      </c>
      <c r="I44" s="60">
        <f>(Y44*H44)/100</f>
        <v>0.79629788841615212</v>
      </c>
      <c r="J44" s="43">
        <f>'[1]Oktober  (2)'!Q46</f>
        <v>22900000</v>
      </c>
      <c r="K44" s="61">
        <v>38258000</v>
      </c>
      <c r="L44" s="58">
        <f t="shared" si="2"/>
        <v>61158000</v>
      </c>
      <c r="M44" s="56">
        <v>0</v>
      </c>
      <c r="N44" s="199"/>
      <c r="O44" s="199"/>
      <c r="P44" s="199"/>
      <c r="Q44" s="52"/>
      <c r="R44" s="224" t="s">
        <v>40</v>
      </c>
      <c r="S44" s="205"/>
      <c r="T44" s="56">
        <v>0</v>
      </c>
      <c r="U44" s="56">
        <v>0</v>
      </c>
      <c r="V44" s="55">
        <v>0</v>
      </c>
      <c r="W44" s="56">
        <v>0</v>
      </c>
      <c r="X44" s="56">
        <v>0</v>
      </c>
      <c r="Y44" s="57">
        <f>SUM(D44/D147)*100</f>
        <v>0.79629788841615212</v>
      </c>
      <c r="Z44" s="58">
        <f t="shared" si="0"/>
        <v>5750</v>
      </c>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3"/>
    </row>
    <row r="45" spans="1:152" s="34" customFormat="1" ht="47.25" hidden="1" x14ac:dyDescent="0.25">
      <c r="A45" s="20" t="s">
        <v>81</v>
      </c>
      <c r="B45" s="292"/>
      <c r="C45" s="73" t="s">
        <v>82</v>
      </c>
      <c r="D45" s="69">
        <f>D46</f>
        <v>98969600</v>
      </c>
      <c r="E45" s="59"/>
      <c r="F45" s="43"/>
      <c r="G45" s="29"/>
      <c r="H45" s="29"/>
      <c r="I45" s="71"/>
      <c r="J45" s="29">
        <f>J46</f>
        <v>2732000</v>
      </c>
      <c r="K45" s="29">
        <f>K46</f>
        <v>63787640</v>
      </c>
      <c r="L45" s="29">
        <f t="shared" si="2"/>
        <v>66519640</v>
      </c>
      <c r="M45" s="27"/>
      <c r="N45" s="198"/>
      <c r="O45" s="198"/>
      <c r="P45" s="198"/>
      <c r="Q45" s="75"/>
      <c r="R45" s="226"/>
      <c r="S45" s="214"/>
      <c r="T45" s="27"/>
      <c r="U45" s="27"/>
      <c r="V45" s="25"/>
      <c r="W45" s="27"/>
      <c r="X45" s="27"/>
      <c r="Y45" s="71"/>
      <c r="Z45" s="29">
        <f t="shared" si="0"/>
        <v>32449960</v>
      </c>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3"/>
    </row>
    <row r="46" spans="1:152" s="64" customFormat="1" ht="47.25" hidden="1" x14ac:dyDescent="0.25">
      <c r="A46" s="50" t="s">
        <v>83</v>
      </c>
      <c r="B46" s="290"/>
      <c r="C46" s="77" t="s">
        <v>84</v>
      </c>
      <c r="D46" s="78">
        <v>98969600</v>
      </c>
      <c r="E46" s="59"/>
      <c r="F46" s="43">
        <v>70</v>
      </c>
      <c r="G46" s="58">
        <v>10</v>
      </c>
      <c r="H46" s="59">
        <f t="shared" si="3"/>
        <v>80</v>
      </c>
      <c r="I46" s="60">
        <f>(Y46*H46)/100</f>
        <v>1.0307972744953176</v>
      </c>
      <c r="J46" s="43">
        <f>'[1]Oktober  (2)'!Q48</f>
        <v>2732000</v>
      </c>
      <c r="K46" s="61">
        <f>58050740+5736900</f>
        <v>63787640</v>
      </c>
      <c r="L46" s="58">
        <f t="shared" si="2"/>
        <v>66519640</v>
      </c>
      <c r="M46" s="56">
        <v>0</v>
      </c>
      <c r="N46" s="199"/>
      <c r="O46" s="199"/>
      <c r="P46" s="199"/>
      <c r="Q46" s="52"/>
      <c r="R46" s="224" t="s">
        <v>40</v>
      </c>
      <c r="S46" s="205"/>
      <c r="T46" s="56">
        <v>0</v>
      </c>
      <c r="U46" s="56">
        <v>0</v>
      </c>
      <c r="V46" s="55">
        <v>0</v>
      </c>
      <c r="W46" s="56">
        <v>0</v>
      </c>
      <c r="X46" s="56">
        <v>0</v>
      </c>
      <c r="Y46" s="57">
        <f>SUM(D46/D147*100)</f>
        <v>1.2884965931191468</v>
      </c>
      <c r="Z46" s="58">
        <f t="shared" si="0"/>
        <v>32449960</v>
      </c>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3"/>
    </row>
    <row r="47" spans="1:152" s="34" customFormat="1" ht="47.25" hidden="1" x14ac:dyDescent="0.25">
      <c r="A47" s="20" t="s">
        <v>85</v>
      </c>
      <c r="B47" s="292">
        <v>1</v>
      </c>
      <c r="C47" s="73" t="s">
        <v>86</v>
      </c>
      <c r="D47" s="74">
        <f>SUM(D48,D49,D61,D65)</f>
        <v>2172417254.8000002</v>
      </c>
      <c r="E47" s="59"/>
      <c r="F47" s="43"/>
      <c r="G47" s="29"/>
      <c r="H47" s="29"/>
      <c r="I47" s="86"/>
      <c r="J47" s="29">
        <f>J49+J61+J65</f>
        <v>54000000</v>
      </c>
      <c r="K47" s="29">
        <f>K49+K61+K65</f>
        <v>1787452940</v>
      </c>
      <c r="L47" s="29">
        <f>L48+L49+L61+L65</f>
        <v>1323386680</v>
      </c>
      <c r="M47" s="27"/>
      <c r="N47" s="198"/>
      <c r="O47" s="198"/>
      <c r="P47" s="198"/>
      <c r="Q47" s="22"/>
      <c r="R47" s="226"/>
      <c r="S47" s="214"/>
      <c r="T47" s="27"/>
      <c r="U47" s="27"/>
      <c r="V47" s="25"/>
      <c r="W47" s="27"/>
      <c r="X47" s="27"/>
      <c r="Y47" s="86"/>
      <c r="Z47" s="29">
        <f t="shared" si="0"/>
        <v>849030574.80000019</v>
      </c>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3"/>
    </row>
    <row r="48" spans="1:152" s="64" customFormat="1" ht="31.5" hidden="1" x14ac:dyDescent="0.25">
      <c r="A48" s="50" t="s">
        <v>87</v>
      </c>
      <c r="B48" s="290"/>
      <c r="C48" s="77" t="s">
        <v>88</v>
      </c>
      <c r="D48" s="87">
        <v>39932240</v>
      </c>
      <c r="E48" s="59"/>
      <c r="F48" s="43">
        <v>70</v>
      </c>
      <c r="G48" s="61">
        <v>30</v>
      </c>
      <c r="H48" s="59">
        <f t="shared" si="3"/>
        <v>100</v>
      </c>
      <c r="I48" s="60">
        <f>(Y48*H48)/100</f>
        <v>0.51988242041612898</v>
      </c>
      <c r="J48" s="43">
        <f>'[1]Oktober  (2)'!Q50</f>
        <v>0</v>
      </c>
      <c r="K48" s="61">
        <f>28840000+786240+450000+2725000+3400000</f>
        <v>36201240</v>
      </c>
      <c r="L48" s="58">
        <f t="shared" ref="L48" si="5">J48+K48</f>
        <v>36201240</v>
      </c>
      <c r="M48" s="56">
        <v>0</v>
      </c>
      <c r="N48" s="199"/>
      <c r="O48" s="199"/>
      <c r="P48" s="199"/>
      <c r="Q48" s="52"/>
      <c r="R48" s="224" t="s">
        <v>40</v>
      </c>
      <c r="S48" s="205"/>
      <c r="T48" s="56">
        <v>0</v>
      </c>
      <c r="U48" s="56">
        <v>0</v>
      </c>
      <c r="V48" s="55">
        <v>0</v>
      </c>
      <c r="W48" s="56">
        <v>0</v>
      </c>
      <c r="X48" s="56">
        <v>0</v>
      </c>
      <c r="Y48" s="57">
        <f>SUM(D48/D147)*100</f>
        <v>0.51988242041612898</v>
      </c>
      <c r="Z48" s="58">
        <f t="shared" si="0"/>
        <v>3731000</v>
      </c>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3"/>
    </row>
    <row r="49" spans="1:152" s="64" customFormat="1" ht="63" hidden="1" x14ac:dyDescent="0.25">
      <c r="A49" s="50" t="s">
        <v>89</v>
      </c>
      <c r="B49" s="290"/>
      <c r="C49" s="77" t="s">
        <v>90</v>
      </c>
      <c r="D49" s="87">
        <f>SUM(D50:D60)</f>
        <v>801213654.80000007</v>
      </c>
      <c r="E49" s="59"/>
      <c r="F49" s="43"/>
      <c r="G49" s="61"/>
      <c r="H49" s="59"/>
      <c r="I49" s="87"/>
      <c r="J49" s="61">
        <f>SUM(J50:J60)</f>
        <v>0</v>
      </c>
      <c r="K49" s="61">
        <f>SUM(K50:K60)</f>
        <v>653552940</v>
      </c>
      <c r="L49" s="61">
        <f>SUM(L50:L60)</f>
        <v>99285440</v>
      </c>
      <c r="M49" s="56"/>
      <c r="N49" s="199"/>
      <c r="O49" s="199"/>
      <c r="P49" s="199"/>
      <c r="Q49" s="52"/>
      <c r="R49" s="224" t="s">
        <v>91</v>
      </c>
      <c r="S49" s="205"/>
      <c r="T49" s="79"/>
      <c r="U49" s="56"/>
      <c r="V49" s="55"/>
      <c r="W49" s="88"/>
      <c r="X49" s="56"/>
      <c r="Y49" s="87"/>
      <c r="Z49" s="58">
        <f t="shared" si="0"/>
        <v>701928214.80000007</v>
      </c>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3"/>
    </row>
    <row r="50" spans="1:152" s="64" customFormat="1" ht="63" hidden="1" x14ac:dyDescent="0.25">
      <c r="A50" s="89"/>
      <c r="B50" s="296"/>
      <c r="C50" s="77" t="s">
        <v>92</v>
      </c>
      <c r="D50" s="92">
        <v>42798620</v>
      </c>
      <c r="E50" s="59"/>
      <c r="F50" s="43">
        <v>50</v>
      </c>
      <c r="G50" s="58">
        <v>50</v>
      </c>
      <c r="H50" s="59">
        <f t="shared" si="3"/>
        <v>100</v>
      </c>
      <c r="I50" s="60">
        <f t="shared" ref="I50:I60" si="6">(Y50*H50)/100</f>
        <v>0.55720015095747555</v>
      </c>
      <c r="J50" s="43">
        <f>'[1]Oktober  (2)'!Q52</f>
        <v>0</v>
      </c>
      <c r="K50" s="61">
        <v>42784940</v>
      </c>
      <c r="L50" s="58">
        <f t="shared" si="2"/>
        <v>42784940</v>
      </c>
      <c r="M50" s="56">
        <v>0</v>
      </c>
      <c r="N50" s="200"/>
      <c r="O50" s="200"/>
      <c r="P50" s="200"/>
      <c r="Q50" s="91"/>
      <c r="R50" s="224" t="s">
        <v>91</v>
      </c>
      <c r="S50" s="205"/>
      <c r="T50" s="56">
        <v>0</v>
      </c>
      <c r="U50" s="56">
        <v>0</v>
      </c>
      <c r="V50" s="55">
        <v>0</v>
      </c>
      <c r="W50" s="56">
        <v>0</v>
      </c>
      <c r="X50" s="56">
        <v>0</v>
      </c>
      <c r="Y50" s="57">
        <f>SUM(D50/D147)*100</f>
        <v>0.55720015095747555</v>
      </c>
      <c r="Z50" s="58">
        <f t="shared" si="0"/>
        <v>13680</v>
      </c>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3"/>
    </row>
    <row r="51" spans="1:152" s="64" customFormat="1" ht="78.75" hidden="1" x14ac:dyDescent="0.25">
      <c r="A51" s="51"/>
      <c r="B51" s="297"/>
      <c r="C51" s="90" t="s">
        <v>93</v>
      </c>
      <c r="D51" s="94">
        <v>21140650</v>
      </c>
      <c r="E51" s="59"/>
      <c r="F51" s="43">
        <f>'[1]Oktober  (2)'!O53</f>
        <v>0</v>
      </c>
      <c r="G51" s="58">
        <v>100</v>
      </c>
      <c r="H51" s="59">
        <f t="shared" si="3"/>
        <v>100</v>
      </c>
      <c r="I51" s="60">
        <f t="shared" si="6"/>
        <v>0.27523255122102436</v>
      </c>
      <c r="J51" s="43">
        <f>'[1]Oktober  (2)'!Q53</f>
        <v>0</v>
      </c>
      <c r="K51" s="61">
        <v>21000000</v>
      </c>
      <c r="L51" s="58">
        <f t="shared" si="2"/>
        <v>21000000</v>
      </c>
      <c r="M51" s="56" t="s">
        <v>97</v>
      </c>
      <c r="N51" s="201"/>
      <c r="O51" s="201"/>
      <c r="P51" s="201"/>
      <c r="Q51" s="93"/>
      <c r="R51" s="224" t="s">
        <v>91</v>
      </c>
      <c r="S51" s="205"/>
      <c r="T51" s="95" t="s">
        <v>94</v>
      </c>
      <c r="U51" s="95" t="s">
        <v>95</v>
      </c>
      <c r="V51" s="55" t="s">
        <v>96</v>
      </c>
      <c r="W51" s="56">
        <v>21000000</v>
      </c>
      <c r="X51" s="56" t="s">
        <v>98</v>
      </c>
      <c r="Y51" s="57">
        <f>SUM(D51/D147)*100</f>
        <v>0.27523255122102436</v>
      </c>
      <c r="Z51" s="58">
        <f t="shared" si="0"/>
        <v>140650</v>
      </c>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3"/>
    </row>
    <row r="52" spans="1:152" s="64" customFormat="1" ht="94.5" hidden="1" x14ac:dyDescent="0.25">
      <c r="A52" s="51"/>
      <c r="B52" s="297"/>
      <c r="C52" s="90" t="s">
        <v>99</v>
      </c>
      <c r="D52" s="94">
        <v>21140650</v>
      </c>
      <c r="E52" s="59"/>
      <c r="F52" s="43">
        <f>'[1]Oktober  (2)'!O54</f>
        <v>0</v>
      </c>
      <c r="G52" s="58">
        <v>100</v>
      </c>
      <c r="H52" s="59">
        <f t="shared" si="3"/>
        <v>100</v>
      </c>
      <c r="I52" s="60">
        <f t="shared" si="6"/>
        <v>0.27523255122102436</v>
      </c>
      <c r="J52" s="43">
        <f>'[1]Oktober  (2)'!Q54</f>
        <v>0</v>
      </c>
      <c r="K52" s="61">
        <v>20900000</v>
      </c>
      <c r="L52" s="58">
        <f t="shared" si="2"/>
        <v>20900000</v>
      </c>
      <c r="M52" s="56" t="s">
        <v>103</v>
      </c>
      <c r="N52" s="201"/>
      <c r="O52" s="201"/>
      <c r="P52" s="201"/>
      <c r="Q52" s="93"/>
      <c r="R52" s="224" t="s">
        <v>91</v>
      </c>
      <c r="S52" s="205"/>
      <c r="T52" s="95" t="s">
        <v>100</v>
      </c>
      <c r="U52" s="95" t="s">
        <v>101</v>
      </c>
      <c r="V52" s="55" t="s">
        <v>102</v>
      </c>
      <c r="W52" s="56">
        <v>20900000</v>
      </c>
      <c r="X52" s="56" t="s">
        <v>104</v>
      </c>
      <c r="Y52" s="57">
        <f>SUM(D52/D147)*100</f>
        <v>0.27523255122102436</v>
      </c>
      <c r="Z52" s="58">
        <f t="shared" si="0"/>
        <v>240650</v>
      </c>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3"/>
    </row>
    <row r="53" spans="1:152" s="64" customFormat="1" ht="63" hidden="1" x14ac:dyDescent="0.25">
      <c r="A53" s="51"/>
      <c r="B53" s="297"/>
      <c r="C53" s="90" t="s">
        <v>105</v>
      </c>
      <c r="D53" s="94">
        <v>0</v>
      </c>
      <c r="E53" s="59"/>
      <c r="F53" s="43">
        <f>'[1]Oktober  (2)'!O55</f>
        <v>0</v>
      </c>
      <c r="G53" s="58">
        <v>0</v>
      </c>
      <c r="H53" s="59">
        <f t="shared" si="3"/>
        <v>0</v>
      </c>
      <c r="I53" s="60">
        <f t="shared" si="6"/>
        <v>0</v>
      </c>
      <c r="J53" s="43">
        <f>'[1]Oktober  (2)'!Q55</f>
        <v>0</v>
      </c>
      <c r="K53" s="61">
        <v>0</v>
      </c>
      <c r="L53" s="58">
        <f t="shared" si="2"/>
        <v>0</v>
      </c>
      <c r="M53" s="56">
        <v>0</v>
      </c>
      <c r="N53" s="201"/>
      <c r="O53" s="201"/>
      <c r="P53" s="201"/>
      <c r="Q53" s="93"/>
      <c r="R53" s="224" t="s">
        <v>91</v>
      </c>
      <c r="S53" s="205"/>
      <c r="T53" s="56">
        <v>0</v>
      </c>
      <c r="U53" s="56">
        <v>0</v>
      </c>
      <c r="V53" s="55">
        <v>0</v>
      </c>
      <c r="W53" s="56">
        <v>0</v>
      </c>
      <c r="X53" s="56">
        <v>0</v>
      </c>
      <c r="Y53" s="57">
        <f>SUM(D53/D147)*100</f>
        <v>0</v>
      </c>
      <c r="Z53" s="58">
        <f t="shared" si="0"/>
        <v>0</v>
      </c>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3"/>
    </row>
    <row r="54" spans="1:152" s="64" customFormat="1" ht="110.25" hidden="1" x14ac:dyDescent="0.25">
      <c r="A54" s="51"/>
      <c r="B54" s="297"/>
      <c r="C54" s="90" t="s">
        <v>106</v>
      </c>
      <c r="D54" s="94">
        <v>14644500</v>
      </c>
      <c r="E54" s="59"/>
      <c r="F54" s="43">
        <f>'[1]Oktober  (2)'!O56</f>
        <v>0</v>
      </c>
      <c r="G54" s="58">
        <v>100</v>
      </c>
      <c r="H54" s="59">
        <f t="shared" si="3"/>
        <v>100</v>
      </c>
      <c r="I54" s="60">
        <f t="shared" si="6"/>
        <v>0.19065842802166869</v>
      </c>
      <c r="J54" s="43">
        <f>'[1]Oktober  (2)'!Q56</f>
        <v>0</v>
      </c>
      <c r="K54" s="61">
        <v>14600000</v>
      </c>
      <c r="L54" s="58">
        <f t="shared" si="2"/>
        <v>14600000</v>
      </c>
      <c r="M54" s="56" t="s">
        <v>110</v>
      </c>
      <c r="N54" s="201"/>
      <c r="O54" s="201"/>
      <c r="P54" s="201"/>
      <c r="Q54" s="93"/>
      <c r="R54" s="224" t="s">
        <v>91</v>
      </c>
      <c r="S54" s="205"/>
      <c r="T54" s="95" t="s">
        <v>107</v>
      </c>
      <c r="U54" s="95" t="s">
        <v>108</v>
      </c>
      <c r="V54" s="55" t="s">
        <v>109</v>
      </c>
      <c r="W54" s="56">
        <v>14600000</v>
      </c>
      <c r="X54" s="56" t="s">
        <v>111</v>
      </c>
      <c r="Y54" s="57">
        <f>SUM(D54/D147)*100</f>
        <v>0.19065842802166871</v>
      </c>
      <c r="Z54" s="58">
        <f t="shared" si="0"/>
        <v>44500</v>
      </c>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3"/>
    </row>
    <row r="55" spans="1:152" s="64" customFormat="1" ht="94.5" x14ac:dyDescent="0.25">
      <c r="A55" s="51"/>
      <c r="B55" s="297">
        <v>1</v>
      </c>
      <c r="C55" s="90" t="s">
        <v>112</v>
      </c>
      <c r="D55" s="94">
        <v>75141000</v>
      </c>
      <c r="E55" s="59" t="s">
        <v>119</v>
      </c>
      <c r="F55" s="43">
        <f>'[1]Oktober  (2)'!O57</f>
        <v>0</v>
      </c>
      <c r="G55" s="58">
        <v>100</v>
      </c>
      <c r="H55" s="59">
        <f t="shared" si="3"/>
        <v>100</v>
      </c>
      <c r="I55" s="60">
        <f t="shared" si="6"/>
        <v>0.97826931202678191</v>
      </c>
      <c r="J55" s="43">
        <f>'[1]Oktober  (2)'!Q57</f>
        <v>0</v>
      </c>
      <c r="K55" s="43">
        <v>54268000</v>
      </c>
      <c r="L55" s="99">
        <v>100</v>
      </c>
      <c r="M55" s="56" t="s">
        <v>117</v>
      </c>
      <c r="N55" s="93" t="s">
        <v>504</v>
      </c>
      <c r="O55" s="201" t="s">
        <v>505</v>
      </c>
      <c r="P55" s="201" t="s">
        <v>506</v>
      </c>
      <c r="Q55" s="93" t="s">
        <v>507</v>
      </c>
      <c r="R55" s="224" t="s">
        <v>91</v>
      </c>
      <c r="S55" s="205"/>
      <c r="T55" s="95" t="s">
        <v>114</v>
      </c>
      <c r="U55" s="95" t="s">
        <v>115</v>
      </c>
      <c r="V55" s="55" t="s">
        <v>116</v>
      </c>
      <c r="W55" s="56">
        <v>54268000</v>
      </c>
      <c r="X55" s="56" t="s">
        <v>118</v>
      </c>
      <c r="Y55" s="57">
        <f>(D55/D147)*100</f>
        <v>0.97826931202678202</v>
      </c>
      <c r="Z55" s="58">
        <f t="shared" si="0"/>
        <v>75140900</v>
      </c>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3"/>
    </row>
    <row r="56" spans="1:152" s="64" customFormat="1" ht="48.75" hidden="1" customHeight="1" x14ac:dyDescent="0.25">
      <c r="A56" s="51"/>
      <c r="B56" s="297"/>
      <c r="C56" s="90" t="s">
        <v>120</v>
      </c>
      <c r="D56" s="94">
        <v>125236000</v>
      </c>
      <c r="E56" s="59"/>
      <c r="F56" s="43">
        <f>'[1]Oktober  (2)'!O58</f>
        <v>0</v>
      </c>
      <c r="G56" s="58">
        <v>0</v>
      </c>
      <c r="H56" s="59">
        <f t="shared" si="3"/>
        <v>0</v>
      </c>
      <c r="I56" s="60">
        <f t="shared" si="6"/>
        <v>0</v>
      </c>
      <c r="J56" s="43">
        <f>'[1]Oktober  (2)'!Q58</f>
        <v>0</v>
      </c>
      <c r="K56" s="61">
        <v>0</v>
      </c>
      <c r="L56" s="58">
        <f t="shared" si="2"/>
        <v>0</v>
      </c>
      <c r="M56" s="56">
        <v>0</v>
      </c>
      <c r="N56" s="93"/>
      <c r="O56" s="201"/>
      <c r="P56" s="201"/>
      <c r="Q56" s="93"/>
      <c r="R56" s="224" t="s">
        <v>91</v>
      </c>
      <c r="S56" s="205"/>
      <c r="T56" s="56">
        <v>0</v>
      </c>
      <c r="U56" s="56">
        <v>0</v>
      </c>
      <c r="V56" s="55">
        <v>0</v>
      </c>
      <c r="W56" s="56">
        <v>0</v>
      </c>
      <c r="X56" s="56">
        <v>0</v>
      </c>
      <c r="Y56" s="57">
        <f>(D56/D147)*100</f>
        <v>1.630461872492861</v>
      </c>
      <c r="Z56" s="58">
        <f t="shared" si="0"/>
        <v>125236000</v>
      </c>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3"/>
    </row>
    <row r="57" spans="1:152" s="64" customFormat="1" ht="64.5" hidden="1" customHeight="1" x14ac:dyDescent="0.25">
      <c r="A57" s="51"/>
      <c r="B57" s="297"/>
      <c r="C57" s="90" t="s">
        <v>121</v>
      </c>
      <c r="D57" s="94">
        <v>125278058.7</v>
      </c>
      <c r="E57" s="59" t="s">
        <v>128</v>
      </c>
      <c r="F57" s="43">
        <v>70</v>
      </c>
      <c r="G57" s="58">
        <v>30</v>
      </c>
      <c r="H57" s="59">
        <f t="shared" si="3"/>
        <v>100</v>
      </c>
      <c r="I57" s="60">
        <f t="shared" si="6"/>
        <v>1.6310094395403283</v>
      </c>
      <c r="J57" s="43">
        <f>'[1]Oktober  (2)'!Q59</f>
        <v>0</v>
      </c>
      <c r="K57" s="61">
        <v>125000000</v>
      </c>
      <c r="L57" s="99">
        <v>100</v>
      </c>
      <c r="M57" s="56" t="s">
        <v>126</v>
      </c>
      <c r="N57" s="93" t="s">
        <v>122</v>
      </c>
      <c r="O57" s="201" t="s">
        <v>555</v>
      </c>
      <c r="P57" s="31" t="s">
        <v>128</v>
      </c>
      <c r="Q57" s="93" t="s">
        <v>558</v>
      </c>
      <c r="R57" s="224" t="s">
        <v>91</v>
      </c>
      <c r="S57" s="205"/>
      <c r="T57" s="56" t="s">
        <v>123</v>
      </c>
      <c r="U57" s="56" t="s">
        <v>124</v>
      </c>
      <c r="V57" s="55" t="s">
        <v>125</v>
      </c>
      <c r="W57" s="56">
        <v>125000000</v>
      </c>
      <c r="X57" s="56" t="s">
        <v>127</v>
      </c>
      <c r="Y57" s="57">
        <f>(D57/D147)*100</f>
        <v>1.6310094395403283</v>
      </c>
      <c r="Z57" s="58">
        <f t="shared" si="0"/>
        <v>125277958.7</v>
      </c>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3"/>
    </row>
    <row r="58" spans="1:152" s="64" customFormat="1" ht="110.25" hidden="1" x14ac:dyDescent="0.25">
      <c r="A58" s="51"/>
      <c r="B58" s="297"/>
      <c r="C58" s="90" t="s">
        <v>129</v>
      </c>
      <c r="D58" s="94">
        <v>125278058.7</v>
      </c>
      <c r="E58" s="59" t="s">
        <v>135</v>
      </c>
      <c r="F58" s="43">
        <v>70</v>
      </c>
      <c r="G58" s="58">
        <v>30</v>
      </c>
      <c r="H58" s="59">
        <f t="shared" si="3"/>
        <v>100</v>
      </c>
      <c r="I58" s="60">
        <f t="shared" si="6"/>
        <v>1.6310094395403283</v>
      </c>
      <c r="J58" s="43">
        <f>'[1]Oktober  (2)'!Q60</f>
        <v>0</v>
      </c>
      <c r="K58" s="61">
        <v>125000000</v>
      </c>
      <c r="L58" s="99">
        <v>100</v>
      </c>
      <c r="M58" s="56" t="s">
        <v>133</v>
      </c>
      <c r="N58" s="96" t="s">
        <v>130</v>
      </c>
      <c r="O58" s="202" t="s">
        <v>557</v>
      </c>
      <c r="P58" s="31" t="s">
        <v>135</v>
      </c>
      <c r="Q58" s="96" t="s">
        <v>558</v>
      </c>
      <c r="R58" s="224" t="s">
        <v>91</v>
      </c>
      <c r="S58" s="205"/>
      <c r="T58" s="95" t="s">
        <v>131</v>
      </c>
      <c r="U58" s="56" t="s">
        <v>124</v>
      </c>
      <c r="V58" s="55" t="s">
        <v>132</v>
      </c>
      <c r="W58" s="56">
        <v>125000000</v>
      </c>
      <c r="X58" s="56" t="s">
        <v>134</v>
      </c>
      <c r="Y58" s="57">
        <f>(D58/D147)*100</f>
        <v>1.6310094395403283</v>
      </c>
      <c r="Z58" s="58">
        <f t="shared" si="0"/>
        <v>125277958.7</v>
      </c>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3"/>
    </row>
    <row r="59" spans="1:152" s="64" customFormat="1" ht="63.75" hidden="1" customHeight="1" x14ac:dyDescent="0.25">
      <c r="A59" s="51"/>
      <c r="B59" s="297"/>
      <c r="C59" s="90" t="s">
        <v>136</v>
      </c>
      <c r="D59" s="94">
        <v>125278058.7</v>
      </c>
      <c r="E59" s="59" t="s">
        <v>141</v>
      </c>
      <c r="F59" s="43">
        <v>70</v>
      </c>
      <c r="G59" s="58">
        <v>30</v>
      </c>
      <c r="H59" s="59">
        <f t="shared" si="3"/>
        <v>100</v>
      </c>
      <c r="I59" s="60">
        <f t="shared" si="6"/>
        <v>1.6310094395403283</v>
      </c>
      <c r="J59" s="43">
        <f>'[1]Oktober  (2)'!Q61</f>
        <v>0</v>
      </c>
      <c r="K59" s="61">
        <f>37500000+87500000</f>
        <v>125000000</v>
      </c>
      <c r="L59" s="99">
        <v>100</v>
      </c>
      <c r="M59" s="56" t="s">
        <v>139</v>
      </c>
      <c r="N59" s="93" t="s">
        <v>130</v>
      </c>
      <c r="O59" s="201" t="s">
        <v>500</v>
      </c>
      <c r="P59" s="31" t="s">
        <v>141</v>
      </c>
      <c r="Q59" s="93" t="s">
        <v>558</v>
      </c>
      <c r="R59" s="224" t="s">
        <v>91</v>
      </c>
      <c r="S59" s="205"/>
      <c r="T59" s="56" t="s">
        <v>137</v>
      </c>
      <c r="U59" s="56" t="s">
        <v>124</v>
      </c>
      <c r="V59" s="55" t="s">
        <v>138</v>
      </c>
      <c r="W59" s="56">
        <v>120000000</v>
      </c>
      <c r="X59" s="56" t="s">
        <v>140</v>
      </c>
      <c r="Y59" s="57">
        <f>(D59/D147)*100</f>
        <v>1.6310094395403283</v>
      </c>
      <c r="Z59" s="58">
        <f t="shared" si="0"/>
        <v>125277958.7</v>
      </c>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3"/>
    </row>
    <row r="60" spans="1:152" s="64" customFormat="1" ht="63.75" hidden="1" customHeight="1" x14ac:dyDescent="0.25">
      <c r="A60" s="51"/>
      <c r="B60" s="297"/>
      <c r="C60" s="90" t="s">
        <v>142</v>
      </c>
      <c r="D60" s="94">
        <v>125278058.7</v>
      </c>
      <c r="E60" s="59" t="s">
        <v>148</v>
      </c>
      <c r="F60" s="43">
        <v>70</v>
      </c>
      <c r="G60" s="58">
        <v>30</v>
      </c>
      <c r="H60" s="59">
        <f>F60+G60</f>
        <v>100</v>
      </c>
      <c r="I60" s="60">
        <f t="shared" si="6"/>
        <v>1.6310094395403283</v>
      </c>
      <c r="J60" s="43">
        <f>'[1]Oktober  (2)'!Q62</f>
        <v>0</v>
      </c>
      <c r="K60" s="61">
        <v>125000000</v>
      </c>
      <c r="L60" s="99">
        <v>100</v>
      </c>
      <c r="M60" s="56" t="s">
        <v>146</v>
      </c>
      <c r="N60" s="93" t="s">
        <v>143</v>
      </c>
      <c r="O60" s="201" t="s">
        <v>556</v>
      </c>
      <c r="P60" s="31" t="s">
        <v>148</v>
      </c>
      <c r="Q60" s="93" t="s">
        <v>558</v>
      </c>
      <c r="R60" s="224" t="s">
        <v>91</v>
      </c>
      <c r="S60" s="205"/>
      <c r="T60" s="95" t="s">
        <v>144</v>
      </c>
      <c r="U60" s="95" t="s">
        <v>124</v>
      </c>
      <c r="V60" s="55" t="s">
        <v>145</v>
      </c>
      <c r="W60" s="56">
        <v>125000000</v>
      </c>
      <c r="X60" s="56" t="s">
        <v>147</v>
      </c>
      <c r="Y60" s="57">
        <f>(D60/D147)*100</f>
        <v>1.6310094395403283</v>
      </c>
      <c r="Z60" s="58">
        <f t="shared" si="0"/>
        <v>125277958.7</v>
      </c>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3"/>
    </row>
    <row r="61" spans="1:152" s="64" customFormat="1" ht="47.25" hidden="1" x14ac:dyDescent="0.25">
      <c r="A61" s="50" t="s">
        <v>149</v>
      </c>
      <c r="B61" s="290"/>
      <c r="C61" s="77" t="s">
        <v>150</v>
      </c>
      <c r="D61" s="97">
        <f>SUM(D62:D62)</f>
        <v>141271360</v>
      </c>
      <c r="E61" s="59"/>
      <c r="F61" s="58"/>
      <c r="G61" s="61"/>
      <c r="H61" s="59"/>
      <c r="I61" s="98"/>
      <c r="J61" s="61">
        <f>SUM(J62)/1</f>
        <v>54000000</v>
      </c>
      <c r="K61" s="61">
        <f>SUM(K62)/1</f>
        <v>0</v>
      </c>
      <c r="L61" s="58">
        <f t="shared" si="2"/>
        <v>54000000</v>
      </c>
      <c r="M61" s="56"/>
      <c r="N61" s="52"/>
      <c r="O61" s="199"/>
      <c r="P61" s="199"/>
      <c r="Q61" s="52"/>
      <c r="R61" s="224" t="s">
        <v>53</v>
      </c>
      <c r="S61" s="205"/>
      <c r="T61" s="56"/>
      <c r="U61" s="56"/>
      <c r="V61" s="55"/>
      <c r="W61" s="56"/>
      <c r="X61" s="56"/>
      <c r="Y61" s="98"/>
      <c r="Z61" s="58">
        <f t="shared" si="0"/>
        <v>87271360</v>
      </c>
      <c r="AA61" s="65"/>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3"/>
    </row>
    <row r="62" spans="1:152" s="34" customFormat="1" hidden="1" x14ac:dyDescent="0.25">
      <c r="A62" s="82"/>
      <c r="B62" s="295"/>
      <c r="C62" s="77" t="s">
        <v>151</v>
      </c>
      <c r="D62" s="97">
        <f>141271360</f>
        <v>141271360</v>
      </c>
      <c r="E62" s="59"/>
      <c r="F62" s="43">
        <f>'[1]Oktober  (2)'!O68</f>
        <v>30</v>
      </c>
      <c r="G62" s="58">
        <v>70</v>
      </c>
      <c r="H62" s="59">
        <f t="shared" si="3"/>
        <v>100</v>
      </c>
      <c r="I62" s="60">
        <f>(Y62*H62)/100</f>
        <v>1.8392280666518657</v>
      </c>
      <c r="J62" s="43">
        <v>54000000</v>
      </c>
      <c r="K62" s="61"/>
      <c r="L62" s="58">
        <f t="shared" si="2"/>
        <v>54000000</v>
      </c>
      <c r="M62" s="56">
        <v>0</v>
      </c>
      <c r="N62" s="52"/>
      <c r="O62" s="199"/>
      <c r="P62" s="199"/>
      <c r="Q62" s="52"/>
      <c r="R62" s="224" t="s">
        <v>152</v>
      </c>
      <c r="S62" s="205"/>
      <c r="T62" s="56">
        <v>0</v>
      </c>
      <c r="U62" s="56">
        <v>0</v>
      </c>
      <c r="V62" s="55">
        <v>0</v>
      </c>
      <c r="W62" s="56">
        <v>0</v>
      </c>
      <c r="X62" s="56">
        <v>0</v>
      </c>
      <c r="Y62" s="57">
        <f>SUM(D62/D147)*100</f>
        <v>1.8392280666518657</v>
      </c>
      <c r="Z62" s="58">
        <f t="shared" si="0"/>
        <v>87271360</v>
      </c>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3"/>
    </row>
    <row r="63" spans="1:152" s="34" customFormat="1" ht="47.25" hidden="1" x14ac:dyDescent="0.25">
      <c r="A63" s="50"/>
      <c r="B63" s="290"/>
      <c r="C63" s="77" t="s">
        <v>150</v>
      </c>
      <c r="D63" s="97">
        <f>D64</f>
        <v>54000000</v>
      </c>
      <c r="E63" s="59"/>
      <c r="F63" s="43"/>
      <c r="G63" s="58"/>
      <c r="H63" s="59"/>
      <c r="I63" s="60"/>
      <c r="J63" s="43"/>
      <c r="K63" s="61">
        <f>K64</f>
        <v>54000000</v>
      </c>
      <c r="L63" s="58">
        <f>L64</f>
        <v>54000000</v>
      </c>
      <c r="M63" s="56"/>
      <c r="N63" s="52"/>
      <c r="O63" s="199"/>
      <c r="P63" s="199"/>
      <c r="Q63" s="52"/>
      <c r="R63" s="224" t="s">
        <v>152</v>
      </c>
      <c r="S63" s="205"/>
      <c r="T63" s="56">
        <v>0</v>
      </c>
      <c r="U63" s="56">
        <v>0</v>
      </c>
      <c r="V63" s="55"/>
      <c r="W63" s="56"/>
      <c r="X63" s="56"/>
      <c r="Y63" s="57"/>
      <c r="Z63" s="58">
        <f t="shared" si="0"/>
        <v>0</v>
      </c>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3"/>
    </row>
    <row r="64" spans="1:152" s="34" customFormat="1" hidden="1" x14ac:dyDescent="0.25">
      <c r="A64" s="50"/>
      <c r="B64" s="290"/>
      <c r="C64" s="77" t="s">
        <v>151</v>
      </c>
      <c r="D64" s="97">
        <v>54000000</v>
      </c>
      <c r="E64" s="59"/>
      <c r="F64" s="43">
        <v>100</v>
      </c>
      <c r="G64" s="99">
        <v>100</v>
      </c>
      <c r="H64" s="59">
        <f t="shared" si="3"/>
        <v>200</v>
      </c>
      <c r="I64" s="60">
        <f>(Y64*H64)/100</f>
        <v>1.4060644082310916</v>
      </c>
      <c r="J64" s="43">
        <v>0</v>
      </c>
      <c r="K64" s="61">
        <v>54000000</v>
      </c>
      <c r="L64" s="58">
        <f>K64</f>
        <v>54000000</v>
      </c>
      <c r="M64" s="56">
        <v>0</v>
      </c>
      <c r="N64" s="52"/>
      <c r="O64" s="199"/>
      <c r="P64" s="199"/>
      <c r="Q64" s="52"/>
      <c r="R64" s="224" t="s">
        <v>152</v>
      </c>
      <c r="S64" s="205"/>
      <c r="T64" s="56">
        <v>0</v>
      </c>
      <c r="U64" s="56">
        <v>0</v>
      </c>
      <c r="V64" s="55">
        <v>0</v>
      </c>
      <c r="W64" s="56">
        <v>0</v>
      </c>
      <c r="X64" s="56">
        <v>0</v>
      </c>
      <c r="Y64" s="57">
        <f>SUM(D64/D147)*100</f>
        <v>0.70303220411554579</v>
      </c>
      <c r="Z64" s="58">
        <f t="shared" si="0"/>
        <v>0</v>
      </c>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3"/>
    </row>
    <row r="65" spans="1:152" s="64" customFormat="1" ht="63" hidden="1" x14ac:dyDescent="0.25">
      <c r="A65" s="50" t="s">
        <v>153</v>
      </c>
      <c r="B65" s="290"/>
      <c r="C65" s="77" t="s">
        <v>154</v>
      </c>
      <c r="D65" s="100">
        <f>SUM(D66:D75)</f>
        <v>1190000000</v>
      </c>
      <c r="E65" s="59"/>
      <c r="F65" s="58"/>
      <c r="G65" s="102"/>
      <c r="H65" s="102"/>
      <c r="I65" s="101"/>
      <c r="J65" s="101">
        <f>SUM(J66:J75)</f>
        <v>0</v>
      </c>
      <c r="K65" s="101">
        <f>SUM(K66:K75)</f>
        <v>1133900000</v>
      </c>
      <c r="L65" s="101">
        <f>J65+K65</f>
        <v>1133900000</v>
      </c>
      <c r="M65" s="56"/>
      <c r="N65" s="52"/>
      <c r="O65" s="199"/>
      <c r="P65" s="199"/>
      <c r="Q65" s="52"/>
      <c r="R65" s="227" t="s">
        <v>155</v>
      </c>
      <c r="S65" s="216"/>
      <c r="T65" s="56"/>
      <c r="U65" s="56"/>
      <c r="V65" s="55"/>
      <c r="W65" s="56"/>
      <c r="X65" s="56"/>
      <c r="Y65" s="101"/>
      <c r="Z65" s="58">
        <f t="shared" si="0"/>
        <v>56100000</v>
      </c>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3"/>
    </row>
    <row r="66" spans="1:152" s="64" customFormat="1" ht="63" hidden="1" x14ac:dyDescent="0.25">
      <c r="A66" s="82"/>
      <c r="B66" s="295"/>
      <c r="C66" s="77" t="s">
        <v>156</v>
      </c>
      <c r="D66" s="100">
        <v>110000000</v>
      </c>
      <c r="E66" s="59"/>
      <c r="F66" s="43">
        <v>20</v>
      </c>
      <c r="G66" s="58">
        <v>40</v>
      </c>
      <c r="H66" s="59">
        <f t="shared" ref="H66" si="7">F66+G66</f>
        <v>60</v>
      </c>
      <c r="I66" s="60">
        <f t="shared" ref="I66:I75" si="8">(Y66*H66)/100</f>
        <v>0.85926158280788945</v>
      </c>
      <c r="J66" s="43">
        <f>'[1]Oktober  (2)'!Q70</f>
        <v>0</v>
      </c>
      <c r="K66" s="61">
        <f>47600000+6300000</f>
        <v>53900000</v>
      </c>
      <c r="L66" s="58">
        <f t="shared" ref="L66:L113" si="9">J66+K66</f>
        <v>53900000</v>
      </c>
      <c r="M66" s="56">
        <v>0</v>
      </c>
      <c r="N66" s="52"/>
      <c r="O66" s="199"/>
      <c r="P66" s="199"/>
      <c r="Q66" s="52"/>
      <c r="R66" s="217" t="s">
        <v>155</v>
      </c>
      <c r="S66" s="228"/>
      <c r="T66" s="56">
        <v>0</v>
      </c>
      <c r="U66" s="56">
        <v>0</v>
      </c>
      <c r="V66" s="55">
        <v>0</v>
      </c>
      <c r="W66" s="56">
        <v>0</v>
      </c>
      <c r="X66" s="56">
        <v>0</v>
      </c>
      <c r="Y66" s="57">
        <f>SUM(D66/D147)*100</f>
        <v>1.432102638013149</v>
      </c>
      <c r="Z66" s="58">
        <f t="shared" si="0"/>
        <v>56100000</v>
      </c>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3"/>
    </row>
    <row r="67" spans="1:152" s="64" customFormat="1" ht="55.5" hidden="1" customHeight="1" x14ac:dyDescent="0.25">
      <c r="A67" s="51"/>
      <c r="B67" s="54"/>
      <c r="C67" s="77" t="s">
        <v>157</v>
      </c>
      <c r="D67" s="100">
        <v>120000000</v>
      </c>
      <c r="E67" s="59" t="s">
        <v>164</v>
      </c>
      <c r="F67" s="43">
        <v>70</v>
      </c>
      <c r="G67" s="58">
        <v>30</v>
      </c>
      <c r="H67" s="59">
        <f t="shared" si="3"/>
        <v>100</v>
      </c>
      <c r="I67" s="60">
        <f t="shared" si="8"/>
        <v>1.5622937869234348</v>
      </c>
      <c r="J67" s="43">
        <f>'[1]Oktober  (2)'!Q71</f>
        <v>0</v>
      </c>
      <c r="K67" s="61">
        <f t="shared" ref="K67:K73" si="10">30000000+54000000+36000000</f>
        <v>120000000</v>
      </c>
      <c r="L67" s="99">
        <v>100</v>
      </c>
      <c r="M67" s="56" t="s">
        <v>162</v>
      </c>
      <c r="N67" s="52" t="s">
        <v>158</v>
      </c>
      <c r="O67" s="199" t="s">
        <v>495</v>
      </c>
      <c r="P67" s="31" t="s">
        <v>164</v>
      </c>
      <c r="Q67" s="56" t="s">
        <v>162</v>
      </c>
      <c r="R67" s="217" t="s">
        <v>155</v>
      </c>
      <c r="S67" s="228"/>
      <c r="T67" s="95" t="s">
        <v>159</v>
      </c>
      <c r="U67" s="95" t="s">
        <v>160</v>
      </c>
      <c r="V67" s="103" t="s">
        <v>161</v>
      </c>
      <c r="W67" s="56">
        <v>120000000</v>
      </c>
      <c r="X67" s="56" t="s">
        <v>163</v>
      </c>
      <c r="Y67" s="57">
        <f>SUM(D67/D147)*100</f>
        <v>1.562293786923435</v>
      </c>
      <c r="Z67" s="58">
        <f t="shared" si="0"/>
        <v>119999900</v>
      </c>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3"/>
    </row>
    <row r="68" spans="1:152" s="64" customFormat="1" ht="61.5" hidden="1" customHeight="1" x14ac:dyDescent="0.25">
      <c r="A68" s="51"/>
      <c r="B68" s="54"/>
      <c r="C68" s="104" t="s">
        <v>165</v>
      </c>
      <c r="D68" s="100">
        <v>120000000</v>
      </c>
      <c r="E68" s="59" t="s">
        <v>164</v>
      </c>
      <c r="F68" s="43">
        <v>100</v>
      </c>
      <c r="G68" s="58">
        <v>0</v>
      </c>
      <c r="H68" s="59">
        <f t="shared" si="3"/>
        <v>100</v>
      </c>
      <c r="I68" s="60">
        <f t="shared" si="8"/>
        <v>1.5622937869234348</v>
      </c>
      <c r="J68" s="43">
        <f>'[1]Oktober  (2)'!Q72</f>
        <v>0</v>
      </c>
      <c r="K68" s="61">
        <f t="shared" si="10"/>
        <v>120000000</v>
      </c>
      <c r="L68" s="99">
        <v>100</v>
      </c>
      <c r="M68" s="56" t="s">
        <v>167</v>
      </c>
      <c r="N68" s="52" t="s">
        <v>130</v>
      </c>
      <c r="O68" s="199" t="s">
        <v>496</v>
      </c>
      <c r="P68" s="31" t="s">
        <v>164</v>
      </c>
      <c r="Q68" s="56" t="s">
        <v>167</v>
      </c>
      <c r="R68" s="217" t="s">
        <v>155</v>
      </c>
      <c r="S68" s="228"/>
      <c r="T68" s="95" t="s">
        <v>159</v>
      </c>
      <c r="U68" s="95" t="s">
        <v>160</v>
      </c>
      <c r="V68" s="103" t="s">
        <v>166</v>
      </c>
      <c r="W68" s="56">
        <v>120000000</v>
      </c>
      <c r="X68" s="56" t="s">
        <v>168</v>
      </c>
      <c r="Y68" s="57">
        <f>SUM(D68/D147*100)</f>
        <v>1.562293786923435</v>
      </c>
      <c r="Z68" s="58">
        <f t="shared" si="0"/>
        <v>119999900</v>
      </c>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3"/>
    </row>
    <row r="69" spans="1:152" s="64" customFormat="1" ht="68.25" customHeight="1" x14ac:dyDescent="0.25">
      <c r="A69" s="51"/>
      <c r="B69" s="54">
        <v>2</v>
      </c>
      <c r="C69" s="104" t="s">
        <v>169</v>
      </c>
      <c r="D69" s="100">
        <v>120000000</v>
      </c>
      <c r="E69" s="59" t="s">
        <v>164</v>
      </c>
      <c r="F69" s="43">
        <v>45</v>
      </c>
      <c r="G69" s="58">
        <v>55</v>
      </c>
      <c r="H69" s="59">
        <f t="shared" si="3"/>
        <v>100</v>
      </c>
      <c r="I69" s="60">
        <f t="shared" si="8"/>
        <v>1.5622937869234348</v>
      </c>
      <c r="J69" s="43">
        <f>'[1]Oktober  (2)'!Q73</f>
        <v>0</v>
      </c>
      <c r="K69" s="61">
        <f t="shared" si="10"/>
        <v>120000000</v>
      </c>
      <c r="L69" s="99">
        <v>100</v>
      </c>
      <c r="M69" s="56" t="s">
        <v>172</v>
      </c>
      <c r="N69" s="52" t="s">
        <v>170</v>
      </c>
      <c r="O69" s="199" t="s">
        <v>497</v>
      </c>
      <c r="P69" s="31" t="s">
        <v>164</v>
      </c>
      <c r="Q69" s="56" t="s">
        <v>172</v>
      </c>
      <c r="R69" s="217" t="s">
        <v>155</v>
      </c>
      <c r="S69" s="228"/>
      <c r="T69" s="95" t="s">
        <v>159</v>
      </c>
      <c r="U69" s="95" t="s">
        <v>160</v>
      </c>
      <c r="V69" s="103" t="s">
        <v>171</v>
      </c>
      <c r="W69" s="56">
        <v>120000000</v>
      </c>
      <c r="X69" s="56" t="s">
        <v>173</v>
      </c>
      <c r="Y69" s="57">
        <f>SUM(D69/D147)*100</f>
        <v>1.562293786923435</v>
      </c>
      <c r="Z69" s="58">
        <f t="shared" si="0"/>
        <v>119999900</v>
      </c>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3"/>
    </row>
    <row r="70" spans="1:152" s="64" customFormat="1" ht="49.5" hidden="1" customHeight="1" x14ac:dyDescent="0.25">
      <c r="A70" s="51"/>
      <c r="B70" s="54"/>
      <c r="C70" s="104" t="s">
        <v>174</v>
      </c>
      <c r="D70" s="100">
        <v>120000000</v>
      </c>
      <c r="E70" s="59" t="s">
        <v>164</v>
      </c>
      <c r="F70" s="43">
        <v>90</v>
      </c>
      <c r="G70" s="58">
        <v>10</v>
      </c>
      <c r="H70" s="59">
        <f t="shared" si="3"/>
        <v>100</v>
      </c>
      <c r="I70" s="60">
        <f t="shared" si="8"/>
        <v>1.5622937869234348</v>
      </c>
      <c r="J70" s="43">
        <f>'[1]Oktober  (2)'!Q74</f>
        <v>0</v>
      </c>
      <c r="K70" s="61">
        <f t="shared" si="10"/>
        <v>120000000</v>
      </c>
      <c r="L70" s="99">
        <v>100</v>
      </c>
      <c r="M70" s="56" t="s">
        <v>177</v>
      </c>
      <c r="N70" s="52" t="s">
        <v>175</v>
      </c>
      <c r="O70" s="199" t="s">
        <v>498</v>
      </c>
      <c r="P70" s="31" t="s">
        <v>164</v>
      </c>
      <c r="Q70" s="56" t="s">
        <v>177</v>
      </c>
      <c r="R70" s="217" t="s">
        <v>155</v>
      </c>
      <c r="S70" s="228"/>
      <c r="T70" s="95" t="s">
        <v>159</v>
      </c>
      <c r="U70" s="95" t="s">
        <v>160</v>
      </c>
      <c r="V70" s="103" t="s">
        <v>176</v>
      </c>
      <c r="W70" s="56">
        <v>120000000</v>
      </c>
      <c r="X70" s="56" t="s">
        <v>178</v>
      </c>
      <c r="Y70" s="57">
        <f>SUM(D70/D147)*100</f>
        <v>1.562293786923435</v>
      </c>
      <c r="Z70" s="58">
        <f t="shared" si="0"/>
        <v>119999900</v>
      </c>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3"/>
    </row>
    <row r="71" spans="1:152" s="64" customFormat="1" ht="78.75" hidden="1" x14ac:dyDescent="0.25">
      <c r="A71" s="51"/>
      <c r="B71" s="54"/>
      <c r="C71" s="104" t="s">
        <v>179</v>
      </c>
      <c r="D71" s="100">
        <v>120000000</v>
      </c>
      <c r="E71" s="59" t="s">
        <v>164</v>
      </c>
      <c r="F71" s="43">
        <v>90</v>
      </c>
      <c r="G71" s="58">
        <v>10</v>
      </c>
      <c r="H71" s="59">
        <f t="shared" si="3"/>
        <v>100</v>
      </c>
      <c r="I71" s="60">
        <f t="shared" si="8"/>
        <v>1.5622937869234348</v>
      </c>
      <c r="J71" s="43">
        <f>'[1]Oktober  (2)'!Q75</f>
        <v>0</v>
      </c>
      <c r="K71" s="61">
        <f t="shared" si="10"/>
        <v>120000000</v>
      </c>
      <c r="L71" s="99">
        <v>100</v>
      </c>
      <c r="M71" s="56" t="s">
        <v>181</v>
      </c>
      <c r="N71" s="52" t="s">
        <v>175</v>
      </c>
      <c r="O71" s="199" t="s">
        <v>499</v>
      </c>
      <c r="P71" s="31" t="s">
        <v>164</v>
      </c>
      <c r="Q71" s="56" t="s">
        <v>181</v>
      </c>
      <c r="R71" s="217" t="s">
        <v>155</v>
      </c>
      <c r="S71" s="228"/>
      <c r="T71" s="95" t="s">
        <v>159</v>
      </c>
      <c r="U71" s="95" t="s">
        <v>160</v>
      </c>
      <c r="V71" s="103" t="s">
        <v>180</v>
      </c>
      <c r="W71" s="56">
        <v>120000000</v>
      </c>
      <c r="X71" s="56" t="s">
        <v>182</v>
      </c>
      <c r="Y71" s="57">
        <f>SUM(D71/D147)*100</f>
        <v>1.562293786923435</v>
      </c>
      <c r="Z71" s="58">
        <f t="shared" si="0"/>
        <v>119999900</v>
      </c>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3"/>
    </row>
    <row r="72" spans="1:152" s="64" customFormat="1" ht="72.75" hidden="1" customHeight="1" x14ac:dyDescent="0.25">
      <c r="A72" s="51"/>
      <c r="B72" s="54"/>
      <c r="C72" s="105" t="s">
        <v>183</v>
      </c>
      <c r="D72" s="100">
        <v>120000000</v>
      </c>
      <c r="E72" s="59" t="s">
        <v>164</v>
      </c>
      <c r="F72" s="43">
        <v>100</v>
      </c>
      <c r="G72" s="58">
        <v>0</v>
      </c>
      <c r="H72" s="59">
        <f t="shared" si="3"/>
        <v>100</v>
      </c>
      <c r="I72" s="60">
        <f t="shared" si="8"/>
        <v>1.5622937869234348</v>
      </c>
      <c r="J72" s="43">
        <f>'[1]Oktober  (2)'!Q76</f>
        <v>0</v>
      </c>
      <c r="K72" s="61">
        <f t="shared" si="10"/>
        <v>120000000</v>
      </c>
      <c r="L72" s="99">
        <v>100</v>
      </c>
      <c r="M72" s="56" t="s">
        <v>185</v>
      </c>
      <c r="N72" s="52" t="s">
        <v>130</v>
      </c>
      <c r="O72" s="199" t="s">
        <v>500</v>
      </c>
      <c r="P72" s="31" t="s">
        <v>164</v>
      </c>
      <c r="Q72" s="56" t="s">
        <v>185</v>
      </c>
      <c r="R72" s="217" t="s">
        <v>155</v>
      </c>
      <c r="S72" s="228"/>
      <c r="T72" s="95" t="s">
        <v>159</v>
      </c>
      <c r="U72" s="95" t="s">
        <v>160</v>
      </c>
      <c r="V72" s="103" t="s">
        <v>184</v>
      </c>
      <c r="W72" s="56">
        <v>120000000</v>
      </c>
      <c r="X72" s="56" t="s">
        <v>186</v>
      </c>
      <c r="Y72" s="57">
        <f>SUM(D72/D147)*100</f>
        <v>1.562293786923435</v>
      </c>
      <c r="Z72" s="58">
        <f t="shared" si="0"/>
        <v>119999900</v>
      </c>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3"/>
    </row>
    <row r="73" spans="1:152" s="64" customFormat="1" ht="85.5" hidden="1" customHeight="1" x14ac:dyDescent="0.25">
      <c r="A73" s="51"/>
      <c r="B73" s="54"/>
      <c r="C73" s="104" t="s">
        <v>187</v>
      </c>
      <c r="D73" s="100">
        <v>120000000</v>
      </c>
      <c r="E73" s="59" t="s">
        <v>164</v>
      </c>
      <c r="F73" s="43">
        <v>45</v>
      </c>
      <c r="G73" s="58">
        <v>55</v>
      </c>
      <c r="H73" s="59">
        <f t="shared" si="3"/>
        <v>100</v>
      </c>
      <c r="I73" s="60">
        <f t="shared" si="8"/>
        <v>1.5622937869234348</v>
      </c>
      <c r="J73" s="43">
        <f>'[1]Oktober  (2)'!Q77</f>
        <v>0</v>
      </c>
      <c r="K73" s="61">
        <f t="shared" si="10"/>
        <v>120000000</v>
      </c>
      <c r="L73" s="99">
        <v>100</v>
      </c>
      <c r="M73" s="56" t="s">
        <v>190</v>
      </c>
      <c r="N73" s="52" t="s">
        <v>188</v>
      </c>
      <c r="O73" s="199" t="s">
        <v>501</v>
      </c>
      <c r="P73" s="31" t="s">
        <v>164</v>
      </c>
      <c r="Q73" s="56" t="s">
        <v>190</v>
      </c>
      <c r="R73" s="217" t="s">
        <v>155</v>
      </c>
      <c r="S73" s="228"/>
      <c r="T73" s="95" t="s">
        <v>159</v>
      </c>
      <c r="U73" s="95" t="s">
        <v>160</v>
      </c>
      <c r="V73" s="103" t="s">
        <v>189</v>
      </c>
      <c r="W73" s="56">
        <v>120000000</v>
      </c>
      <c r="X73" s="56" t="s">
        <v>191</v>
      </c>
      <c r="Y73" s="57">
        <f>SUM(D73/D147)*100</f>
        <v>1.562293786923435</v>
      </c>
      <c r="Z73" s="58">
        <f t="shared" ref="Z73:Z136" si="11">D73-L73</f>
        <v>119999900</v>
      </c>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3"/>
    </row>
    <row r="74" spans="1:152" s="64" customFormat="1" ht="47.25" customHeight="1" x14ac:dyDescent="0.25">
      <c r="A74" s="51"/>
      <c r="B74" s="54">
        <v>3</v>
      </c>
      <c r="C74" s="104" t="s">
        <v>192</v>
      </c>
      <c r="D74" s="100">
        <v>120000000</v>
      </c>
      <c r="E74" s="59" t="s">
        <v>164</v>
      </c>
      <c r="F74" s="43">
        <v>70</v>
      </c>
      <c r="G74" s="58">
        <v>30</v>
      </c>
      <c r="H74" s="59">
        <f t="shared" si="3"/>
        <v>100</v>
      </c>
      <c r="I74" s="60">
        <f t="shared" si="8"/>
        <v>1.5622937869234348</v>
      </c>
      <c r="J74" s="43">
        <f>'[1]Oktober  (2)'!Q78</f>
        <v>0</v>
      </c>
      <c r="K74" s="61">
        <f>30000000+36000000+54000000</f>
        <v>120000000</v>
      </c>
      <c r="L74" s="99">
        <v>100</v>
      </c>
      <c r="M74" s="56" t="s">
        <v>195</v>
      </c>
      <c r="N74" s="52" t="s">
        <v>170</v>
      </c>
      <c r="O74" s="199" t="s">
        <v>502</v>
      </c>
      <c r="P74" s="31" t="s">
        <v>164</v>
      </c>
      <c r="Q74" s="56" t="s">
        <v>195</v>
      </c>
      <c r="R74" s="217" t="s">
        <v>155</v>
      </c>
      <c r="S74" s="228"/>
      <c r="T74" s="56" t="s">
        <v>193</v>
      </c>
      <c r="U74" s="95" t="s">
        <v>160</v>
      </c>
      <c r="V74" s="55" t="s">
        <v>194</v>
      </c>
      <c r="W74" s="56">
        <v>120000000</v>
      </c>
      <c r="X74" s="56" t="s">
        <v>196</v>
      </c>
      <c r="Y74" s="57">
        <f>SUM(D74/D147)*100</f>
        <v>1.562293786923435</v>
      </c>
      <c r="Z74" s="58">
        <f t="shared" si="11"/>
        <v>119999900</v>
      </c>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3"/>
    </row>
    <row r="75" spans="1:152" s="64" customFormat="1" ht="78.75" x14ac:dyDescent="0.25">
      <c r="A75" s="51"/>
      <c r="B75" s="54">
        <v>4</v>
      </c>
      <c r="C75" s="104" t="s">
        <v>197</v>
      </c>
      <c r="D75" s="100">
        <v>120000000</v>
      </c>
      <c r="E75" s="59" t="s">
        <v>164</v>
      </c>
      <c r="F75" s="43">
        <v>90</v>
      </c>
      <c r="G75" s="58">
        <v>10</v>
      </c>
      <c r="H75" s="59">
        <f t="shared" si="3"/>
        <v>100</v>
      </c>
      <c r="I75" s="60">
        <f t="shared" si="8"/>
        <v>1.5622937869234348</v>
      </c>
      <c r="J75" s="43">
        <f>'[1]Oktober  (2)'!Q79</f>
        <v>0</v>
      </c>
      <c r="K75" s="61">
        <f>30000000+54000000+36000000</f>
        <v>120000000</v>
      </c>
      <c r="L75" s="99">
        <v>100</v>
      </c>
      <c r="M75" s="56" t="s">
        <v>200</v>
      </c>
      <c r="N75" s="52" t="s">
        <v>198</v>
      </c>
      <c r="O75" s="199" t="s">
        <v>503</v>
      </c>
      <c r="P75" s="31" t="s">
        <v>164</v>
      </c>
      <c r="Q75" s="56" t="s">
        <v>200</v>
      </c>
      <c r="R75" s="217" t="s">
        <v>155</v>
      </c>
      <c r="S75" s="229"/>
      <c r="T75" s="95" t="s">
        <v>159</v>
      </c>
      <c r="U75" s="95" t="s">
        <v>160</v>
      </c>
      <c r="V75" s="103" t="s">
        <v>199</v>
      </c>
      <c r="W75" s="56">
        <v>120000000</v>
      </c>
      <c r="X75" s="56" t="s">
        <v>201</v>
      </c>
      <c r="Y75" s="57">
        <f>SUM(D75/D147)*100</f>
        <v>1.562293786923435</v>
      </c>
      <c r="Z75" s="58">
        <f t="shared" si="11"/>
        <v>119999900</v>
      </c>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3"/>
    </row>
    <row r="76" spans="1:152" s="34" customFormat="1" ht="47.25" hidden="1" x14ac:dyDescent="0.25">
      <c r="A76" s="20" t="s">
        <v>202</v>
      </c>
      <c r="B76" s="292"/>
      <c r="C76" s="73" t="s">
        <v>203</v>
      </c>
      <c r="D76" s="106">
        <f>SUM(D77,D93)</f>
        <v>1457763080</v>
      </c>
      <c r="E76" s="59"/>
      <c r="F76" s="58"/>
      <c r="G76" s="69"/>
      <c r="H76" s="69"/>
      <c r="I76" s="108"/>
      <c r="J76" s="29">
        <f>J77+J93</f>
        <v>84678138</v>
      </c>
      <c r="K76" s="29">
        <f>K77+K93</f>
        <v>1349848053</v>
      </c>
      <c r="L76" s="29">
        <f t="shared" si="9"/>
        <v>1434526191</v>
      </c>
      <c r="M76" s="27"/>
      <c r="N76" s="24"/>
      <c r="O76" s="27"/>
      <c r="P76" s="27"/>
      <c r="Q76" s="24"/>
      <c r="R76" s="214"/>
      <c r="S76" s="214"/>
      <c r="T76" s="107"/>
      <c r="U76" s="27"/>
      <c r="V76" s="25"/>
      <c r="W76" s="27"/>
      <c r="X76" s="27"/>
      <c r="Y76" s="87"/>
      <c r="Z76" s="29">
        <f t="shared" si="11"/>
        <v>23236889</v>
      </c>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3"/>
    </row>
    <row r="77" spans="1:152" s="64" customFormat="1" ht="31.5" hidden="1" x14ac:dyDescent="0.25">
      <c r="A77" s="50" t="s">
        <v>204</v>
      </c>
      <c r="B77" s="290"/>
      <c r="C77" s="77" t="s">
        <v>205</v>
      </c>
      <c r="D77" s="109">
        <f>SUM(D78:D92)</f>
        <v>1323715760</v>
      </c>
      <c r="E77" s="59"/>
      <c r="F77" s="58"/>
      <c r="G77" s="58"/>
      <c r="H77" s="58"/>
      <c r="I77" s="87"/>
      <c r="J77" s="61">
        <f>SUM(J78:J92)</f>
        <v>21475000</v>
      </c>
      <c r="K77" s="61">
        <f>SUM(K78:K92)</f>
        <v>1293478620</v>
      </c>
      <c r="L77" s="61">
        <f>SUM(L78:L92)</f>
        <v>54904020</v>
      </c>
      <c r="M77" s="56"/>
      <c r="N77" s="52"/>
      <c r="O77" s="199"/>
      <c r="P77" s="199"/>
      <c r="Q77" s="52"/>
      <c r="R77" s="205" t="s">
        <v>206</v>
      </c>
      <c r="S77" s="205"/>
      <c r="T77" s="56"/>
      <c r="U77" s="56"/>
      <c r="V77" s="55"/>
      <c r="W77" s="56"/>
      <c r="X77" s="56"/>
      <c r="Y77" s="87"/>
      <c r="Z77" s="58">
        <f t="shared" si="11"/>
        <v>1268811740</v>
      </c>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3"/>
    </row>
    <row r="78" spans="1:152" s="64" customFormat="1" ht="47.25" hidden="1" x14ac:dyDescent="0.25">
      <c r="A78" s="110"/>
      <c r="B78" s="298"/>
      <c r="C78" s="77" t="s">
        <v>207</v>
      </c>
      <c r="D78" s="109">
        <v>55044970</v>
      </c>
      <c r="E78" s="59"/>
      <c r="F78" s="43">
        <f>'[1]Oktober  (2)'!O82</f>
        <v>35</v>
      </c>
      <c r="G78" s="61">
        <v>65</v>
      </c>
      <c r="H78" s="59">
        <f t="shared" ref="H78:H132" si="12">F78+G78</f>
        <v>100</v>
      </c>
      <c r="I78" s="60">
        <f t="shared" ref="I78:I92" si="13">(Y78*H78)/100</f>
        <v>0.71663678860322411</v>
      </c>
      <c r="J78" s="43">
        <f>'[1]Oktober  (2)'!Q82</f>
        <v>21475000</v>
      </c>
      <c r="K78" s="61">
        <v>33427620</v>
      </c>
      <c r="L78" s="58">
        <f t="shared" si="9"/>
        <v>54902620</v>
      </c>
      <c r="M78" s="56">
        <v>0</v>
      </c>
      <c r="N78" s="52"/>
      <c r="O78" s="199"/>
      <c r="P78" s="199"/>
      <c r="Q78" s="52"/>
      <c r="R78" s="205" t="s">
        <v>206</v>
      </c>
      <c r="S78" s="205"/>
      <c r="T78" s="56">
        <v>0</v>
      </c>
      <c r="U78" s="56">
        <v>0</v>
      </c>
      <c r="V78" s="55">
        <v>0</v>
      </c>
      <c r="W78" s="56">
        <v>0</v>
      </c>
      <c r="X78" s="56">
        <v>0</v>
      </c>
      <c r="Y78" s="57">
        <f>(D78/D147)*100</f>
        <v>0.716636788603224</v>
      </c>
      <c r="Z78" s="58">
        <f t="shared" si="11"/>
        <v>142350</v>
      </c>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3"/>
    </row>
    <row r="79" spans="1:152" s="64" customFormat="1" ht="193.5" hidden="1" customHeight="1" x14ac:dyDescent="0.25">
      <c r="A79" s="110"/>
      <c r="B79" s="291"/>
      <c r="C79" s="90" t="s">
        <v>208</v>
      </c>
      <c r="D79" s="94">
        <v>136279780</v>
      </c>
      <c r="E79" s="59" t="s">
        <v>215</v>
      </c>
      <c r="F79" s="43">
        <f>'[1]Oktober  (2)'!O88</f>
        <v>50</v>
      </c>
      <c r="G79" s="61">
        <v>50</v>
      </c>
      <c r="H79" s="59">
        <f t="shared" si="12"/>
        <v>100</v>
      </c>
      <c r="I79" s="60">
        <f t="shared" si="13"/>
        <v>1.7742421131441051</v>
      </c>
      <c r="J79" s="43">
        <f>'[1]Oktober  (2)'!Q88</f>
        <v>0</v>
      </c>
      <c r="K79" s="61">
        <v>136200000</v>
      </c>
      <c r="L79" s="99">
        <v>100</v>
      </c>
      <c r="M79" s="56" t="s">
        <v>213</v>
      </c>
      <c r="N79" s="111" t="s">
        <v>209</v>
      </c>
      <c r="O79" s="56" t="s">
        <v>448</v>
      </c>
      <c r="P79" s="56" t="s">
        <v>449</v>
      </c>
      <c r="Q79" s="111" t="s">
        <v>450</v>
      </c>
      <c r="R79" s="205" t="s">
        <v>206</v>
      </c>
      <c r="S79" s="205" t="s">
        <v>453</v>
      </c>
      <c r="T79" s="95" t="s">
        <v>210</v>
      </c>
      <c r="U79" s="95" t="s">
        <v>211</v>
      </c>
      <c r="V79" s="103" t="s">
        <v>212</v>
      </c>
      <c r="W79" s="56">
        <v>136200000</v>
      </c>
      <c r="X79" s="56" t="s">
        <v>214</v>
      </c>
      <c r="Y79" s="57">
        <f>(D79/D147)*100</f>
        <v>1.7742421131441051</v>
      </c>
      <c r="Z79" s="58">
        <f t="shared" si="11"/>
        <v>136279680</v>
      </c>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3"/>
    </row>
    <row r="80" spans="1:152" s="64" customFormat="1" ht="78.75" hidden="1" x14ac:dyDescent="0.25">
      <c r="A80" s="110"/>
      <c r="B80" s="291"/>
      <c r="C80" s="90" t="s">
        <v>216</v>
      </c>
      <c r="D80" s="94">
        <v>127405550</v>
      </c>
      <c r="E80" s="59" t="s">
        <v>222</v>
      </c>
      <c r="F80" s="43">
        <f>'[1]Oktober  (2)'!O89</f>
        <v>50</v>
      </c>
      <c r="G80" s="61">
        <v>50</v>
      </c>
      <c r="H80" s="59">
        <f t="shared" si="12"/>
        <v>100</v>
      </c>
      <c r="I80" s="60">
        <f t="shared" si="13"/>
        <v>1.6587074932046924</v>
      </c>
      <c r="J80" s="43">
        <f>'[1]Oktober  (2)'!Q89</f>
        <v>0</v>
      </c>
      <c r="K80" s="61">
        <v>127250000</v>
      </c>
      <c r="L80" s="99">
        <v>100</v>
      </c>
      <c r="M80" s="55" t="s">
        <v>220</v>
      </c>
      <c r="N80" s="111" t="s">
        <v>217</v>
      </c>
      <c r="O80" s="55" t="s">
        <v>479</v>
      </c>
      <c r="P80" s="55" t="s">
        <v>470</v>
      </c>
      <c r="Q80" s="111" t="s">
        <v>480</v>
      </c>
      <c r="R80" s="205" t="s">
        <v>206</v>
      </c>
      <c r="S80" s="205"/>
      <c r="T80" s="95" t="s">
        <v>218</v>
      </c>
      <c r="U80" s="95" t="s">
        <v>115</v>
      </c>
      <c r="V80" s="55" t="s">
        <v>219</v>
      </c>
      <c r="W80" s="56">
        <v>127250000</v>
      </c>
      <c r="X80" s="56" t="s">
        <v>221</v>
      </c>
      <c r="Y80" s="57">
        <f>(D80/D147)*100</f>
        <v>1.6587074932046924</v>
      </c>
      <c r="Z80" s="58">
        <f t="shared" si="11"/>
        <v>127405450</v>
      </c>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3"/>
    </row>
    <row r="81" spans="1:152" s="64" customFormat="1" ht="78.75" hidden="1" x14ac:dyDescent="0.25">
      <c r="A81" s="110"/>
      <c r="B81" s="291"/>
      <c r="C81" s="90" t="s">
        <v>223</v>
      </c>
      <c r="D81" s="94">
        <v>127405550</v>
      </c>
      <c r="E81" s="59" t="s">
        <v>222</v>
      </c>
      <c r="F81" s="43">
        <f>'[1]Oktober  (2)'!O91</f>
        <v>50</v>
      </c>
      <c r="G81" s="61">
        <v>50</v>
      </c>
      <c r="H81" s="59">
        <f t="shared" si="12"/>
        <v>100</v>
      </c>
      <c r="I81" s="60">
        <f t="shared" si="13"/>
        <v>1.6587074932046924</v>
      </c>
      <c r="J81" s="43">
        <f>'[1]Oktober  (2)'!Q91</f>
        <v>0</v>
      </c>
      <c r="K81" s="61">
        <v>127250000</v>
      </c>
      <c r="L81" s="99">
        <v>100</v>
      </c>
      <c r="M81" s="55" t="s">
        <v>220</v>
      </c>
      <c r="N81" s="111" t="s">
        <v>224</v>
      </c>
      <c r="O81" s="55" t="s">
        <v>469</v>
      </c>
      <c r="P81" s="55" t="s">
        <v>470</v>
      </c>
      <c r="Q81" s="111" t="s">
        <v>471</v>
      </c>
      <c r="R81" s="205" t="s">
        <v>206</v>
      </c>
      <c r="S81" s="205"/>
      <c r="T81" s="95" t="s">
        <v>218</v>
      </c>
      <c r="U81" s="95" t="s">
        <v>115</v>
      </c>
      <c r="V81" s="55" t="s">
        <v>225</v>
      </c>
      <c r="W81" s="56">
        <v>127250000</v>
      </c>
      <c r="X81" s="56" t="s">
        <v>221</v>
      </c>
      <c r="Y81" s="57">
        <f>(D81/D147)*100</f>
        <v>1.6587074932046924</v>
      </c>
      <c r="Z81" s="58">
        <f t="shared" si="11"/>
        <v>127405450</v>
      </c>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3"/>
    </row>
    <row r="82" spans="1:152" s="64" customFormat="1" ht="94.5" hidden="1" x14ac:dyDescent="0.25">
      <c r="A82" s="110"/>
      <c r="B82" s="291"/>
      <c r="C82" s="90" t="s">
        <v>226</v>
      </c>
      <c r="D82" s="94">
        <v>127405550</v>
      </c>
      <c r="E82" s="59" t="s">
        <v>222</v>
      </c>
      <c r="F82" s="43">
        <f>'[1]Oktober  (2)'!O92</f>
        <v>50</v>
      </c>
      <c r="G82" s="61">
        <v>50</v>
      </c>
      <c r="H82" s="59">
        <f t="shared" si="12"/>
        <v>100</v>
      </c>
      <c r="I82" s="60">
        <f t="shared" si="13"/>
        <v>1.6587074932046924</v>
      </c>
      <c r="J82" s="43">
        <f>'[1]Oktober  (2)'!Q92</f>
        <v>0</v>
      </c>
      <c r="K82" s="61">
        <v>127250000</v>
      </c>
      <c r="L82" s="99">
        <v>100</v>
      </c>
      <c r="M82" s="56" t="s">
        <v>229</v>
      </c>
      <c r="N82" s="111" t="s">
        <v>227</v>
      </c>
      <c r="O82" s="56" t="s">
        <v>477</v>
      </c>
      <c r="P82" s="56" t="s">
        <v>470</v>
      </c>
      <c r="Q82" s="111" t="s">
        <v>478</v>
      </c>
      <c r="R82" s="205" t="s">
        <v>206</v>
      </c>
      <c r="S82" s="205"/>
      <c r="T82" s="95" t="s">
        <v>218</v>
      </c>
      <c r="U82" s="95" t="s">
        <v>115</v>
      </c>
      <c r="V82" s="55" t="s">
        <v>228</v>
      </c>
      <c r="W82" s="56">
        <v>127250000</v>
      </c>
      <c r="X82" s="56" t="s">
        <v>230</v>
      </c>
      <c r="Y82" s="57">
        <f>(D82/D147)*100</f>
        <v>1.6587074932046924</v>
      </c>
      <c r="Z82" s="58">
        <f t="shared" si="11"/>
        <v>127405450</v>
      </c>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3"/>
    </row>
    <row r="83" spans="1:152" s="64" customFormat="1" ht="94.5" hidden="1" x14ac:dyDescent="0.25">
      <c r="A83" s="110"/>
      <c r="B83" s="291"/>
      <c r="C83" s="90" t="s">
        <v>231</v>
      </c>
      <c r="D83" s="94">
        <v>63702775</v>
      </c>
      <c r="E83" s="59" t="s">
        <v>235</v>
      </c>
      <c r="F83" s="43">
        <f>'[1]Oktober  (2)'!O93</f>
        <v>50</v>
      </c>
      <c r="G83" s="61">
        <v>50</v>
      </c>
      <c r="H83" s="59">
        <f t="shared" si="12"/>
        <v>100</v>
      </c>
      <c r="I83" s="60">
        <f t="shared" si="13"/>
        <v>0.82935374660234618</v>
      </c>
      <c r="J83" s="43">
        <f>'[1]Oktober  (2)'!Q93</f>
        <v>0</v>
      </c>
      <c r="K83" s="61">
        <v>63650000</v>
      </c>
      <c r="L83" s="99">
        <v>100</v>
      </c>
      <c r="M83" s="56" t="s">
        <v>233</v>
      </c>
      <c r="N83" s="111" t="s">
        <v>224</v>
      </c>
      <c r="O83" s="56" t="s">
        <v>474</v>
      </c>
      <c r="P83" s="56" t="s">
        <v>475</v>
      </c>
      <c r="Q83" s="111" t="s">
        <v>476</v>
      </c>
      <c r="R83" s="205" t="s">
        <v>206</v>
      </c>
      <c r="S83" s="205"/>
      <c r="T83" s="95" t="s">
        <v>218</v>
      </c>
      <c r="U83" s="95" t="s">
        <v>115</v>
      </c>
      <c r="V83" s="55" t="s">
        <v>232</v>
      </c>
      <c r="W83" s="56">
        <v>63650000</v>
      </c>
      <c r="X83" s="56" t="s">
        <v>234</v>
      </c>
      <c r="Y83" s="57">
        <f>(D83/D147)*100</f>
        <v>0.82935374660234618</v>
      </c>
      <c r="Z83" s="58">
        <f t="shared" si="11"/>
        <v>63702675</v>
      </c>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3"/>
    </row>
    <row r="84" spans="1:152" s="64" customFormat="1" ht="110.25" hidden="1" x14ac:dyDescent="0.25">
      <c r="A84" s="110"/>
      <c r="B84" s="291"/>
      <c r="C84" s="90" t="s">
        <v>236</v>
      </c>
      <c r="D84" s="94">
        <v>127405550</v>
      </c>
      <c r="E84" s="59" t="s">
        <v>222</v>
      </c>
      <c r="F84" s="43">
        <f>'[1]Oktober  (2)'!O94</f>
        <v>50</v>
      </c>
      <c r="G84" s="61">
        <v>50</v>
      </c>
      <c r="H84" s="59">
        <f t="shared" si="12"/>
        <v>100</v>
      </c>
      <c r="I84" s="60">
        <f t="shared" si="13"/>
        <v>1.6587074932046924</v>
      </c>
      <c r="J84" s="43">
        <f>'[1]Oktober  (2)'!Q94</f>
        <v>0</v>
      </c>
      <c r="K84" s="61">
        <v>127250000</v>
      </c>
      <c r="L84" s="99">
        <v>100</v>
      </c>
      <c r="M84" s="56" t="s">
        <v>238</v>
      </c>
      <c r="N84" s="111" t="s">
        <v>224</v>
      </c>
      <c r="O84" s="56" t="s">
        <v>472</v>
      </c>
      <c r="P84" s="56" t="s">
        <v>470</v>
      </c>
      <c r="Q84" s="111" t="s">
        <v>473</v>
      </c>
      <c r="R84" s="205" t="s">
        <v>206</v>
      </c>
      <c r="S84" s="205"/>
      <c r="T84" s="95" t="s">
        <v>218</v>
      </c>
      <c r="U84" s="95" t="s">
        <v>115</v>
      </c>
      <c r="V84" s="55" t="s">
        <v>237</v>
      </c>
      <c r="W84" s="56">
        <v>127250000</v>
      </c>
      <c r="X84" s="56" t="s">
        <v>239</v>
      </c>
      <c r="Y84" s="57">
        <f>(D84/D147)*100</f>
        <v>1.6587074932046924</v>
      </c>
      <c r="Z84" s="58">
        <f t="shared" si="11"/>
        <v>127405450</v>
      </c>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3"/>
    </row>
    <row r="85" spans="1:152" s="64" customFormat="1" ht="94.5" x14ac:dyDescent="0.25">
      <c r="A85" s="110"/>
      <c r="B85" s="291">
        <v>5</v>
      </c>
      <c r="C85" s="90" t="s">
        <v>240</v>
      </c>
      <c r="D85" s="94">
        <v>50037640</v>
      </c>
      <c r="E85" s="59" t="s">
        <v>247</v>
      </c>
      <c r="F85" s="43">
        <f>'[1]Oktober  (2)'!O96</f>
        <v>50</v>
      </c>
      <c r="G85" s="61">
        <v>50</v>
      </c>
      <c r="H85" s="59">
        <f t="shared" si="12"/>
        <v>100</v>
      </c>
      <c r="I85" s="60">
        <f t="shared" si="13"/>
        <v>0.65144578403592979</v>
      </c>
      <c r="J85" s="43">
        <f>'[1]Oktober  (2)'!Q96</f>
        <v>0</v>
      </c>
      <c r="K85" s="61">
        <v>50000000</v>
      </c>
      <c r="L85" s="99">
        <v>100</v>
      </c>
      <c r="M85" s="56" t="s">
        <v>245</v>
      </c>
      <c r="N85" s="111" t="s">
        <v>241</v>
      </c>
      <c r="O85" s="56" t="s">
        <v>462</v>
      </c>
      <c r="P85" s="56" t="s">
        <v>463</v>
      </c>
      <c r="Q85" s="111" t="s">
        <v>464</v>
      </c>
      <c r="R85" s="205" t="s">
        <v>206</v>
      </c>
      <c r="S85" s="205" t="s">
        <v>460</v>
      </c>
      <c r="T85" s="95" t="s">
        <v>242</v>
      </c>
      <c r="U85" s="95" t="s">
        <v>243</v>
      </c>
      <c r="V85" s="55" t="s">
        <v>244</v>
      </c>
      <c r="W85" s="56">
        <v>50000000</v>
      </c>
      <c r="X85" s="56" t="s">
        <v>246</v>
      </c>
      <c r="Y85" s="57">
        <f>(D85/D147)*100</f>
        <v>0.65144578403592968</v>
      </c>
      <c r="Z85" s="58">
        <f t="shared" si="11"/>
        <v>50037540</v>
      </c>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3"/>
    </row>
    <row r="86" spans="1:152" s="64" customFormat="1" ht="148.5" hidden="1" customHeight="1" x14ac:dyDescent="0.25">
      <c r="A86" s="110"/>
      <c r="B86" s="291"/>
      <c r="C86" s="90" t="s">
        <v>248</v>
      </c>
      <c r="D86" s="94">
        <v>50037640</v>
      </c>
      <c r="E86" s="59" t="s">
        <v>247</v>
      </c>
      <c r="F86" s="43">
        <f>'[1]Oktober  (2)'!O97</f>
        <v>50</v>
      </c>
      <c r="G86" s="61">
        <v>50</v>
      </c>
      <c r="H86" s="59">
        <f t="shared" si="12"/>
        <v>100</v>
      </c>
      <c r="I86" s="60">
        <f t="shared" si="13"/>
        <v>0.65144578403592979</v>
      </c>
      <c r="J86" s="43">
        <f>'[1]Oktober  (2)'!Q97</f>
        <v>0</v>
      </c>
      <c r="K86" s="61">
        <v>49901000</v>
      </c>
      <c r="L86" s="99">
        <v>100</v>
      </c>
      <c r="M86" s="56" t="s">
        <v>253</v>
      </c>
      <c r="N86" s="111" t="s">
        <v>249</v>
      </c>
      <c r="O86" s="56" t="s">
        <v>457</v>
      </c>
      <c r="P86" s="56" t="s">
        <v>458</v>
      </c>
      <c r="Q86" s="111" t="s">
        <v>459</v>
      </c>
      <c r="R86" s="205" t="s">
        <v>206</v>
      </c>
      <c r="S86" s="205" t="s">
        <v>460</v>
      </c>
      <c r="T86" s="95" t="s">
        <v>250</v>
      </c>
      <c r="U86" s="56" t="s">
        <v>251</v>
      </c>
      <c r="V86" s="103" t="s">
        <v>252</v>
      </c>
      <c r="W86" s="56">
        <v>49901000</v>
      </c>
      <c r="X86" s="56" t="s">
        <v>254</v>
      </c>
      <c r="Y86" s="57">
        <f>(D86/D147)*100</f>
        <v>0.65144578403592968</v>
      </c>
      <c r="Z86" s="58">
        <f t="shared" si="11"/>
        <v>50037540</v>
      </c>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3"/>
    </row>
    <row r="87" spans="1:152" s="64" customFormat="1" ht="63" hidden="1" x14ac:dyDescent="0.25">
      <c r="A87" s="110"/>
      <c r="B87" s="291"/>
      <c r="C87" s="90" t="s">
        <v>248</v>
      </c>
      <c r="D87" s="94">
        <v>92219400</v>
      </c>
      <c r="E87" s="59" t="s">
        <v>260</v>
      </c>
      <c r="F87" s="43">
        <f>'[1]Oktober  (2)'!O99</f>
        <v>50</v>
      </c>
      <c r="G87" s="61">
        <v>50</v>
      </c>
      <c r="H87" s="59">
        <f t="shared" si="12"/>
        <v>100</v>
      </c>
      <c r="I87" s="60">
        <f t="shared" si="13"/>
        <v>1.2006149637817254</v>
      </c>
      <c r="J87" s="43">
        <f>'[1]Oktober  (2)'!Q99</f>
        <v>0</v>
      </c>
      <c r="K87" s="61">
        <v>92150000</v>
      </c>
      <c r="L87" s="99">
        <v>100</v>
      </c>
      <c r="M87" s="56" t="s">
        <v>258</v>
      </c>
      <c r="N87" s="111" t="s">
        <v>255</v>
      </c>
      <c r="O87" s="56" t="s">
        <v>445</v>
      </c>
      <c r="P87" s="56" t="s">
        <v>447</v>
      </c>
      <c r="Q87" s="111" t="s">
        <v>446</v>
      </c>
      <c r="R87" s="205" t="s">
        <v>206</v>
      </c>
      <c r="S87" s="205" t="s">
        <v>461</v>
      </c>
      <c r="T87" s="95" t="s">
        <v>256</v>
      </c>
      <c r="U87" s="95" t="s">
        <v>211</v>
      </c>
      <c r="V87" s="103" t="s">
        <v>257</v>
      </c>
      <c r="W87" s="56">
        <v>92150000</v>
      </c>
      <c r="X87" s="56" t="s">
        <v>259</v>
      </c>
      <c r="Y87" s="57">
        <f>(D87/D147)*100</f>
        <v>1.2006149637817254</v>
      </c>
      <c r="Z87" s="58">
        <f t="shared" si="11"/>
        <v>92219300</v>
      </c>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3"/>
    </row>
    <row r="88" spans="1:152" s="64" customFormat="1" ht="67.5" hidden="1" customHeight="1" x14ac:dyDescent="0.25">
      <c r="A88" s="110"/>
      <c r="B88" s="291"/>
      <c r="C88" s="90" t="s">
        <v>261</v>
      </c>
      <c r="D88" s="94">
        <v>63702775</v>
      </c>
      <c r="E88" s="59" t="s">
        <v>235</v>
      </c>
      <c r="F88" s="43">
        <f>'[1]Oktober  (2)'!O100</f>
        <v>0</v>
      </c>
      <c r="G88" s="61">
        <v>100</v>
      </c>
      <c r="H88" s="59">
        <f t="shared" si="12"/>
        <v>100</v>
      </c>
      <c r="I88" s="60">
        <f t="shared" si="13"/>
        <v>0.82935374660234618</v>
      </c>
      <c r="J88" s="43">
        <f>'[1]Oktober  (2)'!Q100</f>
        <v>0</v>
      </c>
      <c r="K88" s="61">
        <v>63600000</v>
      </c>
      <c r="L88" s="99">
        <v>100</v>
      </c>
      <c r="M88" s="56" t="s">
        <v>264</v>
      </c>
      <c r="N88" s="111" t="s">
        <v>217</v>
      </c>
      <c r="O88" s="56" t="s">
        <v>481</v>
      </c>
      <c r="P88" s="56" t="s">
        <v>475</v>
      </c>
      <c r="Q88" s="111" t="s">
        <v>482</v>
      </c>
      <c r="R88" s="205" t="s">
        <v>206</v>
      </c>
      <c r="S88" s="205"/>
      <c r="T88" s="95" t="s">
        <v>262</v>
      </c>
      <c r="U88" s="95" t="s">
        <v>115</v>
      </c>
      <c r="V88" s="55" t="s">
        <v>263</v>
      </c>
      <c r="W88" s="56">
        <v>63600000</v>
      </c>
      <c r="X88" s="56" t="s">
        <v>265</v>
      </c>
      <c r="Y88" s="57">
        <f>(D88/D147)*100</f>
        <v>0.82935374660234618</v>
      </c>
      <c r="Z88" s="58">
        <f t="shared" si="11"/>
        <v>63702675</v>
      </c>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3"/>
    </row>
    <row r="89" spans="1:152" s="64" customFormat="1" ht="152.25" hidden="1" customHeight="1" x14ac:dyDescent="0.25">
      <c r="A89" s="110"/>
      <c r="B89" s="291"/>
      <c r="C89" s="90" t="s">
        <v>266</v>
      </c>
      <c r="D89" s="94">
        <v>50520900</v>
      </c>
      <c r="E89" s="59" t="s">
        <v>270</v>
      </c>
      <c r="F89" s="43">
        <f>'[1]Oktober  (2)'!O101</f>
        <v>50</v>
      </c>
      <c r="G89" s="61">
        <v>50</v>
      </c>
      <c r="H89" s="59">
        <f t="shared" si="12"/>
        <v>100</v>
      </c>
      <c r="I89" s="60">
        <f t="shared" si="13"/>
        <v>0.65773740149816817</v>
      </c>
      <c r="J89" s="43">
        <f>'[1]Oktober  (2)'!Q101</f>
        <v>0</v>
      </c>
      <c r="K89" s="61">
        <v>50360000</v>
      </c>
      <c r="L89" s="99">
        <v>100</v>
      </c>
      <c r="M89" s="56" t="s">
        <v>268</v>
      </c>
      <c r="N89" s="111" t="s">
        <v>483</v>
      </c>
      <c r="O89" s="56" t="s">
        <v>484</v>
      </c>
      <c r="P89" s="56" t="s">
        <v>485</v>
      </c>
      <c r="Q89" s="111" t="s">
        <v>486</v>
      </c>
      <c r="R89" s="205" t="s">
        <v>206</v>
      </c>
      <c r="S89" s="205" t="s">
        <v>487</v>
      </c>
      <c r="T89" s="95" t="s">
        <v>262</v>
      </c>
      <c r="U89" s="95" t="s">
        <v>115</v>
      </c>
      <c r="V89" s="55" t="s">
        <v>267</v>
      </c>
      <c r="W89" s="56">
        <v>50360000</v>
      </c>
      <c r="X89" s="56" t="s">
        <v>269</v>
      </c>
      <c r="Y89" s="57">
        <f>(D89/D147)*100</f>
        <v>0.65773740149816817</v>
      </c>
      <c r="Z89" s="58">
        <f t="shared" si="11"/>
        <v>50520800</v>
      </c>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3"/>
    </row>
    <row r="90" spans="1:152" s="64" customFormat="1" ht="249" customHeight="1" x14ac:dyDescent="0.25">
      <c r="A90" s="110"/>
      <c r="B90" s="291">
        <v>6</v>
      </c>
      <c r="C90" s="90" t="s">
        <v>271</v>
      </c>
      <c r="D90" s="94">
        <v>102465000</v>
      </c>
      <c r="E90" s="59" t="s">
        <v>277</v>
      </c>
      <c r="F90" s="43">
        <f>'[1]Oktober  (2)'!O103</f>
        <v>50</v>
      </c>
      <c r="G90" s="61">
        <v>50</v>
      </c>
      <c r="H90" s="59">
        <f t="shared" si="12"/>
        <v>100</v>
      </c>
      <c r="I90" s="60">
        <f t="shared" si="13"/>
        <v>1.3340036073092481</v>
      </c>
      <c r="J90" s="43">
        <f>'[1]Oktober  (2)'!Q103</f>
        <v>0</v>
      </c>
      <c r="K90" s="61">
        <v>97000000</v>
      </c>
      <c r="L90" s="99">
        <v>100</v>
      </c>
      <c r="M90" s="56" t="s">
        <v>275</v>
      </c>
      <c r="N90" s="111" t="s">
        <v>465</v>
      </c>
      <c r="O90" s="56" t="s">
        <v>466</v>
      </c>
      <c r="P90" s="56" t="s">
        <v>467</v>
      </c>
      <c r="Q90" s="111" t="s">
        <v>488</v>
      </c>
      <c r="R90" s="205" t="s">
        <v>206</v>
      </c>
      <c r="S90" s="205" t="s">
        <v>468</v>
      </c>
      <c r="T90" s="95" t="s">
        <v>272</v>
      </c>
      <c r="U90" s="56" t="s">
        <v>273</v>
      </c>
      <c r="V90" s="103" t="s">
        <v>274</v>
      </c>
      <c r="W90" s="56">
        <v>97000000</v>
      </c>
      <c r="X90" s="56" t="s">
        <v>276</v>
      </c>
      <c r="Y90" s="57">
        <f>(D90/D147)*100</f>
        <v>1.3340036073092481</v>
      </c>
      <c r="Z90" s="58">
        <f t="shared" si="11"/>
        <v>102464900</v>
      </c>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3"/>
    </row>
    <row r="91" spans="1:152" s="64" customFormat="1" ht="123" hidden="1" customHeight="1" x14ac:dyDescent="0.25">
      <c r="A91" s="110"/>
      <c r="B91" s="291"/>
      <c r="C91" s="90" t="s">
        <v>248</v>
      </c>
      <c r="D91" s="94">
        <v>50208480</v>
      </c>
      <c r="E91" s="59" t="s">
        <v>283</v>
      </c>
      <c r="F91" s="43">
        <f>'[1]Oktober  (2)'!O104</f>
        <v>50</v>
      </c>
      <c r="G91" s="61">
        <v>50</v>
      </c>
      <c r="H91" s="59">
        <f t="shared" si="12"/>
        <v>100</v>
      </c>
      <c r="I91" s="60">
        <f t="shared" si="13"/>
        <v>0.65366996962391299</v>
      </c>
      <c r="J91" s="43">
        <f>'[1]Oktober  (2)'!Q104</f>
        <v>0</v>
      </c>
      <c r="K91" s="61">
        <v>50190000</v>
      </c>
      <c r="L91" s="99">
        <v>100</v>
      </c>
      <c r="M91" s="56" t="s">
        <v>281</v>
      </c>
      <c r="N91" s="111" t="s">
        <v>278</v>
      </c>
      <c r="O91" s="56" t="s">
        <v>451</v>
      </c>
      <c r="P91" s="56" t="s">
        <v>454</v>
      </c>
      <c r="Q91" s="111" t="s">
        <v>455</v>
      </c>
      <c r="R91" s="205" t="s">
        <v>206</v>
      </c>
      <c r="S91" s="205" t="s">
        <v>456</v>
      </c>
      <c r="T91" s="95" t="s">
        <v>250</v>
      </c>
      <c r="U91" s="95" t="s">
        <v>279</v>
      </c>
      <c r="V91" s="103" t="s">
        <v>280</v>
      </c>
      <c r="W91" s="56">
        <v>50190000</v>
      </c>
      <c r="X91" s="56" t="s">
        <v>282</v>
      </c>
      <c r="Y91" s="57">
        <f>(D91/D147)*100</f>
        <v>0.65366996962391299</v>
      </c>
      <c r="Z91" s="58">
        <f t="shared" si="11"/>
        <v>50208380</v>
      </c>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3"/>
    </row>
    <row r="92" spans="1:152" s="64" customFormat="1" ht="63" hidden="1" x14ac:dyDescent="0.25">
      <c r="A92" s="110"/>
      <c r="B92" s="291"/>
      <c r="C92" s="90" t="s">
        <v>284</v>
      </c>
      <c r="D92" s="94">
        <v>99874200</v>
      </c>
      <c r="E92" s="59" t="s">
        <v>270</v>
      </c>
      <c r="F92" s="43">
        <f>'[1]Oktober  (2)'!O105</f>
        <v>50</v>
      </c>
      <c r="G92" s="61">
        <v>50</v>
      </c>
      <c r="H92" s="59">
        <f t="shared" si="12"/>
        <v>100</v>
      </c>
      <c r="I92" s="60">
        <f t="shared" si="13"/>
        <v>1.3002736844495713</v>
      </c>
      <c r="J92" s="43">
        <f>'[1]Oktober  (2)'!Q105</f>
        <v>0</v>
      </c>
      <c r="K92" s="61">
        <v>98000000</v>
      </c>
      <c r="L92" s="99">
        <v>100</v>
      </c>
      <c r="M92" s="56" t="s">
        <v>288</v>
      </c>
      <c r="N92" s="111" t="s">
        <v>113</v>
      </c>
      <c r="O92" s="56"/>
      <c r="P92" s="56"/>
      <c r="Q92" s="111"/>
      <c r="R92" s="205" t="s">
        <v>206</v>
      </c>
      <c r="S92" s="205"/>
      <c r="T92" s="95" t="s">
        <v>285</v>
      </c>
      <c r="U92" s="56" t="s">
        <v>286</v>
      </c>
      <c r="V92" s="55" t="s">
        <v>287</v>
      </c>
      <c r="W92" s="56">
        <v>98000000</v>
      </c>
      <c r="X92" s="56" t="s">
        <v>289</v>
      </c>
      <c r="Y92" s="57">
        <f>(D92/D147)*100</f>
        <v>1.3002736844495713</v>
      </c>
      <c r="Z92" s="58">
        <f t="shared" si="11"/>
        <v>99874100</v>
      </c>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3"/>
    </row>
    <row r="93" spans="1:152" s="64" customFormat="1" ht="31.5" hidden="1" x14ac:dyDescent="0.25">
      <c r="A93" s="50" t="s">
        <v>290</v>
      </c>
      <c r="B93" s="290"/>
      <c r="C93" s="77" t="s">
        <v>291</v>
      </c>
      <c r="D93" s="109">
        <f>SUM(D94:D94)</f>
        <v>134047320</v>
      </c>
      <c r="E93" s="59"/>
      <c r="F93" s="58"/>
      <c r="G93" s="87"/>
      <c r="H93" s="31"/>
      <c r="I93" s="87"/>
      <c r="J93" s="61">
        <f>SUM(J94:J94)</f>
        <v>63203138</v>
      </c>
      <c r="K93" s="61">
        <f>SUM(K94:K94)</f>
        <v>56369433</v>
      </c>
      <c r="L93" s="58">
        <f t="shared" si="9"/>
        <v>119572571</v>
      </c>
      <c r="M93" s="56"/>
      <c r="N93" s="52"/>
      <c r="O93" s="199"/>
      <c r="P93" s="199"/>
      <c r="Q93" s="52"/>
      <c r="R93" s="205"/>
      <c r="S93" s="205"/>
      <c r="T93" s="79"/>
      <c r="U93" s="56"/>
      <c r="V93" s="55"/>
      <c r="W93" s="56"/>
      <c r="X93" s="56"/>
      <c r="Y93" s="87"/>
      <c r="Z93" s="58">
        <f t="shared" si="11"/>
        <v>14474749</v>
      </c>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3"/>
    </row>
    <row r="94" spans="1:152" s="49" customFormat="1" ht="47.25" hidden="1" x14ac:dyDescent="0.25">
      <c r="A94" s="112"/>
      <c r="B94" s="299"/>
      <c r="C94" s="76" t="s">
        <v>292</v>
      </c>
      <c r="D94" s="113">
        <v>134047320</v>
      </c>
      <c r="E94" s="44"/>
      <c r="F94" s="43">
        <f>'[1]Oktober  (2)'!O107</f>
        <v>40</v>
      </c>
      <c r="G94" s="68">
        <v>20</v>
      </c>
      <c r="H94" s="44">
        <f t="shared" si="12"/>
        <v>60</v>
      </c>
      <c r="I94" s="45">
        <f>(Y94*H94)/100</f>
        <v>1.0471064759486877</v>
      </c>
      <c r="J94" s="43">
        <f>'[1]Oktober  (2)'!Q107</f>
        <v>63203138</v>
      </c>
      <c r="K94" s="68">
        <f>27594393+26225040+2550000</f>
        <v>56369433</v>
      </c>
      <c r="L94" s="43">
        <f t="shared" si="9"/>
        <v>119572571</v>
      </c>
      <c r="M94" s="41">
        <v>0</v>
      </c>
      <c r="N94" s="37"/>
      <c r="O94" s="190"/>
      <c r="P94" s="190"/>
      <c r="Q94" s="37"/>
      <c r="R94" s="215" t="s">
        <v>53</v>
      </c>
      <c r="S94" s="215"/>
      <c r="T94" s="41">
        <v>0</v>
      </c>
      <c r="U94" s="41">
        <v>0</v>
      </c>
      <c r="V94" s="40">
        <v>0</v>
      </c>
      <c r="W94" s="41">
        <v>0</v>
      </c>
      <c r="X94" s="41">
        <v>0</v>
      </c>
      <c r="Y94" s="42">
        <f>(D94/D147)*100</f>
        <v>1.7451774599144794</v>
      </c>
      <c r="Z94" s="43">
        <f t="shared" si="11"/>
        <v>14474749</v>
      </c>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8"/>
    </row>
    <row r="95" spans="1:152" s="34" customFormat="1" ht="31.5" hidden="1" x14ac:dyDescent="0.25">
      <c r="A95" s="20" t="s">
        <v>293</v>
      </c>
      <c r="B95" s="292"/>
      <c r="C95" s="73" t="s">
        <v>294</v>
      </c>
      <c r="D95" s="106">
        <f>SUM(D96,D98,D100,D115)</f>
        <v>1511889640</v>
      </c>
      <c r="E95" s="59"/>
      <c r="F95" s="58"/>
      <c r="G95" s="108"/>
      <c r="H95" s="108"/>
      <c r="I95" s="108"/>
      <c r="J95" s="29">
        <f>J96+J98+J100+J115</f>
        <v>31563090</v>
      </c>
      <c r="K95" s="29">
        <f>K96+K98+K100+K115</f>
        <v>1474067020</v>
      </c>
      <c r="L95" s="29">
        <f t="shared" si="9"/>
        <v>1505630110</v>
      </c>
      <c r="M95" s="27"/>
      <c r="N95" s="24"/>
      <c r="O95" s="27"/>
      <c r="P95" s="27"/>
      <c r="Q95" s="24"/>
      <c r="R95" s="214"/>
      <c r="S95" s="214"/>
      <c r="T95" s="107"/>
      <c r="U95" s="27"/>
      <c r="V95" s="25"/>
      <c r="W95" s="27"/>
      <c r="X95" s="27"/>
      <c r="Y95" s="108"/>
      <c r="Z95" s="29">
        <f t="shared" si="11"/>
        <v>6259530</v>
      </c>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3"/>
    </row>
    <row r="96" spans="1:152" s="64" customFormat="1" ht="31.5" hidden="1" x14ac:dyDescent="0.25">
      <c r="A96" s="50" t="s">
        <v>295</v>
      </c>
      <c r="B96" s="290"/>
      <c r="C96" s="77" t="s">
        <v>296</v>
      </c>
      <c r="D96" s="114">
        <f>D97</f>
        <v>27380000</v>
      </c>
      <c r="E96" s="59"/>
      <c r="F96" s="58"/>
      <c r="G96" s="61"/>
      <c r="H96" s="59"/>
      <c r="I96" s="87"/>
      <c r="J96" s="58">
        <f>J97</f>
        <v>18520000</v>
      </c>
      <c r="K96" s="61">
        <f>K97</f>
        <v>8000000</v>
      </c>
      <c r="L96" s="58">
        <f t="shared" si="9"/>
        <v>26520000</v>
      </c>
      <c r="M96" s="56"/>
      <c r="N96" s="54"/>
      <c r="O96" s="56"/>
      <c r="P96" s="56"/>
      <c r="Q96" s="54"/>
      <c r="R96" s="205" t="s">
        <v>40</v>
      </c>
      <c r="S96" s="205"/>
      <c r="T96" s="56"/>
      <c r="U96" s="56"/>
      <c r="V96" s="55"/>
      <c r="W96" s="56"/>
      <c r="X96" s="56"/>
      <c r="Y96" s="87"/>
      <c r="Z96" s="58">
        <f t="shared" si="11"/>
        <v>860000</v>
      </c>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3"/>
    </row>
    <row r="97" spans="1:152" s="49" customFormat="1" ht="31.5" hidden="1" x14ac:dyDescent="0.25">
      <c r="A97" s="112"/>
      <c r="B97" s="299"/>
      <c r="C97" s="76" t="s">
        <v>297</v>
      </c>
      <c r="D97" s="116">
        <v>27380000</v>
      </c>
      <c r="E97" s="44"/>
      <c r="F97" s="43">
        <f>'[1]Oktober  (2)'!O110</f>
        <v>15</v>
      </c>
      <c r="G97" s="68">
        <v>85</v>
      </c>
      <c r="H97" s="44">
        <f t="shared" si="12"/>
        <v>100</v>
      </c>
      <c r="I97" s="45">
        <f>(Y97*H97)/100</f>
        <v>0.35646336571636378</v>
      </c>
      <c r="J97" s="43">
        <f>'[1]Oktober  (2)'!Q110</f>
        <v>18520000</v>
      </c>
      <c r="K97" s="68">
        <v>8000000</v>
      </c>
      <c r="L97" s="43">
        <f t="shared" si="9"/>
        <v>26520000</v>
      </c>
      <c r="M97" s="41">
        <v>0</v>
      </c>
      <c r="N97" s="115"/>
      <c r="O97" s="190"/>
      <c r="P97" s="190"/>
      <c r="Q97" s="115"/>
      <c r="R97" s="215" t="s">
        <v>40</v>
      </c>
      <c r="S97" s="215"/>
      <c r="T97" s="41">
        <v>0</v>
      </c>
      <c r="U97" s="41">
        <v>0</v>
      </c>
      <c r="V97" s="40">
        <v>0</v>
      </c>
      <c r="W97" s="41">
        <v>0</v>
      </c>
      <c r="X97" s="41">
        <v>0</v>
      </c>
      <c r="Y97" s="42">
        <f>(D97/D147)*100</f>
        <v>0.35646336571636378</v>
      </c>
      <c r="Z97" s="43">
        <f t="shared" si="11"/>
        <v>860000</v>
      </c>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8"/>
    </row>
    <row r="98" spans="1:152" s="64" customFormat="1" ht="31.5" hidden="1" x14ac:dyDescent="0.25">
      <c r="A98" s="50" t="s">
        <v>298</v>
      </c>
      <c r="B98" s="290"/>
      <c r="C98" s="77" t="s">
        <v>299</v>
      </c>
      <c r="D98" s="117">
        <f>D99</f>
        <v>22089020</v>
      </c>
      <c r="E98" s="59"/>
      <c r="F98" s="58"/>
      <c r="G98" s="61"/>
      <c r="H98" s="59"/>
      <c r="I98" s="118"/>
      <c r="J98" s="61">
        <f>SUM(J99)/1</f>
        <v>0</v>
      </c>
      <c r="K98" s="61">
        <f>SUM(K99)/1</f>
        <v>22024020</v>
      </c>
      <c r="L98" s="57">
        <f t="shared" si="9"/>
        <v>22024020</v>
      </c>
      <c r="M98" s="56"/>
      <c r="N98" s="52"/>
      <c r="O98" s="199"/>
      <c r="P98" s="199"/>
      <c r="Q98" s="52"/>
      <c r="R98" s="205" t="s">
        <v>53</v>
      </c>
      <c r="S98" s="205"/>
      <c r="T98" s="56"/>
      <c r="U98" s="56"/>
      <c r="V98" s="55"/>
      <c r="W98" s="56"/>
      <c r="X98" s="56"/>
      <c r="Y98" s="118"/>
      <c r="Z98" s="58">
        <f t="shared" si="11"/>
        <v>65000</v>
      </c>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3"/>
    </row>
    <row r="99" spans="1:152" s="64" customFormat="1" ht="31.5" hidden="1" x14ac:dyDescent="0.25">
      <c r="A99" s="110"/>
      <c r="B99" s="298"/>
      <c r="C99" s="77" t="s">
        <v>300</v>
      </c>
      <c r="D99" s="87">
        <v>22089020</v>
      </c>
      <c r="E99" s="59"/>
      <c r="F99" s="43">
        <f>'[1]Oktober  (2)'!O112</f>
        <v>15</v>
      </c>
      <c r="G99" s="61">
        <v>85</v>
      </c>
      <c r="H99" s="59">
        <f t="shared" si="12"/>
        <v>100</v>
      </c>
      <c r="I99" s="60">
        <f>(Y99*H99)/100</f>
        <v>0.28757948921022913</v>
      </c>
      <c r="J99" s="43">
        <v>0</v>
      </c>
      <c r="K99" s="61">
        <v>22024020</v>
      </c>
      <c r="L99" s="58">
        <f t="shared" si="9"/>
        <v>22024020</v>
      </c>
      <c r="M99" s="56">
        <v>0</v>
      </c>
      <c r="N99" s="119"/>
      <c r="O99" s="199"/>
      <c r="P99" s="199"/>
      <c r="Q99" s="119"/>
      <c r="R99" s="205" t="s">
        <v>53</v>
      </c>
      <c r="S99" s="205"/>
      <c r="T99" s="56">
        <v>0</v>
      </c>
      <c r="U99" s="56">
        <v>0</v>
      </c>
      <c r="V99" s="55">
        <v>0</v>
      </c>
      <c r="W99" s="56">
        <v>0</v>
      </c>
      <c r="X99" s="56">
        <v>0</v>
      </c>
      <c r="Y99" s="57">
        <f>(D99/D147)*100</f>
        <v>0.28757948921022913</v>
      </c>
      <c r="Z99" s="58">
        <f t="shared" si="11"/>
        <v>65000</v>
      </c>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3"/>
    </row>
    <row r="100" spans="1:152" s="64" customFormat="1" ht="78.75" hidden="1" x14ac:dyDescent="0.25">
      <c r="A100" s="50" t="s">
        <v>301</v>
      </c>
      <c r="B100" s="290"/>
      <c r="C100" s="77" t="s">
        <v>302</v>
      </c>
      <c r="D100" s="117">
        <f>SUM(D101:D114)</f>
        <v>583444620</v>
      </c>
      <c r="E100" s="59"/>
      <c r="F100" s="58"/>
      <c r="G100" s="61"/>
      <c r="H100" s="59"/>
      <c r="I100" s="118"/>
      <c r="J100" s="61">
        <f>SUM(J101:J114)</f>
        <v>13043090</v>
      </c>
      <c r="K100" s="61">
        <f>SUM(K101:K114)</f>
        <v>568789000</v>
      </c>
      <c r="L100" s="57">
        <f t="shared" si="9"/>
        <v>581832090</v>
      </c>
      <c r="M100" s="56"/>
      <c r="N100" s="52"/>
      <c r="O100" s="199"/>
      <c r="P100" s="199"/>
      <c r="Q100" s="52"/>
      <c r="R100" s="205" t="s">
        <v>303</v>
      </c>
      <c r="S100" s="205"/>
      <c r="T100" s="56"/>
      <c r="U100" s="56"/>
      <c r="V100" s="55"/>
      <c r="W100" s="56"/>
      <c r="X100" s="56"/>
      <c r="Y100" s="118"/>
      <c r="Z100" s="58">
        <f t="shared" si="11"/>
        <v>1612530</v>
      </c>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3"/>
    </row>
    <row r="101" spans="1:152" s="64" customFormat="1" ht="78.75" hidden="1" x14ac:dyDescent="0.25">
      <c r="A101" s="110"/>
      <c r="B101" s="298"/>
      <c r="C101" s="77" t="s">
        <v>304</v>
      </c>
      <c r="D101" s="117">
        <v>22457140</v>
      </c>
      <c r="E101" s="59"/>
      <c r="F101" s="43">
        <f>'[1]Oktober  (2)'!O114</f>
        <v>30</v>
      </c>
      <c r="G101" s="61">
        <v>70</v>
      </c>
      <c r="H101" s="59">
        <f t="shared" si="12"/>
        <v>100</v>
      </c>
      <c r="I101" s="60">
        <f t="shared" ref="I101:I114" si="14">(Y101*H101)/100</f>
        <v>0.2923720857839146</v>
      </c>
      <c r="J101" s="43">
        <f>'[1]Oktober  (2)'!Q114</f>
        <v>13043090</v>
      </c>
      <c r="K101" s="61">
        <v>9175000</v>
      </c>
      <c r="L101" s="58">
        <f t="shared" si="9"/>
        <v>22218090</v>
      </c>
      <c r="M101" s="56">
        <v>0</v>
      </c>
      <c r="N101" s="52"/>
      <c r="O101" s="199"/>
      <c r="P101" s="199"/>
      <c r="Q101" s="52"/>
      <c r="R101" s="205" t="s">
        <v>303</v>
      </c>
      <c r="S101" s="205"/>
      <c r="T101" s="56">
        <v>0</v>
      </c>
      <c r="U101" s="56">
        <v>0</v>
      </c>
      <c r="V101" s="55">
        <v>0</v>
      </c>
      <c r="W101" s="56">
        <v>0</v>
      </c>
      <c r="X101" s="56">
        <v>0</v>
      </c>
      <c r="Y101" s="57">
        <f>(D101/D147)*100</f>
        <v>0.2923720857839146</v>
      </c>
      <c r="Z101" s="58">
        <f t="shared" si="11"/>
        <v>239050</v>
      </c>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c r="EP101" s="62"/>
      <c r="EQ101" s="62"/>
      <c r="ER101" s="62"/>
      <c r="ES101" s="62"/>
      <c r="ET101" s="62"/>
      <c r="EU101" s="62"/>
      <c r="EV101" s="63"/>
    </row>
    <row r="102" spans="1:152" s="64" customFormat="1" ht="78.75" hidden="1" x14ac:dyDescent="0.25">
      <c r="A102" s="110"/>
      <c r="B102" s="298"/>
      <c r="C102" s="77" t="s">
        <v>305</v>
      </c>
      <c r="D102" s="117">
        <v>0</v>
      </c>
      <c r="E102" s="59"/>
      <c r="F102" s="43">
        <f>'[1]Oktober  (2)'!O115</f>
        <v>0</v>
      </c>
      <c r="G102" s="61">
        <v>0</v>
      </c>
      <c r="H102" s="59">
        <f t="shared" si="12"/>
        <v>0</v>
      </c>
      <c r="I102" s="60">
        <f t="shared" si="14"/>
        <v>0</v>
      </c>
      <c r="J102" s="43">
        <f>'[1]Oktober  (2)'!Q115</f>
        <v>0</v>
      </c>
      <c r="K102" s="61">
        <v>0</v>
      </c>
      <c r="L102" s="58">
        <f t="shared" si="9"/>
        <v>0</v>
      </c>
      <c r="M102" s="56">
        <v>0</v>
      </c>
      <c r="N102" s="52"/>
      <c r="O102" s="199"/>
      <c r="P102" s="199"/>
      <c r="Q102" s="52"/>
      <c r="R102" s="205" t="s">
        <v>303</v>
      </c>
      <c r="S102" s="205"/>
      <c r="T102" s="56">
        <v>0</v>
      </c>
      <c r="U102" s="56">
        <v>0</v>
      </c>
      <c r="V102" s="55">
        <v>0</v>
      </c>
      <c r="W102" s="56">
        <v>0</v>
      </c>
      <c r="X102" s="56">
        <v>0</v>
      </c>
      <c r="Y102" s="57">
        <f>(D102/D147)*100</f>
        <v>0</v>
      </c>
      <c r="Z102" s="58">
        <f t="shared" si="11"/>
        <v>0</v>
      </c>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c r="EP102" s="62"/>
      <c r="EQ102" s="62"/>
      <c r="ER102" s="62"/>
      <c r="ES102" s="62"/>
      <c r="ET102" s="62"/>
      <c r="EU102" s="62"/>
      <c r="EV102" s="63"/>
    </row>
    <row r="103" spans="1:152" s="64" customFormat="1" ht="78.75" hidden="1" x14ac:dyDescent="0.25">
      <c r="A103" s="110"/>
      <c r="B103" s="298"/>
      <c r="C103" s="77" t="s">
        <v>306</v>
      </c>
      <c r="D103" s="117">
        <v>0</v>
      </c>
      <c r="E103" s="59"/>
      <c r="F103" s="43">
        <f>'[1]Oktober  (2)'!O116</f>
        <v>0</v>
      </c>
      <c r="G103" s="61">
        <v>0</v>
      </c>
      <c r="H103" s="59">
        <f t="shared" si="12"/>
        <v>0</v>
      </c>
      <c r="I103" s="60">
        <f t="shared" si="14"/>
        <v>0</v>
      </c>
      <c r="J103" s="43">
        <f>'[1]Oktober  (2)'!Q116</f>
        <v>0</v>
      </c>
      <c r="K103" s="61">
        <v>0</v>
      </c>
      <c r="L103" s="58">
        <f t="shared" si="9"/>
        <v>0</v>
      </c>
      <c r="M103" s="56">
        <v>0</v>
      </c>
      <c r="N103" s="52"/>
      <c r="O103" s="199"/>
      <c r="P103" s="199"/>
      <c r="Q103" s="52"/>
      <c r="R103" s="205" t="s">
        <v>303</v>
      </c>
      <c r="S103" s="205"/>
      <c r="T103" s="56">
        <v>0</v>
      </c>
      <c r="U103" s="56">
        <v>0</v>
      </c>
      <c r="V103" s="55">
        <v>0</v>
      </c>
      <c r="W103" s="56">
        <v>0</v>
      </c>
      <c r="X103" s="56">
        <v>0</v>
      </c>
      <c r="Y103" s="57">
        <f>(D103/D147)*100</f>
        <v>0</v>
      </c>
      <c r="Z103" s="58">
        <f t="shared" si="11"/>
        <v>0</v>
      </c>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3"/>
    </row>
    <row r="104" spans="1:152" s="64" customFormat="1" ht="202.5" hidden="1" customHeight="1" x14ac:dyDescent="0.25">
      <c r="A104" s="110"/>
      <c r="B104" s="291"/>
      <c r="C104" s="120" t="s">
        <v>307</v>
      </c>
      <c r="D104" s="117">
        <v>75186800</v>
      </c>
      <c r="E104" s="59" t="s">
        <v>270</v>
      </c>
      <c r="F104" s="43">
        <v>100</v>
      </c>
      <c r="G104" s="61">
        <v>0</v>
      </c>
      <c r="H104" s="59">
        <f t="shared" si="12"/>
        <v>100</v>
      </c>
      <c r="I104" s="60">
        <f t="shared" si="14"/>
        <v>0.97886558748879116</v>
      </c>
      <c r="J104" s="43">
        <f>'[1]Oktober  (2)'!Q117</f>
        <v>0</v>
      </c>
      <c r="K104" s="61">
        <v>75000000</v>
      </c>
      <c r="L104" s="99">
        <v>100</v>
      </c>
      <c r="M104" s="56" t="s">
        <v>311</v>
      </c>
      <c r="N104" s="111" t="s">
        <v>308</v>
      </c>
      <c r="O104" s="56" t="s">
        <v>508</v>
      </c>
      <c r="P104" s="232" t="s">
        <v>509</v>
      </c>
      <c r="Q104" s="111" t="s">
        <v>510</v>
      </c>
      <c r="R104" s="205" t="s">
        <v>303</v>
      </c>
      <c r="S104" s="205"/>
      <c r="T104" s="95" t="s">
        <v>123</v>
      </c>
      <c r="U104" s="56" t="s">
        <v>309</v>
      </c>
      <c r="V104" s="55" t="s">
        <v>310</v>
      </c>
      <c r="W104" s="56">
        <v>75000000</v>
      </c>
      <c r="X104" s="56" t="s">
        <v>312</v>
      </c>
      <c r="Y104" s="57">
        <f>(D104/D147)*100</f>
        <v>0.97886558748879104</v>
      </c>
      <c r="Z104" s="58">
        <f t="shared" si="11"/>
        <v>75186700</v>
      </c>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3"/>
    </row>
    <row r="105" spans="1:152" s="64" customFormat="1" ht="85.5" hidden="1" customHeight="1" x14ac:dyDescent="0.25">
      <c r="A105" s="110"/>
      <c r="B105" s="291"/>
      <c r="C105" s="120" t="s">
        <v>307</v>
      </c>
      <c r="D105" s="117">
        <v>37593400</v>
      </c>
      <c r="E105" s="59" t="s">
        <v>270</v>
      </c>
      <c r="F105" s="43">
        <v>100</v>
      </c>
      <c r="G105" s="61">
        <v>0</v>
      </c>
      <c r="H105" s="59">
        <f t="shared" si="12"/>
        <v>100</v>
      </c>
      <c r="I105" s="60">
        <f t="shared" si="14"/>
        <v>0.48943279374439558</v>
      </c>
      <c r="J105" s="43">
        <f>'[1]Oktober  (2)'!Q118</f>
        <v>0</v>
      </c>
      <c r="K105" s="61">
        <v>37580000</v>
      </c>
      <c r="L105" s="99">
        <v>100</v>
      </c>
      <c r="M105" s="56" t="s">
        <v>317</v>
      </c>
      <c r="N105" s="111" t="s">
        <v>313</v>
      </c>
      <c r="O105" s="56" t="s">
        <v>524</v>
      </c>
      <c r="P105" s="56" t="s">
        <v>522</v>
      </c>
      <c r="Q105" s="111" t="s">
        <v>526</v>
      </c>
      <c r="R105" s="205" t="s">
        <v>303</v>
      </c>
      <c r="S105" s="205"/>
      <c r="T105" s="95" t="s">
        <v>314</v>
      </c>
      <c r="U105" s="95" t="s">
        <v>315</v>
      </c>
      <c r="V105" s="103" t="s">
        <v>316</v>
      </c>
      <c r="W105" s="56">
        <v>37580000</v>
      </c>
      <c r="X105" s="56" t="s">
        <v>318</v>
      </c>
      <c r="Y105" s="57">
        <f>(D105/D147)*100</f>
        <v>0.48943279374439552</v>
      </c>
      <c r="Z105" s="58">
        <f t="shared" si="11"/>
        <v>37593300</v>
      </c>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3"/>
    </row>
    <row r="106" spans="1:152" s="64" customFormat="1" ht="133.5" hidden="1" customHeight="1" x14ac:dyDescent="0.25">
      <c r="A106" s="110"/>
      <c r="B106" s="291"/>
      <c r="C106" s="120" t="s">
        <v>307</v>
      </c>
      <c r="D106" s="117">
        <v>75186800</v>
      </c>
      <c r="E106" s="59" t="s">
        <v>270</v>
      </c>
      <c r="F106" s="43">
        <v>100</v>
      </c>
      <c r="G106" s="61">
        <v>0</v>
      </c>
      <c r="H106" s="59">
        <f t="shared" si="12"/>
        <v>100</v>
      </c>
      <c r="I106" s="60">
        <f t="shared" si="14"/>
        <v>0.97886558748879116</v>
      </c>
      <c r="J106" s="43">
        <f>'[1]Oktober  (2)'!Q119</f>
        <v>0</v>
      </c>
      <c r="K106" s="61">
        <v>75000000</v>
      </c>
      <c r="L106" s="99">
        <v>100</v>
      </c>
      <c r="M106" s="56" t="s">
        <v>323</v>
      </c>
      <c r="N106" s="111" t="s">
        <v>319</v>
      </c>
      <c r="O106" s="56" t="s">
        <v>527</v>
      </c>
      <c r="P106" s="56" t="s">
        <v>523</v>
      </c>
      <c r="Q106" s="111" t="s">
        <v>525</v>
      </c>
      <c r="R106" s="205" t="s">
        <v>303</v>
      </c>
      <c r="S106" s="205"/>
      <c r="T106" s="95" t="s">
        <v>320</v>
      </c>
      <c r="U106" s="95" t="s">
        <v>321</v>
      </c>
      <c r="V106" s="103" t="s">
        <v>322</v>
      </c>
      <c r="W106" s="56">
        <v>75000000</v>
      </c>
      <c r="X106" s="56" t="s">
        <v>324</v>
      </c>
      <c r="Y106" s="57">
        <f>(D106/D147)*100</f>
        <v>0.97886558748879104</v>
      </c>
      <c r="Z106" s="58">
        <f t="shared" si="11"/>
        <v>75186700</v>
      </c>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3"/>
    </row>
    <row r="107" spans="1:152" s="64" customFormat="1" ht="133.5" hidden="1" customHeight="1" x14ac:dyDescent="0.25">
      <c r="A107" s="110"/>
      <c r="B107" s="291"/>
      <c r="C107" s="120" t="s">
        <v>307</v>
      </c>
      <c r="D107" s="117">
        <v>75186800</v>
      </c>
      <c r="E107" s="59" t="s">
        <v>270</v>
      </c>
      <c r="F107" s="43">
        <f>'[1]Oktober  (2)'!O120</f>
        <v>15</v>
      </c>
      <c r="G107" s="61">
        <v>85</v>
      </c>
      <c r="H107" s="59">
        <f t="shared" si="12"/>
        <v>100</v>
      </c>
      <c r="I107" s="60">
        <f t="shared" si="14"/>
        <v>0.97886558748879116</v>
      </c>
      <c r="J107" s="43">
        <f>'[1]Oktober  (2)'!Q120</f>
        <v>0</v>
      </c>
      <c r="K107" s="61">
        <v>75000000</v>
      </c>
      <c r="L107" s="99">
        <v>100</v>
      </c>
      <c r="M107" s="56" t="s">
        <v>326</v>
      </c>
      <c r="N107" s="111" t="s">
        <v>209</v>
      </c>
      <c r="O107" s="56" t="s">
        <v>530</v>
      </c>
      <c r="P107" s="56" t="s">
        <v>523</v>
      </c>
      <c r="Q107" s="111" t="s">
        <v>529</v>
      </c>
      <c r="R107" s="205" t="s">
        <v>303</v>
      </c>
      <c r="S107" s="205"/>
      <c r="T107" s="95" t="s">
        <v>320</v>
      </c>
      <c r="U107" s="95" t="s">
        <v>321</v>
      </c>
      <c r="V107" s="103" t="s">
        <v>325</v>
      </c>
      <c r="W107" s="56">
        <v>75000000</v>
      </c>
      <c r="X107" s="56" t="s">
        <v>327</v>
      </c>
      <c r="Y107" s="57">
        <f>(D107/D147)*100</f>
        <v>0.97886558748879104</v>
      </c>
      <c r="Z107" s="58">
        <f t="shared" si="11"/>
        <v>75186700</v>
      </c>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3"/>
    </row>
    <row r="108" spans="1:152" s="64" customFormat="1" ht="135.75" hidden="1" customHeight="1" x14ac:dyDescent="0.25">
      <c r="A108" s="110"/>
      <c r="B108" s="291"/>
      <c r="C108" s="120" t="s">
        <v>307</v>
      </c>
      <c r="D108" s="117">
        <v>75186800</v>
      </c>
      <c r="E108" s="59" t="s">
        <v>270</v>
      </c>
      <c r="F108" s="43">
        <f>'[1]Oktober  (2)'!O121</f>
        <v>100</v>
      </c>
      <c r="G108" s="61">
        <v>0</v>
      </c>
      <c r="H108" s="59">
        <f t="shared" si="12"/>
        <v>100</v>
      </c>
      <c r="I108" s="60">
        <f t="shared" si="14"/>
        <v>0.97886558748879116</v>
      </c>
      <c r="J108" s="43">
        <f>'[1]Oktober  (2)'!Q121</f>
        <v>0</v>
      </c>
      <c r="K108" s="61">
        <v>75000000</v>
      </c>
      <c r="L108" s="99">
        <v>100</v>
      </c>
      <c r="M108" s="56" t="s">
        <v>330</v>
      </c>
      <c r="N108" s="111" t="s">
        <v>328</v>
      </c>
      <c r="O108" s="56" t="s">
        <v>539</v>
      </c>
      <c r="P108" s="56" t="s">
        <v>523</v>
      </c>
      <c r="Q108" s="111" t="s">
        <v>540</v>
      </c>
      <c r="R108" s="205" t="s">
        <v>303</v>
      </c>
      <c r="S108" s="205"/>
      <c r="T108" s="95" t="s">
        <v>320</v>
      </c>
      <c r="U108" s="95" t="s">
        <v>321</v>
      </c>
      <c r="V108" s="103" t="s">
        <v>329</v>
      </c>
      <c r="W108" s="56">
        <v>75000000</v>
      </c>
      <c r="X108" s="56" t="s">
        <v>331</v>
      </c>
      <c r="Y108" s="57">
        <f>(D108/D147)*100</f>
        <v>0.97886558748879104</v>
      </c>
      <c r="Z108" s="58">
        <f t="shared" si="11"/>
        <v>75186700</v>
      </c>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3"/>
    </row>
    <row r="109" spans="1:152" s="64" customFormat="1" ht="78.75" hidden="1" x14ac:dyDescent="0.25">
      <c r="A109" s="110"/>
      <c r="B109" s="291"/>
      <c r="C109" s="120" t="s">
        <v>307</v>
      </c>
      <c r="D109" s="117">
        <v>37593400</v>
      </c>
      <c r="E109" s="59" t="s">
        <v>270</v>
      </c>
      <c r="F109" s="43">
        <v>100</v>
      </c>
      <c r="G109" s="61">
        <v>0</v>
      </c>
      <c r="H109" s="59">
        <f t="shared" si="12"/>
        <v>100</v>
      </c>
      <c r="I109" s="60">
        <f t="shared" si="14"/>
        <v>0.48943279374439558</v>
      </c>
      <c r="J109" s="43">
        <f>'[1]Oktober  (2)'!Q122</f>
        <v>0</v>
      </c>
      <c r="K109" s="61">
        <v>37454000</v>
      </c>
      <c r="L109" s="99">
        <v>100</v>
      </c>
      <c r="M109" s="56" t="s">
        <v>335</v>
      </c>
      <c r="N109" s="111" t="s">
        <v>332</v>
      </c>
      <c r="O109" s="56" t="s">
        <v>501</v>
      </c>
      <c r="P109" s="56" t="s">
        <v>522</v>
      </c>
      <c r="Q109" s="111" t="s">
        <v>552</v>
      </c>
      <c r="R109" s="205" t="s">
        <v>303</v>
      </c>
      <c r="S109" s="205"/>
      <c r="T109" s="95" t="s">
        <v>314</v>
      </c>
      <c r="U109" s="56" t="s">
        <v>333</v>
      </c>
      <c r="V109" s="55" t="s">
        <v>334</v>
      </c>
      <c r="W109" s="56">
        <v>37454000</v>
      </c>
      <c r="X109" s="56" t="s">
        <v>336</v>
      </c>
      <c r="Y109" s="57">
        <f>(D109/D147)*100</f>
        <v>0.48943279374439552</v>
      </c>
      <c r="Z109" s="58">
        <f t="shared" si="11"/>
        <v>37593300</v>
      </c>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3"/>
    </row>
    <row r="110" spans="1:152" s="64" customFormat="1" ht="78.75" hidden="1" x14ac:dyDescent="0.25">
      <c r="A110" s="110"/>
      <c r="B110" s="291"/>
      <c r="C110" s="120" t="s">
        <v>337</v>
      </c>
      <c r="D110" s="117">
        <v>0</v>
      </c>
      <c r="E110" s="59"/>
      <c r="F110" s="43">
        <f>'[1]Oktober  (2)'!O123</f>
        <v>0</v>
      </c>
      <c r="G110" s="61">
        <v>0</v>
      </c>
      <c r="H110" s="59">
        <f t="shared" si="12"/>
        <v>0</v>
      </c>
      <c r="I110" s="60">
        <f t="shared" si="14"/>
        <v>0</v>
      </c>
      <c r="J110" s="43">
        <f>'[1]Oktober  (2)'!Q123</f>
        <v>0</v>
      </c>
      <c r="K110" s="61">
        <v>0</v>
      </c>
      <c r="L110" s="58">
        <f t="shared" si="9"/>
        <v>0</v>
      </c>
      <c r="M110" s="56">
        <v>0</v>
      </c>
      <c r="N110" s="111" t="s">
        <v>338</v>
      </c>
      <c r="O110" s="56"/>
      <c r="P110" s="56"/>
      <c r="Q110" s="111"/>
      <c r="R110" s="205" t="s">
        <v>303</v>
      </c>
      <c r="S110" s="205"/>
      <c r="T110" s="56">
        <v>0</v>
      </c>
      <c r="U110" s="56">
        <v>0</v>
      </c>
      <c r="V110" s="55">
        <v>0</v>
      </c>
      <c r="W110" s="56">
        <v>0</v>
      </c>
      <c r="X110" s="56">
        <v>0</v>
      </c>
      <c r="Y110" s="57">
        <f>(D110/D147)*100</f>
        <v>0</v>
      </c>
      <c r="Z110" s="58">
        <f t="shared" si="11"/>
        <v>0</v>
      </c>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3"/>
    </row>
    <row r="111" spans="1:152" s="64" customFormat="1" ht="156.75" hidden="1" customHeight="1" x14ac:dyDescent="0.25">
      <c r="A111" s="110"/>
      <c r="B111" s="291"/>
      <c r="C111" s="120" t="s">
        <v>337</v>
      </c>
      <c r="D111" s="117">
        <v>96340200</v>
      </c>
      <c r="E111" s="59" t="s">
        <v>270</v>
      </c>
      <c r="F111" s="43">
        <v>100</v>
      </c>
      <c r="G111" s="61">
        <v>0</v>
      </c>
      <c r="H111" s="59">
        <f t="shared" si="12"/>
        <v>100</v>
      </c>
      <c r="I111" s="60">
        <f t="shared" si="14"/>
        <v>1.2542641324246759</v>
      </c>
      <c r="J111" s="43">
        <f>'[1]Oktober  (2)'!Q124</f>
        <v>0</v>
      </c>
      <c r="K111" s="61">
        <v>96000000</v>
      </c>
      <c r="L111" s="99">
        <v>100</v>
      </c>
      <c r="M111" s="56" t="s">
        <v>341</v>
      </c>
      <c r="N111" s="111" t="s">
        <v>209</v>
      </c>
      <c r="O111" s="56" t="s">
        <v>531</v>
      </c>
      <c r="P111" s="56" t="s">
        <v>532</v>
      </c>
      <c r="Q111" s="111" t="s">
        <v>533</v>
      </c>
      <c r="R111" s="205" t="s">
        <v>303</v>
      </c>
      <c r="S111" s="205"/>
      <c r="T111" s="95" t="s">
        <v>250</v>
      </c>
      <c r="U111" s="95" t="s">
        <v>339</v>
      </c>
      <c r="V111" s="103" t="s">
        <v>340</v>
      </c>
      <c r="W111" s="56">
        <v>96000000</v>
      </c>
      <c r="X111" s="56" t="s">
        <v>342</v>
      </c>
      <c r="Y111" s="57">
        <f>(D111/D147)*100</f>
        <v>1.2542641324246759</v>
      </c>
      <c r="Z111" s="58">
        <f t="shared" si="11"/>
        <v>96340100</v>
      </c>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3"/>
    </row>
    <row r="112" spans="1:152" s="64" customFormat="1" ht="78.75" hidden="1" x14ac:dyDescent="0.25">
      <c r="A112" s="110"/>
      <c r="B112" s="291"/>
      <c r="C112" s="120" t="s">
        <v>307</v>
      </c>
      <c r="D112" s="117">
        <v>37593400</v>
      </c>
      <c r="E112" s="59" t="s">
        <v>270</v>
      </c>
      <c r="F112" s="43">
        <v>100</v>
      </c>
      <c r="G112" s="61">
        <v>0</v>
      </c>
      <c r="H112" s="59">
        <f t="shared" si="12"/>
        <v>100</v>
      </c>
      <c r="I112" s="60">
        <f t="shared" si="14"/>
        <v>0.48943279374439558</v>
      </c>
      <c r="J112" s="43">
        <f>'[1]Oktober  (2)'!Q125</f>
        <v>0</v>
      </c>
      <c r="K112" s="61">
        <v>37580000</v>
      </c>
      <c r="L112" s="99">
        <v>100</v>
      </c>
      <c r="M112" s="56" t="s">
        <v>317</v>
      </c>
      <c r="N112" s="111" t="s">
        <v>343</v>
      </c>
      <c r="O112" s="56" t="s">
        <v>551</v>
      </c>
      <c r="P112" s="56" t="s">
        <v>522</v>
      </c>
      <c r="Q112" s="111" t="s">
        <v>535</v>
      </c>
      <c r="R112" s="205" t="s">
        <v>303</v>
      </c>
      <c r="S112" s="205"/>
      <c r="T112" s="95" t="s">
        <v>314</v>
      </c>
      <c r="U112" s="95" t="s">
        <v>315</v>
      </c>
      <c r="V112" s="103" t="s">
        <v>344</v>
      </c>
      <c r="W112" s="56">
        <v>37580000</v>
      </c>
      <c r="X112" s="56" t="s">
        <v>318</v>
      </c>
      <c r="Y112" s="57">
        <f>(D112/D147)*100</f>
        <v>0.48943279374439552</v>
      </c>
      <c r="Z112" s="58">
        <f t="shared" si="11"/>
        <v>37593300</v>
      </c>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3"/>
    </row>
    <row r="113" spans="1:152" s="64" customFormat="1" ht="78.75" hidden="1" x14ac:dyDescent="0.25">
      <c r="A113" s="110"/>
      <c r="B113" s="291"/>
      <c r="C113" s="120" t="s">
        <v>345</v>
      </c>
      <c r="D113" s="117">
        <v>0</v>
      </c>
      <c r="E113" s="59"/>
      <c r="F113" s="43">
        <f>'[1]Oktober  (2)'!O126</f>
        <v>0</v>
      </c>
      <c r="G113" s="61">
        <v>0</v>
      </c>
      <c r="H113" s="59">
        <f t="shared" si="12"/>
        <v>0</v>
      </c>
      <c r="I113" s="60">
        <f t="shared" si="14"/>
        <v>0</v>
      </c>
      <c r="J113" s="43">
        <f>'[1]Oktober  (2)'!Q126</f>
        <v>0</v>
      </c>
      <c r="K113" s="61">
        <v>0</v>
      </c>
      <c r="L113" s="58">
        <f t="shared" si="9"/>
        <v>0</v>
      </c>
      <c r="M113" s="56">
        <v>0</v>
      </c>
      <c r="N113" s="111" t="s">
        <v>346</v>
      </c>
      <c r="O113" s="56"/>
      <c r="P113" s="56"/>
      <c r="Q113" s="111"/>
      <c r="R113" s="205" t="s">
        <v>303</v>
      </c>
      <c r="S113" s="205"/>
      <c r="T113" s="56">
        <v>0</v>
      </c>
      <c r="U113" s="56">
        <v>0</v>
      </c>
      <c r="V113" s="55">
        <v>0</v>
      </c>
      <c r="W113" s="56">
        <v>0</v>
      </c>
      <c r="X113" s="56">
        <v>0</v>
      </c>
      <c r="Y113" s="57">
        <f>(D113/D147)*100</f>
        <v>0</v>
      </c>
      <c r="Z113" s="58">
        <f t="shared" si="11"/>
        <v>0</v>
      </c>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3"/>
    </row>
    <row r="114" spans="1:152" s="64" customFormat="1" ht="102.75" hidden="1" customHeight="1" x14ac:dyDescent="0.25">
      <c r="A114" s="110"/>
      <c r="B114" s="291"/>
      <c r="C114" s="120" t="s">
        <v>347</v>
      </c>
      <c r="D114" s="117">
        <v>51119880</v>
      </c>
      <c r="E114" s="59" t="s">
        <v>270</v>
      </c>
      <c r="F114" s="43">
        <v>100</v>
      </c>
      <c r="G114" s="61">
        <v>0</v>
      </c>
      <c r="H114" s="59">
        <f t="shared" si="12"/>
        <v>100</v>
      </c>
      <c r="I114" s="60">
        <f t="shared" si="14"/>
        <v>0.66553559093559644</v>
      </c>
      <c r="J114" s="43">
        <f>'[1]Oktober  (2)'!Q127</f>
        <v>0</v>
      </c>
      <c r="K114" s="61">
        <v>51000000</v>
      </c>
      <c r="L114" s="99">
        <v>100</v>
      </c>
      <c r="M114" s="56" t="s">
        <v>350</v>
      </c>
      <c r="N114" s="111" t="s">
        <v>541</v>
      </c>
      <c r="O114" s="56" t="s">
        <v>542</v>
      </c>
      <c r="P114" s="56" t="s">
        <v>543</v>
      </c>
      <c r="Q114" s="56" t="s">
        <v>542</v>
      </c>
      <c r="R114" s="205" t="s">
        <v>303</v>
      </c>
      <c r="S114" s="205"/>
      <c r="T114" s="95" t="s">
        <v>348</v>
      </c>
      <c r="U114" s="95" t="s">
        <v>321</v>
      </c>
      <c r="V114" s="103" t="s">
        <v>349</v>
      </c>
      <c r="W114" s="56">
        <v>51000000</v>
      </c>
      <c r="X114" s="56" t="s">
        <v>351</v>
      </c>
      <c r="Y114" s="57">
        <f>(D114/D147)*100</f>
        <v>0.66553559093559644</v>
      </c>
      <c r="Z114" s="58">
        <f t="shared" si="11"/>
        <v>51119780</v>
      </c>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3"/>
    </row>
    <row r="115" spans="1:152" s="64" customFormat="1" ht="31.5" hidden="1" x14ac:dyDescent="0.25">
      <c r="A115" s="50" t="s">
        <v>352</v>
      </c>
      <c r="B115" s="290"/>
      <c r="C115" s="77" t="s">
        <v>353</v>
      </c>
      <c r="D115" s="59">
        <f>SUM(D116:D127)</f>
        <v>878976000</v>
      </c>
      <c r="E115" s="59"/>
      <c r="F115" s="58"/>
      <c r="G115" s="121"/>
      <c r="H115" s="121"/>
      <c r="I115" s="121"/>
      <c r="J115" s="121">
        <f>SUM(J116:J127)</f>
        <v>0</v>
      </c>
      <c r="K115" s="121">
        <f>SUM(K116:K127)</f>
        <v>875254000</v>
      </c>
      <c r="L115" s="99">
        <v>100</v>
      </c>
      <c r="M115" s="56"/>
      <c r="N115" s="52"/>
      <c r="O115" s="199"/>
      <c r="P115" s="199"/>
      <c r="Q115" s="52"/>
      <c r="R115" s="218" t="s">
        <v>354</v>
      </c>
      <c r="S115" s="218"/>
      <c r="T115" s="56"/>
      <c r="U115" s="56"/>
      <c r="V115" s="55"/>
      <c r="W115" s="56"/>
      <c r="X115" s="56"/>
      <c r="Y115" s="121"/>
      <c r="Z115" s="58">
        <f t="shared" si="11"/>
        <v>878975900</v>
      </c>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3"/>
    </row>
    <row r="116" spans="1:152" s="64" customFormat="1" ht="186.75" hidden="1" customHeight="1" x14ac:dyDescent="0.25">
      <c r="A116" s="110"/>
      <c r="B116" s="298"/>
      <c r="C116" s="77" t="s">
        <v>355</v>
      </c>
      <c r="D116" s="94">
        <v>55500000</v>
      </c>
      <c r="E116" s="59" t="s">
        <v>270</v>
      </c>
      <c r="F116" s="43">
        <v>100</v>
      </c>
      <c r="G116" s="58">
        <v>0</v>
      </c>
      <c r="H116" s="59">
        <f>F116+G116</f>
        <v>100</v>
      </c>
      <c r="I116" s="60">
        <f t="shared" ref="I116:I127" si="15">(Y116*H116)/100</f>
        <v>0.72256087645208877</v>
      </c>
      <c r="J116" s="43">
        <f>'[1]Oktober  (2)'!Q129</f>
        <v>0</v>
      </c>
      <c r="K116" s="61">
        <v>55400000</v>
      </c>
      <c r="L116" s="99">
        <v>100</v>
      </c>
      <c r="M116" s="56" t="s">
        <v>358</v>
      </c>
      <c r="N116" s="52" t="s">
        <v>209</v>
      </c>
      <c r="O116" s="199" t="s">
        <v>534</v>
      </c>
      <c r="P116" s="233" t="s">
        <v>511</v>
      </c>
      <c r="Q116" s="52" t="s">
        <v>535</v>
      </c>
      <c r="R116" s="218" t="s">
        <v>354</v>
      </c>
      <c r="S116" s="218"/>
      <c r="T116" s="95" t="s">
        <v>356</v>
      </c>
      <c r="U116" s="95" t="s">
        <v>339</v>
      </c>
      <c r="V116" s="103" t="s">
        <v>357</v>
      </c>
      <c r="W116" s="56">
        <v>55400000</v>
      </c>
      <c r="X116" s="56" t="s">
        <v>359</v>
      </c>
      <c r="Y116" s="57">
        <f>(D116/D147)*100</f>
        <v>0.72256087645208877</v>
      </c>
      <c r="Z116" s="58">
        <f t="shared" si="11"/>
        <v>55499900</v>
      </c>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3"/>
    </row>
    <row r="117" spans="1:152" s="64" customFormat="1" ht="188.25" hidden="1" customHeight="1" x14ac:dyDescent="0.25">
      <c r="A117" s="110"/>
      <c r="B117" s="298"/>
      <c r="C117" s="77" t="s">
        <v>355</v>
      </c>
      <c r="D117" s="94">
        <v>55500000</v>
      </c>
      <c r="E117" s="59" t="s">
        <v>270</v>
      </c>
      <c r="F117" s="43">
        <v>100</v>
      </c>
      <c r="G117" s="58">
        <v>0</v>
      </c>
      <c r="H117" s="59">
        <f t="shared" si="12"/>
        <v>100</v>
      </c>
      <c r="I117" s="60">
        <f t="shared" si="15"/>
        <v>0.72256087645208877</v>
      </c>
      <c r="J117" s="43">
        <f>'[1]Oktober  (2)'!Q130</f>
        <v>0</v>
      </c>
      <c r="K117" s="61">
        <v>55400000</v>
      </c>
      <c r="L117" s="99">
        <v>100</v>
      </c>
      <c r="M117" s="56" t="s">
        <v>361</v>
      </c>
      <c r="N117" s="52" t="s">
        <v>224</v>
      </c>
      <c r="O117" s="199" t="s">
        <v>553</v>
      </c>
      <c r="P117" s="233" t="s">
        <v>511</v>
      </c>
      <c r="Q117" s="52" t="s">
        <v>554</v>
      </c>
      <c r="R117" s="218" t="s">
        <v>354</v>
      </c>
      <c r="S117" s="218"/>
      <c r="T117" s="95" t="s">
        <v>356</v>
      </c>
      <c r="U117" s="95" t="s">
        <v>339</v>
      </c>
      <c r="V117" s="103" t="s">
        <v>360</v>
      </c>
      <c r="W117" s="56">
        <v>55400000</v>
      </c>
      <c r="X117" s="56" t="s">
        <v>362</v>
      </c>
      <c r="Y117" s="57">
        <f>(D117/D147)*100</f>
        <v>0.72256087645208877</v>
      </c>
      <c r="Z117" s="58">
        <f t="shared" si="11"/>
        <v>55499900</v>
      </c>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3"/>
    </row>
    <row r="118" spans="1:152" s="64" customFormat="1" ht="195.75" hidden="1" customHeight="1" x14ac:dyDescent="0.25">
      <c r="A118" s="110"/>
      <c r="B118" s="298"/>
      <c r="C118" s="77" t="s">
        <v>355</v>
      </c>
      <c r="D118" s="94">
        <v>55500000</v>
      </c>
      <c r="E118" s="59" t="s">
        <v>270</v>
      </c>
      <c r="F118" s="43">
        <v>100</v>
      </c>
      <c r="G118" s="58">
        <v>0</v>
      </c>
      <c r="H118" s="59">
        <f t="shared" si="12"/>
        <v>100</v>
      </c>
      <c r="I118" s="60">
        <f t="shared" si="15"/>
        <v>0.72256087645208877</v>
      </c>
      <c r="J118" s="43">
        <f>'[1]Oktober  (2)'!Q131</f>
        <v>0</v>
      </c>
      <c r="K118" s="61">
        <v>54954000</v>
      </c>
      <c r="L118" s="99">
        <v>100</v>
      </c>
      <c r="M118" s="56" t="s">
        <v>364</v>
      </c>
      <c r="N118" s="52" t="s">
        <v>308</v>
      </c>
      <c r="O118" s="199" t="s">
        <v>512</v>
      </c>
      <c r="P118" s="233" t="s">
        <v>511</v>
      </c>
      <c r="Q118" s="52" t="s">
        <v>513</v>
      </c>
      <c r="R118" s="218" t="s">
        <v>354</v>
      </c>
      <c r="S118" s="218"/>
      <c r="T118" s="95" t="s">
        <v>356</v>
      </c>
      <c r="U118" s="95" t="s">
        <v>339</v>
      </c>
      <c r="V118" s="103" t="s">
        <v>363</v>
      </c>
      <c r="W118" s="56">
        <v>54954000</v>
      </c>
      <c r="X118" s="56" t="s">
        <v>365</v>
      </c>
      <c r="Y118" s="57">
        <f>(D118/D147)*100</f>
        <v>0.72256087645208877</v>
      </c>
      <c r="Z118" s="58">
        <f t="shared" si="11"/>
        <v>55499900</v>
      </c>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3"/>
    </row>
    <row r="119" spans="1:152" s="64" customFormat="1" ht="187.5" hidden="1" customHeight="1" x14ac:dyDescent="0.25">
      <c r="A119" s="110"/>
      <c r="B119" s="298"/>
      <c r="C119" s="77" t="s">
        <v>355</v>
      </c>
      <c r="D119" s="94">
        <v>55500000</v>
      </c>
      <c r="E119" s="59" t="s">
        <v>270</v>
      </c>
      <c r="F119" s="43">
        <v>100</v>
      </c>
      <c r="G119" s="58">
        <v>0</v>
      </c>
      <c r="H119" s="59">
        <f t="shared" si="12"/>
        <v>100</v>
      </c>
      <c r="I119" s="60">
        <f t="shared" si="15"/>
        <v>0.72256087645208877</v>
      </c>
      <c r="J119" s="43">
        <f>'[1]Oktober  (2)'!Q132</f>
        <v>0</v>
      </c>
      <c r="K119" s="61">
        <v>55400000</v>
      </c>
      <c r="L119" s="99">
        <v>100</v>
      </c>
      <c r="M119" s="56" t="s">
        <v>358</v>
      </c>
      <c r="N119" s="52" t="s">
        <v>366</v>
      </c>
      <c r="O119" s="199" t="s">
        <v>520</v>
      </c>
      <c r="P119" s="233" t="s">
        <v>511</v>
      </c>
      <c r="Q119" s="52" t="s">
        <v>521</v>
      </c>
      <c r="R119" s="218" t="s">
        <v>354</v>
      </c>
      <c r="S119" s="218"/>
      <c r="T119" s="95" t="s">
        <v>356</v>
      </c>
      <c r="U119" s="95" t="s">
        <v>367</v>
      </c>
      <c r="V119" s="103" t="s">
        <v>368</v>
      </c>
      <c r="W119" s="56">
        <v>55400000</v>
      </c>
      <c r="X119" s="56" t="s">
        <v>359</v>
      </c>
      <c r="Y119" s="57">
        <f>(D119/D147)*100</f>
        <v>0.72256087645208877</v>
      </c>
      <c r="Z119" s="58">
        <f t="shared" si="11"/>
        <v>55499900</v>
      </c>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3"/>
    </row>
    <row r="120" spans="1:152" s="64" customFormat="1" ht="183" hidden="1" customHeight="1" x14ac:dyDescent="0.25">
      <c r="A120" s="110"/>
      <c r="B120" s="298"/>
      <c r="C120" s="77" t="s">
        <v>355</v>
      </c>
      <c r="D120" s="94">
        <v>55500000</v>
      </c>
      <c r="E120" s="59" t="s">
        <v>270</v>
      </c>
      <c r="F120" s="43">
        <v>100</v>
      </c>
      <c r="G120" s="58">
        <v>0</v>
      </c>
      <c r="H120" s="59">
        <f t="shared" si="12"/>
        <v>100</v>
      </c>
      <c r="I120" s="60">
        <f t="shared" si="15"/>
        <v>0.72256087645208877</v>
      </c>
      <c r="J120" s="43">
        <f>'[1]Oktober  (2)'!Q133</f>
        <v>0</v>
      </c>
      <c r="K120" s="61">
        <v>55400000</v>
      </c>
      <c r="L120" s="99">
        <v>100</v>
      </c>
      <c r="M120" s="56" t="s">
        <v>370</v>
      </c>
      <c r="N120" s="52" t="s">
        <v>175</v>
      </c>
      <c r="O120" s="199" t="s">
        <v>499</v>
      </c>
      <c r="P120" s="233" t="s">
        <v>511</v>
      </c>
      <c r="Q120" s="52" t="s">
        <v>550</v>
      </c>
      <c r="R120" s="218" t="s">
        <v>354</v>
      </c>
      <c r="S120" s="218"/>
      <c r="T120" s="95" t="s">
        <v>356</v>
      </c>
      <c r="U120" s="95" t="s">
        <v>339</v>
      </c>
      <c r="V120" s="103" t="s">
        <v>369</v>
      </c>
      <c r="W120" s="56">
        <v>55400000</v>
      </c>
      <c r="X120" s="56" t="s">
        <v>371</v>
      </c>
      <c r="Y120" s="57">
        <f>(D120/D147)*100</f>
        <v>0.72256087645208877</v>
      </c>
      <c r="Z120" s="58">
        <f t="shared" si="11"/>
        <v>55499900</v>
      </c>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3"/>
    </row>
    <row r="121" spans="1:152" s="64" customFormat="1" ht="189" hidden="1" customHeight="1" x14ac:dyDescent="0.25">
      <c r="A121" s="110"/>
      <c r="B121" s="298"/>
      <c r="C121" s="77" t="s">
        <v>355</v>
      </c>
      <c r="D121" s="94">
        <v>55500000</v>
      </c>
      <c r="E121" s="59" t="s">
        <v>270</v>
      </c>
      <c r="F121" s="43">
        <v>100</v>
      </c>
      <c r="G121" s="58">
        <v>0</v>
      </c>
      <c r="H121" s="59">
        <f t="shared" si="12"/>
        <v>100</v>
      </c>
      <c r="I121" s="60">
        <f t="shared" si="15"/>
        <v>0.72256087645208877</v>
      </c>
      <c r="J121" s="43">
        <f>'[1]Oktober  (2)'!Q134</f>
        <v>0</v>
      </c>
      <c r="K121" s="61">
        <v>55400000</v>
      </c>
      <c r="L121" s="99">
        <v>100</v>
      </c>
      <c r="M121" s="56" t="s">
        <v>373</v>
      </c>
      <c r="N121" s="52" t="s">
        <v>338</v>
      </c>
      <c r="O121" s="199" t="s">
        <v>547</v>
      </c>
      <c r="P121" s="233" t="s">
        <v>511</v>
      </c>
      <c r="Q121" s="52" t="s">
        <v>546</v>
      </c>
      <c r="R121" s="218" t="s">
        <v>354</v>
      </c>
      <c r="S121" s="218"/>
      <c r="T121" s="95" t="s">
        <v>356</v>
      </c>
      <c r="U121" s="95" t="s">
        <v>339</v>
      </c>
      <c r="V121" s="103" t="s">
        <v>372</v>
      </c>
      <c r="W121" s="56">
        <v>55400000</v>
      </c>
      <c r="X121" s="56" t="s">
        <v>374</v>
      </c>
      <c r="Y121" s="57">
        <f>(D121/D147)*100</f>
        <v>0.72256087645208877</v>
      </c>
      <c r="Z121" s="58">
        <f t="shared" si="11"/>
        <v>55499900</v>
      </c>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3"/>
    </row>
    <row r="122" spans="1:152" s="64" customFormat="1" ht="138.75" customHeight="1" x14ac:dyDescent="0.25">
      <c r="A122" s="110"/>
      <c r="B122" s="300">
        <v>7</v>
      </c>
      <c r="C122" s="244" t="s">
        <v>375</v>
      </c>
      <c r="D122" s="245">
        <v>61976000</v>
      </c>
      <c r="E122" s="144" t="s">
        <v>270</v>
      </c>
      <c r="F122" s="43">
        <v>100</v>
      </c>
      <c r="G122" s="58">
        <v>0</v>
      </c>
      <c r="H122" s="59">
        <f t="shared" si="12"/>
        <v>100</v>
      </c>
      <c r="I122" s="60">
        <f t="shared" si="15"/>
        <v>0.80687266448639017</v>
      </c>
      <c r="J122" s="43">
        <f>'[1]Oktober  (2)'!Q135</f>
        <v>0</v>
      </c>
      <c r="K122" s="249">
        <v>60400000</v>
      </c>
      <c r="L122" s="250">
        <v>100</v>
      </c>
      <c r="M122" s="251" t="s">
        <v>370</v>
      </c>
      <c r="N122" s="252" t="s">
        <v>376</v>
      </c>
      <c r="O122" s="253" t="s">
        <v>548</v>
      </c>
      <c r="P122" s="253" t="s">
        <v>517</v>
      </c>
      <c r="Q122" s="252" t="s">
        <v>549</v>
      </c>
      <c r="R122" s="222" t="s">
        <v>155</v>
      </c>
      <c r="S122" s="222"/>
      <c r="T122" s="95" t="s">
        <v>356</v>
      </c>
      <c r="U122" s="95" t="s">
        <v>367</v>
      </c>
      <c r="V122" s="103" t="s">
        <v>377</v>
      </c>
      <c r="W122" s="56">
        <v>60400000</v>
      </c>
      <c r="X122" s="56" t="s">
        <v>371</v>
      </c>
      <c r="Y122" s="57">
        <f>(D122/D147)*100</f>
        <v>0.80687266448639017</v>
      </c>
      <c r="Z122" s="58">
        <f t="shared" si="11"/>
        <v>61975900</v>
      </c>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3"/>
    </row>
    <row r="123" spans="1:152" s="64" customFormat="1" ht="393.75" hidden="1" customHeight="1" x14ac:dyDescent="0.25">
      <c r="A123" s="110"/>
      <c r="B123" s="306"/>
      <c r="C123" s="307" t="s">
        <v>375</v>
      </c>
      <c r="D123" s="280">
        <v>181500000</v>
      </c>
      <c r="E123" s="255" t="s">
        <v>382</v>
      </c>
      <c r="F123" s="43">
        <v>100</v>
      </c>
      <c r="G123" s="58">
        <v>0</v>
      </c>
      <c r="H123" s="59">
        <f t="shared" si="12"/>
        <v>100</v>
      </c>
      <c r="I123" s="60">
        <f t="shared" si="15"/>
        <v>2.3629693527216959</v>
      </c>
      <c r="J123" s="43">
        <f>'[1]Oktober  (2)'!Q136</f>
        <v>0</v>
      </c>
      <c r="K123" s="281">
        <v>181000000</v>
      </c>
      <c r="L123" s="282">
        <v>100</v>
      </c>
      <c r="M123" s="202" t="s">
        <v>380</v>
      </c>
      <c r="N123" s="308" t="s">
        <v>378</v>
      </c>
      <c r="O123" s="309" t="s">
        <v>537</v>
      </c>
      <c r="P123" s="310" t="s">
        <v>536</v>
      </c>
      <c r="Q123" s="308" t="s">
        <v>538</v>
      </c>
      <c r="R123" s="311" t="s">
        <v>155</v>
      </c>
      <c r="S123" s="311"/>
      <c r="T123" s="95" t="s">
        <v>356</v>
      </c>
      <c r="U123" s="95" t="s">
        <v>367</v>
      </c>
      <c r="V123" s="103" t="s">
        <v>379</v>
      </c>
      <c r="W123" s="56">
        <v>181500000</v>
      </c>
      <c r="X123" s="56" t="s">
        <v>381</v>
      </c>
      <c r="Y123" s="57">
        <f>(D123/D147)*100</f>
        <v>2.3629693527216959</v>
      </c>
      <c r="Z123" s="58">
        <f t="shared" si="11"/>
        <v>181499900</v>
      </c>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3"/>
    </row>
    <row r="124" spans="1:152" s="64" customFormat="1" ht="139.5" hidden="1" customHeight="1" x14ac:dyDescent="0.25">
      <c r="A124" s="110"/>
      <c r="B124" s="298"/>
      <c r="C124" s="77" t="s">
        <v>375</v>
      </c>
      <c r="D124" s="94">
        <v>60500000</v>
      </c>
      <c r="E124" s="59" t="s">
        <v>270</v>
      </c>
      <c r="F124" s="43">
        <f>'[1]Oktober  (2)'!O137</f>
        <v>100</v>
      </c>
      <c r="G124" s="58">
        <v>0</v>
      </c>
      <c r="H124" s="59">
        <f t="shared" si="12"/>
        <v>100</v>
      </c>
      <c r="I124" s="60">
        <f t="shared" si="15"/>
        <v>0.7876564509072318</v>
      </c>
      <c r="J124" s="43">
        <f>'[1]Oktober  (2)'!Q137</f>
        <v>0</v>
      </c>
      <c r="K124" s="61">
        <v>60400000</v>
      </c>
      <c r="L124" s="99">
        <v>100</v>
      </c>
      <c r="M124" s="56" t="s">
        <v>373</v>
      </c>
      <c r="N124" s="52" t="s">
        <v>383</v>
      </c>
      <c r="O124" s="199" t="s">
        <v>544</v>
      </c>
      <c r="P124" s="199" t="s">
        <v>517</v>
      </c>
      <c r="Q124" s="52" t="s">
        <v>545</v>
      </c>
      <c r="R124" s="218" t="s">
        <v>155</v>
      </c>
      <c r="S124" s="218"/>
      <c r="T124" s="95" t="s">
        <v>356</v>
      </c>
      <c r="U124" s="95" t="s">
        <v>367</v>
      </c>
      <c r="V124" s="103" t="s">
        <v>384</v>
      </c>
      <c r="W124" s="56">
        <v>60400000</v>
      </c>
      <c r="X124" s="56" t="s">
        <v>385</v>
      </c>
      <c r="Y124" s="57">
        <f>(D124/D147)*100</f>
        <v>0.7876564509072318</v>
      </c>
      <c r="Z124" s="58">
        <f t="shared" si="11"/>
        <v>60499900</v>
      </c>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3"/>
    </row>
    <row r="125" spans="1:152" s="64" customFormat="1" ht="135.75" hidden="1" customHeight="1" x14ac:dyDescent="0.25">
      <c r="A125" s="110"/>
      <c r="B125" s="298"/>
      <c r="C125" s="77" t="s">
        <v>375</v>
      </c>
      <c r="D125" s="94">
        <v>60500000</v>
      </c>
      <c r="E125" s="59" t="s">
        <v>270</v>
      </c>
      <c r="F125" s="43">
        <v>100</v>
      </c>
      <c r="G125" s="58">
        <v>0</v>
      </c>
      <c r="H125" s="59">
        <f t="shared" si="12"/>
        <v>100</v>
      </c>
      <c r="I125" s="60">
        <f t="shared" si="15"/>
        <v>0.7876564509072318</v>
      </c>
      <c r="J125" s="43">
        <f>'[1]Oktober  (2)'!Q138</f>
        <v>0</v>
      </c>
      <c r="K125" s="61">
        <v>60400000</v>
      </c>
      <c r="L125" s="99">
        <v>100</v>
      </c>
      <c r="M125" s="56" t="s">
        <v>361</v>
      </c>
      <c r="N125" s="52" t="s">
        <v>386</v>
      </c>
      <c r="O125" s="199" t="s">
        <v>496</v>
      </c>
      <c r="P125" s="199" t="s">
        <v>517</v>
      </c>
      <c r="Q125" s="52" t="s">
        <v>528</v>
      </c>
      <c r="R125" s="218" t="s">
        <v>155</v>
      </c>
      <c r="S125" s="218"/>
      <c r="T125" s="95" t="s">
        <v>356</v>
      </c>
      <c r="U125" s="95" t="s">
        <v>367</v>
      </c>
      <c r="V125" s="103" t="s">
        <v>387</v>
      </c>
      <c r="W125" s="56">
        <v>60400000</v>
      </c>
      <c r="X125" s="56" t="s">
        <v>362</v>
      </c>
      <c r="Y125" s="57">
        <f>(D125/D147)*100</f>
        <v>0.7876564509072318</v>
      </c>
      <c r="Z125" s="58">
        <f t="shared" si="11"/>
        <v>60499900</v>
      </c>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3"/>
    </row>
    <row r="126" spans="1:152" s="64" customFormat="1" ht="265.5" hidden="1" customHeight="1" x14ac:dyDescent="0.25">
      <c r="A126" s="110"/>
      <c r="B126" s="298"/>
      <c r="C126" s="77" t="s">
        <v>375</v>
      </c>
      <c r="D126" s="94">
        <v>121000000</v>
      </c>
      <c r="E126" s="59" t="s">
        <v>390</v>
      </c>
      <c r="F126" s="43">
        <v>100</v>
      </c>
      <c r="G126" s="58">
        <v>0</v>
      </c>
      <c r="H126" s="59">
        <f t="shared" si="12"/>
        <v>100</v>
      </c>
      <c r="I126" s="60">
        <f t="shared" si="15"/>
        <v>1.5753129018144636</v>
      </c>
      <c r="J126" s="43">
        <f>'[1]Oktober  (2)'!Q139</f>
        <v>0</v>
      </c>
      <c r="K126" s="61">
        <v>120700000</v>
      </c>
      <c r="L126" s="99">
        <v>100</v>
      </c>
      <c r="M126" s="56" t="s">
        <v>364</v>
      </c>
      <c r="N126" s="52" t="s">
        <v>388</v>
      </c>
      <c r="O126" s="199" t="s">
        <v>514</v>
      </c>
      <c r="P126" s="233" t="s">
        <v>515</v>
      </c>
      <c r="Q126" s="52" t="s">
        <v>516</v>
      </c>
      <c r="R126" s="218" t="s">
        <v>354</v>
      </c>
      <c r="S126" s="218"/>
      <c r="T126" s="95" t="s">
        <v>356</v>
      </c>
      <c r="U126" s="95" t="s">
        <v>367</v>
      </c>
      <c r="V126" s="103" t="s">
        <v>389</v>
      </c>
      <c r="W126" s="56">
        <v>120700000</v>
      </c>
      <c r="X126" s="56" t="s">
        <v>381</v>
      </c>
      <c r="Y126" s="57">
        <f>(D126/D147)*100</f>
        <v>1.5753129018144636</v>
      </c>
      <c r="Z126" s="58">
        <f t="shared" si="11"/>
        <v>120999900</v>
      </c>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3"/>
    </row>
    <row r="127" spans="1:152" s="64" customFormat="1" ht="139.5" hidden="1" customHeight="1" x14ac:dyDescent="0.25">
      <c r="A127" s="110"/>
      <c r="B127" s="300"/>
      <c r="C127" s="244" t="s">
        <v>375</v>
      </c>
      <c r="D127" s="245">
        <v>60500000</v>
      </c>
      <c r="E127" s="144" t="s">
        <v>270</v>
      </c>
      <c r="F127" s="246">
        <v>100</v>
      </c>
      <c r="G127" s="247">
        <v>0</v>
      </c>
      <c r="H127" s="144">
        <f t="shared" si="12"/>
        <v>100</v>
      </c>
      <c r="I127" s="248">
        <f t="shared" si="15"/>
        <v>0.7876564509072318</v>
      </c>
      <c r="J127" s="246">
        <f>'[1]Oktober  (2)'!Q140</f>
        <v>0</v>
      </c>
      <c r="K127" s="249">
        <v>60400000</v>
      </c>
      <c r="L127" s="250">
        <v>100</v>
      </c>
      <c r="M127" s="251" t="s">
        <v>358</v>
      </c>
      <c r="N127" s="252" t="s">
        <v>391</v>
      </c>
      <c r="O127" s="253" t="s">
        <v>518</v>
      </c>
      <c r="P127" s="253" t="s">
        <v>517</v>
      </c>
      <c r="Q127" s="252" t="s">
        <v>519</v>
      </c>
      <c r="R127" s="222" t="s">
        <v>354</v>
      </c>
      <c r="S127" s="222"/>
      <c r="T127" s="95" t="s">
        <v>356</v>
      </c>
      <c r="U127" s="95" t="s">
        <v>367</v>
      </c>
      <c r="V127" s="103" t="s">
        <v>392</v>
      </c>
      <c r="W127" s="56">
        <v>60400000</v>
      </c>
      <c r="X127" s="56" t="s">
        <v>359</v>
      </c>
      <c r="Y127" s="57">
        <f>(D127/D147)*100</f>
        <v>0.7876564509072318</v>
      </c>
      <c r="Z127" s="58">
        <f t="shared" si="11"/>
        <v>60499900</v>
      </c>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3"/>
    </row>
    <row r="128" spans="1:152" s="34" customFormat="1" ht="47.25" hidden="1" x14ac:dyDescent="0.25">
      <c r="A128" s="20" t="s">
        <v>393</v>
      </c>
      <c r="B128" s="20"/>
      <c r="C128" s="235" t="s">
        <v>394</v>
      </c>
      <c r="D128" s="236">
        <f>D129</f>
        <v>82342300</v>
      </c>
      <c r="E128" s="255"/>
      <c r="F128" s="237"/>
      <c r="G128" s="238"/>
      <c r="H128" s="238"/>
      <c r="I128" s="238"/>
      <c r="J128" s="239">
        <f>J129</f>
        <v>37178650</v>
      </c>
      <c r="K128" s="239">
        <f>K129</f>
        <v>44950600</v>
      </c>
      <c r="L128" s="239">
        <f t="shared" ref="L128:L144" si="16">J128+K128</f>
        <v>82129250</v>
      </c>
      <c r="M128" s="240"/>
      <c r="N128" s="241"/>
      <c r="O128" s="240"/>
      <c r="P128" s="240"/>
      <c r="Q128" s="241"/>
      <c r="R128" s="242" t="s">
        <v>53</v>
      </c>
      <c r="S128" s="242"/>
      <c r="T128" s="27"/>
      <c r="U128" s="27"/>
      <c r="V128" s="25"/>
      <c r="W128" s="27"/>
      <c r="X128" s="27"/>
      <c r="Y128" s="108"/>
      <c r="Z128" s="29">
        <f t="shared" si="11"/>
        <v>213050</v>
      </c>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3"/>
    </row>
    <row r="129" spans="1:152" s="64" customFormat="1" ht="47.25" hidden="1" x14ac:dyDescent="0.25">
      <c r="A129" s="50" t="s">
        <v>395</v>
      </c>
      <c r="B129" s="50"/>
      <c r="C129" s="77" t="s">
        <v>396</v>
      </c>
      <c r="D129" s="109">
        <f>SUM(D130+D131+D132)</f>
        <v>82342300</v>
      </c>
      <c r="E129" s="59"/>
      <c r="F129" s="58"/>
      <c r="G129" s="87"/>
      <c r="H129" s="87"/>
      <c r="I129" s="87"/>
      <c r="J129" s="61">
        <f>SUM(J130:J132)</f>
        <v>37178650</v>
      </c>
      <c r="K129" s="61">
        <f>SUM(K130:K132)</f>
        <v>44950600</v>
      </c>
      <c r="L129" s="61">
        <f>SUM(L130:L132)</f>
        <v>82129250</v>
      </c>
      <c r="M129" s="56"/>
      <c r="N129" s="54" t="s">
        <v>397</v>
      </c>
      <c r="O129" s="56"/>
      <c r="P129" s="56"/>
      <c r="Q129" s="54"/>
      <c r="R129" s="219" t="s">
        <v>53</v>
      </c>
      <c r="S129" s="219"/>
      <c r="T129" s="79"/>
      <c r="U129" s="56"/>
      <c r="V129" s="55"/>
      <c r="W129" s="56"/>
      <c r="X129" s="56"/>
      <c r="Y129" s="87"/>
      <c r="Z129" s="58">
        <f t="shared" si="11"/>
        <v>213050</v>
      </c>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3"/>
    </row>
    <row r="130" spans="1:152" s="64" customFormat="1" ht="47.25" hidden="1" x14ac:dyDescent="0.25">
      <c r="A130" s="123"/>
      <c r="B130" s="123"/>
      <c r="C130" s="77" t="s">
        <v>398</v>
      </c>
      <c r="D130" s="56">
        <v>17502350</v>
      </c>
      <c r="E130" s="59"/>
      <c r="F130" s="43">
        <f>'[1]Oktober  (2)'!O143</f>
        <v>0</v>
      </c>
      <c r="G130" s="58">
        <v>0</v>
      </c>
      <c r="H130" s="59">
        <f t="shared" si="12"/>
        <v>0</v>
      </c>
      <c r="I130" s="60">
        <f>(Y130*H130)/100</f>
        <v>0</v>
      </c>
      <c r="J130" s="43">
        <v>12676650</v>
      </c>
      <c r="K130" s="61">
        <v>4800600</v>
      </c>
      <c r="L130" s="58">
        <f t="shared" si="16"/>
        <v>17477250</v>
      </c>
      <c r="M130" s="56">
        <v>0</v>
      </c>
      <c r="N130" s="54" t="s">
        <v>397</v>
      </c>
      <c r="O130" s="56"/>
      <c r="P130" s="56"/>
      <c r="Q130" s="54"/>
      <c r="R130" s="219" t="s">
        <v>53</v>
      </c>
      <c r="S130" s="219"/>
      <c r="T130" s="56">
        <v>0</v>
      </c>
      <c r="U130" s="56">
        <v>0</v>
      </c>
      <c r="V130" s="55">
        <v>0</v>
      </c>
      <c r="W130" s="56">
        <v>0</v>
      </c>
      <c r="X130" s="56">
        <v>0</v>
      </c>
      <c r="Y130" s="57">
        <f>(D130/D147)*100</f>
        <v>0.22786510551299488</v>
      </c>
      <c r="Z130" s="58">
        <f t="shared" si="11"/>
        <v>25100</v>
      </c>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3"/>
    </row>
    <row r="131" spans="1:152" s="64" customFormat="1" ht="47.25" hidden="1" x14ac:dyDescent="0.25">
      <c r="A131" s="123"/>
      <c r="B131" s="123"/>
      <c r="C131" s="77" t="s">
        <v>399</v>
      </c>
      <c r="D131" s="109">
        <v>40330020</v>
      </c>
      <c r="E131" s="59"/>
      <c r="F131" s="43">
        <f>'[1]Oktober  (2)'!O144</f>
        <v>60</v>
      </c>
      <c r="G131" s="58">
        <v>40</v>
      </c>
      <c r="H131" s="59">
        <f t="shared" si="12"/>
        <v>100</v>
      </c>
      <c r="I131" s="60">
        <f>(Y131*H131)/100</f>
        <v>0.52506116393748226</v>
      </c>
      <c r="J131" s="43">
        <f>'[1]Oktober  (2)'!Q144</f>
        <v>0</v>
      </c>
      <c r="K131" s="61">
        <v>40150000</v>
      </c>
      <c r="L131" s="58">
        <f t="shared" si="16"/>
        <v>40150000</v>
      </c>
      <c r="M131" s="56" t="s">
        <v>253</v>
      </c>
      <c r="N131" s="54" t="s">
        <v>397</v>
      </c>
      <c r="O131" s="56"/>
      <c r="P131" s="56"/>
      <c r="Q131" s="54"/>
      <c r="R131" s="219" t="s">
        <v>53</v>
      </c>
      <c r="S131" s="219"/>
      <c r="T131" s="95" t="s">
        <v>400</v>
      </c>
      <c r="U131" s="95" t="s">
        <v>401</v>
      </c>
      <c r="V131" s="103" t="s">
        <v>402</v>
      </c>
      <c r="W131" s="56">
        <v>40150000</v>
      </c>
      <c r="X131" s="56" t="s">
        <v>403</v>
      </c>
      <c r="Y131" s="57">
        <f>(D131/D147)*100</f>
        <v>0.52506116393748226</v>
      </c>
      <c r="Z131" s="58">
        <f t="shared" si="11"/>
        <v>180020</v>
      </c>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3"/>
    </row>
    <row r="132" spans="1:152" s="64" customFormat="1" ht="78.75" hidden="1" x14ac:dyDescent="0.25">
      <c r="A132" s="123"/>
      <c r="B132" s="123"/>
      <c r="C132" s="77" t="s">
        <v>404</v>
      </c>
      <c r="D132" s="109">
        <v>24509930</v>
      </c>
      <c r="E132" s="59"/>
      <c r="F132" s="43">
        <f>'[1]Oktober  (2)'!O145</f>
        <v>60</v>
      </c>
      <c r="G132" s="58">
        <v>40</v>
      </c>
      <c r="H132" s="59">
        <f t="shared" si="12"/>
        <v>100</v>
      </c>
      <c r="I132" s="60">
        <f>(Y132*H132)/100</f>
        <v>0.31909759464106924</v>
      </c>
      <c r="J132" s="43">
        <v>24502000</v>
      </c>
      <c r="K132" s="61">
        <v>0</v>
      </c>
      <c r="L132" s="58">
        <f t="shared" si="16"/>
        <v>24502000</v>
      </c>
      <c r="M132" s="56" t="s">
        <v>317</v>
      </c>
      <c r="N132" s="54" t="s">
        <v>397</v>
      </c>
      <c r="O132" s="56"/>
      <c r="P132" s="56"/>
      <c r="Q132" s="54"/>
      <c r="R132" s="219" t="s">
        <v>53</v>
      </c>
      <c r="S132" s="219"/>
      <c r="T132" s="95" t="s">
        <v>405</v>
      </c>
      <c r="U132" s="95" t="s">
        <v>406</v>
      </c>
      <c r="V132" s="103" t="s">
        <v>407</v>
      </c>
      <c r="W132" s="56">
        <v>24502000</v>
      </c>
      <c r="X132" s="56" t="s">
        <v>408</v>
      </c>
      <c r="Y132" s="57">
        <f>(D132/D147)*100</f>
        <v>0.31909759464106924</v>
      </c>
      <c r="Z132" s="58">
        <f t="shared" si="11"/>
        <v>7930</v>
      </c>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3"/>
    </row>
    <row r="133" spans="1:152" s="34" customFormat="1" ht="31.5" hidden="1" x14ac:dyDescent="0.25">
      <c r="A133" s="20" t="s">
        <v>409</v>
      </c>
      <c r="B133" s="20"/>
      <c r="C133" s="73" t="s">
        <v>410</v>
      </c>
      <c r="D133" s="122">
        <f>D135</f>
        <v>104433725</v>
      </c>
      <c r="E133" s="59"/>
      <c r="F133" s="58"/>
      <c r="G133" s="29"/>
      <c r="H133" s="74"/>
      <c r="I133" s="108"/>
      <c r="J133" s="29">
        <f>SUM(J135)</f>
        <v>90149000</v>
      </c>
      <c r="K133" s="29">
        <f>SUM(K135)</f>
        <v>10150000</v>
      </c>
      <c r="L133" s="29">
        <f t="shared" si="16"/>
        <v>100299000</v>
      </c>
      <c r="M133" s="27"/>
      <c r="N133" s="24"/>
      <c r="O133" s="27"/>
      <c r="P133" s="27"/>
      <c r="Q133" s="24"/>
      <c r="R133" s="220" t="s">
        <v>53</v>
      </c>
      <c r="S133" s="220"/>
      <c r="T133" s="27"/>
      <c r="U133" s="27"/>
      <c r="V133" s="25"/>
      <c r="W133" s="27"/>
      <c r="X133" s="27"/>
      <c r="Y133" s="108"/>
      <c r="Z133" s="29">
        <f t="shared" si="11"/>
        <v>4134725</v>
      </c>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3"/>
    </row>
    <row r="134" spans="1:152" s="64" customFormat="1" ht="47.25" hidden="1" x14ac:dyDescent="0.25">
      <c r="A134" s="50" t="s">
        <v>411</v>
      </c>
      <c r="B134" s="50"/>
      <c r="C134" s="77" t="s">
        <v>412</v>
      </c>
      <c r="D134" s="109">
        <f>D135</f>
        <v>104433725</v>
      </c>
      <c r="E134" s="59"/>
      <c r="F134" s="58"/>
      <c r="G134" s="87"/>
      <c r="H134" s="124"/>
      <c r="I134" s="87"/>
      <c r="J134" s="87">
        <f>SUM(J135:J135)/1</f>
        <v>90149000</v>
      </c>
      <c r="K134" s="87">
        <f>SUM(K135:K135)/1</f>
        <v>10150000</v>
      </c>
      <c r="L134" s="57">
        <f>J134+K134</f>
        <v>100299000</v>
      </c>
      <c r="M134" s="56"/>
      <c r="N134" s="52"/>
      <c r="O134" s="199"/>
      <c r="P134" s="199"/>
      <c r="Q134" s="52"/>
      <c r="R134" s="219" t="s">
        <v>53</v>
      </c>
      <c r="S134" s="219"/>
      <c r="T134" s="79"/>
      <c r="U134" s="56"/>
      <c r="V134" s="55"/>
      <c r="W134" s="56"/>
      <c r="X134" s="56"/>
      <c r="Y134" s="87"/>
      <c r="Z134" s="58">
        <f t="shared" si="11"/>
        <v>4134725</v>
      </c>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3"/>
    </row>
    <row r="135" spans="1:152" s="64" customFormat="1" ht="47.25" hidden="1" x14ac:dyDescent="0.25">
      <c r="A135" s="123"/>
      <c r="B135" s="123"/>
      <c r="C135" s="77" t="s">
        <v>413</v>
      </c>
      <c r="D135" s="109">
        <v>104433725</v>
      </c>
      <c r="E135" s="59"/>
      <c r="F135" s="43">
        <f>'[1]Oktober  (2)'!O148</f>
        <v>100</v>
      </c>
      <c r="G135" s="58">
        <v>0</v>
      </c>
      <c r="H135" s="124">
        <f>F135+G135</f>
        <v>100</v>
      </c>
      <c r="I135" s="60">
        <f>(Y135*H135)/100</f>
        <v>1.3596346642730885</v>
      </c>
      <c r="J135" s="43">
        <f>'[1]Oktober  (2)'!Q148</f>
        <v>90149000</v>
      </c>
      <c r="K135" s="61">
        <f>7000000+3150000</f>
        <v>10150000</v>
      </c>
      <c r="L135" s="58">
        <f t="shared" si="16"/>
        <v>100299000</v>
      </c>
      <c r="M135" s="56">
        <v>0</v>
      </c>
      <c r="N135" s="52" t="s">
        <v>14</v>
      </c>
      <c r="O135" s="199"/>
      <c r="P135" s="199"/>
      <c r="Q135" s="52"/>
      <c r="R135" s="219" t="s">
        <v>53</v>
      </c>
      <c r="S135" s="219"/>
      <c r="T135" s="56">
        <v>0</v>
      </c>
      <c r="U135" s="56">
        <v>0</v>
      </c>
      <c r="V135" s="55">
        <v>0</v>
      </c>
      <c r="W135" s="56">
        <v>0</v>
      </c>
      <c r="X135" s="56">
        <v>0</v>
      </c>
      <c r="Y135" s="57">
        <f>(D135/D147)*100</f>
        <v>1.3596346642730885</v>
      </c>
      <c r="Z135" s="58">
        <f t="shared" si="11"/>
        <v>4134725</v>
      </c>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3"/>
    </row>
    <row r="136" spans="1:152" s="34" customFormat="1" ht="31.5" hidden="1" x14ac:dyDescent="0.25">
      <c r="A136" s="20" t="s">
        <v>414</v>
      </c>
      <c r="B136" s="20"/>
      <c r="C136" s="73" t="s">
        <v>415</v>
      </c>
      <c r="D136" s="108">
        <f>D137</f>
        <v>208892730</v>
      </c>
      <c r="E136" s="59"/>
      <c r="F136" s="58"/>
      <c r="G136" s="69"/>
      <c r="H136" s="74"/>
      <c r="I136" s="108"/>
      <c r="J136" s="108">
        <f>J137</f>
        <v>0</v>
      </c>
      <c r="K136" s="108">
        <f>K137</f>
        <v>85369750</v>
      </c>
      <c r="L136" s="108">
        <f>L137</f>
        <v>85369750</v>
      </c>
      <c r="M136" s="27"/>
      <c r="N136" s="24"/>
      <c r="O136" s="27"/>
      <c r="P136" s="27"/>
      <c r="Q136" s="24"/>
      <c r="R136" s="220" t="s">
        <v>53</v>
      </c>
      <c r="S136" s="220"/>
      <c r="T136" s="107"/>
      <c r="U136" s="27"/>
      <c r="V136" s="25"/>
      <c r="W136" s="27"/>
      <c r="X136" s="27"/>
      <c r="Y136" s="108"/>
      <c r="Z136" s="29">
        <f t="shared" si="11"/>
        <v>123522980</v>
      </c>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3"/>
    </row>
    <row r="137" spans="1:152" s="64" customFormat="1" ht="31.5" hidden="1" x14ac:dyDescent="0.25">
      <c r="A137" s="50" t="s">
        <v>416</v>
      </c>
      <c r="B137" s="186"/>
      <c r="C137" s="90" t="s">
        <v>417</v>
      </c>
      <c r="D137" s="87">
        <f>SUM(D138:D143)</f>
        <v>208892730</v>
      </c>
      <c r="E137" s="59"/>
      <c r="F137" s="58"/>
      <c r="G137" s="109"/>
      <c r="H137" s="59"/>
      <c r="I137" s="60"/>
      <c r="J137" s="87">
        <f>SUM(J142:J143)</f>
        <v>0</v>
      </c>
      <c r="K137" s="87">
        <f>SUM(K138:K143)</f>
        <v>85369750</v>
      </c>
      <c r="L137" s="58">
        <f t="shared" si="16"/>
        <v>85369750</v>
      </c>
      <c r="M137" s="56"/>
      <c r="N137" s="111"/>
      <c r="O137" s="56"/>
      <c r="P137" s="56"/>
      <c r="Q137" s="111"/>
      <c r="R137" s="219" t="s">
        <v>53</v>
      </c>
      <c r="S137" s="219"/>
      <c r="T137" s="56"/>
      <c r="U137" s="56"/>
      <c r="V137" s="55"/>
      <c r="W137" s="56"/>
      <c r="X137" s="56"/>
      <c r="Y137" s="87"/>
      <c r="Z137" s="58">
        <f t="shared" ref="Z137:Z146" si="17">D137-L137</f>
        <v>123522980</v>
      </c>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3"/>
    </row>
    <row r="138" spans="1:152" s="64" customFormat="1" ht="47.25" hidden="1" x14ac:dyDescent="0.25">
      <c r="A138" s="50"/>
      <c r="B138" s="186"/>
      <c r="C138" s="90" t="s">
        <v>418</v>
      </c>
      <c r="D138" s="125">
        <v>273240</v>
      </c>
      <c r="E138" s="59"/>
      <c r="F138" s="43">
        <f>'[1]Oktober  (2)'!O151</f>
        <v>0</v>
      </c>
      <c r="G138" s="58">
        <v>0</v>
      </c>
      <c r="H138" s="59">
        <f t="shared" ref="H138:H142" si="18">F138+G138</f>
        <v>0</v>
      </c>
      <c r="I138" s="60">
        <f t="shared" ref="I138:I143" si="19">(Y138*H138)/100</f>
        <v>0</v>
      </c>
      <c r="J138" s="43">
        <f>'[1]Oktober  (2)'!Q151</f>
        <v>0</v>
      </c>
      <c r="K138" s="87">
        <v>0</v>
      </c>
      <c r="L138" s="58">
        <f t="shared" si="16"/>
        <v>0</v>
      </c>
      <c r="M138" s="56">
        <v>0</v>
      </c>
      <c r="N138" s="111"/>
      <c r="O138" s="56"/>
      <c r="P138" s="56"/>
      <c r="Q138" s="111"/>
      <c r="R138" s="221"/>
      <c r="S138" s="221"/>
      <c r="T138" s="56">
        <v>0</v>
      </c>
      <c r="U138" s="56">
        <v>0</v>
      </c>
      <c r="V138" s="55">
        <v>0</v>
      </c>
      <c r="W138" s="56">
        <v>0</v>
      </c>
      <c r="X138" s="56">
        <v>0</v>
      </c>
      <c r="Y138" s="126">
        <f>(D138/D147)*100</f>
        <v>3.5573429528246614E-3</v>
      </c>
      <c r="Z138" s="58">
        <f t="shared" si="17"/>
        <v>273240</v>
      </c>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3"/>
    </row>
    <row r="139" spans="1:152" s="64" customFormat="1" ht="63" hidden="1" x14ac:dyDescent="0.25">
      <c r="A139" s="110"/>
      <c r="B139" s="185"/>
      <c r="C139" s="90" t="s">
        <v>419</v>
      </c>
      <c r="D139" s="109">
        <v>0</v>
      </c>
      <c r="E139" s="59"/>
      <c r="F139" s="43">
        <f>'[1]Oktober  (2)'!O152</f>
        <v>0</v>
      </c>
      <c r="G139" s="58">
        <v>0</v>
      </c>
      <c r="H139" s="59">
        <f t="shared" si="18"/>
        <v>0</v>
      </c>
      <c r="I139" s="60">
        <f t="shared" si="19"/>
        <v>0</v>
      </c>
      <c r="J139" s="43">
        <f>'[1]Oktober  (2)'!Q152</f>
        <v>0</v>
      </c>
      <c r="K139" s="61">
        <v>0</v>
      </c>
      <c r="L139" s="58">
        <f t="shared" si="16"/>
        <v>0</v>
      </c>
      <c r="M139" s="56">
        <v>0</v>
      </c>
      <c r="N139" s="111"/>
      <c r="O139" s="56"/>
      <c r="P139" s="56"/>
      <c r="Q139" s="111"/>
      <c r="R139" s="219" t="s">
        <v>53</v>
      </c>
      <c r="S139" s="219"/>
      <c r="T139" s="56">
        <v>0</v>
      </c>
      <c r="U139" s="56">
        <v>0</v>
      </c>
      <c r="V139" s="55">
        <v>0</v>
      </c>
      <c r="W139" s="56">
        <v>0</v>
      </c>
      <c r="X139" s="56">
        <v>0</v>
      </c>
      <c r="Y139" s="57">
        <f>(D139/D147)*100</f>
        <v>0</v>
      </c>
      <c r="Z139" s="58">
        <f t="shared" si="17"/>
        <v>0</v>
      </c>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3"/>
    </row>
    <row r="140" spans="1:152" s="64" customFormat="1" ht="63" hidden="1" x14ac:dyDescent="0.25">
      <c r="A140" s="110"/>
      <c r="B140" s="185"/>
      <c r="C140" s="90" t="s">
        <v>420</v>
      </c>
      <c r="D140" s="109">
        <v>0</v>
      </c>
      <c r="E140" s="59"/>
      <c r="F140" s="43">
        <f>'[1]Oktober  (2)'!O153</f>
        <v>0</v>
      </c>
      <c r="G140" s="58">
        <v>0</v>
      </c>
      <c r="H140" s="59">
        <f t="shared" si="18"/>
        <v>0</v>
      </c>
      <c r="I140" s="60">
        <f t="shared" si="19"/>
        <v>0</v>
      </c>
      <c r="J140" s="43">
        <f>'[1]Oktober  (2)'!Q153</f>
        <v>0</v>
      </c>
      <c r="K140" s="61">
        <v>0</v>
      </c>
      <c r="L140" s="58">
        <f t="shared" si="16"/>
        <v>0</v>
      </c>
      <c r="M140" s="56">
        <v>0</v>
      </c>
      <c r="N140" s="111"/>
      <c r="O140" s="56"/>
      <c r="P140" s="56"/>
      <c r="Q140" s="111"/>
      <c r="R140" s="219" t="s">
        <v>53</v>
      </c>
      <c r="S140" s="219"/>
      <c r="T140" s="56">
        <v>0</v>
      </c>
      <c r="U140" s="56">
        <v>0</v>
      </c>
      <c r="V140" s="55">
        <v>0</v>
      </c>
      <c r="W140" s="56">
        <v>0</v>
      </c>
      <c r="X140" s="56">
        <v>0</v>
      </c>
      <c r="Y140" s="57">
        <f>(D140/D147)*100</f>
        <v>0</v>
      </c>
      <c r="Z140" s="58">
        <f t="shared" si="17"/>
        <v>0</v>
      </c>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3"/>
    </row>
    <row r="141" spans="1:152" s="64" customFormat="1" ht="49.5" hidden="1" customHeight="1" x14ac:dyDescent="0.25">
      <c r="A141" s="110"/>
      <c r="B141" s="185"/>
      <c r="C141" s="90" t="s">
        <v>75</v>
      </c>
      <c r="D141" s="109">
        <v>199515000</v>
      </c>
      <c r="E141" s="59"/>
      <c r="F141" s="43">
        <f>'[1]Oktober  (2)'!O154</f>
        <v>0</v>
      </c>
      <c r="G141" s="58">
        <v>100</v>
      </c>
      <c r="H141" s="59">
        <f t="shared" si="18"/>
        <v>100</v>
      </c>
      <c r="I141" s="60">
        <f t="shared" si="19"/>
        <v>2.5975087074835765</v>
      </c>
      <c r="J141" s="43">
        <f>'[1]Oktober  (2)'!Q154</f>
        <v>0</v>
      </c>
      <c r="K141" s="61">
        <v>85369750</v>
      </c>
      <c r="L141" s="58">
        <f t="shared" si="16"/>
        <v>85369750</v>
      </c>
      <c r="M141" s="56">
        <v>0</v>
      </c>
      <c r="N141" s="111"/>
      <c r="O141" s="56"/>
      <c r="P141" s="56"/>
      <c r="Q141" s="111"/>
      <c r="R141" s="219" t="s">
        <v>53</v>
      </c>
      <c r="S141" s="219"/>
      <c r="T141" s="56">
        <v>0</v>
      </c>
      <c r="U141" s="56">
        <v>0</v>
      </c>
      <c r="V141" s="55">
        <v>0</v>
      </c>
      <c r="W141" s="56">
        <v>0</v>
      </c>
      <c r="X141" s="56">
        <v>0</v>
      </c>
      <c r="Y141" s="57">
        <f>(D141/D147)*100</f>
        <v>2.5975087074835765</v>
      </c>
      <c r="Z141" s="58">
        <f t="shared" si="17"/>
        <v>114145250</v>
      </c>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3"/>
    </row>
    <row r="142" spans="1:152" s="64" customFormat="1" ht="31.5" hidden="1" x14ac:dyDescent="0.25">
      <c r="A142" s="110"/>
      <c r="B142" s="110"/>
      <c r="C142" s="77" t="s">
        <v>421</v>
      </c>
      <c r="D142" s="109">
        <v>9104490</v>
      </c>
      <c r="E142" s="59"/>
      <c r="F142" s="43">
        <f>'[1]Oktober  (2)'!O155</f>
        <v>0</v>
      </c>
      <c r="G142" s="58">
        <v>100</v>
      </c>
      <c r="H142" s="59">
        <f t="shared" si="18"/>
        <v>100</v>
      </c>
      <c r="I142" s="60">
        <f t="shared" si="19"/>
        <v>0.11853240133422122</v>
      </c>
      <c r="J142" s="43">
        <f>'[1]Oktober  (2)'!Q155</f>
        <v>0</v>
      </c>
      <c r="K142" s="61">
        <v>0</v>
      </c>
      <c r="L142" s="58">
        <f t="shared" si="16"/>
        <v>0</v>
      </c>
      <c r="M142" s="56">
        <v>0</v>
      </c>
      <c r="N142" s="52"/>
      <c r="O142" s="199"/>
      <c r="P142" s="199"/>
      <c r="Q142" s="52"/>
      <c r="R142" s="219" t="s">
        <v>53</v>
      </c>
      <c r="S142" s="219"/>
      <c r="T142" s="56">
        <v>0</v>
      </c>
      <c r="U142" s="56">
        <v>0</v>
      </c>
      <c r="V142" s="55">
        <v>0</v>
      </c>
      <c r="W142" s="56">
        <v>0</v>
      </c>
      <c r="X142" s="56">
        <v>0</v>
      </c>
      <c r="Y142" s="57">
        <f>(D142/D147)*100</f>
        <v>0.1185324013342212</v>
      </c>
      <c r="Z142" s="58">
        <f t="shared" si="17"/>
        <v>9104490</v>
      </c>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3"/>
    </row>
    <row r="143" spans="1:152" s="64" customFormat="1" ht="72" hidden="1" customHeight="1" x14ac:dyDescent="0.25">
      <c r="A143" s="110"/>
      <c r="B143" s="185"/>
      <c r="C143" s="90" t="s">
        <v>422</v>
      </c>
      <c r="D143" s="87">
        <v>0</v>
      </c>
      <c r="E143" s="59"/>
      <c r="F143" s="43">
        <f>'[1]Oktober  (2)'!O156</f>
        <v>0</v>
      </c>
      <c r="G143" s="61">
        <v>0</v>
      </c>
      <c r="H143" s="59">
        <f>F143+G143</f>
        <v>0</v>
      </c>
      <c r="I143" s="60">
        <f t="shared" si="19"/>
        <v>0</v>
      </c>
      <c r="J143" s="43">
        <f>'[1]Oktober  (2)'!Q156</f>
        <v>0</v>
      </c>
      <c r="K143" s="61">
        <v>0</v>
      </c>
      <c r="L143" s="58">
        <f t="shared" si="16"/>
        <v>0</v>
      </c>
      <c r="M143" s="56">
        <v>0</v>
      </c>
      <c r="N143" s="111"/>
      <c r="O143" s="56"/>
      <c r="P143" s="56"/>
      <c r="Q143" s="111"/>
      <c r="R143" s="219" t="s">
        <v>53</v>
      </c>
      <c r="S143" s="219"/>
      <c r="T143" s="56">
        <v>0</v>
      </c>
      <c r="U143" s="56">
        <v>0</v>
      </c>
      <c r="V143" s="55">
        <v>0</v>
      </c>
      <c r="W143" s="56">
        <v>0</v>
      </c>
      <c r="X143" s="56">
        <v>0</v>
      </c>
      <c r="Y143" s="57">
        <f>(D143/D147)*100</f>
        <v>0</v>
      </c>
      <c r="Z143" s="58">
        <f t="shared" si="17"/>
        <v>0</v>
      </c>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3"/>
    </row>
    <row r="144" spans="1:152" s="34" customFormat="1" ht="59.25" hidden="1" customHeight="1" x14ac:dyDescent="0.25">
      <c r="A144" s="20" t="s">
        <v>423</v>
      </c>
      <c r="B144" s="20"/>
      <c r="C144" s="21" t="s">
        <v>86</v>
      </c>
      <c r="D144" s="127">
        <f>D145</f>
        <v>21008210</v>
      </c>
      <c r="E144" s="59"/>
      <c r="F144" s="58"/>
      <c r="G144" s="26"/>
      <c r="H144" s="74"/>
      <c r="I144" s="129"/>
      <c r="J144" s="129">
        <f>J145</f>
        <v>8087210</v>
      </c>
      <c r="K144" s="129">
        <f>K145</f>
        <v>6586000</v>
      </c>
      <c r="L144" s="29">
        <f t="shared" si="16"/>
        <v>14673210</v>
      </c>
      <c r="M144" s="27"/>
      <c r="N144" s="22"/>
      <c r="O144" s="198"/>
      <c r="P144" s="198"/>
      <c r="Q144" s="22"/>
      <c r="R144" s="220" t="s">
        <v>53</v>
      </c>
      <c r="S144" s="220"/>
      <c r="T144" s="107"/>
      <c r="U144" s="27"/>
      <c r="V144" s="128"/>
      <c r="W144" s="27"/>
      <c r="X144" s="27"/>
      <c r="Y144" s="129"/>
      <c r="Z144" s="29">
        <f t="shared" si="17"/>
        <v>6335000</v>
      </c>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3"/>
    </row>
    <row r="145" spans="1:152" s="64" customFormat="1" ht="62.25" hidden="1" customHeight="1" x14ac:dyDescent="0.25">
      <c r="A145" s="50" t="s">
        <v>424</v>
      </c>
      <c r="B145" s="187"/>
      <c r="C145" s="130" t="s">
        <v>425</v>
      </c>
      <c r="D145" s="132">
        <v>21008210</v>
      </c>
      <c r="E145" s="59"/>
      <c r="F145" s="43">
        <f>'[1]Oktober  (2)'!O158</f>
        <v>30</v>
      </c>
      <c r="G145" s="58">
        <v>70</v>
      </c>
      <c r="H145" s="59">
        <f>F145+G145</f>
        <v>100</v>
      </c>
      <c r="I145" s="60">
        <f>(Y145*H145)/100</f>
        <v>0.27350829964485651</v>
      </c>
      <c r="J145" s="133">
        <v>8087210</v>
      </c>
      <c r="K145" s="61">
        <f>2950000+3636000</f>
        <v>6586000</v>
      </c>
      <c r="L145" s="58">
        <f>J145+K145</f>
        <v>14673210</v>
      </c>
      <c r="M145" s="56">
        <v>0</v>
      </c>
      <c r="N145" s="131"/>
      <c r="O145" s="203"/>
      <c r="P145" s="203"/>
      <c r="Q145" s="131"/>
      <c r="R145" s="219" t="s">
        <v>53</v>
      </c>
      <c r="S145" s="219"/>
      <c r="T145" s="56">
        <v>0</v>
      </c>
      <c r="U145" s="56">
        <v>0</v>
      </c>
      <c r="V145" s="55">
        <v>0</v>
      </c>
      <c r="W145" s="56">
        <v>0</v>
      </c>
      <c r="X145" s="56">
        <v>0</v>
      </c>
      <c r="Y145" s="57">
        <f>SUM(D145/D147)*100</f>
        <v>0.27350829964485651</v>
      </c>
      <c r="Z145" s="58">
        <f t="shared" si="17"/>
        <v>6335000</v>
      </c>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3"/>
    </row>
    <row r="146" spans="1:152" s="64" customFormat="1" ht="4.5" hidden="1" customHeight="1" x14ac:dyDescent="0.25">
      <c r="A146" s="134"/>
      <c r="B146" s="134"/>
      <c r="C146" s="135"/>
      <c r="D146" s="137"/>
      <c r="E146" s="56"/>
      <c r="F146" s="143"/>
      <c r="G146" s="144"/>
      <c r="H146" s="144"/>
      <c r="I146" s="145"/>
      <c r="J146" s="142"/>
      <c r="K146" s="142"/>
      <c r="L146" s="142"/>
      <c r="M146" s="141"/>
      <c r="N146" s="136"/>
      <c r="O146" s="141"/>
      <c r="P146" s="141"/>
      <c r="Q146" s="136"/>
      <c r="R146" s="222"/>
      <c r="S146" s="222"/>
      <c r="T146" s="138"/>
      <c r="U146" s="138"/>
      <c r="V146" s="139"/>
      <c r="W146" s="140"/>
      <c r="X146" s="136"/>
      <c r="Y146" s="142"/>
      <c r="Z146" s="146">
        <f t="shared" si="17"/>
        <v>0</v>
      </c>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3"/>
    </row>
    <row r="147" spans="1:152" s="155" customFormat="1" hidden="1" x14ac:dyDescent="0.25">
      <c r="A147" s="147"/>
      <c r="B147" s="188"/>
      <c r="C147" s="148" t="s">
        <v>426</v>
      </c>
      <c r="D147" s="149">
        <f>SUM(D144,D136,D133,D128,D95,D76,D47,D45,D30,D28,D25,D22,D9,D63)</f>
        <v>7681013712.3000002</v>
      </c>
      <c r="E147" s="144"/>
      <c r="F147" s="152"/>
      <c r="G147" s="152"/>
      <c r="H147" s="152"/>
      <c r="I147" s="149">
        <f>SUM(I9:I145)</f>
        <v>95.449687308977076</v>
      </c>
      <c r="J147" s="149">
        <f>SUM(J144,J136,J133,J128,J95,J76,J47,J45,J30,J28,J25,J22,J9)</f>
        <v>1206239125</v>
      </c>
      <c r="K147" s="149">
        <f>SUM(K144,K136,K133,K128,K95,K76,K47,K45,K30,K28,K25,K22,K9)</f>
        <v>5533898041</v>
      </c>
      <c r="L147" s="149">
        <f>SUM(L144,L136,L133,L128,L95,L76,L47,L45,L30,L28,L25,L22,L9)</f>
        <v>5839509679</v>
      </c>
      <c r="M147" s="150">
        <v>0</v>
      </c>
      <c r="N147" s="204"/>
      <c r="O147" s="204"/>
      <c r="P147" s="204"/>
      <c r="Q147" s="148"/>
      <c r="R147" s="223"/>
      <c r="S147" s="223"/>
      <c r="T147" s="150">
        <v>0</v>
      </c>
      <c r="U147" s="150">
        <v>0</v>
      </c>
      <c r="V147" s="151">
        <v>0</v>
      </c>
      <c r="W147" s="150"/>
      <c r="X147" s="150">
        <v>0</v>
      </c>
      <c r="Y147" s="149">
        <f>SUM(Y10:Y145)</f>
        <v>100.00000000000003</v>
      </c>
      <c r="Z147" s="149">
        <f>SUM(Z144,Z136,Z133,Z128,Z95,Z76,Z47,Z45,Z30,Z28,Z25,Z22,Z9)</f>
        <v>1787504033.3000002</v>
      </c>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3"/>
      <c r="DF147" s="153"/>
      <c r="DG147" s="153"/>
      <c r="DH147" s="153"/>
      <c r="DI147" s="153"/>
      <c r="DJ147" s="153"/>
      <c r="DK147" s="153"/>
      <c r="DL147" s="153"/>
      <c r="DM147" s="153"/>
      <c r="DN147" s="153"/>
      <c r="DO147" s="153"/>
      <c r="DP147" s="153"/>
      <c r="DQ147" s="153"/>
      <c r="DR147" s="153"/>
      <c r="DS147" s="153"/>
      <c r="DT147" s="153"/>
      <c r="DU147" s="153"/>
      <c r="DV147" s="153"/>
      <c r="DW147" s="153"/>
      <c r="DX147" s="153"/>
      <c r="DY147" s="153"/>
      <c r="DZ147" s="153"/>
      <c r="EA147" s="153"/>
      <c r="EB147" s="153"/>
      <c r="EC147" s="153"/>
      <c r="ED147" s="153"/>
      <c r="EE147" s="153"/>
      <c r="EF147" s="153"/>
      <c r="EG147" s="153"/>
      <c r="EH147" s="153"/>
      <c r="EI147" s="153"/>
      <c r="EJ147" s="153"/>
      <c r="EK147" s="153"/>
      <c r="EL147" s="153"/>
      <c r="EM147" s="153"/>
      <c r="EN147" s="153"/>
      <c r="EO147" s="153"/>
      <c r="EP147" s="153"/>
      <c r="EQ147" s="153"/>
      <c r="ER147" s="153"/>
      <c r="ES147" s="153"/>
      <c r="ET147" s="153"/>
      <c r="EU147" s="153"/>
      <c r="EV147" s="154"/>
    </row>
    <row r="148" spans="1:152" s="34" customFormat="1" ht="24" customHeight="1" x14ac:dyDescent="0.25">
      <c r="A148" s="259"/>
      <c r="B148" s="338"/>
      <c r="C148" s="345" t="s">
        <v>582</v>
      </c>
      <c r="D148" s="346">
        <f>D122+D90+D85+D75+D74+D69+D55</f>
        <v>649619640</v>
      </c>
      <c r="E148" s="344"/>
      <c r="F148" s="263"/>
      <c r="G148" s="263"/>
      <c r="H148" s="263"/>
      <c r="I148" s="261"/>
      <c r="J148" s="261"/>
      <c r="K148" s="346">
        <f>K122+K90+K85+K75+K74+K69+K55</f>
        <v>621668000</v>
      </c>
      <c r="L148" s="346"/>
      <c r="M148" s="325"/>
      <c r="N148" s="325"/>
      <c r="O148" s="325"/>
      <c r="P148" s="325"/>
      <c r="Q148" s="345"/>
      <c r="R148" s="223"/>
      <c r="S148" s="223"/>
      <c r="T148" s="264"/>
      <c r="U148" s="264"/>
      <c r="V148" s="266"/>
      <c r="W148" s="264"/>
      <c r="X148" s="264"/>
      <c r="Y148" s="261"/>
      <c r="Z148" s="261"/>
      <c r="AA148" s="153"/>
      <c r="AB148" s="153"/>
      <c r="AC148" s="153"/>
      <c r="AD148" s="153"/>
      <c r="AE148" s="153"/>
      <c r="AF148" s="153"/>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3"/>
    </row>
    <row r="149" spans="1:152" ht="30" customHeight="1" x14ac:dyDescent="0.25">
      <c r="D149" s="159"/>
      <c r="E149" s="256"/>
      <c r="F149" s="163"/>
      <c r="W149" s="161"/>
      <c r="Y149" s="162"/>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9"/>
    </row>
    <row r="150" spans="1:152" x14ac:dyDescent="0.25">
      <c r="C150" s="165"/>
      <c r="D150" s="166"/>
      <c r="E150" s="256"/>
      <c r="F150" s="163"/>
      <c r="J150" s="158" t="s">
        <v>427</v>
      </c>
      <c r="M150" s="1"/>
      <c r="N150" s="1"/>
      <c r="O150" s="1"/>
      <c r="P150" s="288" t="s">
        <v>428</v>
      </c>
      <c r="W150" s="167"/>
      <c r="Y150" s="16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9"/>
    </row>
    <row r="151" spans="1:152" x14ac:dyDescent="0.25">
      <c r="C151" s="169"/>
      <c r="D151" s="170"/>
      <c r="E151" s="256"/>
      <c r="J151" s="158" t="s">
        <v>428</v>
      </c>
      <c r="M151" s="1"/>
      <c r="N151" s="1"/>
      <c r="O151" s="1"/>
      <c r="P151" s="288" t="s">
        <v>562</v>
      </c>
      <c r="V151" s="171"/>
      <c r="Y151" s="162"/>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9"/>
    </row>
    <row r="152" spans="1:152" ht="30.75" customHeight="1" x14ac:dyDescent="0.25">
      <c r="C152" s="172"/>
      <c r="D152" s="173"/>
      <c r="E152" s="256"/>
      <c r="J152" s="158" t="s">
        <v>429</v>
      </c>
      <c r="L152" s="174"/>
      <c r="M152" s="1"/>
      <c r="N152" s="1"/>
      <c r="O152" s="1"/>
      <c r="P152" s="288"/>
      <c r="V152" s="171"/>
      <c r="Z152" s="175"/>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9"/>
    </row>
    <row r="153" spans="1:152" x14ac:dyDescent="0.25">
      <c r="C153" s="176"/>
      <c r="E153" s="256"/>
      <c r="J153" s="179"/>
      <c r="L153" s="174"/>
      <c r="M153" s="1"/>
      <c r="N153" s="1"/>
      <c r="O153" s="1"/>
      <c r="P153" s="288"/>
      <c r="V153" s="178"/>
      <c r="Z153" s="175"/>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9"/>
    </row>
    <row r="154" spans="1:152" x14ac:dyDescent="0.25">
      <c r="C154" s="180"/>
      <c r="E154" s="256"/>
      <c r="J154" s="158"/>
      <c r="L154" s="174"/>
      <c r="M154" s="1"/>
      <c r="N154" s="1"/>
      <c r="O154" s="1"/>
      <c r="P154" s="289" t="s">
        <v>563</v>
      </c>
      <c r="Z154" s="175"/>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9"/>
    </row>
    <row r="155" spans="1:152" x14ac:dyDescent="0.25">
      <c r="E155" s="256"/>
      <c r="J155" s="181" t="s">
        <v>430</v>
      </c>
      <c r="L155" s="168"/>
      <c r="M155" s="1"/>
      <c r="N155" s="1"/>
      <c r="O155" s="1"/>
      <c r="P155" s="288" t="s">
        <v>564</v>
      </c>
      <c r="Z155" s="161"/>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9"/>
    </row>
    <row r="156" spans="1:152" x14ac:dyDescent="0.25">
      <c r="E156" s="256"/>
      <c r="J156" s="158" t="s">
        <v>431</v>
      </c>
      <c r="M156" s="1"/>
      <c r="N156" s="1"/>
      <c r="O156" s="1"/>
      <c r="P156" s="288" t="s">
        <v>565</v>
      </c>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9"/>
    </row>
    <row r="157" spans="1:152" x14ac:dyDescent="0.25">
      <c r="E157" s="256"/>
      <c r="J157" s="158" t="s">
        <v>432</v>
      </c>
      <c r="M157" s="1"/>
      <c r="N157" s="1"/>
      <c r="O157" s="1"/>
      <c r="P157" s="1"/>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9"/>
    </row>
  </sheetData>
  <autoFilter ref="A6:Z147">
    <filterColumn colId="10" showButton="0"/>
    <filterColumn colId="13" showButton="0">
      <filters>
        <filter val="Kec. Nassau"/>
        <filter val="Kec. Nassau, Habinsaran"/>
        <filter val="Kec. Silaen, Habinsaran, Nassau, Borbor,"/>
        <filter val="Kecamatan"/>
        <filter val="Laguboti, Balige, Nassau, Uluan"/>
        <filter val="Nassau"/>
      </filters>
    </filterColumn>
    <filterColumn colId="14" showButton="0"/>
    <filterColumn colId="15" showButton="0"/>
    <filterColumn colId="19" showButton="0"/>
  </autoFilter>
  <mergeCells count="16">
    <mergeCell ref="K6:L6"/>
    <mergeCell ref="A6:A7"/>
    <mergeCell ref="B6:B7"/>
    <mergeCell ref="C6:C7"/>
    <mergeCell ref="D6:D7"/>
    <mergeCell ref="E6:E7"/>
    <mergeCell ref="W6:W7"/>
    <mergeCell ref="X6:X7"/>
    <mergeCell ref="Y6:Y7"/>
    <mergeCell ref="Z6:Z7"/>
    <mergeCell ref="M6:M7"/>
    <mergeCell ref="N6:Q6"/>
    <mergeCell ref="R6:R7"/>
    <mergeCell ref="S6:S7"/>
    <mergeCell ref="T6:U6"/>
    <mergeCell ref="V6:V7"/>
  </mergeCells>
  <pageMargins left="0.23622047244094491" right="0.11811023622047245" top="0.23622047244094491" bottom="0.23622047244094491" header="0.31496062992125984" footer="0.31496062992125984"/>
  <pageSetup paperSize="5" scale="70" orientation="landscape" horizontalDpi="4294967294" r:id="rId1"/>
  <colBreaks count="1" manualBreakCount="1">
    <brk id="26"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215"/>
  <sheetViews>
    <sheetView tabSelected="1" view="pageBreakPreview" topLeftCell="B1" zoomScale="90" zoomScaleNormal="90" zoomScaleSheetLayoutView="90" workbookViewId="0">
      <pane xSplit="1" ySplit="30" topLeftCell="C195" activePane="bottomRight" state="frozen"/>
      <selection activeCell="B1" sqref="B1"/>
      <selection pane="topRight" activeCell="C1" sqref="C1"/>
      <selection pane="bottomLeft" activeCell="B31" sqref="B31"/>
      <selection pane="bottomRight" activeCell="B83" sqref="B83"/>
    </sheetView>
  </sheetViews>
  <sheetFormatPr defaultRowHeight="15.75" x14ac:dyDescent="0.25"/>
  <cols>
    <col min="1" max="1" width="21.85546875" style="156" hidden="1" customWidth="1"/>
    <col min="2" max="2" width="12.7109375" style="156" customWidth="1"/>
    <col min="3" max="3" width="22.140625" style="157" customWidth="1"/>
    <col min="4" max="4" width="19" style="416"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21.5703125" style="162" customWidth="1"/>
    <col min="12" max="12" width="9.85546875" style="1" customWidth="1"/>
    <col min="13" max="13" width="19.5703125" style="1" customWidth="1"/>
    <col min="14" max="15" width="14.140625" style="158" customWidth="1"/>
    <col min="16" max="16" width="19.28515625" style="158" customWidth="1"/>
    <col min="17" max="17" width="28.42578125" style="158" customWidth="1"/>
    <col min="18" max="18" width="20.140625" style="158" customWidth="1"/>
    <col min="19" max="19" width="16.28515625" style="217" customWidth="1"/>
    <col min="20" max="20" width="12.28515625" style="217" customWidth="1"/>
    <col min="21" max="21" width="9.140625" style="1" hidden="1" customWidth="1"/>
    <col min="22" max="22" width="10.28515625" style="1" hidden="1" customWidth="1"/>
    <col min="23" max="23" width="24.42578125" style="160" hidden="1" customWidth="1"/>
    <col min="24" max="24" width="16" style="1" hidden="1" customWidth="1"/>
    <col min="25" max="25" width="11" style="1" hidden="1" customWidth="1"/>
    <col min="26" max="26" width="9.7109375" style="1" hidden="1" customWidth="1"/>
    <col min="27" max="27" width="16.5703125" style="1" hidden="1" customWidth="1"/>
    <col min="28" max="28" width="17.28515625" style="1" hidden="1" customWidth="1"/>
    <col min="29" max="30" width="0" style="1" hidden="1" customWidth="1"/>
    <col min="31" max="31" width="21.42578125" style="1" hidden="1" customWidth="1"/>
    <col min="32" max="33" width="0" style="1" hidden="1" customWidth="1"/>
    <col min="34" max="16384" width="9.140625" style="1"/>
  </cols>
  <sheetData>
    <row r="1" spans="1:153" ht="18.75" x14ac:dyDescent="0.3">
      <c r="A1" s="189" t="s">
        <v>0</v>
      </c>
      <c r="B1" s="189"/>
      <c r="C1" s="189"/>
      <c r="D1" s="354"/>
      <c r="F1" s="189"/>
      <c r="G1" s="189"/>
      <c r="H1" s="189"/>
      <c r="I1" s="189"/>
      <c r="J1" s="189"/>
      <c r="K1" s="354"/>
      <c r="N1" s="189"/>
      <c r="O1" s="234" t="s">
        <v>559</v>
      </c>
      <c r="P1" s="189"/>
      <c r="Q1" s="189"/>
      <c r="R1" s="189"/>
      <c r="S1" s="206"/>
      <c r="T1" s="206"/>
      <c r="U1" s="189"/>
      <c r="V1" s="189"/>
      <c r="W1" s="189"/>
      <c r="X1" s="189"/>
      <c r="Y1" s="189"/>
      <c r="Z1" s="189"/>
      <c r="AA1" s="189"/>
    </row>
    <row r="2" spans="1:153" ht="18.75" x14ac:dyDescent="0.3">
      <c r="A2" s="189"/>
      <c r="B2" s="189"/>
      <c r="C2" s="189"/>
      <c r="D2" s="354"/>
      <c r="F2" s="189"/>
      <c r="G2" s="189"/>
      <c r="H2" s="189"/>
      <c r="I2" s="189"/>
      <c r="J2" s="189"/>
      <c r="K2" s="354"/>
      <c r="N2" s="189"/>
      <c r="O2" s="234" t="s">
        <v>560</v>
      </c>
      <c r="P2" s="189"/>
      <c r="Q2" s="189"/>
      <c r="R2" s="189"/>
      <c r="S2" s="206"/>
      <c r="T2" s="206"/>
      <c r="U2" s="189"/>
      <c r="V2" s="189"/>
      <c r="W2" s="189"/>
      <c r="X2" s="189"/>
      <c r="Y2" s="189"/>
      <c r="Z2" s="189"/>
      <c r="AA2" s="189"/>
    </row>
    <row r="3" spans="1:153" ht="16.5" x14ac:dyDescent="0.25">
      <c r="A3" s="2"/>
      <c r="B3" s="2"/>
      <c r="C3" s="3"/>
      <c r="D3" s="355"/>
      <c r="F3" s="8"/>
      <c r="G3" s="8"/>
      <c r="H3" s="8"/>
      <c r="I3" s="8"/>
      <c r="J3" s="9"/>
      <c r="K3" s="356"/>
      <c r="L3" s="10"/>
      <c r="M3" s="10"/>
      <c r="N3" s="6"/>
      <c r="O3" s="6"/>
      <c r="P3" s="6"/>
      <c r="Q3" s="6"/>
      <c r="R3" s="4"/>
      <c r="S3" s="207"/>
      <c r="T3" s="207"/>
      <c r="U3" s="6"/>
      <c r="V3" s="6"/>
      <c r="W3" s="7"/>
      <c r="X3" s="6"/>
      <c r="Y3" s="6"/>
      <c r="Z3" s="6"/>
      <c r="AA3" s="10"/>
    </row>
    <row r="4" spans="1:153" s="11" customFormat="1" ht="18.75" customHeight="1" x14ac:dyDescent="0.2">
      <c r="A4" s="418" t="s">
        <v>1</v>
      </c>
      <c r="B4" s="418" t="s">
        <v>583</v>
      </c>
      <c r="C4" s="418" t="s">
        <v>434</v>
      </c>
      <c r="D4" s="437" t="s">
        <v>435</v>
      </c>
      <c r="E4" s="428" t="s">
        <v>436</v>
      </c>
      <c r="F4" s="191" t="s">
        <v>8</v>
      </c>
      <c r="G4" s="192"/>
      <c r="H4" s="192"/>
      <c r="I4" s="192"/>
      <c r="J4" s="192"/>
      <c r="K4" s="422" t="s">
        <v>8</v>
      </c>
      <c r="L4" s="422"/>
      <c r="M4" s="428" t="s">
        <v>9</v>
      </c>
      <c r="N4" s="418" t="s">
        <v>440</v>
      </c>
      <c r="O4" s="422" t="s">
        <v>441</v>
      </c>
      <c r="P4" s="422"/>
      <c r="Q4" s="422"/>
      <c r="R4" s="422"/>
      <c r="S4" s="420" t="s">
        <v>2</v>
      </c>
      <c r="T4" s="420" t="s">
        <v>452</v>
      </c>
      <c r="U4" s="426" t="s">
        <v>3</v>
      </c>
      <c r="V4" s="427"/>
      <c r="W4" s="420" t="s">
        <v>4</v>
      </c>
      <c r="X4" s="418" t="s">
        <v>5</v>
      </c>
      <c r="Y4" s="418" t="s">
        <v>6</v>
      </c>
      <c r="Z4" s="418" t="s">
        <v>7</v>
      </c>
      <c r="AA4" s="418" t="s">
        <v>9</v>
      </c>
    </row>
    <row r="5" spans="1:153" s="11" customFormat="1" ht="18.75" customHeight="1" x14ac:dyDescent="0.2">
      <c r="A5" s="419"/>
      <c r="B5" s="419"/>
      <c r="C5" s="419"/>
      <c r="D5" s="438"/>
      <c r="E5" s="429"/>
      <c r="F5" s="195" t="s">
        <v>437</v>
      </c>
      <c r="G5" s="196"/>
      <c r="H5" s="196"/>
      <c r="I5" s="196"/>
      <c r="J5" s="196"/>
      <c r="K5" s="357" t="s">
        <v>438</v>
      </c>
      <c r="L5" s="349" t="s">
        <v>439</v>
      </c>
      <c r="M5" s="429"/>
      <c r="N5" s="419"/>
      <c r="O5" s="348" t="s">
        <v>442</v>
      </c>
      <c r="P5" s="348" t="s">
        <v>443</v>
      </c>
      <c r="Q5" s="348" t="s">
        <v>436</v>
      </c>
      <c r="R5" s="348" t="s">
        <v>444</v>
      </c>
      <c r="S5" s="423"/>
      <c r="T5" s="423"/>
      <c r="U5" s="348"/>
      <c r="V5" s="348"/>
      <c r="W5" s="421"/>
      <c r="X5" s="419"/>
      <c r="Y5" s="419"/>
      <c r="Z5" s="419"/>
      <c r="AA5" s="419"/>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3"/>
    </row>
    <row r="6" spans="1:153" s="17" customFormat="1" x14ac:dyDescent="0.25">
      <c r="A6" s="14">
        <v>1</v>
      </c>
      <c r="B6" s="14">
        <v>1</v>
      </c>
      <c r="C6" s="14">
        <v>2</v>
      </c>
      <c r="D6" s="358">
        <v>3</v>
      </c>
      <c r="E6" s="14">
        <v>4</v>
      </c>
      <c r="F6" s="14">
        <v>13</v>
      </c>
      <c r="G6" s="14">
        <v>14</v>
      </c>
      <c r="H6" s="14">
        <v>15</v>
      </c>
      <c r="I6" s="14">
        <v>16</v>
      </c>
      <c r="J6" s="14">
        <v>17</v>
      </c>
      <c r="K6" s="358">
        <v>5</v>
      </c>
      <c r="L6" s="14">
        <v>6</v>
      </c>
      <c r="M6" s="14"/>
      <c r="N6" s="14">
        <v>7</v>
      </c>
      <c r="O6" s="14">
        <v>8</v>
      </c>
      <c r="P6" s="14">
        <v>9</v>
      </c>
      <c r="Q6" s="14">
        <v>10</v>
      </c>
      <c r="R6" s="14">
        <v>11</v>
      </c>
      <c r="S6" s="208">
        <v>12</v>
      </c>
      <c r="T6" s="208">
        <v>13</v>
      </c>
      <c r="U6" s="14">
        <v>6</v>
      </c>
      <c r="V6" s="14">
        <v>7</v>
      </c>
      <c r="W6" s="14">
        <v>8</v>
      </c>
      <c r="X6" s="14">
        <v>9</v>
      </c>
      <c r="Y6" s="14">
        <v>11</v>
      </c>
      <c r="Z6" s="14">
        <v>12</v>
      </c>
      <c r="AA6" s="14">
        <v>20</v>
      </c>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6"/>
    </row>
    <row r="7" spans="1:153" s="34" customFormat="1" ht="47.25" hidden="1" x14ac:dyDescent="0.25">
      <c r="A7" s="20" t="s">
        <v>12</v>
      </c>
      <c r="B7" s="292"/>
      <c r="C7" s="21" t="s">
        <v>13</v>
      </c>
      <c r="D7" s="359">
        <f>SUM(D8:D19)</f>
        <v>924577525</v>
      </c>
      <c r="E7" s="255"/>
      <c r="F7" s="29"/>
      <c r="G7" s="29"/>
      <c r="H7" s="29"/>
      <c r="I7" s="29"/>
      <c r="J7" s="29">
        <f>SUM(J8:J19)</f>
        <v>499588691</v>
      </c>
      <c r="K7" s="29">
        <f>SUM(K8:K19)</f>
        <v>368292036</v>
      </c>
      <c r="L7" s="30">
        <f>J7+K7</f>
        <v>867880727</v>
      </c>
      <c r="M7" s="30"/>
      <c r="N7" s="27">
        <v>0</v>
      </c>
      <c r="O7" s="198"/>
      <c r="P7" s="198"/>
      <c r="Q7" s="198"/>
      <c r="R7" s="22" t="s">
        <v>14</v>
      </c>
      <c r="S7" s="209"/>
      <c r="T7" s="209"/>
      <c r="U7" s="24"/>
      <c r="V7" s="24"/>
      <c r="W7" s="25">
        <v>0</v>
      </c>
      <c r="X7" s="26">
        <f>SUM(X8:X19)</f>
        <v>0</v>
      </c>
      <c r="Y7" s="27"/>
      <c r="Z7" s="28"/>
      <c r="AA7" s="30">
        <f t="shared" ref="AA7:AA114" si="0">D7-L7</f>
        <v>56696798</v>
      </c>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3"/>
    </row>
    <row r="8" spans="1:153" s="49" customFormat="1" ht="47.25" hidden="1" x14ac:dyDescent="0.25">
      <c r="A8" s="35" t="s">
        <v>15</v>
      </c>
      <c r="B8" s="293"/>
      <c r="C8" s="36" t="s">
        <v>16</v>
      </c>
      <c r="D8" s="360">
        <v>56334500</v>
      </c>
      <c r="E8" s="44"/>
      <c r="F8" s="43">
        <f>11/12*100</f>
        <v>91.666666666666657</v>
      </c>
      <c r="G8" s="43">
        <f>1/12*100</f>
        <v>8.3333333333333321</v>
      </c>
      <c r="H8" s="44">
        <f>F8+G8</f>
        <v>99.999999999999986</v>
      </c>
      <c r="I8" s="45">
        <f t="shared" ref="I8:I19" si="1">(Z8*H8)/100</f>
        <v>0.73342532782865211</v>
      </c>
      <c r="J8" s="43">
        <f>'[1]Oktober  (2)'!Q12</f>
        <v>28342296</v>
      </c>
      <c r="K8" s="46">
        <f>14144449+3862747+1104870</f>
        <v>19112066</v>
      </c>
      <c r="L8" s="43">
        <f t="shared" ref="L8:L100" si="2">J8+K8</f>
        <v>47454362</v>
      </c>
      <c r="M8" s="43"/>
      <c r="N8" s="41">
        <v>0</v>
      </c>
      <c r="O8" s="190"/>
      <c r="P8" s="190"/>
      <c r="Q8" s="190"/>
      <c r="R8" s="37" t="s">
        <v>14</v>
      </c>
      <c r="S8" s="210" t="s">
        <v>17</v>
      </c>
      <c r="T8" s="210"/>
      <c r="U8" s="39" t="s">
        <v>18</v>
      </c>
      <c r="V8" s="39" t="s">
        <v>19</v>
      </c>
      <c r="W8" s="40">
        <v>0</v>
      </c>
      <c r="X8" s="41">
        <v>0</v>
      </c>
      <c r="Y8" s="41">
        <v>0</v>
      </c>
      <c r="Z8" s="42">
        <f>D8/D206*100</f>
        <v>0.73342532782865211</v>
      </c>
      <c r="AA8" s="43">
        <f t="shared" si="0"/>
        <v>8880138</v>
      </c>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7"/>
      <c r="EW8" s="48"/>
    </row>
    <row r="9" spans="1:153" s="64" customFormat="1" ht="63" hidden="1" x14ac:dyDescent="0.25">
      <c r="A9" s="50" t="s">
        <v>20</v>
      </c>
      <c r="B9" s="290"/>
      <c r="C9" s="51" t="s">
        <v>21</v>
      </c>
      <c r="D9" s="361">
        <v>20054025</v>
      </c>
      <c r="E9" s="59"/>
      <c r="F9" s="43">
        <v>0</v>
      </c>
      <c r="G9" s="58">
        <v>25</v>
      </c>
      <c r="H9" s="59">
        <f t="shared" ref="H9:H117" si="3">F9+G9</f>
        <v>25</v>
      </c>
      <c r="I9" s="60">
        <f t="shared" si="1"/>
        <v>6.5271413875640089E-2</v>
      </c>
      <c r="J9" s="43">
        <f>'[1]Oktober  (2)'!Q13</f>
        <v>0</v>
      </c>
      <c r="K9" s="61">
        <v>3778750</v>
      </c>
      <c r="L9" s="58">
        <f t="shared" si="2"/>
        <v>3778750</v>
      </c>
      <c r="M9" s="58"/>
      <c r="N9" s="56">
        <v>0</v>
      </c>
      <c r="O9" s="199"/>
      <c r="P9" s="199"/>
      <c r="Q9" s="199"/>
      <c r="R9" s="52" t="s">
        <v>14</v>
      </c>
      <c r="S9" s="211" t="s">
        <v>17</v>
      </c>
      <c r="T9" s="211"/>
      <c r="U9" s="54" t="s">
        <v>18</v>
      </c>
      <c r="V9" s="54" t="s">
        <v>19</v>
      </c>
      <c r="W9" s="55">
        <v>0</v>
      </c>
      <c r="X9" s="56">
        <v>0</v>
      </c>
      <c r="Y9" s="56">
        <v>0</v>
      </c>
      <c r="Z9" s="57">
        <f>D9/D206*100</f>
        <v>0.26108565550256035</v>
      </c>
      <c r="AA9" s="58">
        <f t="shared" si="0"/>
        <v>16275275</v>
      </c>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c r="EO9" s="62"/>
      <c r="EP9" s="62"/>
      <c r="EQ9" s="62"/>
      <c r="ER9" s="62"/>
      <c r="ES9" s="62"/>
      <c r="ET9" s="62"/>
      <c r="EU9" s="62"/>
      <c r="EV9" s="62"/>
      <c r="EW9" s="63"/>
    </row>
    <row r="10" spans="1:153" s="64" customFormat="1" ht="31.5" hidden="1" x14ac:dyDescent="0.25">
      <c r="A10" s="50" t="s">
        <v>22</v>
      </c>
      <c r="B10" s="290"/>
      <c r="C10" s="51" t="s">
        <v>23</v>
      </c>
      <c r="D10" s="361">
        <v>25001260</v>
      </c>
      <c r="E10" s="59"/>
      <c r="F10" s="43">
        <v>50</v>
      </c>
      <c r="G10" s="58">
        <v>50</v>
      </c>
      <c r="H10" s="59">
        <f t="shared" si="3"/>
        <v>100</v>
      </c>
      <c r="I10" s="60">
        <f t="shared" si="1"/>
        <v>0.32549427636047829</v>
      </c>
      <c r="J10" s="43">
        <f>'[1]Oktober  (2)'!Q14</f>
        <v>0</v>
      </c>
      <c r="K10" s="61">
        <v>25001260</v>
      </c>
      <c r="L10" s="58">
        <f t="shared" si="2"/>
        <v>25001260</v>
      </c>
      <c r="M10" s="58"/>
      <c r="N10" s="56">
        <v>0</v>
      </c>
      <c r="O10" s="199"/>
      <c r="P10" s="199"/>
      <c r="Q10" s="199"/>
      <c r="R10" s="52" t="s">
        <v>14</v>
      </c>
      <c r="S10" s="211" t="s">
        <v>17</v>
      </c>
      <c r="T10" s="211"/>
      <c r="U10" s="54" t="s">
        <v>18</v>
      </c>
      <c r="V10" s="54" t="s">
        <v>19</v>
      </c>
      <c r="W10" s="55">
        <v>0</v>
      </c>
      <c r="X10" s="56">
        <v>0</v>
      </c>
      <c r="Y10" s="56">
        <v>0</v>
      </c>
      <c r="Z10" s="57">
        <f>D10/D206*100</f>
        <v>0.32549427636047834</v>
      </c>
      <c r="AA10" s="58">
        <f t="shared" si="0"/>
        <v>0</v>
      </c>
      <c r="AB10" s="65"/>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c r="EO10" s="62"/>
      <c r="EP10" s="62"/>
      <c r="EQ10" s="62"/>
      <c r="ER10" s="62"/>
      <c r="ES10" s="62"/>
      <c r="ET10" s="62"/>
      <c r="EU10" s="62"/>
      <c r="EV10" s="62"/>
      <c r="EW10" s="63"/>
    </row>
    <row r="11" spans="1:153" s="64" customFormat="1" ht="47.25" hidden="1" x14ac:dyDescent="0.25">
      <c r="A11" s="50" t="s">
        <v>24</v>
      </c>
      <c r="B11" s="290"/>
      <c r="C11" s="51" t="s">
        <v>25</v>
      </c>
      <c r="D11" s="361">
        <v>10648260</v>
      </c>
      <c r="E11" s="59"/>
      <c r="F11" s="43">
        <v>30</v>
      </c>
      <c r="G11" s="58">
        <v>70</v>
      </c>
      <c r="H11" s="59">
        <f t="shared" si="3"/>
        <v>100</v>
      </c>
      <c r="I11" s="60">
        <f t="shared" si="1"/>
        <v>0.13863092032954447</v>
      </c>
      <c r="J11" s="43">
        <f>'[1]Oktober  (2)'!Q15</f>
        <v>0</v>
      </c>
      <c r="K11" s="61">
        <v>10648260</v>
      </c>
      <c r="L11" s="58">
        <f t="shared" si="2"/>
        <v>10648260</v>
      </c>
      <c r="M11" s="58"/>
      <c r="N11" s="56">
        <v>0</v>
      </c>
      <c r="O11" s="199"/>
      <c r="P11" s="199"/>
      <c r="Q11" s="199"/>
      <c r="R11" s="52" t="s">
        <v>14</v>
      </c>
      <c r="S11" s="211" t="s">
        <v>17</v>
      </c>
      <c r="T11" s="211"/>
      <c r="U11" s="54" t="s">
        <v>18</v>
      </c>
      <c r="V11" s="54" t="s">
        <v>19</v>
      </c>
      <c r="W11" s="55">
        <v>0</v>
      </c>
      <c r="X11" s="56">
        <v>0</v>
      </c>
      <c r="Y11" s="56">
        <v>0</v>
      </c>
      <c r="Z11" s="66">
        <f>D11/D206*100</f>
        <v>0.13863092032954447</v>
      </c>
      <c r="AA11" s="58">
        <f t="shared" si="0"/>
        <v>0</v>
      </c>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2"/>
      <c r="EW11" s="63"/>
    </row>
    <row r="12" spans="1:153" s="64" customFormat="1" ht="47.25" hidden="1" x14ac:dyDescent="0.25">
      <c r="A12" s="50" t="s">
        <v>26</v>
      </c>
      <c r="B12" s="290"/>
      <c r="C12" s="51" t="s">
        <v>27</v>
      </c>
      <c r="D12" s="361">
        <v>1523600</v>
      </c>
      <c r="E12" s="59"/>
      <c r="F12" s="43">
        <f>'[1]Agustus (2)'!O16</f>
        <v>0</v>
      </c>
      <c r="G12" s="58">
        <v>100</v>
      </c>
      <c r="H12" s="59">
        <f t="shared" si="3"/>
        <v>100</v>
      </c>
      <c r="I12" s="60">
        <f t="shared" si="1"/>
        <v>1.9835923447971214E-2</v>
      </c>
      <c r="J12" s="43">
        <f>'[1]Oktober  (2)'!Q16</f>
        <v>0</v>
      </c>
      <c r="K12" s="61">
        <v>1522500</v>
      </c>
      <c r="L12" s="58">
        <f t="shared" si="2"/>
        <v>1522500</v>
      </c>
      <c r="M12" s="58"/>
      <c r="N12" s="56">
        <v>0</v>
      </c>
      <c r="O12" s="199"/>
      <c r="P12" s="199"/>
      <c r="Q12" s="199"/>
      <c r="R12" s="52" t="s">
        <v>14</v>
      </c>
      <c r="S12" s="211" t="s">
        <v>17</v>
      </c>
      <c r="T12" s="211"/>
      <c r="U12" s="54" t="s">
        <v>18</v>
      </c>
      <c r="V12" s="54" t="s">
        <v>19</v>
      </c>
      <c r="W12" s="55">
        <v>0</v>
      </c>
      <c r="X12" s="56">
        <v>0</v>
      </c>
      <c r="Y12" s="56">
        <v>0</v>
      </c>
      <c r="Z12" s="57">
        <f>D12/D206*100</f>
        <v>1.9835923447971214E-2</v>
      </c>
      <c r="AA12" s="58">
        <f t="shared" si="0"/>
        <v>1100</v>
      </c>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2"/>
      <c r="EW12" s="63"/>
    </row>
    <row r="13" spans="1:153" s="64" customFormat="1" ht="47.25" hidden="1" x14ac:dyDescent="0.25">
      <c r="A13" s="50" t="s">
        <v>28</v>
      </c>
      <c r="B13" s="290"/>
      <c r="C13" s="51" t="s">
        <v>29</v>
      </c>
      <c r="D13" s="361">
        <v>3745040</v>
      </c>
      <c r="E13" s="59"/>
      <c r="F13" s="43">
        <v>40</v>
      </c>
      <c r="G13" s="58">
        <v>60</v>
      </c>
      <c r="H13" s="59">
        <f t="shared" si="3"/>
        <v>100</v>
      </c>
      <c r="I13" s="60">
        <f t="shared" si="1"/>
        <v>4.8757106031497847E-2</v>
      </c>
      <c r="J13" s="43">
        <f>'[1]Oktober  (2)'!Q17</f>
        <v>0</v>
      </c>
      <c r="K13" s="61">
        <v>3744260</v>
      </c>
      <c r="L13" s="58">
        <f t="shared" si="2"/>
        <v>3744260</v>
      </c>
      <c r="M13" s="58"/>
      <c r="N13" s="56">
        <v>0</v>
      </c>
      <c r="O13" s="199"/>
      <c r="P13" s="199"/>
      <c r="Q13" s="199"/>
      <c r="R13" s="52" t="s">
        <v>14</v>
      </c>
      <c r="S13" s="211" t="s">
        <v>17</v>
      </c>
      <c r="T13" s="211"/>
      <c r="U13" s="54" t="s">
        <v>18</v>
      </c>
      <c r="V13" s="54" t="s">
        <v>19</v>
      </c>
      <c r="W13" s="55">
        <v>0</v>
      </c>
      <c r="X13" s="56">
        <v>0</v>
      </c>
      <c r="Y13" s="56">
        <v>0</v>
      </c>
      <c r="Z13" s="57">
        <f>D13/D206*100</f>
        <v>4.8757106031497847E-2</v>
      </c>
      <c r="AA13" s="58">
        <f t="shared" si="0"/>
        <v>780</v>
      </c>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2"/>
      <c r="EW13" s="63"/>
    </row>
    <row r="14" spans="1:153" s="64" customFormat="1" ht="47.25" hidden="1" x14ac:dyDescent="0.25">
      <c r="A14" s="50" t="s">
        <v>30</v>
      </c>
      <c r="B14" s="290"/>
      <c r="C14" s="51" t="s">
        <v>31</v>
      </c>
      <c r="D14" s="361">
        <v>29940000</v>
      </c>
      <c r="E14" s="59"/>
      <c r="F14" s="43">
        <v>90</v>
      </c>
      <c r="G14" s="58">
        <v>10</v>
      </c>
      <c r="H14" s="59">
        <f t="shared" si="3"/>
        <v>100</v>
      </c>
      <c r="I14" s="60">
        <f t="shared" si="1"/>
        <v>0.38979229983739705</v>
      </c>
      <c r="J14" s="43">
        <f>'[1]Oktober  (2)'!Q18</f>
        <v>21660000</v>
      </c>
      <c r="K14" s="61">
        <v>8280000</v>
      </c>
      <c r="L14" s="58">
        <f>J14+K14</f>
        <v>29940000</v>
      </c>
      <c r="M14" s="58"/>
      <c r="N14" s="56">
        <v>0</v>
      </c>
      <c r="O14" s="199"/>
      <c r="P14" s="199"/>
      <c r="Q14" s="199"/>
      <c r="R14" s="52" t="s">
        <v>14</v>
      </c>
      <c r="S14" s="211" t="s">
        <v>17</v>
      </c>
      <c r="T14" s="211"/>
      <c r="U14" s="54" t="s">
        <v>18</v>
      </c>
      <c r="V14" s="54" t="s">
        <v>19</v>
      </c>
      <c r="W14" s="55">
        <v>0</v>
      </c>
      <c r="X14" s="56">
        <v>0</v>
      </c>
      <c r="Y14" s="56">
        <v>0</v>
      </c>
      <c r="Z14" s="57">
        <f>D14/D206*100</f>
        <v>0.38979229983739705</v>
      </c>
      <c r="AA14" s="58">
        <f t="shared" si="0"/>
        <v>0</v>
      </c>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2"/>
      <c r="EW14" s="63"/>
    </row>
    <row r="15" spans="1:153" s="64" customFormat="1" ht="31.5" hidden="1" x14ac:dyDescent="0.25">
      <c r="A15" s="50" t="s">
        <v>32</v>
      </c>
      <c r="B15" s="290"/>
      <c r="C15" s="51" t="s">
        <v>33</v>
      </c>
      <c r="D15" s="361">
        <v>5925000</v>
      </c>
      <c r="E15" s="59"/>
      <c r="F15" s="43">
        <f>'[1]Agustus (2)'!O19</f>
        <v>0</v>
      </c>
      <c r="G15" s="58">
        <v>50</v>
      </c>
      <c r="H15" s="59">
        <f t="shared" si="3"/>
        <v>50</v>
      </c>
      <c r="I15" s="60">
        <f t="shared" si="1"/>
        <v>3.8569127864672308E-2</v>
      </c>
      <c r="J15" s="43">
        <f>'[1]Oktober  (2)'!Q19</f>
        <v>0</v>
      </c>
      <c r="K15" s="61">
        <v>1838000</v>
      </c>
      <c r="L15" s="58">
        <f t="shared" si="2"/>
        <v>1838000</v>
      </c>
      <c r="M15" s="58"/>
      <c r="N15" s="56">
        <v>0</v>
      </c>
      <c r="O15" s="199"/>
      <c r="P15" s="199"/>
      <c r="Q15" s="199"/>
      <c r="R15" s="52" t="s">
        <v>14</v>
      </c>
      <c r="S15" s="211" t="s">
        <v>17</v>
      </c>
      <c r="T15" s="211"/>
      <c r="U15" s="54" t="s">
        <v>18</v>
      </c>
      <c r="V15" s="54" t="s">
        <v>19</v>
      </c>
      <c r="W15" s="55">
        <v>0</v>
      </c>
      <c r="X15" s="56">
        <v>0</v>
      </c>
      <c r="Y15" s="56">
        <v>0</v>
      </c>
      <c r="Z15" s="57">
        <f>D15/D206*100</f>
        <v>7.7138255729344615E-2</v>
      </c>
      <c r="AA15" s="58">
        <f t="shared" si="0"/>
        <v>4087000</v>
      </c>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2"/>
      <c r="EW15" s="63"/>
    </row>
    <row r="16" spans="1:153" s="49" customFormat="1" ht="47.25" hidden="1" x14ac:dyDescent="0.25">
      <c r="A16" s="35" t="s">
        <v>34</v>
      </c>
      <c r="B16" s="293"/>
      <c r="C16" s="36" t="s">
        <v>35</v>
      </c>
      <c r="D16" s="72">
        <v>179543000</v>
      </c>
      <c r="E16" s="44"/>
      <c r="F16" s="43">
        <v>95</v>
      </c>
      <c r="G16" s="43">
        <v>5</v>
      </c>
      <c r="H16" s="44">
        <f>F16+G16</f>
        <v>100</v>
      </c>
      <c r="I16" s="45">
        <f t="shared" si="1"/>
        <v>2.3374909448799523</v>
      </c>
      <c r="J16" s="43">
        <f>'[1]Oktober  (2)'!Q20</f>
        <v>165671395</v>
      </c>
      <c r="K16" s="68">
        <v>11344100</v>
      </c>
      <c r="L16" s="43">
        <f t="shared" si="2"/>
        <v>177015495</v>
      </c>
      <c r="M16" s="43"/>
      <c r="N16" s="41">
        <v>0</v>
      </c>
      <c r="O16" s="190"/>
      <c r="P16" s="190"/>
      <c r="Q16" s="190"/>
      <c r="R16" s="37" t="s">
        <v>14</v>
      </c>
      <c r="S16" s="210" t="s">
        <v>17</v>
      </c>
      <c r="T16" s="210"/>
      <c r="U16" s="39" t="s">
        <v>18</v>
      </c>
      <c r="V16" s="39" t="s">
        <v>19</v>
      </c>
      <c r="W16" s="40">
        <v>0</v>
      </c>
      <c r="X16" s="41">
        <v>0</v>
      </c>
      <c r="Y16" s="41">
        <v>0</v>
      </c>
      <c r="Z16" s="42">
        <f>D16/D206*100</f>
        <v>2.3374909448799523</v>
      </c>
      <c r="AA16" s="43">
        <f t="shared" si="0"/>
        <v>2527505</v>
      </c>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8"/>
    </row>
    <row r="17" spans="1:153" s="49" customFormat="1" ht="63" hidden="1" x14ac:dyDescent="0.25">
      <c r="A17" s="35" t="s">
        <v>36</v>
      </c>
      <c r="B17" s="293"/>
      <c r="C17" s="36" t="s">
        <v>37</v>
      </c>
      <c r="D17" s="72">
        <v>156751420</v>
      </c>
      <c r="E17" s="44"/>
      <c r="F17" s="43">
        <f>11/12*100</f>
        <v>91.666666666666657</v>
      </c>
      <c r="G17" s="43">
        <f>1/12*100</f>
        <v>8.3333333333333321</v>
      </c>
      <c r="H17" s="44">
        <f t="shared" si="3"/>
        <v>99.999999999999986</v>
      </c>
      <c r="I17" s="45">
        <f t="shared" si="1"/>
        <v>2.0407647463118823</v>
      </c>
      <c r="J17" s="43">
        <f>'[1]Oktober  (2)'!Q21</f>
        <v>104000000</v>
      </c>
      <c r="K17" s="68">
        <f>26000000+26751420</f>
        <v>52751420</v>
      </c>
      <c r="L17" s="43">
        <f>J17+K17</f>
        <v>156751420</v>
      </c>
      <c r="M17" s="43"/>
      <c r="N17" s="41">
        <v>0</v>
      </c>
      <c r="O17" s="190"/>
      <c r="P17" s="190"/>
      <c r="Q17" s="190"/>
      <c r="R17" s="37" t="s">
        <v>14</v>
      </c>
      <c r="S17" s="210" t="s">
        <v>17</v>
      </c>
      <c r="T17" s="210"/>
      <c r="U17" s="39" t="s">
        <v>18</v>
      </c>
      <c r="V17" s="39" t="s">
        <v>19</v>
      </c>
      <c r="W17" s="40">
        <v>0</v>
      </c>
      <c r="X17" s="41">
        <v>0</v>
      </c>
      <c r="Y17" s="41">
        <v>0</v>
      </c>
      <c r="Z17" s="42">
        <f>D17/D206*100</f>
        <v>2.0407647463118828</v>
      </c>
      <c r="AA17" s="43">
        <f t="shared" si="0"/>
        <v>0</v>
      </c>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8"/>
    </row>
    <row r="18" spans="1:153" s="49" customFormat="1" ht="47.25" hidden="1" x14ac:dyDescent="0.25">
      <c r="A18" s="35" t="s">
        <v>38</v>
      </c>
      <c r="B18" s="293"/>
      <c r="C18" s="36" t="s">
        <v>39</v>
      </c>
      <c r="D18" s="72">
        <v>217200000</v>
      </c>
      <c r="E18" s="44"/>
      <c r="F18" s="43">
        <v>85</v>
      </c>
      <c r="G18" s="43">
        <v>15</v>
      </c>
      <c r="H18" s="44">
        <f t="shared" si="3"/>
        <v>100</v>
      </c>
      <c r="I18" s="45">
        <f t="shared" si="1"/>
        <v>2.8277517543314179</v>
      </c>
      <c r="J18" s="43">
        <f>'[1]Oktober  (2)'!Q22</f>
        <v>179915000</v>
      </c>
      <c r="K18" s="68">
        <f>2500000+30850000+3900000</f>
        <v>37250000</v>
      </c>
      <c r="L18" s="43">
        <f t="shared" si="2"/>
        <v>217165000</v>
      </c>
      <c r="M18" s="43"/>
      <c r="N18" s="41">
        <v>0</v>
      </c>
      <c r="O18" s="190"/>
      <c r="P18" s="190"/>
      <c r="Q18" s="190"/>
      <c r="R18" s="37" t="s">
        <v>14</v>
      </c>
      <c r="S18" s="212" t="s">
        <v>40</v>
      </c>
      <c r="T18" s="212"/>
      <c r="U18" s="39" t="s">
        <v>18</v>
      </c>
      <c r="V18" s="39" t="s">
        <v>19</v>
      </c>
      <c r="W18" s="40">
        <v>0</v>
      </c>
      <c r="X18" s="41">
        <v>0</v>
      </c>
      <c r="Y18" s="41">
        <v>0</v>
      </c>
      <c r="Z18" s="42">
        <f>D18/D206*100</f>
        <v>2.8277517543314179</v>
      </c>
      <c r="AA18" s="43">
        <f t="shared" si="0"/>
        <v>35000</v>
      </c>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8"/>
    </row>
    <row r="19" spans="1:153" s="64" customFormat="1" ht="47.25" hidden="1" x14ac:dyDescent="0.25">
      <c r="A19" s="50" t="s">
        <v>41</v>
      </c>
      <c r="B19" s="290"/>
      <c r="C19" s="51" t="s">
        <v>42</v>
      </c>
      <c r="D19" s="361">
        <v>217911420</v>
      </c>
      <c r="E19" s="59"/>
      <c r="F19" s="43">
        <f>11/12*100</f>
        <v>91.666666666666657</v>
      </c>
      <c r="G19" s="43">
        <f>1/12*100</f>
        <v>8.3333333333333321</v>
      </c>
      <c r="H19" s="59">
        <f t="shared" si="3"/>
        <v>99.999999999999986</v>
      </c>
      <c r="I19" s="60">
        <f t="shared" si="1"/>
        <v>2.8370138130471929</v>
      </c>
      <c r="J19" s="43">
        <f>'[1]Oktober  (2)'!Q23</f>
        <v>0</v>
      </c>
      <c r="K19" s="61">
        <f>14490000+178531420</f>
        <v>193021420</v>
      </c>
      <c r="L19" s="58">
        <f t="shared" si="2"/>
        <v>193021420</v>
      </c>
      <c r="M19" s="58"/>
      <c r="N19" s="56">
        <v>0</v>
      </c>
      <c r="O19" s="199"/>
      <c r="P19" s="199"/>
      <c r="Q19" s="199"/>
      <c r="R19" s="52" t="s">
        <v>14</v>
      </c>
      <c r="S19" s="213" t="s">
        <v>40</v>
      </c>
      <c r="T19" s="213"/>
      <c r="U19" s="54" t="s">
        <v>18</v>
      </c>
      <c r="V19" s="54" t="s">
        <v>19</v>
      </c>
      <c r="W19" s="55">
        <v>0</v>
      </c>
      <c r="X19" s="56">
        <v>0</v>
      </c>
      <c r="Y19" s="56">
        <v>0</v>
      </c>
      <c r="Z19" s="57">
        <f>D19/D206*100</f>
        <v>2.8370138130471934</v>
      </c>
      <c r="AA19" s="58">
        <f t="shared" si="0"/>
        <v>24890000</v>
      </c>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2"/>
      <c r="EW19" s="63"/>
    </row>
    <row r="20" spans="1:153" s="34" customFormat="1" ht="47.25" hidden="1" x14ac:dyDescent="0.25">
      <c r="A20" s="20" t="s">
        <v>43</v>
      </c>
      <c r="B20" s="292"/>
      <c r="C20" s="21" t="s">
        <v>44</v>
      </c>
      <c r="D20" s="362">
        <f>SUM(D21:D22)</f>
        <v>154758890</v>
      </c>
      <c r="E20" s="59"/>
      <c r="F20" s="70"/>
      <c r="G20" s="71"/>
      <c r="H20" s="71"/>
      <c r="I20" s="71"/>
      <c r="J20" s="29">
        <f>SUM(J21:J22)</f>
        <v>40945899</v>
      </c>
      <c r="K20" s="29">
        <f>SUM(K21:K22)</f>
        <v>53100749</v>
      </c>
      <c r="L20" s="29">
        <f t="shared" si="2"/>
        <v>94046648</v>
      </c>
      <c r="M20" s="29"/>
      <c r="N20" s="27">
        <v>0</v>
      </c>
      <c r="O20" s="198"/>
      <c r="P20" s="198"/>
      <c r="Q20" s="198"/>
      <c r="R20" s="22"/>
      <c r="S20" s="209"/>
      <c r="T20" s="209"/>
      <c r="U20" s="24"/>
      <c r="V20" s="24"/>
      <c r="W20" s="25">
        <v>0</v>
      </c>
      <c r="X20" s="27">
        <v>0</v>
      </c>
      <c r="Y20" s="27">
        <v>0</v>
      </c>
      <c r="Z20" s="69"/>
      <c r="AA20" s="29">
        <f t="shared" si="0"/>
        <v>60712242</v>
      </c>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3"/>
    </row>
    <row r="21" spans="1:153" s="49" customFormat="1" ht="63" hidden="1" customHeight="1" x14ac:dyDescent="0.25">
      <c r="A21" s="35" t="s">
        <v>45</v>
      </c>
      <c r="B21" s="293"/>
      <c r="C21" s="36" t="s">
        <v>46</v>
      </c>
      <c r="D21" s="72">
        <v>131158890</v>
      </c>
      <c r="E21" s="44"/>
      <c r="F21" s="43">
        <v>33</v>
      </c>
      <c r="G21" s="43">
        <v>47</v>
      </c>
      <c r="H21" s="44">
        <f t="shared" si="3"/>
        <v>80</v>
      </c>
      <c r="I21" s="45">
        <f>(Z21*H21)/100</f>
        <v>1.3660581263118285</v>
      </c>
      <c r="J21" s="43">
        <f>'[1]Oktober  (2)'!Q25</f>
        <v>40945899</v>
      </c>
      <c r="K21" s="68">
        <f>26141530+16484334+6943285</f>
        <v>49569149</v>
      </c>
      <c r="L21" s="43">
        <f>J21+K21</f>
        <v>90515048</v>
      </c>
      <c r="M21" s="43"/>
      <c r="N21" s="41">
        <v>0</v>
      </c>
      <c r="O21" s="190"/>
      <c r="P21" s="190"/>
      <c r="Q21" s="190"/>
      <c r="R21" s="37" t="s">
        <v>14</v>
      </c>
      <c r="S21" s="212" t="s">
        <v>40</v>
      </c>
      <c r="T21" s="212"/>
      <c r="U21" s="39" t="s">
        <v>18</v>
      </c>
      <c r="V21" s="39" t="s">
        <v>19</v>
      </c>
      <c r="W21" s="40">
        <v>0</v>
      </c>
      <c r="X21" s="41">
        <v>0</v>
      </c>
      <c r="Y21" s="41">
        <v>0</v>
      </c>
      <c r="Z21" s="42">
        <f>SUM(D21/D206)*100</f>
        <v>1.7075726578897856</v>
      </c>
      <c r="AA21" s="43">
        <f t="shared" si="0"/>
        <v>40643842</v>
      </c>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8"/>
    </row>
    <row r="22" spans="1:153" s="64" customFormat="1" ht="63" hidden="1" x14ac:dyDescent="0.25">
      <c r="A22" s="50" t="s">
        <v>47</v>
      </c>
      <c r="B22" s="290"/>
      <c r="C22" s="51" t="s">
        <v>48</v>
      </c>
      <c r="D22" s="361">
        <v>23600000</v>
      </c>
      <c r="E22" s="59"/>
      <c r="F22" s="43">
        <v>30</v>
      </c>
      <c r="G22" s="58">
        <v>10</v>
      </c>
      <c r="H22" s="59">
        <f t="shared" si="3"/>
        <v>40</v>
      </c>
      <c r="I22" s="60">
        <f>(Z22*H22)/100</f>
        <v>0.12290044457131021</v>
      </c>
      <c r="J22" s="43">
        <f>'[1]Oktober  (2)'!Q26</f>
        <v>0</v>
      </c>
      <c r="K22" s="61">
        <f>2806600+725000</f>
        <v>3531600</v>
      </c>
      <c r="L22" s="58">
        <f t="shared" si="2"/>
        <v>3531600</v>
      </c>
      <c r="M22" s="58"/>
      <c r="N22" s="56">
        <v>0</v>
      </c>
      <c r="O22" s="199"/>
      <c r="P22" s="199"/>
      <c r="Q22" s="199"/>
      <c r="R22" s="52" t="s">
        <v>14</v>
      </c>
      <c r="S22" s="213" t="s">
        <v>40</v>
      </c>
      <c r="T22" s="213"/>
      <c r="U22" s="54" t="s">
        <v>18</v>
      </c>
      <c r="V22" s="54" t="s">
        <v>19</v>
      </c>
      <c r="W22" s="55">
        <v>0</v>
      </c>
      <c r="X22" s="56">
        <v>0</v>
      </c>
      <c r="Y22" s="56">
        <v>0</v>
      </c>
      <c r="Z22" s="57">
        <f>SUM(D22/D206)*100</f>
        <v>0.30725111142827555</v>
      </c>
      <c r="AA22" s="58">
        <f t="shared" si="0"/>
        <v>20068400</v>
      </c>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3"/>
    </row>
    <row r="23" spans="1:153" s="34" customFormat="1" ht="78.75" hidden="1" x14ac:dyDescent="0.25">
      <c r="A23" s="20" t="s">
        <v>49</v>
      </c>
      <c r="B23" s="292"/>
      <c r="C23" s="21" t="s">
        <v>50</v>
      </c>
      <c r="D23" s="362">
        <f>SUM(D24:D25)</f>
        <v>26013992.5</v>
      </c>
      <c r="E23" s="59"/>
      <c r="F23" s="70"/>
      <c r="G23" s="29"/>
      <c r="H23" s="29"/>
      <c r="I23" s="71"/>
      <c r="J23" s="29">
        <f>SUM(J24:J25)</f>
        <v>4569010</v>
      </c>
      <c r="K23" s="29">
        <f>SUM(K24:K25)</f>
        <v>21438788</v>
      </c>
      <c r="L23" s="29">
        <f t="shared" si="2"/>
        <v>26007798</v>
      </c>
      <c r="M23" s="29"/>
      <c r="N23" s="27">
        <v>0</v>
      </c>
      <c r="O23" s="198"/>
      <c r="P23" s="198"/>
      <c r="Q23" s="198"/>
      <c r="R23" s="22"/>
      <c r="S23" s="214"/>
      <c r="T23" s="214"/>
      <c r="U23" s="27"/>
      <c r="V23" s="27"/>
      <c r="W23" s="25">
        <v>0</v>
      </c>
      <c r="X23" s="27">
        <v>0</v>
      </c>
      <c r="Y23" s="27"/>
      <c r="Z23" s="69"/>
      <c r="AA23" s="29">
        <f t="shared" si="0"/>
        <v>6194.5</v>
      </c>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3"/>
    </row>
    <row r="24" spans="1:153" s="49" customFormat="1" ht="63" hidden="1" x14ac:dyDescent="0.25">
      <c r="A24" s="35" t="s">
        <v>51</v>
      </c>
      <c r="B24" s="293"/>
      <c r="C24" s="36" t="s">
        <v>52</v>
      </c>
      <c r="D24" s="72">
        <v>22326992.5</v>
      </c>
      <c r="E24" s="44"/>
      <c r="F24" s="43">
        <v>70</v>
      </c>
      <c r="G24" s="43">
        <v>30</v>
      </c>
      <c r="H24" s="44">
        <f t="shared" si="3"/>
        <v>100</v>
      </c>
      <c r="I24" s="45">
        <f>(Z24*H24)/100</f>
        <v>0.29067768052863441</v>
      </c>
      <c r="J24" s="43">
        <f>'[1]Oktober  (2)'!Q28</f>
        <v>888080</v>
      </c>
      <c r="K24" s="68">
        <f>4286180+7326198+9826410</f>
        <v>21438788</v>
      </c>
      <c r="L24" s="43">
        <f t="shared" si="2"/>
        <v>22326868</v>
      </c>
      <c r="M24" s="43"/>
      <c r="N24" s="41">
        <v>0</v>
      </c>
      <c r="O24" s="190"/>
      <c r="P24" s="190"/>
      <c r="Q24" s="190"/>
      <c r="R24" s="37" t="s">
        <v>14</v>
      </c>
      <c r="S24" s="215" t="s">
        <v>53</v>
      </c>
      <c r="T24" s="215"/>
      <c r="U24" s="39" t="s">
        <v>18</v>
      </c>
      <c r="V24" s="39" t="s">
        <v>19</v>
      </c>
      <c r="W24" s="40">
        <v>0</v>
      </c>
      <c r="X24" s="41">
        <v>0</v>
      </c>
      <c r="Y24" s="41">
        <v>0</v>
      </c>
      <c r="Z24" s="42">
        <f>SUM(D24/D206)*100</f>
        <v>0.29067768052863441</v>
      </c>
      <c r="AA24" s="43">
        <f t="shared" si="0"/>
        <v>124.5</v>
      </c>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8"/>
    </row>
    <row r="25" spans="1:153" s="49" customFormat="1" ht="31.5" hidden="1" x14ac:dyDescent="0.25">
      <c r="A25" s="35" t="s">
        <v>54</v>
      </c>
      <c r="B25" s="293"/>
      <c r="C25" s="36" t="s">
        <v>55</v>
      </c>
      <c r="D25" s="72">
        <v>3687000</v>
      </c>
      <c r="E25" s="44"/>
      <c r="F25" s="43">
        <v>100</v>
      </c>
      <c r="G25" s="43">
        <v>0</v>
      </c>
      <c r="H25" s="44">
        <f t="shared" si="3"/>
        <v>100</v>
      </c>
      <c r="I25" s="45">
        <f>(Z25*H25)/100</f>
        <v>4.8001476603222543E-2</v>
      </c>
      <c r="J25" s="43">
        <f>'[1]Oktober  (2)'!Q29</f>
        <v>3680930</v>
      </c>
      <c r="K25" s="68">
        <v>0</v>
      </c>
      <c r="L25" s="43">
        <f t="shared" si="2"/>
        <v>3680930</v>
      </c>
      <c r="M25" s="43"/>
      <c r="N25" s="41">
        <v>0</v>
      </c>
      <c r="O25" s="190"/>
      <c r="P25" s="190"/>
      <c r="Q25" s="190"/>
      <c r="R25" s="37" t="s">
        <v>14</v>
      </c>
      <c r="S25" s="215" t="s">
        <v>17</v>
      </c>
      <c r="T25" s="215"/>
      <c r="U25" s="39" t="s">
        <v>18</v>
      </c>
      <c r="V25" s="39" t="s">
        <v>56</v>
      </c>
      <c r="W25" s="40">
        <v>0</v>
      </c>
      <c r="X25" s="41">
        <v>0</v>
      </c>
      <c r="Y25" s="41">
        <v>0</v>
      </c>
      <c r="Z25" s="42">
        <f>SUM(D25/D206)*100</f>
        <v>4.8001476603222543E-2</v>
      </c>
      <c r="AA25" s="43">
        <f t="shared" si="0"/>
        <v>6070</v>
      </c>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8"/>
    </row>
    <row r="26" spans="1:153" s="34" customFormat="1" ht="31.5" hidden="1" x14ac:dyDescent="0.25">
      <c r="A26" s="20" t="s">
        <v>57</v>
      </c>
      <c r="B26" s="292"/>
      <c r="C26" s="73" t="s">
        <v>58</v>
      </c>
      <c r="D26" s="362">
        <f>D27</f>
        <v>82124250</v>
      </c>
      <c r="E26" s="59"/>
      <c r="F26" s="70"/>
      <c r="G26" s="26"/>
      <c r="H26" s="74"/>
      <c r="I26" s="71"/>
      <c r="J26" s="29">
        <f>J27</f>
        <v>0</v>
      </c>
      <c r="K26" s="29">
        <f>K27</f>
        <v>319250</v>
      </c>
      <c r="L26" s="29">
        <f t="shared" si="2"/>
        <v>319250</v>
      </c>
      <c r="M26" s="29"/>
      <c r="N26" s="27">
        <v>0</v>
      </c>
      <c r="O26" s="198"/>
      <c r="P26" s="198"/>
      <c r="Q26" s="198"/>
      <c r="R26" s="22"/>
      <c r="S26" s="214"/>
      <c r="T26" s="214"/>
      <c r="U26" s="27">
        <v>0</v>
      </c>
      <c r="V26" s="27">
        <v>0</v>
      </c>
      <c r="W26" s="25">
        <v>0</v>
      </c>
      <c r="X26" s="27">
        <v>0</v>
      </c>
      <c r="Y26" s="27">
        <v>0</v>
      </c>
      <c r="Z26" s="69"/>
      <c r="AA26" s="29">
        <f t="shared" si="0"/>
        <v>81805000</v>
      </c>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3"/>
    </row>
    <row r="27" spans="1:153" s="64" customFormat="1" ht="63" hidden="1" x14ac:dyDescent="0.25">
      <c r="A27" s="50" t="s">
        <v>59</v>
      </c>
      <c r="B27" s="290"/>
      <c r="C27" s="51" t="s">
        <v>60</v>
      </c>
      <c r="D27" s="361">
        <v>82124250</v>
      </c>
      <c r="E27" s="59"/>
      <c r="F27" s="43">
        <v>30</v>
      </c>
      <c r="G27" s="55">
        <v>0</v>
      </c>
      <c r="H27" s="31">
        <f>G27+F27/1</f>
        <v>30</v>
      </c>
      <c r="I27" s="60">
        <f>(Z27*H27)/100</f>
        <v>0.32075551382686723</v>
      </c>
      <c r="J27" s="43">
        <f>'[1]Oktober  (2)'!Q31</f>
        <v>0</v>
      </c>
      <c r="K27" s="61">
        <v>319250</v>
      </c>
      <c r="L27" s="58">
        <f t="shared" si="2"/>
        <v>319250</v>
      </c>
      <c r="M27" s="58"/>
      <c r="N27" s="56">
        <v>0</v>
      </c>
      <c r="O27" s="199"/>
      <c r="P27" s="199"/>
      <c r="Q27" s="199"/>
      <c r="R27" s="52"/>
      <c r="S27" s="205" t="s">
        <v>40</v>
      </c>
      <c r="T27" s="205"/>
      <c r="U27" s="56">
        <v>0</v>
      </c>
      <c r="V27" s="56">
        <v>0</v>
      </c>
      <c r="W27" s="55">
        <v>0</v>
      </c>
      <c r="X27" s="56">
        <v>0</v>
      </c>
      <c r="Y27" s="56">
        <v>0</v>
      </c>
      <c r="Z27" s="57">
        <f>SUM(D27/D206)*100</f>
        <v>1.0691850460895576</v>
      </c>
      <c r="AA27" s="58">
        <f t="shared" si="0"/>
        <v>81805000</v>
      </c>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3"/>
    </row>
    <row r="28" spans="1:153" s="34" customFormat="1" ht="47.25" hidden="1" x14ac:dyDescent="0.25">
      <c r="A28" s="20" t="s">
        <v>61</v>
      </c>
      <c r="B28" s="292"/>
      <c r="C28" s="73" t="s">
        <v>62</v>
      </c>
      <c r="D28" s="362">
        <f>(D29+D30+D59+D69)</f>
        <v>781822515</v>
      </c>
      <c r="E28" s="59"/>
      <c r="F28" s="70"/>
      <c r="G28" s="69"/>
      <c r="H28" s="69"/>
      <c r="I28" s="71"/>
      <c r="J28" s="69">
        <f>(J29+J30+J59+J69)</f>
        <v>352747437</v>
      </c>
      <c r="K28" s="362">
        <f>(K29+K30+K59+K69)</f>
        <v>526936667</v>
      </c>
      <c r="L28" s="69">
        <f>(L29+L30+L59+L69)</f>
        <v>238721425</v>
      </c>
      <c r="M28" s="69"/>
      <c r="N28" s="27">
        <v>0</v>
      </c>
      <c r="O28" s="198"/>
      <c r="P28" s="198"/>
      <c r="Q28" s="198"/>
      <c r="R28" s="75"/>
      <c r="S28" s="214"/>
      <c r="T28" s="214"/>
      <c r="U28" s="27">
        <v>0</v>
      </c>
      <c r="V28" s="27">
        <v>0</v>
      </c>
      <c r="W28" s="25">
        <v>0</v>
      </c>
      <c r="X28" s="27">
        <v>0</v>
      </c>
      <c r="Y28" s="27"/>
      <c r="Z28" s="69"/>
      <c r="AA28" s="29">
        <f t="shared" si="0"/>
        <v>543101090</v>
      </c>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3"/>
    </row>
    <row r="29" spans="1:153" s="49" customFormat="1" ht="47.25" hidden="1" x14ac:dyDescent="0.25">
      <c r="A29" s="35" t="s">
        <v>63</v>
      </c>
      <c r="B29" s="293"/>
      <c r="C29" s="76" t="s">
        <v>64</v>
      </c>
      <c r="D29" s="72">
        <v>130308765</v>
      </c>
      <c r="E29" s="44"/>
      <c r="F29" s="43">
        <v>75</v>
      </c>
      <c r="G29" s="43">
        <v>25</v>
      </c>
      <c r="H29" s="44">
        <f>F29+G29</f>
        <v>100</v>
      </c>
      <c r="I29" s="45">
        <f>(Z29*H29)/100</f>
        <v>1.6965047828430497</v>
      </c>
      <c r="J29" s="43">
        <f>'[1]Oktober  (2)'!Q33</f>
        <v>50610785</v>
      </c>
      <c r="K29" s="68">
        <f>19200000+24948000+1683000+19860000+3600000</f>
        <v>69291000</v>
      </c>
      <c r="L29" s="43">
        <f t="shared" si="2"/>
        <v>119901785</v>
      </c>
      <c r="M29" s="43"/>
      <c r="N29" s="41">
        <v>0</v>
      </c>
      <c r="O29" s="190"/>
      <c r="P29" s="190"/>
      <c r="Q29" s="190"/>
      <c r="R29" s="37"/>
      <c r="S29" s="215" t="s">
        <v>65</v>
      </c>
      <c r="T29" s="215"/>
      <c r="U29" s="41">
        <v>0</v>
      </c>
      <c r="V29" s="41">
        <v>0</v>
      </c>
      <c r="W29" s="40">
        <v>0</v>
      </c>
      <c r="X29" s="41">
        <v>0</v>
      </c>
      <c r="Y29" s="41">
        <v>0</v>
      </c>
      <c r="Z29" s="42">
        <f>SUM(D29/D206)*100</f>
        <v>1.6965047828430497</v>
      </c>
      <c r="AA29" s="43">
        <f t="shared" si="0"/>
        <v>10406980</v>
      </c>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8"/>
    </row>
    <row r="30" spans="1:153" s="49" customFormat="1" ht="47.25" hidden="1" x14ac:dyDescent="0.25">
      <c r="A30" s="35" t="s">
        <v>66</v>
      </c>
      <c r="B30" s="293"/>
      <c r="C30" s="76" t="s">
        <v>67</v>
      </c>
      <c r="D30" s="72">
        <v>61153390</v>
      </c>
      <c r="E30" s="44"/>
      <c r="F30" s="43">
        <v>75</v>
      </c>
      <c r="G30" s="43">
        <v>25</v>
      </c>
      <c r="H30" s="44">
        <f t="shared" si="3"/>
        <v>100</v>
      </c>
      <c r="I30" s="45">
        <f>(Z30*H30)/100</f>
        <v>0.796163010385881</v>
      </c>
      <c r="J30" s="43">
        <f>'[1]Oktober  (2)'!Q34</f>
        <v>20835200</v>
      </c>
      <c r="K30" s="68">
        <f>4050000+32776340</f>
        <v>36826340</v>
      </c>
      <c r="L30" s="43">
        <f t="shared" si="2"/>
        <v>57661540</v>
      </c>
      <c r="M30" s="43"/>
      <c r="N30" s="41">
        <v>0</v>
      </c>
      <c r="O30" s="190"/>
      <c r="P30" s="190"/>
      <c r="Q30" s="190"/>
      <c r="R30" s="37"/>
      <c r="S30" s="215" t="s">
        <v>40</v>
      </c>
      <c r="T30" s="215"/>
      <c r="U30" s="41">
        <v>0</v>
      </c>
      <c r="V30" s="41">
        <v>0</v>
      </c>
      <c r="W30" s="40">
        <v>0</v>
      </c>
      <c r="X30" s="41">
        <v>0</v>
      </c>
      <c r="Y30" s="41">
        <v>0</v>
      </c>
      <c r="Z30" s="42">
        <f>SUM(D30/D206)*100</f>
        <v>0.79616301038588111</v>
      </c>
      <c r="AA30" s="43">
        <f t="shared" si="0"/>
        <v>3491850</v>
      </c>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8"/>
    </row>
    <row r="31" spans="1:153" s="377" customFormat="1" ht="63" x14ac:dyDescent="0.25">
      <c r="A31" s="363"/>
      <c r="B31" s="20" t="s">
        <v>12</v>
      </c>
      <c r="C31" s="21" t="s">
        <v>13</v>
      </c>
      <c r="D31" s="364">
        <f>SUM(D32:D43)</f>
        <v>924577525</v>
      </c>
      <c r="E31" s="365" t="s">
        <v>584</v>
      </c>
      <c r="F31" s="366"/>
      <c r="G31" s="366"/>
      <c r="H31" s="365"/>
      <c r="I31" s="367"/>
      <c r="J31" s="366"/>
      <c r="K31" s="364">
        <f>SUM(K32:K43)</f>
        <v>867880727</v>
      </c>
      <c r="L31" s="366"/>
      <c r="M31" s="364">
        <f>SUM(M32:M43)</f>
        <v>56696798</v>
      </c>
      <c r="N31" s="368" t="s">
        <v>14</v>
      </c>
      <c r="O31" s="369"/>
      <c r="P31" s="369"/>
      <c r="Q31" s="369"/>
      <c r="R31" s="370"/>
      <c r="S31" s="371" t="s">
        <v>585</v>
      </c>
      <c r="T31" s="372"/>
      <c r="U31" s="368"/>
      <c r="V31" s="368"/>
      <c r="W31" s="373"/>
      <c r="X31" s="368"/>
      <c r="Y31" s="368"/>
      <c r="Z31" s="374"/>
      <c r="AA31" s="366"/>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5"/>
      <c r="CQ31" s="375"/>
      <c r="CR31" s="375"/>
      <c r="CS31" s="375"/>
      <c r="CT31" s="375"/>
      <c r="CU31" s="375"/>
      <c r="CV31" s="375"/>
      <c r="CW31" s="375"/>
      <c r="CX31" s="375"/>
      <c r="CY31" s="375"/>
      <c r="CZ31" s="375"/>
      <c r="DA31" s="375"/>
      <c r="DB31" s="375"/>
      <c r="DC31" s="375"/>
      <c r="DD31" s="375"/>
      <c r="DE31" s="375"/>
      <c r="DF31" s="375"/>
      <c r="DG31" s="375"/>
      <c r="DH31" s="375"/>
      <c r="DI31" s="375"/>
      <c r="DJ31" s="375"/>
      <c r="DK31" s="375"/>
      <c r="DL31" s="375"/>
      <c r="DM31" s="375"/>
      <c r="DN31" s="375"/>
      <c r="DO31" s="375"/>
      <c r="DP31" s="375"/>
      <c r="DQ31" s="375"/>
      <c r="DR31" s="375"/>
      <c r="DS31" s="375"/>
      <c r="DT31" s="375"/>
      <c r="DU31" s="375"/>
      <c r="DV31" s="375"/>
      <c r="DW31" s="375"/>
      <c r="DX31" s="375"/>
      <c r="DY31" s="375"/>
      <c r="DZ31" s="375"/>
      <c r="EA31" s="375"/>
      <c r="EB31" s="375"/>
      <c r="EC31" s="375"/>
      <c r="ED31" s="375"/>
      <c r="EE31" s="375"/>
      <c r="EF31" s="375"/>
      <c r="EG31" s="375"/>
      <c r="EH31" s="375"/>
      <c r="EI31" s="375"/>
      <c r="EJ31" s="375"/>
      <c r="EK31" s="375"/>
      <c r="EL31" s="375"/>
      <c r="EM31" s="375"/>
      <c r="EN31" s="375"/>
      <c r="EO31" s="375"/>
      <c r="EP31" s="375"/>
      <c r="EQ31" s="375"/>
      <c r="ER31" s="375"/>
      <c r="ES31" s="375"/>
      <c r="ET31" s="375"/>
      <c r="EU31" s="375"/>
      <c r="EV31" s="375"/>
      <c r="EW31" s="376"/>
    </row>
    <row r="32" spans="1:153" s="49" customFormat="1" ht="47.25" x14ac:dyDescent="0.25">
      <c r="A32" s="35"/>
      <c r="B32" s="35" t="s">
        <v>15</v>
      </c>
      <c r="C32" s="36" t="s">
        <v>16</v>
      </c>
      <c r="D32" s="360">
        <v>56334500</v>
      </c>
      <c r="E32" s="44" t="s">
        <v>584</v>
      </c>
      <c r="F32" s="43"/>
      <c r="G32" s="43"/>
      <c r="H32" s="44"/>
      <c r="I32" s="45"/>
      <c r="J32" s="43"/>
      <c r="K32" s="43">
        <v>47454362</v>
      </c>
      <c r="L32" s="44">
        <v>99.999999999999986</v>
      </c>
      <c r="M32" s="44">
        <f>D32-K32</f>
        <v>8880138</v>
      </c>
      <c r="N32" s="41" t="s">
        <v>14</v>
      </c>
      <c r="O32" s="190"/>
      <c r="P32" s="190"/>
      <c r="Q32" s="190"/>
      <c r="R32" s="37"/>
      <c r="S32" s="378" t="s">
        <v>17</v>
      </c>
      <c r="T32" s="215"/>
      <c r="U32" s="41"/>
      <c r="V32" s="41"/>
      <c r="W32" s="40"/>
      <c r="X32" s="41"/>
      <c r="Y32" s="41"/>
      <c r="Z32" s="42"/>
      <c r="AA32" s="43"/>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8"/>
    </row>
    <row r="33" spans="1:153" s="49" customFormat="1" ht="63" x14ac:dyDescent="0.25">
      <c r="A33" s="35"/>
      <c r="B33" s="50" t="s">
        <v>20</v>
      </c>
      <c r="C33" s="51" t="s">
        <v>21</v>
      </c>
      <c r="D33" s="361">
        <v>20054025</v>
      </c>
      <c r="E33" s="44" t="s">
        <v>584</v>
      </c>
      <c r="F33" s="43"/>
      <c r="G33" s="43"/>
      <c r="H33" s="44"/>
      <c r="I33" s="45"/>
      <c r="J33" s="43"/>
      <c r="K33" s="58">
        <v>3778750</v>
      </c>
      <c r="L33" s="59">
        <v>25</v>
      </c>
      <c r="M33" s="44">
        <f t="shared" ref="M33:M43" si="4">D33-K33</f>
        <v>16275275</v>
      </c>
      <c r="N33" s="41" t="s">
        <v>14</v>
      </c>
      <c r="O33" s="190"/>
      <c r="P33" s="190"/>
      <c r="Q33" s="190"/>
      <c r="R33" s="37"/>
      <c r="S33" s="379" t="s">
        <v>17</v>
      </c>
      <c r="T33" s="215"/>
      <c r="U33" s="41"/>
      <c r="V33" s="41"/>
      <c r="W33" s="40"/>
      <c r="X33" s="41"/>
      <c r="Y33" s="41"/>
      <c r="Z33" s="42"/>
      <c r="AA33" s="43"/>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8"/>
    </row>
    <row r="34" spans="1:153" s="49" customFormat="1" ht="47.25" x14ac:dyDescent="0.25">
      <c r="A34" s="35"/>
      <c r="B34" s="50" t="s">
        <v>22</v>
      </c>
      <c r="C34" s="51" t="s">
        <v>23</v>
      </c>
      <c r="D34" s="361">
        <v>25001260</v>
      </c>
      <c r="E34" s="44" t="s">
        <v>584</v>
      </c>
      <c r="F34" s="43"/>
      <c r="G34" s="43"/>
      <c r="H34" s="44"/>
      <c r="I34" s="45"/>
      <c r="J34" s="43"/>
      <c r="K34" s="58">
        <v>25001260</v>
      </c>
      <c r="L34" s="59">
        <v>100</v>
      </c>
      <c r="M34" s="44">
        <f t="shared" si="4"/>
        <v>0</v>
      </c>
      <c r="N34" s="41" t="s">
        <v>14</v>
      </c>
      <c r="O34" s="190"/>
      <c r="P34" s="190"/>
      <c r="Q34" s="190"/>
      <c r="R34" s="37"/>
      <c r="S34" s="379" t="s">
        <v>17</v>
      </c>
      <c r="T34" s="215"/>
      <c r="U34" s="41"/>
      <c r="V34" s="41"/>
      <c r="W34" s="40"/>
      <c r="X34" s="41"/>
      <c r="Y34" s="41"/>
      <c r="Z34" s="42"/>
      <c r="AA34" s="43"/>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8"/>
    </row>
    <row r="35" spans="1:153" s="49" customFormat="1" ht="47.25" x14ac:dyDescent="0.25">
      <c r="A35" s="35"/>
      <c r="B35" s="50" t="s">
        <v>24</v>
      </c>
      <c r="C35" s="51" t="s">
        <v>25</v>
      </c>
      <c r="D35" s="361">
        <v>10648260</v>
      </c>
      <c r="E35" s="44" t="s">
        <v>584</v>
      </c>
      <c r="F35" s="43"/>
      <c r="G35" s="43"/>
      <c r="H35" s="44"/>
      <c r="I35" s="45"/>
      <c r="J35" s="43"/>
      <c r="K35" s="58">
        <v>10648260</v>
      </c>
      <c r="L35" s="59">
        <v>100</v>
      </c>
      <c r="M35" s="44">
        <f t="shared" si="4"/>
        <v>0</v>
      </c>
      <c r="N35" s="41" t="s">
        <v>14</v>
      </c>
      <c r="O35" s="190"/>
      <c r="P35" s="190"/>
      <c r="Q35" s="190"/>
      <c r="R35" s="37"/>
      <c r="S35" s="379" t="s">
        <v>17</v>
      </c>
      <c r="T35" s="215"/>
      <c r="U35" s="41"/>
      <c r="V35" s="41"/>
      <c r="W35" s="40"/>
      <c r="X35" s="41"/>
      <c r="Y35" s="41"/>
      <c r="Z35" s="42"/>
      <c r="AA35" s="43"/>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8"/>
    </row>
    <row r="36" spans="1:153" s="49" customFormat="1" ht="47.25" x14ac:dyDescent="0.25">
      <c r="A36" s="35"/>
      <c r="B36" s="50" t="s">
        <v>26</v>
      </c>
      <c r="C36" s="51" t="s">
        <v>27</v>
      </c>
      <c r="D36" s="361">
        <v>1523600</v>
      </c>
      <c r="E36" s="44" t="s">
        <v>584</v>
      </c>
      <c r="F36" s="43"/>
      <c r="G36" s="43"/>
      <c r="H36" s="44"/>
      <c r="I36" s="45"/>
      <c r="J36" s="43"/>
      <c r="K36" s="58">
        <v>1522500</v>
      </c>
      <c r="L36" s="59">
        <v>100</v>
      </c>
      <c r="M36" s="44">
        <f t="shared" si="4"/>
        <v>1100</v>
      </c>
      <c r="N36" s="41" t="s">
        <v>14</v>
      </c>
      <c r="O36" s="190"/>
      <c r="P36" s="190"/>
      <c r="Q36" s="190"/>
      <c r="R36" s="37"/>
      <c r="S36" s="379" t="s">
        <v>17</v>
      </c>
      <c r="T36" s="215"/>
      <c r="U36" s="41"/>
      <c r="V36" s="41"/>
      <c r="W36" s="40"/>
      <c r="X36" s="41"/>
      <c r="Y36" s="41"/>
      <c r="Z36" s="42"/>
      <c r="AA36" s="43"/>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8"/>
    </row>
    <row r="37" spans="1:153" s="49" customFormat="1" ht="47.25" x14ac:dyDescent="0.25">
      <c r="A37" s="35"/>
      <c r="B37" s="50" t="s">
        <v>28</v>
      </c>
      <c r="C37" s="51" t="s">
        <v>29</v>
      </c>
      <c r="D37" s="361">
        <v>3745040</v>
      </c>
      <c r="E37" s="44" t="s">
        <v>584</v>
      </c>
      <c r="F37" s="43"/>
      <c r="G37" s="43"/>
      <c r="H37" s="44"/>
      <c r="I37" s="45"/>
      <c r="J37" s="43"/>
      <c r="K37" s="58">
        <v>3744260</v>
      </c>
      <c r="L37" s="59">
        <v>100</v>
      </c>
      <c r="M37" s="44">
        <f t="shared" si="4"/>
        <v>780</v>
      </c>
      <c r="N37" s="41" t="s">
        <v>14</v>
      </c>
      <c r="O37" s="190"/>
      <c r="P37" s="190"/>
      <c r="Q37" s="190"/>
      <c r="R37" s="37"/>
      <c r="S37" s="379" t="s">
        <v>17</v>
      </c>
      <c r="T37" s="215"/>
      <c r="U37" s="41"/>
      <c r="V37" s="41"/>
      <c r="W37" s="40"/>
      <c r="X37" s="41"/>
      <c r="Y37" s="41"/>
      <c r="Z37" s="42"/>
      <c r="AA37" s="43"/>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8"/>
    </row>
    <row r="38" spans="1:153" s="49" customFormat="1" ht="47.25" x14ac:dyDescent="0.25">
      <c r="A38" s="35"/>
      <c r="B38" s="50" t="s">
        <v>30</v>
      </c>
      <c r="C38" s="51" t="s">
        <v>31</v>
      </c>
      <c r="D38" s="361">
        <v>29940000</v>
      </c>
      <c r="E38" s="44" t="s">
        <v>584</v>
      </c>
      <c r="F38" s="43"/>
      <c r="G38" s="43"/>
      <c r="H38" s="44"/>
      <c r="I38" s="45"/>
      <c r="J38" s="43"/>
      <c r="K38" s="58">
        <v>29940000</v>
      </c>
      <c r="L38" s="59">
        <v>100</v>
      </c>
      <c r="M38" s="44">
        <f t="shared" si="4"/>
        <v>0</v>
      </c>
      <c r="N38" s="41" t="s">
        <v>14</v>
      </c>
      <c r="O38" s="190"/>
      <c r="P38" s="190"/>
      <c r="Q38" s="190"/>
      <c r="R38" s="37"/>
      <c r="S38" s="379" t="s">
        <v>17</v>
      </c>
      <c r="T38" s="215"/>
      <c r="U38" s="41"/>
      <c r="V38" s="41"/>
      <c r="W38" s="40"/>
      <c r="X38" s="41"/>
      <c r="Y38" s="41"/>
      <c r="Z38" s="42"/>
      <c r="AA38" s="43"/>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8"/>
    </row>
    <row r="39" spans="1:153" s="49" customFormat="1" ht="47.25" x14ac:dyDescent="0.25">
      <c r="A39" s="35"/>
      <c r="B39" s="50" t="s">
        <v>32</v>
      </c>
      <c r="C39" s="51" t="s">
        <v>33</v>
      </c>
      <c r="D39" s="361">
        <v>5925000</v>
      </c>
      <c r="E39" s="44" t="s">
        <v>584</v>
      </c>
      <c r="F39" s="43"/>
      <c r="G39" s="43"/>
      <c r="H39" s="44"/>
      <c r="I39" s="45"/>
      <c r="J39" s="43"/>
      <c r="K39" s="58">
        <v>1838000</v>
      </c>
      <c r="L39" s="59">
        <v>50</v>
      </c>
      <c r="M39" s="44">
        <f t="shared" si="4"/>
        <v>4087000</v>
      </c>
      <c r="N39" s="41" t="s">
        <v>14</v>
      </c>
      <c r="O39" s="190"/>
      <c r="P39" s="190"/>
      <c r="Q39" s="190"/>
      <c r="R39" s="37"/>
      <c r="S39" s="379" t="s">
        <v>17</v>
      </c>
      <c r="T39" s="215"/>
      <c r="U39" s="41"/>
      <c r="V39" s="41"/>
      <c r="W39" s="40"/>
      <c r="X39" s="41"/>
      <c r="Y39" s="41"/>
      <c r="Z39" s="42"/>
      <c r="AA39" s="43"/>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8"/>
    </row>
    <row r="40" spans="1:153" s="49" customFormat="1" ht="47.25" x14ac:dyDescent="0.25">
      <c r="A40" s="35"/>
      <c r="B40" s="35" t="s">
        <v>34</v>
      </c>
      <c r="C40" s="36" t="s">
        <v>35</v>
      </c>
      <c r="D40" s="72">
        <v>179543000</v>
      </c>
      <c r="E40" s="44" t="s">
        <v>584</v>
      </c>
      <c r="F40" s="43"/>
      <c r="G40" s="43"/>
      <c r="H40" s="44"/>
      <c r="I40" s="45"/>
      <c r="J40" s="43"/>
      <c r="K40" s="43">
        <v>177015495</v>
      </c>
      <c r="L40" s="44">
        <v>100</v>
      </c>
      <c r="M40" s="44">
        <f t="shared" si="4"/>
        <v>2527505</v>
      </c>
      <c r="N40" s="41" t="s">
        <v>14</v>
      </c>
      <c r="O40" s="190"/>
      <c r="P40" s="190"/>
      <c r="Q40" s="190"/>
      <c r="R40" s="37"/>
      <c r="S40" s="378" t="s">
        <v>17</v>
      </c>
      <c r="T40" s="215"/>
      <c r="U40" s="41"/>
      <c r="V40" s="41"/>
      <c r="W40" s="40"/>
      <c r="X40" s="41"/>
      <c r="Y40" s="41"/>
      <c r="Z40" s="42"/>
      <c r="AA40" s="43"/>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8"/>
    </row>
    <row r="41" spans="1:153" s="49" customFormat="1" ht="63" x14ac:dyDescent="0.25">
      <c r="A41" s="35"/>
      <c r="B41" s="35" t="s">
        <v>36</v>
      </c>
      <c r="C41" s="36" t="s">
        <v>37</v>
      </c>
      <c r="D41" s="72">
        <v>156751420</v>
      </c>
      <c r="E41" s="44" t="s">
        <v>584</v>
      </c>
      <c r="F41" s="43"/>
      <c r="G41" s="43"/>
      <c r="H41" s="44"/>
      <c r="I41" s="45"/>
      <c r="J41" s="43"/>
      <c r="K41" s="43">
        <v>156751420</v>
      </c>
      <c r="L41" s="44">
        <v>99.999999999999986</v>
      </c>
      <c r="M41" s="44">
        <f t="shared" si="4"/>
        <v>0</v>
      </c>
      <c r="N41" s="41" t="s">
        <v>14</v>
      </c>
      <c r="O41" s="190"/>
      <c r="P41" s="190"/>
      <c r="Q41" s="190"/>
      <c r="R41" s="37"/>
      <c r="S41" s="378" t="s">
        <v>17</v>
      </c>
      <c r="T41" s="215"/>
      <c r="U41" s="41"/>
      <c r="V41" s="41"/>
      <c r="W41" s="40"/>
      <c r="X41" s="41"/>
      <c r="Y41" s="41"/>
      <c r="Z41" s="42"/>
      <c r="AA41" s="43"/>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8"/>
    </row>
    <row r="42" spans="1:153" s="49" customFormat="1" ht="47.25" x14ac:dyDescent="0.25">
      <c r="A42" s="35"/>
      <c r="B42" s="35" t="s">
        <v>38</v>
      </c>
      <c r="C42" s="36" t="s">
        <v>39</v>
      </c>
      <c r="D42" s="72">
        <v>217200000</v>
      </c>
      <c r="E42" s="44" t="s">
        <v>584</v>
      </c>
      <c r="F42" s="43"/>
      <c r="G42" s="43"/>
      <c r="H42" s="44"/>
      <c r="I42" s="45"/>
      <c r="J42" s="43"/>
      <c r="K42" s="43">
        <v>217165000</v>
      </c>
      <c r="L42" s="44">
        <v>100</v>
      </c>
      <c r="M42" s="44">
        <f t="shared" si="4"/>
        <v>35000</v>
      </c>
      <c r="N42" s="41" t="s">
        <v>14</v>
      </c>
      <c r="O42" s="190"/>
      <c r="P42" s="190"/>
      <c r="Q42" s="190"/>
      <c r="R42" s="37"/>
      <c r="S42" s="380" t="s">
        <v>40</v>
      </c>
      <c r="T42" s="215"/>
      <c r="U42" s="41"/>
      <c r="V42" s="41"/>
      <c r="W42" s="40"/>
      <c r="X42" s="41"/>
      <c r="Y42" s="41"/>
      <c r="Z42" s="42"/>
      <c r="AA42" s="43"/>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8"/>
    </row>
    <row r="43" spans="1:153" s="49" customFormat="1" ht="47.25" x14ac:dyDescent="0.25">
      <c r="A43" s="35"/>
      <c r="B43" s="50" t="s">
        <v>41</v>
      </c>
      <c r="C43" s="51" t="s">
        <v>42</v>
      </c>
      <c r="D43" s="361">
        <v>217911420</v>
      </c>
      <c r="E43" s="44" t="s">
        <v>584</v>
      </c>
      <c r="F43" s="43"/>
      <c r="G43" s="43"/>
      <c r="H43" s="44"/>
      <c r="I43" s="45"/>
      <c r="J43" s="43"/>
      <c r="K43" s="58">
        <v>193021420</v>
      </c>
      <c r="L43" s="59">
        <v>99.999999999999986</v>
      </c>
      <c r="M43" s="44">
        <f t="shared" si="4"/>
        <v>24890000</v>
      </c>
      <c r="N43" s="41" t="s">
        <v>14</v>
      </c>
      <c r="O43" s="190"/>
      <c r="P43" s="190"/>
      <c r="Q43" s="190"/>
      <c r="R43" s="37"/>
      <c r="S43" s="381" t="s">
        <v>40</v>
      </c>
      <c r="T43" s="215"/>
      <c r="U43" s="41"/>
      <c r="V43" s="41"/>
      <c r="W43" s="40"/>
      <c r="X43" s="41"/>
      <c r="Y43" s="41"/>
      <c r="Z43" s="42"/>
      <c r="AA43" s="43"/>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8"/>
    </row>
    <row r="44" spans="1:153" s="49" customFormat="1" x14ac:dyDescent="0.25">
      <c r="A44" s="35"/>
      <c r="B44" s="50"/>
      <c r="C44" s="51"/>
      <c r="D44" s="361"/>
      <c r="E44" s="44"/>
      <c r="F44" s="43"/>
      <c r="G44" s="43"/>
      <c r="H44" s="44"/>
      <c r="I44" s="45"/>
      <c r="J44" s="43"/>
      <c r="K44" s="58"/>
      <c r="L44" s="59"/>
      <c r="M44" s="59"/>
      <c r="N44" s="41"/>
      <c r="O44" s="190"/>
      <c r="P44" s="190"/>
      <c r="Q44" s="190"/>
      <c r="R44" s="37"/>
      <c r="S44" s="225"/>
      <c r="T44" s="215"/>
      <c r="U44" s="41"/>
      <c r="V44" s="41"/>
      <c r="W44" s="40"/>
      <c r="X44" s="41"/>
      <c r="Y44" s="41"/>
      <c r="Z44" s="42"/>
      <c r="AA44" s="43"/>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8"/>
    </row>
    <row r="45" spans="1:153" s="377" customFormat="1" ht="63" x14ac:dyDescent="0.25">
      <c r="A45" s="363"/>
      <c r="B45" s="20" t="s">
        <v>43</v>
      </c>
      <c r="C45" s="21" t="s">
        <v>44</v>
      </c>
      <c r="D45" s="71">
        <f>SUM(D46:D47)</f>
        <v>154758890</v>
      </c>
      <c r="E45" s="365" t="s">
        <v>584</v>
      </c>
      <c r="F45" s="366"/>
      <c r="G45" s="366"/>
      <c r="H45" s="365"/>
      <c r="I45" s="367"/>
      <c r="J45" s="366"/>
      <c r="K45" s="71">
        <f>SUM(K46:K47)</f>
        <v>94046648</v>
      </c>
      <c r="L45" s="382"/>
      <c r="M45" s="71">
        <f>SUM(M46:M47)</f>
        <v>60712242</v>
      </c>
      <c r="N45" s="368" t="s">
        <v>14</v>
      </c>
      <c r="O45" s="369"/>
      <c r="P45" s="369"/>
      <c r="Q45" s="369"/>
      <c r="R45" s="370"/>
      <c r="S45" s="383" t="str">
        <f>S46</f>
        <v>DBH PJK BKN PJK</v>
      </c>
      <c r="T45" s="372"/>
      <c r="U45" s="368"/>
      <c r="V45" s="368"/>
      <c r="W45" s="373"/>
      <c r="X45" s="368"/>
      <c r="Y45" s="368"/>
      <c r="Z45" s="374"/>
      <c r="AA45" s="366"/>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5"/>
      <c r="CQ45" s="375"/>
      <c r="CR45" s="375"/>
      <c r="CS45" s="375"/>
      <c r="CT45" s="375"/>
      <c r="CU45" s="375"/>
      <c r="CV45" s="375"/>
      <c r="CW45" s="375"/>
      <c r="CX45" s="375"/>
      <c r="CY45" s="375"/>
      <c r="CZ45" s="375"/>
      <c r="DA45" s="375"/>
      <c r="DB45" s="375"/>
      <c r="DC45" s="375"/>
      <c r="DD45" s="375"/>
      <c r="DE45" s="375"/>
      <c r="DF45" s="375"/>
      <c r="DG45" s="375"/>
      <c r="DH45" s="375"/>
      <c r="DI45" s="375"/>
      <c r="DJ45" s="375"/>
      <c r="DK45" s="375"/>
      <c r="DL45" s="375"/>
      <c r="DM45" s="375"/>
      <c r="DN45" s="375"/>
      <c r="DO45" s="375"/>
      <c r="DP45" s="375"/>
      <c r="DQ45" s="375"/>
      <c r="DR45" s="375"/>
      <c r="DS45" s="375"/>
      <c r="DT45" s="375"/>
      <c r="DU45" s="375"/>
      <c r="DV45" s="375"/>
      <c r="DW45" s="375"/>
      <c r="DX45" s="375"/>
      <c r="DY45" s="375"/>
      <c r="DZ45" s="375"/>
      <c r="EA45" s="375"/>
      <c r="EB45" s="375"/>
      <c r="EC45" s="375"/>
      <c r="ED45" s="375"/>
      <c r="EE45" s="375"/>
      <c r="EF45" s="375"/>
      <c r="EG45" s="375"/>
      <c r="EH45" s="375"/>
      <c r="EI45" s="375"/>
      <c r="EJ45" s="375"/>
      <c r="EK45" s="375"/>
      <c r="EL45" s="375"/>
      <c r="EM45" s="375"/>
      <c r="EN45" s="375"/>
      <c r="EO45" s="375"/>
      <c r="EP45" s="375"/>
      <c r="EQ45" s="375"/>
      <c r="ER45" s="375"/>
      <c r="ES45" s="375"/>
      <c r="ET45" s="375"/>
      <c r="EU45" s="375"/>
      <c r="EV45" s="375"/>
      <c r="EW45" s="376"/>
    </row>
    <row r="46" spans="1:153" s="49" customFormat="1" ht="47.25" x14ac:dyDescent="0.25">
      <c r="A46" s="35"/>
      <c r="B46" s="35" t="s">
        <v>45</v>
      </c>
      <c r="C46" s="36" t="s">
        <v>46</v>
      </c>
      <c r="D46" s="72">
        <v>131158890</v>
      </c>
      <c r="E46" s="44" t="s">
        <v>584</v>
      </c>
      <c r="F46" s="43"/>
      <c r="G46" s="43"/>
      <c r="H46" s="44"/>
      <c r="I46" s="45"/>
      <c r="J46" s="43"/>
      <c r="K46" s="58">
        <v>90515048</v>
      </c>
      <c r="L46" s="44">
        <v>80</v>
      </c>
      <c r="M46" s="44">
        <f t="shared" ref="M46:M47" si="5">D46-K46</f>
        <v>40643842</v>
      </c>
      <c r="N46" s="41" t="s">
        <v>14</v>
      </c>
      <c r="O46" s="190"/>
      <c r="P46" s="190"/>
      <c r="Q46" s="190"/>
      <c r="R46" s="37"/>
      <c r="S46" s="380" t="s">
        <v>40</v>
      </c>
      <c r="T46" s="215"/>
      <c r="U46" s="41"/>
      <c r="V46" s="41"/>
      <c r="W46" s="40"/>
      <c r="X46" s="41"/>
      <c r="Y46" s="41"/>
      <c r="Z46" s="42"/>
      <c r="AA46" s="43"/>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8"/>
    </row>
    <row r="47" spans="1:153" s="49" customFormat="1" ht="63" x14ac:dyDescent="0.25">
      <c r="A47" s="35"/>
      <c r="B47" s="50" t="s">
        <v>47</v>
      </c>
      <c r="C47" s="51" t="s">
        <v>48</v>
      </c>
      <c r="D47" s="361">
        <v>23600000</v>
      </c>
      <c r="E47" s="44" t="s">
        <v>584</v>
      </c>
      <c r="F47" s="43"/>
      <c r="G47" s="43"/>
      <c r="H47" s="44"/>
      <c r="I47" s="45"/>
      <c r="J47" s="43"/>
      <c r="K47" s="58">
        <v>3531600</v>
      </c>
      <c r="L47" s="59">
        <v>40</v>
      </c>
      <c r="M47" s="44">
        <f t="shared" si="5"/>
        <v>20068400</v>
      </c>
      <c r="N47" s="41" t="s">
        <v>14</v>
      </c>
      <c r="O47" s="190"/>
      <c r="P47" s="190"/>
      <c r="Q47" s="190"/>
      <c r="R47" s="37"/>
      <c r="S47" s="381" t="s">
        <v>40</v>
      </c>
      <c r="T47" s="215"/>
      <c r="U47" s="41"/>
      <c r="V47" s="41"/>
      <c r="W47" s="40"/>
      <c r="X47" s="41"/>
      <c r="Y47" s="41"/>
      <c r="Z47" s="42"/>
      <c r="AA47" s="43"/>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8"/>
    </row>
    <row r="48" spans="1:153" s="49" customFormat="1" x14ac:dyDescent="0.25">
      <c r="A48" s="35"/>
      <c r="B48" s="50"/>
      <c r="C48" s="51"/>
      <c r="D48" s="361"/>
      <c r="E48" s="44"/>
      <c r="F48" s="43"/>
      <c r="G48" s="43"/>
      <c r="H48" s="44"/>
      <c r="I48" s="45"/>
      <c r="J48" s="43"/>
      <c r="K48" s="58"/>
      <c r="L48" s="59"/>
      <c r="M48" s="59"/>
      <c r="N48" s="41"/>
      <c r="O48" s="190"/>
      <c r="P48" s="190"/>
      <c r="Q48" s="190"/>
      <c r="R48" s="37"/>
      <c r="S48" s="225"/>
      <c r="T48" s="215"/>
      <c r="U48" s="41"/>
      <c r="V48" s="41"/>
      <c r="W48" s="40"/>
      <c r="X48" s="41"/>
      <c r="Y48" s="41"/>
      <c r="Z48" s="42"/>
      <c r="AA48" s="43"/>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8"/>
    </row>
    <row r="49" spans="1:153" s="377" customFormat="1" ht="78.75" x14ac:dyDescent="0.25">
      <c r="A49" s="363"/>
      <c r="B49" s="20" t="s">
        <v>49</v>
      </c>
      <c r="C49" s="21" t="s">
        <v>50</v>
      </c>
      <c r="D49" s="71">
        <f>SUM(D50:D51)</f>
        <v>26013992.5</v>
      </c>
      <c r="E49" s="365" t="s">
        <v>584</v>
      </c>
      <c r="F49" s="366"/>
      <c r="G49" s="366"/>
      <c r="H49" s="365"/>
      <c r="I49" s="367"/>
      <c r="J49" s="366"/>
      <c r="K49" s="71">
        <f>SUM(K50:K51)</f>
        <v>26007798</v>
      </c>
      <c r="L49" s="382"/>
      <c r="M49" s="71">
        <f>SUM(M50:M51)</f>
        <v>6194.5</v>
      </c>
      <c r="N49" s="368" t="s">
        <v>14</v>
      </c>
      <c r="O49" s="369"/>
      <c r="P49" s="369"/>
      <c r="Q49" s="369"/>
      <c r="R49" s="370"/>
      <c r="S49" s="373" t="s">
        <v>586</v>
      </c>
      <c r="T49" s="372"/>
      <c r="U49" s="368"/>
      <c r="V49" s="368"/>
      <c r="W49" s="373"/>
      <c r="X49" s="368"/>
      <c r="Y49" s="368"/>
      <c r="Z49" s="374"/>
      <c r="AA49" s="366"/>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5"/>
      <c r="CQ49" s="375"/>
      <c r="CR49" s="375"/>
      <c r="CS49" s="375"/>
      <c r="CT49" s="375"/>
      <c r="CU49" s="375"/>
      <c r="CV49" s="375"/>
      <c r="CW49" s="375"/>
      <c r="CX49" s="375"/>
      <c r="CY49" s="375"/>
      <c r="CZ49" s="375"/>
      <c r="DA49" s="375"/>
      <c r="DB49" s="375"/>
      <c r="DC49" s="375"/>
      <c r="DD49" s="375"/>
      <c r="DE49" s="375"/>
      <c r="DF49" s="375"/>
      <c r="DG49" s="375"/>
      <c r="DH49" s="375"/>
      <c r="DI49" s="375"/>
      <c r="DJ49" s="375"/>
      <c r="DK49" s="375"/>
      <c r="DL49" s="375"/>
      <c r="DM49" s="375"/>
      <c r="DN49" s="375"/>
      <c r="DO49" s="375"/>
      <c r="DP49" s="375"/>
      <c r="DQ49" s="375"/>
      <c r="DR49" s="375"/>
      <c r="DS49" s="375"/>
      <c r="DT49" s="375"/>
      <c r="DU49" s="375"/>
      <c r="DV49" s="375"/>
      <c r="DW49" s="375"/>
      <c r="DX49" s="375"/>
      <c r="DY49" s="375"/>
      <c r="DZ49" s="375"/>
      <c r="EA49" s="375"/>
      <c r="EB49" s="375"/>
      <c r="EC49" s="375"/>
      <c r="ED49" s="375"/>
      <c r="EE49" s="375"/>
      <c r="EF49" s="375"/>
      <c r="EG49" s="375"/>
      <c r="EH49" s="375"/>
      <c r="EI49" s="375"/>
      <c r="EJ49" s="375"/>
      <c r="EK49" s="375"/>
      <c r="EL49" s="375"/>
      <c r="EM49" s="375"/>
      <c r="EN49" s="375"/>
      <c r="EO49" s="375"/>
      <c r="EP49" s="375"/>
      <c r="EQ49" s="375"/>
      <c r="ER49" s="375"/>
      <c r="ES49" s="375"/>
      <c r="ET49" s="375"/>
      <c r="EU49" s="375"/>
      <c r="EV49" s="375"/>
      <c r="EW49" s="376"/>
    </row>
    <row r="50" spans="1:153" s="49" customFormat="1" ht="63" x14ac:dyDescent="0.25">
      <c r="A50" s="35"/>
      <c r="B50" s="35" t="s">
        <v>51</v>
      </c>
      <c r="C50" s="36" t="s">
        <v>52</v>
      </c>
      <c r="D50" s="72">
        <v>22326992.5</v>
      </c>
      <c r="E50" s="44" t="s">
        <v>584</v>
      </c>
      <c r="F50" s="43"/>
      <c r="G50" s="43"/>
      <c r="H50" s="44"/>
      <c r="I50" s="45"/>
      <c r="J50" s="43"/>
      <c r="K50" s="58">
        <v>22326868</v>
      </c>
      <c r="L50" s="59">
        <v>100</v>
      </c>
      <c r="M50" s="44">
        <f t="shared" ref="M50:M51" si="6">D50-K50</f>
        <v>124.5</v>
      </c>
      <c r="N50" s="41" t="s">
        <v>14</v>
      </c>
      <c r="O50" s="190"/>
      <c r="P50" s="190"/>
      <c r="Q50" s="190"/>
      <c r="R50" s="37"/>
      <c r="S50" s="40" t="s">
        <v>53</v>
      </c>
      <c r="T50" s="215"/>
      <c r="U50" s="41"/>
      <c r="V50" s="41"/>
      <c r="W50" s="40"/>
      <c r="X50" s="41"/>
      <c r="Y50" s="41"/>
      <c r="Z50" s="42"/>
      <c r="AA50" s="43"/>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8"/>
    </row>
    <row r="51" spans="1:153" s="49" customFormat="1" ht="47.25" x14ac:dyDescent="0.25">
      <c r="A51" s="35"/>
      <c r="B51" s="35" t="s">
        <v>54</v>
      </c>
      <c r="C51" s="36" t="s">
        <v>55</v>
      </c>
      <c r="D51" s="72">
        <v>3687000</v>
      </c>
      <c r="E51" s="44" t="s">
        <v>584</v>
      </c>
      <c r="F51" s="43"/>
      <c r="G51" s="43"/>
      <c r="H51" s="44"/>
      <c r="I51" s="45"/>
      <c r="J51" s="43"/>
      <c r="K51" s="58">
        <v>3680930</v>
      </c>
      <c r="L51" s="59">
        <v>100</v>
      </c>
      <c r="M51" s="44">
        <f t="shared" si="6"/>
        <v>6070</v>
      </c>
      <c r="N51" s="41" t="s">
        <v>14</v>
      </c>
      <c r="O51" s="190"/>
      <c r="P51" s="190"/>
      <c r="Q51" s="190"/>
      <c r="R51" s="37"/>
      <c r="S51" s="40" t="s">
        <v>17</v>
      </c>
      <c r="T51" s="215"/>
      <c r="U51" s="41"/>
      <c r="V51" s="41"/>
      <c r="W51" s="40"/>
      <c r="X51" s="41"/>
      <c r="Y51" s="41"/>
      <c r="Z51" s="42"/>
      <c r="AA51" s="43"/>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8"/>
    </row>
    <row r="52" spans="1:153" s="49" customFormat="1" x14ac:dyDescent="0.25">
      <c r="A52" s="35"/>
      <c r="B52" s="50"/>
      <c r="C52" s="51"/>
      <c r="D52" s="361"/>
      <c r="E52" s="44"/>
      <c r="F52" s="43"/>
      <c r="G52" s="43"/>
      <c r="H52" s="44"/>
      <c r="I52" s="45"/>
      <c r="J52" s="43"/>
      <c r="K52" s="58"/>
      <c r="L52" s="59"/>
      <c r="M52" s="59"/>
      <c r="N52" s="41"/>
      <c r="O52" s="190"/>
      <c r="P52" s="190"/>
      <c r="Q52" s="190"/>
      <c r="R52" s="37"/>
      <c r="S52" s="225"/>
      <c r="T52" s="215"/>
      <c r="U52" s="41"/>
      <c r="V52" s="41"/>
      <c r="W52" s="40"/>
      <c r="X52" s="41"/>
      <c r="Y52" s="41"/>
      <c r="Z52" s="42"/>
      <c r="AA52" s="43"/>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8"/>
    </row>
    <row r="53" spans="1:153" s="377" customFormat="1" ht="63" x14ac:dyDescent="0.25">
      <c r="A53" s="363"/>
      <c r="B53" s="20" t="s">
        <v>57</v>
      </c>
      <c r="C53" s="73" t="s">
        <v>58</v>
      </c>
      <c r="D53" s="71">
        <f>D54</f>
        <v>82124250</v>
      </c>
      <c r="E53" s="365" t="s">
        <v>584</v>
      </c>
      <c r="F53" s="366"/>
      <c r="G53" s="366"/>
      <c r="H53" s="365"/>
      <c r="I53" s="367"/>
      <c r="J53" s="366"/>
      <c r="K53" s="71">
        <f>K54</f>
        <v>319250</v>
      </c>
      <c r="L53" s="382"/>
      <c r="M53" s="71">
        <f>SUM(M54:M55)</f>
        <v>81805000</v>
      </c>
      <c r="N53" s="368" t="s">
        <v>14</v>
      </c>
      <c r="O53" s="369"/>
      <c r="P53" s="369"/>
      <c r="Q53" s="369"/>
      <c r="R53" s="370"/>
      <c r="S53" s="384" t="str">
        <f>S54</f>
        <v>DBH PJK BKN PJK</v>
      </c>
      <c r="T53" s="372"/>
      <c r="U53" s="368"/>
      <c r="V53" s="368"/>
      <c r="W53" s="373"/>
      <c r="X53" s="368"/>
      <c r="Y53" s="368"/>
      <c r="Z53" s="374"/>
      <c r="AA53" s="366"/>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5"/>
      <c r="CQ53" s="375"/>
      <c r="CR53" s="375"/>
      <c r="CS53" s="375"/>
      <c r="CT53" s="375"/>
      <c r="CU53" s="375"/>
      <c r="CV53" s="375"/>
      <c r="CW53" s="375"/>
      <c r="CX53" s="375"/>
      <c r="CY53" s="375"/>
      <c r="CZ53" s="375"/>
      <c r="DA53" s="375"/>
      <c r="DB53" s="375"/>
      <c r="DC53" s="375"/>
      <c r="DD53" s="375"/>
      <c r="DE53" s="375"/>
      <c r="DF53" s="375"/>
      <c r="DG53" s="375"/>
      <c r="DH53" s="375"/>
      <c r="DI53" s="375"/>
      <c r="DJ53" s="375"/>
      <c r="DK53" s="375"/>
      <c r="DL53" s="375"/>
      <c r="DM53" s="375"/>
      <c r="DN53" s="375"/>
      <c r="DO53" s="375"/>
      <c r="DP53" s="375"/>
      <c r="DQ53" s="375"/>
      <c r="DR53" s="375"/>
      <c r="DS53" s="375"/>
      <c r="DT53" s="375"/>
      <c r="DU53" s="375"/>
      <c r="DV53" s="375"/>
      <c r="DW53" s="375"/>
      <c r="DX53" s="375"/>
      <c r="DY53" s="375"/>
      <c r="DZ53" s="375"/>
      <c r="EA53" s="375"/>
      <c r="EB53" s="375"/>
      <c r="EC53" s="375"/>
      <c r="ED53" s="375"/>
      <c r="EE53" s="375"/>
      <c r="EF53" s="375"/>
      <c r="EG53" s="375"/>
      <c r="EH53" s="375"/>
      <c r="EI53" s="375"/>
      <c r="EJ53" s="375"/>
      <c r="EK53" s="375"/>
      <c r="EL53" s="375"/>
      <c r="EM53" s="375"/>
      <c r="EN53" s="375"/>
      <c r="EO53" s="375"/>
      <c r="EP53" s="375"/>
      <c r="EQ53" s="375"/>
      <c r="ER53" s="375"/>
      <c r="ES53" s="375"/>
      <c r="ET53" s="375"/>
      <c r="EU53" s="375"/>
      <c r="EV53" s="375"/>
      <c r="EW53" s="376"/>
    </row>
    <row r="54" spans="1:153" s="49" customFormat="1" ht="63" x14ac:dyDescent="0.25">
      <c r="A54" s="35"/>
      <c r="B54" s="50" t="s">
        <v>59</v>
      </c>
      <c r="C54" s="51" t="s">
        <v>60</v>
      </c>
      <c r="D54" s="361">
        <v>82124250</v>
      </c>
      <c r="E54" s="44" t="s">
        <v>584</v>
      </c>
      <c r="F54" s="43"/>
      <c r="G54" s="43"/>
      <c r="H54" s="44"/>
      <c r="I54" s="45"/>
      <c r="J54" s="43"/>
      <c r="K54" s="58">
        <v>319250</v>
      </c>
      <c r="L54" s="31">
        <v>30</v>
      </c>
      <c r="M54" s="44">
        <f t="shared" ref="M54" si="7">D54-K54</f>
        <v>81805000</v>
      </c>
      <c r="N54" s="41" t="s">
        <v>14</v>
      </c>
      <c r="O54" s="190"/>
      <c r="P54" s="190"/>
      <c r="Q54" s="190"/>
      <c r="R54" s="37"/>
      <c r="S54" s="55" t="s">
        <v>40</v>
      </c>
      <c r="T54" s="215"/>
      <c r="U54" s="41"/>
      <c r="V54" s="41"/>
      <c r="W54" s="40"/>
      <c r="X54" s="41"/>
      <c r="Y54" s="41"/>
      <c r="Z54" s="42"/>
      <c r="AA54" s="43"/>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8"/>
    </row>
    <row r="55" spans="1:153" s="49" customFormat="1" x14ac:dyDescent="0.25">
      <c r="A55" s="35"/>
      <c r="B55" s="50"/>
      <c r="C55" s="51"/>
      <c r="D55" s="361"/>
      <c r="E55" s="44"/>
      <c r="F55" s="43"/>
      <c r="G55" s="43"/>
      <c r="H55" s="44"/>
      <c r="I55" s="45"/>
      <c r="J55" s="43"/>
      <c r="K55" s="58"/>
      <c r="L55" s="59"/>
      <c r="M55" s="59"/>
      <c r="N55" s="41"/>
      <c r="O55" s="190"/>
      <c r="P55" s="190"/>
      <c r="Q55" s="190"/>
      <c r="R55" s="37"/>
      <c r="S55" s="225"/>
      <c r="T55" s="215"/>
      <c r="U55" s="41"/>
      <c r="V55" s="41"/>
      <c r="W55" s="40"/>
      <c r="X55" s="41"/>
      <c r="Y55" s="41"/>
      <c r="Z55" s="42"/>
      <c r="AA55" s="43"/>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47"/>
      <c r="CQ55" s="47"/>
      <c r="CR55" s="47"/>
      <c r="CS55" s="47"/>
      <c r="CT55" s="47"/>
      <c r="CU55" s="47"/>
      <c r="CV55" s="47"/>
      <c r="CW55" s="47"/>
      <c r="CX55" s="47"/>
      <c r="CY55" s="47"/>
      <c r="CZ55" s="47"/>
      <c r="DA55" s="47"/>
      <c r="DB55" s="47"/>
      <c r="DC55" s="47"/>
      <c r="DD55" s="47"/>
      <c r="DE55" s="47"/>
      <c r="DF55" s="47"/>
      <c r="DG55" s="47"/>
      <c r="DH55" s="47"/>
      <c r="DI55" s="47"/>
      <c r="DJ55" s="47"/>
      <c r="DK55" s="47"/>
      <c r="DL55" s="47"/>
      <c r="DM55" s="47"/>
      <c r="DN55" s="47"/>
      <c r="DO55" s="47"/>
      <c r="DP55" s="47"/>
      <c r="DQ55" s="47"/>
      <c r="DR55" s="47"/>
      <c r="DS55" s="47"/>
      <c r="DT55" s="47"/>
      <c r="DU55" s="47"/>
      <c r="DV55" s="47"/>
      <c r="DW55" s="47"/>
      <c r="DX55" s="47"/>
      <c r="DY55" s="47"/>
      <c r="DZ55" s="47"/>
      <c r="EA55" s="47"/>
      <c r="EB55" s="47"/>
      <c r="EC55" s="47"/>
      <c r="ED55" s="47"/>
      <c r="EE55" s="47"/>
      <c r="EF55" s="47"/>
      <c r="EG55" s="47"/>
      <c r="EH55" s="47"/>
      <c r="EI55" s="47"/>
      <c r="EJ55" s="47"/>
      <c r="EK55" s="47"/>
      <c r="EL55" s="47"/>
      <c r="EM55" s="47"/>
      <c r="EN55" s="47"/>
      <c r="EO55" s="47"/>
      <c r="EP55" s="47"/>
      <c r="EQ55" s="47"/>
      <c r="ER55" s="47"/>
      <c r="ES55" s="47"/>
      <c r="ET55" s="47"/>
      <c r="EU55" s="47"/>
      <c r="EV55" s="47"/>
      <c r="EW55" s="48"/>
    </row>
    <row r="56" spans="1:153" s="377" customFormat="1" ht="78.75" x14ac:dyDescent="0.25">
      <c r="A56" s="363"/>
      <c r="B56" s="20" t="s">
        <v>61</v>
      </c>
      <c r="C56" s="73" t="s">
        <v>62</v>
      </c>
      <c r="D56" s="71">
        <f>D57+D58+D59+D81</f>
        <v>781822515</v>
      </c>
      <c r="E56" s="365" t="s">
        <v>584</v>
      </c>
      <c r="F56" s="366"/>
      <c r="G56" s="366"/>
      <c r="H56" s="365"/>
      <c r="I56" s="367"/>
      <c r="J56" s="366"/>
      <c r="K56" s="71">
        <f>K57+K58+K59+K81</f>
        <v>621282652</v>
      </c>
      <c r="L56" s="382"/>
      <c r="M56" s="71">
        <f>M57+M58+M59+M81</f>
        <v>160539863</v>
      </c>
      <c r="N56" s="368" t="s">
        <v>14</v>
      </c>
      <c r="O56" s="369"/>
      <c r="P56" s="369"/>
      <c r="Q56" s="369"/>
      <c r="R56" s="370"/>
      <c r="S56" s="384" t="s">
        <v>587</v>
      </c>
      <c r="T56" s="372"/>
      <c r="U56" s="368"/>
      <c r="V56" s="368"/>
      <c r="W56" s="373"/>
      <c r="X56" s="368"/>
      <c r="Y56" s="368"/>
      <c r="Z56" s="374"/>
      <c r="AA56" s="366"/>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5"/>
      <c r="CQ56" s="375"/>
      <c r="CR56" s="375"/>
      <c r="CS56" s="375"/>
      <c r="CT56" s="375"/>
      <c r="CU56" s="375"/>
      <c r="CV56" s="375"/>
      <c r="CW56" s="375"/>
      <c r="CX56" s="375"/>
      <c r="CY56" s="375"/>
      <c r="CZ56" s="375"/>
      <c r="DA56" s="375"/>
      <c r="DB56" s="375"/>
      <c r="DC56" s="375"/>
      <c r="DD56" s="375"/>
      <c r="DE56" s="375"/>
      <c r="DF56" s="375"/>
      <c r="DG56" s="375"/>
      <c r="DH56" s="375"/>
      <c r="DI56" s="375"/>
      <c r="DJ56" s="375"/>
      <c r="DK56" s="375"/>
      <c r="DL56" s="375"/>
      <c r="DM56" s="375"/>
      <c r="DN56" s="375"/>
      <c r="DO56" s="375"/>
      <c r="DP56" s="375"/>
      <c r="DQ56" s="375"/>
      <c r="DR56" s="375"/>
      <c r="DS56" s="375"/>
      <c r="DT56" s="375"/>
      <c r="DU56" s="375"/>
      <c r="DV56" s="375"/>
      <c r="DW56" s="375"/>
      <c r="DX56" s="375"/>
      <c r="DY56" s="375"/>
      <c r="DZ56" s="375"/>
      <c r="EA56" s="375"/>
      <c r="EB56" s="375"/>
      <c r="EC56" s="375"/>
      <c r="ED56" s="375"/>
      <c r="EE56" s="375"/>
      <c r="EF56" s="375"/>
      <c r="EG56" s="375"/>
      <c r="EH56" s="375"/>
      <c r="EI56" s="375"/>
      <c r="EJ56" s="375"/>
      <c r="EK56" s="375"/>
      <c r="EL56" s="375"/>
      <c r="EM56" s="375"/>
      <c r="EN56" s="375"/>
      <c r="EO56" s="375"/>
      <c r="EP56" s="375"/>
      <c r="EQ56" s="375"/>
      <c r="ER56" s="375"/>
      <c r="ES56" s="375"/>
      <c r="ET56" s="375"/>
      <c r="EU56" s="375"/>
      <c r="EV56" s="375"/>
      <c r="EW56" s="376"/>
    </row>
    <row r="57" spans="1:153" s="49" customFormat="1" ht="47.25" x14ac:dyDescent="0.25">
      <c r="A57" s="35"/>
      <c r="B57" s="35" t="s">
        <v>63</v>
      </c>
      <c r="C57" s="76" t="s">
        <v>64</v>
      </c>
      <c r="D57" s="361">
        <v>130308765</v>
      </c>
      <c r="E57" s="44" t="s">
        <v>584</v>
      </c>
      <c r="F57" s="43"/>
      <c r="G57" s="43"/>
      <c r="H57" s="44"/>
      <c r="I57" s="45"/>
      <c r="J57" s="43"/>
      <c r="K57" s="58">
        <v>119901785</v>
      </c>
      <c r="L57" s="59">
        <v>100</v>
      </c>
      <c r="M57" s="44">
        <f t="shared" ref="M57:M81" si="8">D57-K57</f>
        <v>10406980</v>
      </c>
      <c r="N57" s="41" t="s">
        <v>14</v>
      </c>
      <c r="O57" s="190"/>
      <c r="P57" s="190"/>
      <c r="Q57" s="190"/>
      <c r="R57" s="37"/>
      <c r="S57" s="40" t="s">
        <v>65</v>
      </c>
      <c r="T57" s="215"/>
      <c r="U57" s="41"/>
      <c r="V57" s="41"/>
      <c r="W57" s="40"/>
      <c r="X57" s="41"/>
      <c r="Y57" s="41"/>
      <c r="Z57" s="42"/>
      <c r="AA57" s="43"/>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8"/>
    </row>
    <row r="58" spans="1:153" s="49" customFormat="1" ht="47.25" x14ac:dyDescent="0.25">
      <c r="A58" s="35"/>
      <c r="B58" s="35" t="s">
        <v>66</v>
      </c>
      <c r="C58" s="76" t="s">
        <v>67</v>
      </c>
      <c r="D58" s="361">
        <v>61153390</v>
      </c>
      <c r="E58" s="44" t="s">
        <v>584</v>
      </c>
      <c r="F58" s="43"/>
      <c r="G58" s="43"/>
      <c r="H58" s="44"/>
      <c r="I58" s="45"/>
      <c r="J58" s="43"/>
      <c r="K58" s="58">
        <v>57661540</v>
      </c>
      <c r="L58" s="59">
        <v>100</v>
      </c>
      <c r="M58" s="44">
        <f t="shared" si="8"/>
        <v>3491850</v>
      </c>
      <c r="N58" s="41" t="s">
        <v>14</v>
      </c>
      <c r="O58" s="190"/>
      <c r="P58" s="190"/>
      <c r="Q58" s="190"/>
      <c r="R58" s="37"/>
      <c r="S58" s="40" t="s">
        <v>40</v>
      </c>
      <c r="T58" s="215"/>
      <c r="U58" s="41"/>
      <c r="V58" s="41"/>
      <c r="W58" s="40"/>
      <c r="X58" s="41"/>
      <c r="Y58" s="41"/>
      <c r="Z58" s="42"/>
      <c r="AA58" s="43"/>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7"/>
      <c r="DP58" s="47"/>
      <c r="DQ58" s="47"/>
      <c r="DR58" s="47"/>
      <c r="DS58" s="47"/>
      <c r="DT58" s="47"/>
      <c r="DU58" s="47"/>
      <c r="DV58" s="47"/>
      <c r="DW58" s="47"/>
      <c r="DX58" s="47"/>
      <c r="DY58" s="47"/>
      <c r="DZ58" s="47"/>
      <c r="EA58" s="47"/>
      <c r="EB58" s="47"/>
      <c r="EC58" s="47"/>
      <c r="ED58" s="47"/>
      <c r="EE58" s="47"/>
      <c r="EF58" s="47"/>
      <c r="EG58" s="47"/>
      <c r="EH58" s="47"/>
      <c r="EI58" s="47"/>
      <c r="EJ58" s="47"/>
      <c r="EK58" s="47"/>
      <c r="EL58" s="47"/>
      <c r="EM58" s="47"/>
      <c r="EN58" s="47"/>
      <c r="EO58" s="47"/>
      <c r="EP58" s="47"/>
      <c r="EQ58" s="47"/>
      <c r="ER58" s="47"/>
      <c r="ES58" s="47"/>
      <c r="ET58" s="47"/>
      <c r="EU58" s="47"/>
      <c r="EV58" s="47"/>
      <c r="EW58" s="48"/>
    </row>
    <row r="59" spans="1:153" s="64" customFormat="1" ht="219" customHeight="1" x14ac:dyDescent="0.25">
      <c r="A59" s="50" t="s">
        <v>68</v>
      </c>
      <c r="B59" s="50" t="s">
        <v>68</v>
      </c>
      <c r="C59" s="77" t="s">
        <v>69</v>
      </c>
      <c r="D59" s="80">
        <f>SUM(D60:D68)</f>
        <v>529196610</v>
      </c>
      <c r="E59" s="59" t="s">
        <v>490</v>
      </c>
      <c r="F59" s="58">
        <f>[1]Juni!O42</f>
        <v>0</v>
      </c>
      <c r="G59" s="58"/>
      <c r="H59" s="58"/>
      <c r="I59" s="80"/>
      <c r="J59" s="61">
        <f>SUM(J60:J68)</f>
        <v>258401452</v>
      </c>
      <c r="K59" s="61">
        <v>382561327</v>
      </c>
      <c r="L59" s="58">
        <v>100</v>
      </c>
      <c r="M59" s="44">
        <f t="shared" si="8"/>
        <v>146635283</v>
      </c>
      <c r="N59" s="56" t="s">
        <v>489</v>
      </c>
      <c r="O59" s="199" t="s">
        <v>491</v>
      </c>
      <c r="P59" s="199" t="s">
        <v>492</v>
      </c>
      <c r="Q59" s="199" t="s">
        <v>490</v>
      </c>
      <c r="R59" s="52" t="s">
        <v>493</v>
      </c>
      <c r="S59" s="224" t="s">
        <v>53</v>
      </c>
      <c r="T59" s="205" t="s">
        <v>494</v>
      </c>
      <c r="U59" s="79"/>
      <c r="V59" s="56"/>
      <c r="W59" s="55"/>
      <c r="X59" s="56"/>
      <c r="Y59" s="56"/>
      <c r="Z59" s="80"/>
      <c r="AA59" s="58">
        <f t="shared" si="0"/>
        <v>529196510</v>
      </c>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2"/>
      <c r="EW59" s="63"/>
    </row>
    <row r="60" spans="1:153" s="49" customFormat="1" ht="47.25" hidden="1" x14ac:dyDescent="0.25">
      <c r="A60" s="81"/>
      <c r="B60" s="294"/>
      <c r="C60" s="76" t="s">
        <v>70</v>
      </c>
      <c r="D60" s="42">
        <v>231789320</v>
      </c>
      <c r="E60" s="44"/>
      <c r="F60" s="43">
        <v>90</v>
      </c>
      <c r="G60" s="43">
        <v>0</v>
      </c>
      <c r="H60" s="44">
        <f t="shared" si="3"/>
        <v>90</v>
      </c>
      <c r="I60" s="45">
        <f t="shared" ref="I60:I68" si="9">(Z60*H60)/100</f>
        <v>2.7159226088340596</v>
      </c>
      <c r="J60" s="43">
        <f>'[1]Oktober  (2)'!Q36</f>
        <v>143920012</v>
      </c>
      <c r="K60" s="68">
        <f>24424840-9350000+51791035</f>
        <v>66865875</v>
      </c>
      <c r="L60" s="43">
        <f>J60+K60</f>
        <v>210785887</v>
      </c>
      <c r="M60" s="44">
        <f t="shared" si="8"/>
        <v>164923445</v>
      </c>
      <c r="N60" s="41">
        <v>0</v>
      </c>
      <c r="O60" s="190"/>
      <c r="P60" s="190"/>
      <c r="Q60" s="190"/>
      <c r="R60" s="37"/>
      <c r="S60" s="225" t="s">
        <v>53</v>
      </c>
      <c r="T60" s="215"/>
      <c r="U60" s="41">
        <v>0</v>
      </c>
      <c r="V60" s="41">
        <v>0</v>
      </c>
      <c r="W60" s="40">
        <v>0</v>
      </c>
      <c r="X60" s="41">
        <v>0</v>
      </c>
      <c r="Y60" s="41">
        <v>0</v>
      </c>
      <c r="Z60" s="42">
        <f>SUM(D60/D206)*100</f>
        <v>3.0176917875933995</v>
      </c>
      <c r="AA60" s="43">
        <f t="shared" si="0"/>
        <v>21003433</v>
      </c>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8"/>
    </row>
    <row r="61" spans="1:153" s="64" customFormat="1" ht="31.5" hidden="1" x14ac:dyDescent="0.25">
      <c r="A61" s="82"/>
      <c r="B61" s="295"/>
      <c r="C61" s="77" t="s">
        <v>71</v>
      </c>
      <c r="D61" s="80">
        <v>9203940</v>
      </c>
      <c r="E61" s="59"/>
      <c r="F61" s="43">
        <f>'[1]Agustus (2)'!O44</f>
        <v>100</v>
      </c>
      <c r="G61" s="58">
        <v>0</v>
      </c>
      <c r="H61" s="59">
        <f t="shared" si="3"/>
        <v>100</v>
      </c>
      <c r="I61" s="60">
        <f t="shared" si="9"/>
        <v>0.11982715231013401</v>
      </c>
      <c r="J61" s="43">
        <f>'[1]Oktober  (2)'!Q37</f>
        <v>9203940</v>
      </c>
      <c r="K61" s="61">
        <v>0</v>
      </c>
      <c r="L61" s="58">
        <f t="shared" si="2"/>
        <v>9203940</v>
      </c>
      <c r="M61" s="44">
        <f t="shared" si="8"/>
        <v>9203940</v>
      </c>
      <c r="N61" s="56">
        <v>0</v>
      </c>
      <c r="O61" s="199"/>
      <c r="P61" s="199"/>
      <c r="Q61" s="199"/>
      <c r="R61" s="52"/>
      <c r="S61" s="224" t="s">
        <v>53</v>
      </c>
      <c r="T61" s="205"/>
      <c r="U61" s="56">
        <v>0</v>
      </c>
      <c r="V61" s="56">
        <v>0</v>
      </c>
      <c r="W61" s="55">
        <v>0</v>
      </c>
      <c r="X61" s="56">
        <v>0</v>
      </c>
      <c r="Y61" s="56">
        <v>0</v>
      </c>
      <c r="Z61" s="57">
        <f>(D61/D206)*100</f>
        <v>0.11982715231013401</v>
      </c>
      <c r="AA61" s="58">
        <f t="shared" si="0"/>
        <v>0</v>
      </c>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2"/>
      <c r="EW61" s="63"/>
    </row>
    <row r="62" spans="1:153" s="49" customFormat="1" ht="31.5" hidden="1" x14ac:dyDescent="0.25">
      <c r="A62" s="81"/>
      <c r="B62" s="294"/>
      <c r="C62" s="76" t="s">
        <v>72</v>
      </c>
      <c r="D62" s="385">
        <v>135000000</v>
      </c>
      <c r="E62" s="44"/>
      <c r="F62" s="43">
        <f>'[1]Agustus (2)'!O45</f>
        <v>100</v>
      </c>
      <c r="G62" s="43">
        <v>0</v>
      </c>
      <c r="H62" s="44">
        <f t="shared" si="3"/>
        <v>100</v>
      </c>
      <c r="I62" s="45">
        <f t="shared" si="9"/>
        <v>1.7575805102888646</v>
      </c>
      <c r="J62" s="43">
        <f>'[1]Oktober  (2)'!Q38</f>
        <v>47250000</v>
      </c>
      <c r="K62" s="68">
        <v>0</v>
      </c>
      <c r="L62" s="43">
        <f t="shared" si="2"/>
        <v>47250000</v>
      </c>
      <c r="M62" s="44">
        <f t="shared" si="8"/>
        <v>135000000</v>
      </c>
      <c r="N62" s="41">
        <v>0</v>
      </c>
      <c r="O62" s="190"/>
      <c r="P62" s="190"/>
      <c r="Q62" s="190"/>
      <c r="R62" s="37"/>
      <c r="S62" s="225" t="s">
        <v>53</v>
      </c>
      <c r="T62" s="215"/>
      <c r="U62" s="41">
        <v>0</v>
      </c>
      <c r="V62" s="41">
        <v>0</v>
      </c>
      <c r="W62" s="40">
        <v>0</v>
      </c>
      <c r="X62" s="41">
        <v>0</v>
      </c>
      <c r="Y62" s="41">
        <v>0</v>
      </c>
      <c r="Z62" s="42">
        <f>(D62/D206)*100</f>
        <v>1.7575805102888646</v>
      </c>
      <c r="AA62" s="43">
        <f t="shared" si="0"/>
        <v>87750000</v>
      </c>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7"/>
      <c r="DP62" s="47"/>
      <c r="DQ62" s="47"/>
      <c r="DR62" s="47"/>
      <c r="DS62" s="47"/>
      <c r="DT62" s="47"/>
      <c r="DU62" s="47"/>
      <c r="DV62" s="47"/>
      <c r="DW62" s="47"/>
      <c r="DX62" s="47"/>
      <c r="DY62" s="47"/>
      <c r="DZ62" s="47"/>
      <c r="EA62" s="47"/>
      <c r="EB62" s="47"/>
      <c r="EC62" s="47"/>
      <c r="ED62" s="47"/>
      <c r="EE62" s="47"/>
      <c r="EF62" s="47"/>
      <c r="EG62" s="47"/>
      <c r="EH62" s="47"/>
      <c r="EI62" s="47"/>
      <c r="EJ62" s="47"/>
      <c r="EK62" s="47"/>
      <c r="EL62" s="47"/>
      <c r="EM62" s="47"/>
      <c r="EN62" s="47"/>
      <c r="EO62" s="47"/>
      <c r="EP62" s="47"/>
      <c r="EQ62" s="47"/>
      <c r="ER62" s="47"/>
      <c r="ES62" s="47"/>
      <c r="ET62" s="47"/>
      <c r="EU62" s="47"/>
      <c r="EV62" s="47"/>
      <c r="EW62" s="48"/>
    </row>
    <row r="63" spans="1:153" s="64" customFormat="1" ht="31.5" hidden="1" x14ac:dyDescent="0.25">
      <c r="A63" s="82"/>
      <c r="B63" s="295"/>
      <c r="C63" s="77" t="s">
        <v>73</v>
      </c>
      <c r="D63" s="80">
        <v>9285530</v>
      </c>
      <c r="E63" s="59"/>
      <c r="F63" s="43">
        <v>100</v>
      </c>
      <c r="G63" s="58">
        <v>0</v>
      </c>
      <c r="H63" s="59">
        <f t="shared" si="3"/>
        <v>100</v>
      </c>
      <c r="I63" s="60">
        <f t="shared" si="9"/>
        <v>0.12088938189409305</v>
      </c>
      <c r="J63" s="43">
        <f>'[1]Oktober  (2)'!Q39</f>
        <v>8287000</v>
      </c>
      <c r="K63" s="61">
        <v>0</v>
      </c>
      <c r="L63" s="58">
        <f t="shared" si="2"/>
        <v>8287000</v>
      </c>
      <c r="M63" s="44">
        <f t="shared" si="8"/>
        <v>9285530</v>
      </c>
      <c r="N63" s="56">
        <v>0</v>
      </c>
      <c r="O63" s="199"/>
      <c r="P63" s="199"/>
      <c r="Q63" s="199"/>
      <c r="R63" s="52"/>
      <c r="S63" s="224" t="s">
        <v>53</v>
      </c>
      <c r="T63" s="205"/>
      <c r="U63" s="56">
        <v>0</v>
      </c>
      <c r="V63" s="56">
        <v>0</v>
      </c>
      <c r="W63" s="55">
        <v>0</v>
      </c>
      <c r="X63" s="56">
        <v>0</v>
      </c>
      <c r="Y63" s="56">
        <v>0</v>
      </c>
      <c r="Z63" s="57">
        <f>SUM(D63/D206)*100</f>
        <v>0.12088938189409304</v>
      </c>
      <c r="AA63" s="58">
        <f t="shared" si="0"/>
        <v>998530</v>
      </c>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c r="EO63" s="62"/>
      <c r="EP63" s="62"/>
      <c r="EQ63" s="62"/>
      <c r="ER63" s="62"/>
      <c r="ES63" s="62"/>
      <c r="ET63" s="62"/>
      <c r="EU63" s="62"/>
      <c r="EV63" s="62"/>
      <c r="EW63" s="63"/>
    </row>
    <row r="64" spans="1:153" s="64" customFormat="1" ht="31.5" hidden="1" x14ac:dyDescent="0.25">
      <c r="A64" s="82"/>
      <c r="B64" s="295"/>
      <c r="C64" s="77" t="s">
        <v>74</v>
      </c>
      <c r="D64" s="80">
        <v>16128510</v>
      </c>
      <c r="E64" s="59"/>
      <c r="F64" s="43">
        <v>100</v>
      </c>
      <c r="G64" s="58">
        <v>0</v>
      </c>
      <c r="H64" s="59">
        <f t="shared" si="3"/>
        <v>100</v>
      </c>
      <c r="I64" s="60">
        <f t="shared" si="9"/>
        <v>0.2099789247111041</v>
      </c>
      <c r="J64" s="43">
        <f>'[1]Oktober  (2)'!Q40</f>
        <v>9922500</v>
      </c>
      <c r="K64" s="61">
        <v>0</v>
      </c>
      <c r="L64" s="58">
        <f t="shared" si="2"/>
        <v>9922500</v>
      </c>
      <c r="M64" s="44">
        <f t="shared" si="8"/>
        <v>16128510</v>
      </c>
      <c r="N64" s="56">
        <v>0</v>
      </c>
      <c r="O64" s="199"/>
      <c r="P64" s="199"/>
      <c r="Q64" s="199"/>
      <c r="R64" s="52"/>
      <c r="S64" s="224" t="s">
        <v>53</v>
      </c>
      <c r="T64" s="205"/>
      <c r="U64" s="56">
        <v>0</v>
      </c>
      <c r="V64" s="56">
        <v>0</v>
      </c>
      <c r="W64" s="55">
        <v>0</v>
      </c>
      <c r="X64" s="56">
        <v>0</v>
      </c>
      <c r="Y64" s="56">
        <v>0</v>
      </c>
      <c r="Z64" s="57">
        <f>SUM(D64/D206)*100</f>
        <v>0.20997892471110413</v>
      </c>
      <c r="AA64" s="58">
        <f t="shared" si="0"/>
        <v>6206010</v>
      </c>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c r="CP64" s="62"/>
      <c r="CQ64" s="62"/>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c r="EO64" s="62"/>
      <c r="EP64" s="62"/>
      <c r="EQ64" s="62"/>
      <c r="ER64" s="62"/>
      <c r="ES64" s="62"/>
      <c r="ET64" s="62"/>
      <c r="EU64" s="62"/>
      <c r="EV64" s="62"/>
      <c r="EW64" s="63"/>
    </row>
    <row r="65" spans="1:153" s="49" customFormat="1" ht="31.5" hidden="1" x14ac:dyDescent="0.25">
      <c r="A65" s="81"/>
      <c r="B65" s="294"/>
      <c r="C65" s="76" t="s">
        <v>75</v>
      </c>
      <c r="D65" s="385">
        <v>66581230</v>
      </c>
      <c r="E65" s="44"/>
      <c r="F65" s="43">
        <v>70</v>
      </c>
      <c r="G65" s="84">
        <v>30</v>
      </c>
      <c r="H65" s="44">
        <f t="shared" si="3"/>
        <v>100</v>
      </c>
      <c r="I65" s="45">
        <f t="shared" si="9"/>
        <v>0.86682868295600191</v>
      </c>
      <c r="J65" s="43">
        <f>'[1]Oktober  (2)'!Q41</f>
        <v>35527000</v>
      </c>
      <c r="K65" s="68">
        <f>7200000+4258000</f>
        <v>11458000</v>
      </c>
      <c r="L65" s="43">
        <f t="shared" si="2"/>
        <v>46985000</v>
      </c>
      <c r="M65" s="44">
        <f t="shared" si="8"/>
        <v>55123230</v>
      </c>
      <c r="N65" s="41">
        <v>0</v>
      </c>
      <c r="O65" s="190"/>
      <c r="P65" s="190"/>
      <c r="Q65" s="190"/>
      <c r="R65" s="37"/>
      <c r="S65" s="225" t="s">
        <v>53</v>
      </c>
      <c r="T65" s="215"/>
      <c r="U65" s="41">
        <v>0</v>
      </c>
      <c r="V65" s="41">
        <v>0</v>
      </c>
      <c r="W65" s="40">
        <v>0</v>
      </c>
      <c r="X65" s="41">
        <v>0</v>
      </c>
      <c r="Y65" s="41">
        <v>0</v>
      </c>
      <c r="Z65" s="42">
        <f>SUM(D65/D206)*100</f>
        <v>0.86682868295600191</v>
      </c>
      <c r="AA65" s="43">
        <f t="shared" si="0"/>
        <v>19596230</v>
      </c>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8"/>
    </row>
    <row r="66" spans="1:153" s="49" customFormat="1" ht="31.5" hidden="1" x14ac:dyDescent="0.25">
      <c r="A66" s="81"/>
      <c r="B66" s="294"/>
      <c r="C66" s="76" t="s">
        <v>76</v>
      </c>
      <c r="D66" s="385">
        <v>7051000</v>
      </c>
      <c r="E66" s="44"/>
      <c r="F66" s="43">
        <v>80</v>
      </c>
      <c r="G66" s="84">
        <v>20</v>
      </c>
      <c r="H66" s="44">
        <f t="shared" si="3"/>
        <v>100</v>
      </c>
      <c r="I66" s="45">
        <f t="shared" si="9"/>
        <v>9.1797779096642843E-2</v>
      </c>
      <c r="J66" s="43">
        <v>0</v>
      </c>
      <c r="K66" s="68">
        <v>6875000</v>
      </c>
      <c r="L66" s="43">
        <f t="shared" si="2"/>
        <v>6875000</v>
      </c>
      <c r="M66" s="44">
        <f t="shared" si="8"/>
        <v>176000</v>
      </c>
      <c r="N66" s="41">
        <v>0</v>
      </c>
      <c r="O66" s="190"/>
      <c r="P66" s="190"/>
      <c r="Q66" s="190"/>
      <c r="R66" s="37"/>
      <c r="S66" s="225" t="s">
        <v>53</v>
      </c>
      <c r="T66" s="215"/>
      <c r="U66" s="41">
        <v>0</v>
      </c>
      <c r="V66" s="41">
        <v>0</v>
      </c>
      <c r="W66" s="40">
        <v>0</v>
      </c>
      <c r="X66" s="41">
        <v>0</v>
      </c>
      <c r="Y66" s="41">
        <v>0</v>
      </c>
      <c r="Z66" s="42">
        <f>SUM(D66/D206)*100</f>
        <v>9.1797779096642843E-2</v>
      </c>
      <c r="AA66" s="43">
        <f t="shared" si="0"/>
        <v>176000</v>
      </c>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DY66" s="47"/>
      <c r="DZ66" s="47"/>
      <c r="EA66" s="47"/>
      <c r="EB66" s="47"/>
      <c r="EC66" s="47"/>
      <c r="ED66" s="47"/>
      <c r="EE66" s="47"/>
      <c r="EF66" s="47"/>
      <c r="EG66" s="47"/>
      <c r="EH66" s="47"/>
      <c r="EI66" s="47"/>
      <c r="EJ66" s="47"/>
      <c r="EK66" s="47"/>
      <c r="EL66" s="47"/>
      <c r="EM66" s="47"/>
      <c r="EN66" s="47"/>
      <c r="EO66" s="47"/>
      <c r="EP66" s="47"/>
      <c r="EQ66" s="47"/>
      <c r="ER66" s="47"/>
      <c r="ES66" s="47"/>
      <c r="ET66" s="47"/>
      <c r="EU66" s="47"/>
      <c r="EV66" s="47"/>
      <c r="EW66" s="48"/>
    </row>
    <row r="67" spans="1:153" s="49" customFormat="1" ht="31.5" hidden="1" x14ac:dyDescent="0.25">
      <c r="A67" s="81"/>
      <c r="B67" s="294"/>
      <c r="C67" s="76" t="s">
        <v>77</v>
      </c>
      <c r="D67" s="385">
        <v>40250000</v>
      </c>
      <c r="E67" s="44"/>
      <c r="F67" s="43">
        <v>60</v>
      </c>
      <c r="G67" s="43">
        <v>30</v>
      </c>
      <c r="H67" s="44">
        <f t="shared" si="3"/>
        <v>90</v>
      </c>
      <c r="I67" s="45">
        <f t="shared" si="9"/>
        <v>0.4716174369275119</v>
      </c>
      <c r="J67" s="43">
        <f>'[1]Oktober  (2)'!Q43</f>
        <v>4291000</v>
      </c>
      <c r="K67" s="68">
        <f>10411500+14642500</f>
        <v>25054000</v>
      </c>
      <c r="L67" s="43">
        <f t="shared" si="2"/>
        <v>29345000</v>
      </c>
      <c r="M67" s="44">
        <f t="shared" si="8"/>
        <v>15196000</v>
      </c>
      <c r="N67" s="41">
        <v>0</v>
      </c>
      <c r="O67" s="190"/>
      <c r="P67" s="190"/>
      <c r="Q67" s="190"/>
      <c r="R67" s="37"/>
      <c r="S67" s="225" t="s">
        <v>53</v>
      </c>
      <c r="T67" s="215"/>
      <c r="U67" s="41">
        <v>0</v>
      </c>
      <c r="V67" s="41">
        <v>0</v>
      </c>
      <c r="W67" s="40">
        <v>0</v>
      </c>
      <c r="X67" s="41">
        <v>0</v>
      </c>
      <c r="Y67" s="41">
        <v>0</v>
      </c>
      <c r="Z67" s="42">
        <f>SUM(D67/D206)*100</f>
        <v>0.52401937436390211</v>
      </c>
      <c r="AA67" s="43">
        <f t="shared" si="0"/>
        <v>10905000</v>
      </c>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47"/>
      <c r="EC67" s="47"/>
      <c r="ED67" s="47"/>
      <c r="EE67" s="47"/>
      <c r="EF67" s="47"/>
      <c r="EG67" s="47"/>
      <c r="EH67" s="47"/>
      <c r="EI67" s="47"/>
      <c r="EJ67" s="47"/>
      <c r="EK67" s="47"/>
      <c r="EL67" s="47"/>
      <c r="EM67" s="47"/>
      <c r="EN67" s="47"/>
      <c r="EO67" s="47"/>
      <c r="EP67" s="47"/>
      <c r="EQ67" s="47"/>
      <c r="ER67" s="47"/>
      <c r="ES67" s="47"/>
      <c r="ET67" s="47"/>
      <c r="EU67" s="47"/>
      <c r="EV67" s="47"/>
      <c r="EW67" s="48"/>
    </row>
    <row r="68" spans="1:153" s="64" customFormat="1" ht="63" hidden="1" x14ac:dyDescent="0.25">
      <c r="A68" s="82"/>
      <c r="B68" s="295"/>
      <c r="C68" s="77" t="s">
        <v>78</v>
      </c>
      <c r="D68" s="80">
        <v>13907080</v>
      </c>
      <c r="E68" s="59"/>
      <c r="F68" s="43">
        <v>100</v>
      </c>
      <c r="G68" s="58">
        <v>0</v>
      </c>
      <c r="H68" s="59">
        <f t="shared" si="3"/>
        <v>100</v>
      </c>
      <c r="I68" s="60">
        <f t="shared" si="9"/>
        <v>0.18105787231872639</v>
      </c>
      <c r="J68" s="43">
        <f>'[1]Oktober  (2)'!Q44</f>
        <v>0</v>
      </c>
      <c r="K68" s="61">
        <v>13907000</v>
      </c>
      <c r="L68" s="58">
        <f t="shared" si="2"/>
        <v>13907000</v>
      </c>
      <c r="M68" s="44">
        <f t="shared" si="8"/>
        <v>80</v>
      </c>
      <c r="N68" s="56">
        <v>0</v>
      </c>
      <c r="O68" s="199"/>
      <c r="P68" s="199"/>
      <c r="Q68" s="199"/>
      <c r="R68" s="52"/>
      <c r="S68" s="224" t="s">
        <v>53</v>
      </c>
      <c r="T68" s="205"/>
      <c r="U68" s="56">
        <v>0</v>
      </c>
      <c r="V68" s="56">
        <v>0</v>
      </c>
      <c r="W68" s="55">
        <v>0</v>
      </c>
      <c r="X68" s="56">
        <v>0</v>
      </c>
      <c r="Y68" s="56">
        <v>0</v>
      </c>
      <c r="Z68" s="57">
        <f>SUM(D68/D206)*100</f>
        <v>0.18105787231872639</v>
      </c>
      <c r="AA68" s="58">
        <f t="shared" si="0"/>
        <v>80</v>
      </c>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2"/>
      <c r="EW68" s="63"/>
    </row>
    <row r="69" spans="1:153" s="64" customFormat="1" ht="31.5" hidden="1" x14ac:dyDescent="0.25">
      <c r="A69" s="50" t="s">
        <v>79</v>
      </c>
      <c r="B69" s="290"/>
      <c r="C69" s="77" t="s">
        <v>80</v>
      </c>
      <c r="D69" s="80">
        <f>D70</f>
        <v>61163750</v>
      </c>
      <c r="E69" s="59"/>
      <c r="F69" s="58"/>
      <c r="G69" s="58"/>
      <c r="H69" s="58"/>
      <c r="I69" s="80"/>
      <c r="J69" s="61">
        <f>J70</f>
        <v>22900000</v>
      </c>
      <c r="K69" s="61">
        <f>K70</f>
        <v>38258000</v>
      </c>
      <c r="L69" s="58">
        <f t="shared" si="2"/>
        <v>61158000</v>
      </c>
      <c r="M69" s="44">
        <f t="shared" si="8"/>
        <v>22905750</v>
      </c>
      <c r="N69" s="56"/>
      <c r="O69" s="199"/>
      <c r="P69" s="199"/>
      <c r="Q69" s="199"/>
      <c r="R69" s="52"/>
      <c r="S69" s="224" t="s">
        <v>40</v>
      </c>
      <c r="T69" s="205"/>
      <c r="U69" s="56"/>
      <c r="V69" s="56"/>
      <c r="W69" s="55"/>
      <c r="X69" s="56"/>
      <c r="Y69" s="56"/>
      <c r="Z69" s="80"/>
      <c r="AA69" s="58">
        <f t="shared" si="0"/>
        <v>5750</v>
      </c>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2"/>
      <c r="EW69" s="63"/>
    </row>
    <row r="70" spans="1:153" s="64" customFormat="1" ht="47.25" hidden="1" x14ac:dyDescent="0.25">
      <c r="A70" s="82"/>
      <c r="B70" s="295"/>
      <c r="C70" s="77" t="s">
        <v>70</v>
      </c>
      <c r="D70" s="386">
        <v>61163750</v>
      </c>
      <c r="E70" s="59"/>
      <c r="F70" s="43">
        <v>72</v>
      </c>
      <c r="G70" s="58">
        <v>28</v>
      </c>
      <c r="H70" s="59">
        <f>F70+G70</f>
        <v>100</v>
      </c>
      <c r="I70" s="60">
        <f>(Z70*H70)/100</f>
        <v>0.79629788841615212</v>
      </c>
      <c r="J70" s="43">
        <f>'[1]Oktober  (2)'!Q46</f>
        <v>22900000</v>
      </c>
      <c r="K70" s="61">
        <v>38258000</v>
      </c>
      <c r="L70" s="58">
        <f t="shared" si="2"/>
        <v>61158000</v>
      </c>
      <c r="M70" s="44">
        <f t="shared" si="8"/>
        <v>22905750</v>
      </c>
      <c r="N70" s="56">
        <v>0</v>
      </c>
      <c r="O70" s="199"/>
      <c r="P70" s="199"/>
      <c r="Q70" s="199"/>
      <c r="R70" s="52"/>
      <c r="S70" s="224" t="s">
        <v>40</v>
      </c>
      <c r="T70" s="205"/>
      <c r="U70" s="56">
        <v>0</v>
      </c>
      <c r="V70" s="56">
        <v>0</v>
      </c>
      <c r="W70" s="55">
        <v>0</v>
      </c>
      <c r="X70" s="56">
        <v>0</v>
      </c>
      <c r="Y70" s="56">
        <v>0</v>
      </c>
      <c r="Z70" s="57">
        <f>SUM(D70/D206)*100</f>
        <v>0.79629788841615212</v>
      </c>
      <c r="AA70" s="58">
        <f t="shared" si="0"/>
        <v>5750</v>
      </c>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2"/>
      <c r="EW70" s="63"/>
    </row>
    <row r="71" spans="1:153" s="34" customFormat="1" ht="78.75" hidden="1" x14ac:dyDescent="0.25">
      <c r="A71" s="20" t="s">
        <v>81</v>
      </c>
      <c r="B71" s="292"/>
      <c r="C71" s="73" t="s">
        <v>82</v>
      </c>
      <c r="D71" s="362">
        <f>D72</f>
        <v>98969600</v>
      </c>
      <c r="E71" s="59"/>
      <c r="F71" s="43"/>
      <c r="G71" s="29"/>
      <c r="H71" s="29"/>
      <c r="I71" s="71"/>
      <c r="J71" s="29">
        <f>J72</f>
        <v>2732000</v>
      </c>
      <c r="K71" s="29">
        <f>K72</f>
        <v>63787640</v>
      </c>
      <c r="L71" s="29">
        <f t="shared" si="2"/>
        <v>66519640</v>
      </c>
      <c r="M71" s="44">
        <f t="shared" si="8"/>
        <v>35181960</v>
      </c>
      <c r="N71" s="27"/>
      <c r="O71" s="198"/>
      <c r="P71" s="198"/>
      <c r="Q71" s="198"/>
      <c r="R71" s="75"/>
      <c r="S71" s="226"/>
      <c r="T71" s="214"/>
      <c r="U71" s="27"/>
      <c r="V71" s="27"/>
      <c r="W71" s="25"/>
      <c r="X71" s="27"/>
      <c r="Y71" s="27"/>
      <c r="Z71" s="71"/>
      <c r="AA71" s="29">
        <f t="shared" si="0"/>
        <v>32449960</v>
      </c>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32"/>
      <c r="ED71" s="32"/>
      <c r="EE71" s="32"/>
      <c r="EF71" s="32"/>
      <c r="EG71" s="32"/>
      <c r="EH71" s="32"/>
      <c r="EI71" s="32"/>
      <c r="EJ71" s="32"/>
      <c r="EK71" s="32"/>
      <c r="EL71" s="32"/>
      <c r="EM71" s="32"/>
      <c r="EN71" s="32"/>
      <c r="EO71" s="32"/>
      <c r="EP71" s="32"/>
      <c r="EQ71" s="32"/>
      <c r="ER71" s="32"/>
      <c r="ES71" s="32"/>
      <c r="ET71" s="32"/>
      <c r="EU71" s="32"/>
      <c r="EV71" s="32"/>
      <c r="EW71" s="33"/>
    </row>
    <row r="72" spans="1:153" s="64" customFormat="1" ht="63" hidden="1" x14ac:dyDescent="0.25">
      <c r="A72" s="50" t="s">
        <v>83</v>
      </c>
      <c r="B72" s="290"/>
      <c r="C72" s="77" t="s">
        <v>84</v>
      </c>
      <c r="D72" s="80">
        <v>98969600</v>
      </c>
      <c r="E72" s="59"/>
      <c r="F72" s="43">
        <v>70</v>
      </c>
      <c r="G72" s="58">
        <v>10</v>
      </c>
      <c r="H72" s="59">
        <f t="shared" si="3"/>
        <v>80</v>
      </c>
      <c r="I72" s="60">
        <f>(Z72*H72)/100</f>
        <v>1.0307972744953176</v>
      </c>
      <c r="J72" s="43">
        <f>'[1]Oktober  (2)'!Q48</f>
        <v>2732000</v>
      </c>
      <c r="K72" s="61">
        <f>58050740+5736900</f>
        <v>63787640</v>
      </c>
      <c r="L72" s="58">
        <f t="shared" si="2"/>
        <v>66519640</v>
      </c>
      <c r="M72" s="44">
        <f t="shared" si="8"/>
        <v>35181960</v>
      </c>
      <c r="N72" s="56">
        <v>0</v>
      </c>
      <c r="O72" s="199"/>
      <c r="P72" s="199"/>
      <c r="Q72" s="199"/>
      <c r="R72" s="52"/>
      <c r="S72" s="224" t="s">
        <v>40</v>
      </c>
      <c r="T72" s="205"/>
      <c r="U72" s="56">
        <v>0</v>
      </c>
      <c r="V72" s="56">
        <v>0</v>
      </c>
      <c r="W72" s="55">
        <v>0</v>
      </c>
      <c r="X72" s="56">
        <v>0</v>
      </c>
      <c r="Y72" s="56">
        <v>0</v>
      </c>
      <c r="Z72" s="57">
        <f>SUM(D72/D206*100)</f>
        <v>1.2884965931191468</v>
      </c>
      <c r="AA72" s="58">
        <f t="shared" si="0"/>
        <v>32449960</v>
      </c>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2"/>
      <c r="EW72" s="63"/>
    </row>
    <row r="73" spans="1:153" s="34" customFormat="1" ht="63" hidden="1" x14ac:dyDescent="0.25">
      <c r="A73" s="20" t="s">
        <v>85</v>
      </c>
      <c r="B73" s="292">
        <v>1</v>
      </c>
      <c r="C73" s="73" t="s">
        <v>86</v>
      </c>
      <c r="D73" s="387">
        <f>SUM(D74,D75,D99,D103)</f>
        <v>7094079134.3999996</v>
      </c>
      <c r="E73" s="59"/>
      <c r="F73" s="43"/>
      <c r="G73" s="29"/>
      <c r="H73" s="29"/>
      <c r="I73" s="86"/>
      <c r="J73" s="29">
        <f>J75+J99+J103</f>
        <v>54000000</v>
      </c>
      <c r="K73" s="29">
        <f>K75+K99+K103</f>
        <v>5944143520</v>
      </c>
      <c r="L73" s="29">
        <f>L74+L75+L99+L103</f>
        <v>2619187360</v>
      </c>
      <c r="M73" s="44">
        <f t="shared" si="8"/>
        <v>1149935614.3999996</v>
      </c>
      <c r="N73" s="27"/>
      <c r="O73" s="198"/>
      <c r="P73" s="198"/>
      <c r="Q73" s="198"/>
      <c r="R73" s="22"/>
      <c r="S73" s="226"/>
      <c r="T73" s="214"/>
      <c r="U73" s="27"/>
      <c r="V73" s="27"/>
      <c r="W73" s="25"/>
      <c r="X73" s="27"/>
      <c r="Y73" s="27"/>
      <c r="Z73" s="86"/>
      <c r="AA73" s="29">
        <f t="shared" si="0"/>
        <v>4474891774.3999996</v>
      </c>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c r="ED73" s="32"/>
      <c r="EE73" s="32"/>
      <c r="EF73" s="32"/>
      <c r="EG73" s="32"/>
      <c r="EH73" s="32"/>
      <c r="EI73" s="32"/>
      <c r="EJ73" s="32"/>
      <c r="EK73" s="32"/>
      <c r="EL73" s="32"/>
      <c r="EM73" s="32"/>
      <c r="EN73" s="32"/>
      <c r="EO73" s="32"/>
      <c r="EP73" s="32"/>
      <c r="EQ73" s="32"/>
      <c r="ER73" s="32"/>
      <c r="ES73" s="32"/>
      <c r="ET73" s="32"/>
      <c r="EU73" s="32"/>
      <c r="EV73" s="32"/>
      <c r="EW73" s="33"/>
    </row>
    <row r="74" spans="1:153" s="64" customFormat="1" ht="31.5" hidden="1" x14ac:dyDescent="0.25">
      <c r="A74" s="50" t="s">
        <v>87</v>
      </c>
      <c r="B74" s="290"/>
      <c r="C74" s="77" t="s">
        <v>88</v>
      </c>
      <c r="D74" s="87">
        <v>39932240</v>
      </c>
      <c r="E74" s="59"/>
      <c r="F74" s="43">
        <v>70</v>
      </c>
      <c r="G74" s="61">
        <v>30</v>
      </c>
      <c r="H74" s="59">
        <f t="shared" si="3"/>
        <v>100</v>
      </c>
      <c r="I74" s="60">
        <f>(Z74*H74)/100</f>
        <v>0.51988242041612898</v>
      </c>
      <c r="J74" s="43">
        <f>'[1]Oktober  (2)'!Q50</f>
        <v>0</v>
      </c>
      <c r="K74" s="61">
        <f>28840000+786240+450000+2725000+3400000</f>
        <v>36201240</v>
      </c>
      <c r="L74" s="58">
        <f t="shared" ref="L74" si="10">J74+K74</f>
        <v>36201240</v>
      </c>
      <c r="M74" s="44">
        <f t="shared" si="8"/>
        <v>3731000</v>
      </c>
      <c r="N74" s="56">
        <v>0</v>
      </c>
      <c r="O74" s="199"/>
      <c r="P74" s="199"/>
      <c r="Q74" s="199"/>
      <c r="R74" s="52"/>
      <c r="S74" s="224" t="s">
        <v>40</v>
      </c>
      <c r="T74" s="205"/>
      <c r="U74" s="56">
        <v>0</v>
      </c>
      <c r="V74" s="56">
        <v>0</v>
      </c>
      <c r="W74" s="55">
        <v>0</v>
      </c>
      <c r="X74" s="56">
        <v>0</v>
      </c>
      <c r="Y74" s="56">
        <v>0</v>
      </c>
      <c r="Z74" s="57">
        <f>SUM(D74/D206)*100</f>
        <v>0.51988242041612898</v>
      </c>
      <c r="AA74" s="58">
        <f t="shared" si="0"/>
        <v>3731000</v>
      </c>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2"/>
      <c r="EW74" s="63"/>
    </row>
    <row r="75" spans="1:153" s="64" customFormat="1" ht="63" hidden="1" x14ac:dyDescent="0.25">
      <c r="A75" s="50" t="s">
        <v>89</v>
      </c>
      <c r="B75" s="290"/>
      <c r="C75" s="77" t="s">
        <v>90</v>
      </c>
      <c r="D75" s="87">
        <f>SUM(D76:D98)</f>
        <v>4227604174.3999996</v>
      </c>
      <c r="E75" s="59"/>
      <c r="F75" s="43"/>
      <c r="G75" s="61"/>
      <c r="H75" s="59"/>
      <c r="I75" s="87"/>
      <c r="J75" s="61">
        <f>SUM(J76:J98)</f>
        <v>0</v>
      </c>
      <c r="K75" s="61">
        <f>SUM(K76:K98)</f>
        <v>3514443520</v>
      </c>
      <c r="L75" s="61">
        <f>SUM(L76:L98)</f>
        <v>99286120</v>
      </c>
      <c r="M75" s="44">
        <f t="shared" si="8"/>
        <v>713160654.39999962</v>
      </c>
      <c r="N75" s="56"/>
      <c r="O75" s="199"/>
      <c r="P75" s="199"/>
      <c r="Q75" s="199"/>
      <c r="R75" s="52"/>
      <c r="S75" s="224" t="s">
        <v>91</v>
      </c>
      <c r="T75" s="205"/>
      <c r="U75" s="79"/>
      <c r="V75" s="56"/>
      <c r="W75" s="55"/>
      <c r="X75" s="88"/>
      <c r="Y75" s="56"/>
      <c r="Z75" s="87"/>
      <c r="AA75" s="58">
        <f t="shared" si="0"/>
        <v>4128318054.3999996</v>
      </c>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2"/>
      <c r="EW75" s="63"/>
    </row>
    <row r="76" spans="1:153" s="64" customFormat="1" ht="78.75" hidden="1" x14ac:dyDescent="0.25">
      <c r="A76" s="89"/>
      <c r="B76" s="296"/>
      <c r="C76" s="77" t="s">
        <v>92</v>
      </c>
      <c r="D76" s="92">
        <v>42798620</v>
      </c>
      <c r="E76" s="59"/>
      <c r="F76" s="43">
        <v>50</v>
      </c>
      <c r="G76" s="58">
        <v>50</v>
      </c>
      <c r="H76" s="59">
        <f t="shared" si="3"/>
        <v>100</v>
      </c>
      <c r="I76" s="60">
        <f t="shared" ref="I76:I98" si="11">(Z76*H76)/100</f>
        <v>0.55720015095747555</v>
      </c>
      <c r="J76" s="43">
        <f>'[1]Oktober  (2)'!Q52</f>
        <v>0</v>
      </c>
      <c r="K76" s="61">
        <v>42784940</v>
      </c>
      <c r="L76" s="58">
        <f t="shared" si="2"/>
        <v>42784940</v>
      </c>
      <c r="M76" s="44">
        <f t="shared" si="8"/>
        <v>13680</v>
      </c>
      <c r="N76" s="56">
        <v>0</v>
      </c>
      <c r="O76" s="200"/>
      <c r="P76" s="200"/>
      <c r="Q76" s="200"/>
      <c r="R76" s="91"/>
      <c r="S76" s="224" t="s">
        <v>91</v>
      </c>
      <c r="T76" s="205"/>
      <c r="U76" s="56">
        <v>0</v>
      </c>
      <c r="V76" s="56">
        <v>0</v>
      </c>
      <c r="W76" s="55">
        <v>0</v>
      </c>
      <c r="X76" s="56">
        <v>0</v>
      </c>
      <c r="Y76" s="56">
        <v>0</v>
      </c>
      <c r="Z76" s="57">
        <f>SUM(D76/D206)*100</f>
        <v>0.55720015095747555</v>
      </c>
      <c r="AA76" s="58">
        <f t="shared" si="0"/>
        <v>13680</v>
      </c>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c r="EP76" s="62"/>
      <c r="EQ76" s="62"/>
      <c r="ER76" s="62"/>
      <c r="ES76" s="62"/>
      <c r="ET76" s="62"/>
      <c r="EU76" s="62"/>
      <c r="EV76" s="62"/>
      <c r="EW76" s="63"/>
    </row>
    <row r="77" spans="1:153" s="64" customFormat="1" ht="110.25" hidden="1" x14ac:dyDescent="0.25">
      <c r="A77" s="51"/>
      <c r="B77" s="297"/>
      <c r="C77" s="90" t="s">
        <v>93</v>
      </c>
      <c r="D77" s="388">
        <v>21140650</v>
      </c>
      <c r="E77" s="59"/>
      <c r="F77" s="43">
        <f>'[1]Oktober  (2)'!O53</f>
        <v>0</v>
      </c>
      <c r="G77" s="58">
        <v>100</v>
      </c>
      <c r="H77" s="59">
        <f t="shared" si="3"/>
        <v>100</v>
      </c>
      <c r="I77" s="60">
        <f t="shared" si="11"/>
        <v>0.27523255122102436</v>
      </c>
      <c r="J77" s="43">
        <f>'[1]Oktober  (2)'!Q53</f>
        <v>0</v>
      </c>
      <c r="K77" s="61">
        <v>21000000</v>
      </c>
      <c r="L77" s="58">
        <f t="shared" si="2"/>
        <v>21000000</v>
      </c>
      <c r="M77" s="44">
        <f t="shared" si="8"/>
        <v>140650</v>
      </c>
      <c r="N77" s="56" t="s">
        <v>97</v>
      </c>
      <c r="O77" s="201"/>
      <c r="P77" s="201"/>
      <c r="Q77" s="201"/>
      <c r="R77" s="93"/>
      <c r="S77" s="224" t="s">
        <v>91</v>
      </c>
      <c r="T77" s="205"/>
      <c r="U77" s="95" t="s">
        <v>94</v>
      </c>
      <c r="V77" s="95" t="s">
        <v>95</v>
      </c>
      <c r="W77" s="55" t="s">
        <v>96</v>
      </c>
      <c r="X77" s="56">
        <v>21000000</v>
      </c>
      <c r="Y77" s="56" t="s">
        <v>98</v>
      </c>
      <c r="Z77" s="57">
        <f>SUM(D77/D206)*100</f>
        <v>0.27523255122102436</v>
      </c>
      <c r="AA77" s="58">
        <f t="shared" si="0"/>
        <v>140650</v>
      </c>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2"/>
      <c r="EW77" s="63"/>
    </row>
    <row r="78" spans="1:153" s="64" customFormat="1" ht="94.5" hidden="1" x14ac:dyDescent="0.25">
      <c r="A78" s="51"/>
      <c r="B78" s="297"/>
      <c r="C78" s="90" t="s">
        <v>99</v>
      </c>
      <c r="D78" s="388">
        <v>21140650</v>
      </c>
      <c r="E78" s="59"/>
      <c r="F78" s="43">
        <f>'[1]Oktober  (2)'!O54</f>
        <v>0</v>
      </c>
      <c r="G78" s="58">
        <v>100</v>
      </c>
      <c r="H78" s="59">
        <f t="shared" si="3"/>
        <v>100</v>
      </c>
      <c r="I78" s="60">
        <f t="shared" si="11"/>
        <v>0.27523255122102436</v>
      </c>
      <c r="J78" s="43">
        <f>'[1]Oktober  (2)'!Q54</f>
        <v>0</v>
      </c>
      <c r="K78" s="61">
        <v>20900000</v>
      </c>
      <c r="L78" s="58">
        <f t="shared" si="2"/>
        <v>20900000</v>
      </c>
      <c r="M78" s="44">
        <f t="shared" si="8"/>
        <v>240650</v>
      </c>
      <c r="N78" s="56" t="s">
        <v>103</v>
      </c>
      <c r="O78" s="201"/>
      <c r="P78" s="201"/>
      <c r="Q78" s="201"/>
      <c r="R78" s="93"/>
      <c r="S78" s="224" t="s">
        <v>91</v>
      </c>
      <c r="T78" s="205"/>
      <c r="U78" s="95" t="s">
        <v>100</v>
      </c>
      <c r="V78" s="95" t="s">
        <v>101</v>
      </c>
      <c r="W78" s="55" t="s">
        <v>102</v>
      </c>
      <c r="X78" s="56">
        <v>20900000</v>
      </c>
      <c r="Y78" s="56" t="s">
        <v>104</v>
      </c>
      <c r="Z78" s="57">
        <f>SUM(D78/D206)*100</f>
        <v>0.27523255122102436</v>
      </c>
      <c r="AA78" s="58">
        <f t="shared" si="0"/>
        <v>240650</v>
      </c>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2"/>
      <c r="EW78" s="63"/>
    </row>
    <row r="79" spans="1:153" s="64" customFormat="1" ht="78.75" hidden="1" x14ac:dyDescent="0.25">
      <c r="A79" s="51"/>
      <c r="B79" s="297"/>
      <c r="C79" s="90" t="s">
        <v>105</v>
      </c>
      <c r="D79" s="388">
        <v>0</v>
      </c>
      <c r="E79" s="59"/>
      <c r="F79" s="43">
        <f>'[1]Oktober  (2)'!O55</f>
        <v>0</v>
      </c>
      <c r="G79" s="58">
        <v>0</v>
      </c>
      <c r="H79" s="59">
        <f t="shared" si="3"/>
        <v>0</v>
      </c>
      <c r="I79" s="60">
        <f t="shared" si="11"/>
        <v>0</v>
      </c>
      <c r="J79" s="43">
        <f>'[1]Oktober  (2)'!Q55</f>
        <v>0</v>
      </c>
      <c r="K79" s="61">
        <v>0</v>
      </c>
      <c r="L79" s="58">
        <f t="shared" si="2"/>
        <v>0</v>
      </c>
      <c r="M79" s="44">
        <f t="shared" si="8"/>
        <v>0</v>
      </c>
      <c r="N79" s="56">
        <v>0</v>
      </c>
      <c r="O79" s="201"/>
      <c r="P79" s="201"/>
      <c r="Q79" s="201"/>
      <c r="R79" s="93"/>
      <c r="S79" s="224" t="s">
        <v>91</v>
      </c>
      <c r="T79" s="205"/>
      <c r="U79" s="56">
        <v>0</v>
      </c>
      <c r="V79" s="56">
        <v>0</v>
      </c>
      <c r="W79" s="55">
        <v>0</v>
      </c>
      <c r="X79" s="56">
        <v>0</v>
      </c>
      <c r="Y79" s="56">
        <v>0</v>
      </c>
      <c r="Z79" s="57">
        <f>SUM(D79/D206)*100</f>
        <v>0</v>
      </c>
      <c r="AA79" s="58">
        <f t="shared" si="0"/>
        <v>0</v>
      </c>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2"/>
      <c r="EW79" s="63"/>
    </row>
    <row r="80" spans="1:153" s="64" customFormat="1" ht="94.5" hidden="1" x14ac:dyDescent="0.25">
      <c r="A80" s="51"/>
      <c r="B80" s="297"/>
      <c r="C80" s="90" t="s">
        <v>106</v>
      </c>
      <c r="D80" s="388">
        <v>14644500</v>
      </c>
      <c r="E80" s="59"/>
      <c r="F80" s="43">
        <f>'[1]Oktober  (2)'!O56</f>
        <v>0</v>
      </c>
      <c r="G80" s="58">
        <v>100</v>
      </c>
      <c r="H80" s="59">
        <f t="shared" si="3"/>
        <v>100</v>
      </c>
      <c r="I80" s="60">
        <f t="shared" si="11"/>
        <v>0.19065842802166869</v>
      </c>
      <c r="J80" s="43">
        <f>'[1]Oktober  (2)'!Q56</f>
        <v>0</v>
      </c>
      <c r="K80" s="61">
        <v>14600000</v>
      </c>
      <c r="L80" s="58">
        <f t="shared" si="2"/>
        <v>14600000</v>
      </c>
      <c r="M80" s="44">
        <f t="shared" si="8"/>
        <v>44500</v>
      </c>
      <c r="N80" s="56" t="s">
        <v>110</v>
      </c>
      <c r="O80" s="201"/>
      <c r="P80" s="201"/>
      <c r="Q80" s="201"/>
      <c r="R80" s="93"/>
      <c r="S80" s="224" t="s">
        <v>91</v>
      </c>
      <c r="T80" s="205"/>
      <c r="U80" s="95" t="s">
        <v>107</v>
      </c>
      <c r="V80" s="95" t="s">
        <v>108</v>
      </c>
      <c r="W80" s="55" t="s">
        <v>109</v>
      </c>
      <c r="X80" s="56">
        <v>14600000</v>
      </c>
      <c r="Y80" s="56" t="s">
        <v>111</v>
      </c>
      <c r="Z80" s="57">
        <f>SUM(D80/D206)*100</f>
        <v>0.19065842802166871</v>
      </c>
      <c r="AA80" s="58">
        <f t="shared" si="0"/>
        <v>44500</v>
      </c>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2"/>
      <c r="EW80" s="63"/>
    </row>
    <row r="81" spans="1:153" s="64" customFormat="1" ht="47.25" x14ac:dyDescent="0.25">
      <c r="A81" s="51"/>
      <c r="B81" s="50" t="s">
        <v>79</v>
      </c>
      <c r="C81" s="77" t="s">
        <v>80</v>
      </c>
      <c r="D81" s="80">
        <v>61163750</v>
      </c>
      <c r="E81" s="44" t="s">
        <v>584</v>
      </c>
      <c r="F81" s="43"/>
      <c r="G81" s="58"/>
      <c r="H81" s="59"/>
      <c r="I81" s="60"/>
      <c r="J81" s="43"/>
      <c r="K81" s="61">
        <v>61158000</v>
      </c>
      <c r="L81" s="58">
        <v>100</v>
      </c>
      <c r="M81" s="44">
        <f t="shared" si="8"/>
        <v>5750</v>
      </c>
      <c r="N81" s="56" t="s">
        <v>14</v>
      </c>
      <c r="O81" s="56"/>
      <c r="P81" s="56"/>
      <c r="Q81" s="56"/>
      <c r="R81" s="111"/>
      <c r="S81" s="55" t="s">
        <v>40</v>
      </c>
      <c r="T81" s="205"/>
      <c r="U81" s="95"/>
      <c r="V81" s="95"/>
      <c r="W81" s="55"/>
      <c r="X81" s="56"/>
      <c r="Y81" s="56"/>
      <c r="Z81" s="57"/>
      <c r="AA81" s="58"/>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2"/>
      <c r="EW81" s="63"/>
    </row>
    <row r="82" spans="1:153" s="64" customFormat="1" x14ac:dyDescent="0.25">
      <c r="A82" s="51"/>
      <c r="B82" s="297"/>
      <c r="C82" s="90"/>
      <c r="D82" s="388"/>
      <c r="E82" s="59"/>
      <c r="F82" s="43"/>
      <c r="G82" s="58"/>
      <c r="H82" s="59"/>
      <c r="I82" s="60"/>
      <c r="J82" s="43"/>
      <c r="K82" s="61"/>
      <c r="L82" s="58"/>
      <c r="M82" s="58"/>
      <c r="N82" s="56"/>
      <c r="O82" s="56"/>
      <c r="P82" s="56"/>
      <c r="Q82" s="56"/>
      <c r="R82" s="111"/>
      <c r="S82" s="224"/>
      <c r="T82" s="205"/>
      <c r="U82" s="95"/>
      <c r="V82" s="95"/>
      <c r="W82" s="55"/>
      <c r="X82" s="56"/>
      <c r="Y82" s="56"/>
      <c r="Z82" s="57"/>
      <c r="AA82" s="58"/>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2"/>
      <c r="EW82" s="63"/>
    </row>
    <row r="83" spans="1:153" s="34" customFormat="1" ht="78.75" x14ac:dyDescent="0.25">
      <c r="A83" s="21"/>
      <c r="B83" s="20" t="s">
        <v>81</v>
      </c>
      <c r="C83" s="73" t="s">
        <v>82</v>
      </c>
      <c r="D83" s="389">
        <f>D84</f>
        <v>98969600</v>
      </c>
      <c r="E83" s="365" t="s">
        <v>584</v>
      </c>
      <c r="F83" s="366"/>
      <c r="G83" s="29"/>
      <c r="H83" s="382"/>
      <c r="I83" s="390"/>
      <c r="J83" s="366"/>
      <c r="K83" s="389">
        <f>K84</f>
        <v>66519640</v>
      </c>
      <c r="L83" s="29"/>
      <c r="M83" s="389">
        <f>M84</f>
        <v>32449960</v>
      </c>
      <c r="N83" s="27" t="s">
        <v>14</v>
      </c>
      <c r="O83" s="27"/>
      <c r="P83" s="27"/>
      <c r="Q83" s="27"/>
      <c r="R83" s="391"/>
      <c r="S83" s="25" t="s">
        <v>40</v>
      </c>
      <c r="T83" s="214"/>
      <c r="U83" s="392"/>
      <c r="V83" s="392"/>
      <c r="W83" s="25"/>
      <c r="X83" s="27"/>
      <c r="Y83" s="27"/>
      <c r="Z83" s="393"/>
      <c r="AA83" s="29"/>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3"/>
    </row>
    <row r="84" spans="1:153" s="64" customFormat="1" ht="63" x14ac:dyDescent="0.25">
      <c r="A84" s="51"/>
      <c r="B84" s="50" t="s">
        <v>83</v>
      </c>
      <c r="C84" s="77" t="s">
        <v>84</v>
      </c>
      <c r="D84" s="388">
        <v>98969600</v>
      </c>
      <c r="E84" s="44" t="s">
        <v>584</v>
      </c>
      <c r="F84" s="43"/>
      <c r="G84" s="58"/>
      <c r="H84" s="59"/>
      <c r="I84" s="60"/>
      <c r="J84" s="43"/>
      <c r="K84" s="61">
        <v>66519640</v>
      </c>
      <c r="L84" s="58">
        <v>80</v>
      </c>
      <c r="M84" s="44">
        <f t="shared" ref="M84" si="12">D84-K84</f>
        <v>32449960</v>
      </c>
      <c r="N84" s="56" t="s">
        <v>14</v>
      </c>
      <c r="O84" s="56"/>
      <c r="P84" s="56"/>
      <c r="Q84" s="56"/>
      <c r="R84" s="111"/>
      <c r="S84" s="55" t="s">
        <v>40</v>
      </c>
      <c r="T84" s="205"/>
      <c r="U84" s="95"/>
      <c r="V84" s="95"/>
      <c r="W84" s="55"/>
      <c r="X84" s="56"/>
      <c r="Y84" s="56"/>
      <c r="Z84" s="57"/>
      <c r="AA84" s="58"/>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2"/>
      <c r="EW84" s="63"/>
    </row>
    <row r="85" spans="1:153" s="64" customFormat="1" x14ac:dyDescent="0.25">
      <c r="A85" s="51"/>
      <c r="B85" s="297"/>
      <c r="C85" s="90"/>
      <c r="D85" s="388"/>
      <c r="E85" s="59"/>
      <c r="F85" s="43"/>
      <c r="G85" s="58"/>
      <c r="H85" s="59"/>
      <c r="I85" s="60"/>
      <c r="J85" s="43"/>
      <c r="K85" s="61"/>
      <c r="L85" s="58"/>
      <c r="M85" s="58"/>
      <c r="N85" s="56"/>
      <c r="O85" s="56"/>
      <c r="P85" s="56"/>
      <c r="Q85" s="56"/>
      <c r="R85" s="111"/>
      <c r="S85" s="224"/>
      <c r="T85" s="205"/>
      <c r="U85" s="95"/>
      <c r="V85" s="95"/>
      <c r="W85" s="55"/>
      <c r="X85" s="56"/>
      <c r="Y85" s="56"/>
      <c r="Z85" s="57"/>
      <c r="AA85" s="58"/>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2"/>
      <c r="EW85" s="63"/>
    </row>
    <row r="86" spans="1:153" s="34" customFormat="1" ht="78.75" x14ac:dyDescent="0.25">
      <c r="A86" s="21"/>
      <c r="B86" s="20" t="s">
        <v>85</v>
      </c>
      <c r="C86" s="73" t="s">
        <v>86</v>
      </c>
      <c r="D86" s="389">
        <f>D87+D88+D105+D106+D107</f>
        <v>2226417254.8000002</v>
      </c>
      <c r="E86" s="365" t="s">
        <v>584</v>
      </c>
      <c r="F86" s="366"/>
      <c r="G86" s="29"/>
      <c r="H86" s="382"/>
      <c r="I86" s="390"/>
      <c r="J86" s="366"/>
      <c r="K86" s="389">
        <f>K87+K88+K105+K107</f>
        <v>1877654180</v>
      </c>
      <c r="L86" s="29"/>
      <c r="M86" s="389">
        <f>M87+M88+M105+M106+M107</f>
        <v>294763074.79999995</v>
      </c>
      <c r="N86" s="27"/>
      <c r="O86" s="27"/>
      <c r="P86" s="27"/>
      <c r="Q86" s="27"/>
      <c r="R86" s="391"/>
      <c r="S86" s="25" t="s">
        <v>588</v>
      </c>
      <c r="T86" s="214"/>
      <c r="U86" s="392"/>
      <c r="V86" s="392"/>
      <c r="W86" s="25"/>
      <c r="X86" s="27"/>
      <c r="Y86" s="27"/>
      <c r="Z86" s="393"/>
      <c r="AA86" s="29"/>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3"/>
    </row>
    <row r="87" spans="1:153" s="64" customFormat="1" ht="47.25" x14ac:dyDescent="0.25">
      <c r="A87" s="51"/>
      <c r="B87" s="50" t="s">
        <v>87</v>
      </c>
      <c r="C87" s="77" t="s">
        <v>88</v>
      </c>
      <c r="D87" s="388">
        <v>39932240</v>
      </c>
      <c r="E87" s="44" t="s">
        <v>584</v>
      </c>
      <c r="F87" s="43"/>
      <c r="G87" s="58"/>
      <c r="H87" s="59"/>
      <c r="I87" s="60"/>
      <c r="J87" s="43"/>
      <c r="K87" s="61">
        <v>36201240</v>
      </c>
      <c r="L87" s="58">
        <v>100</v>
      </c>
      <c r="M87" s="44">
        <f t="shared" ref="M87:M98" si="13">D87-K87</f>
        <v>3731000</v>
      </c>
      <c r="N87" s="56" t="s">
        <v>14</v>
      </c>
      <c r="O87" s="56"/>
      <c r="P87" s="56"/>
      <c r="Q87" s="56"/>
      <c r="R87" s="111"/>
      <c r="S87" s="55" t="s">
        <v>40</v>
      </c>
      <c r="T87" s="205"/>
      <c r="U87" s="95"/>
      <c r="V87" s="95"/>
      <c r="W87" s="55"/>
      <c r="X87" s="56"/>
      <c r="Y87" s="56"/>
      <c r="Z87" s="57"/>
      <c r="AA87" s="58"/>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2"/>
      <c r="EW87" s="63"/>
    </row>
    <row r="88" spans="1:153" s="64" customFormat="1" ht="63" x14ac:dyDescent="0.25">
      <c r="A88" s="51"/>
      <c r="B88" s="50" t="s">
        <v>89</v>
      </c>
      <c r="C88" s="77" t="s">
        <v>90</v>
      </c>
      <c r="D88" s="388">
        <f>D89+D90+D91+D92+D93+D94+D95+D96+D97+D98</f>
        <v>801213654.80000007</v>
      </c>
      <c r="E88" s="388"/>
      <c r="F88" s="43"/>
      <c r="G88" s="58"/>
      <c r="H88" s="59"/>
      <c r="I88" s="60"/>
      <c r="J88" s="43"/>
      <c r="K88" s="388">
        <f>K89+K90+K91+K92+K93+K94+K95+K96+K97+K98</f>
        <v>653552940</v>
      </c>
      <c r="L88" s="58"/>
      <c r="M88" s="388">
        <f>M89+M90+M91+M92+M93+M94+M95+M96+M97+M98</f>
        <v>147660714.79999995</v>
      </c>
      <c r="N88" s="56"/>
      <c r="O88" s="56"/>
      <c r="P88" s="56"/>
      <c r="Q88" s="56"/>
      <c r="R88" s="111"/>
      <c r="S88" s="224" t="s">
        <v>91</v>
      </c>
      <c r="T88" s="205"/>
      <c r="U88" s="95"/>
      <c r="V88" s="95"/>
      <c r="W88" s="55"/>
      <c r="X88" s="56"/>
      <c r="Y88" s="56"/>
      <c r="Z88" s="57"/>
      <c r="AA88" s="58"/>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2"/>
      <c r="EW88" s="63"/>
    </row>
    <row r="89" spans="1:153" s="64" customFormat="1" ht="78.75" x14ac:dyDescent="0.25">
      <c r="A89" s="51"/>
      <c r="B89" s="297"/>
      <c r="C89" s="90" t="s">
        <v>92</v>
      </c>
      <c r="D89" s="388">
        <v>42798620</v>
      </c>
      <c r="E89" s="44" t="s">
        <v>584</v>
      </c>
      <c r="F89" s="43"/>
      <c r="G89" s="58"/>
      <c r="H89" s="59"/>
      <c r="I89" s="60"/>
      <c r="J89" s="43"/>
      <c r="K89" s="61">
        <v>42784940</v>
      </c>
      <c r="L89" s="58">
        <v>100</v>
      </c>
      <c r="M89" s="44">
        <f t="shared" si="13"/>
        <v>13680</v>
      </c>
      <c r="N89" s="56" t="s">
        <v>14</v>
      </c>
      <c r="O89" s="56"/>
      <c r="P89" s="56"/>
      <c r="Q89" s="56"/>
      <c r="R89" s="111"/>
      <c r="S89" s="224" t="s">
        <v>91</v>
      </c>
      <c r="T89" s="205"/>
      <c r="U89" s="95"/>
      <c r="V89" s="95"/>
      <c r="W89" s="55"/>
      <c r="X89" s="56"/>
      <c r="Y89" s="56"/>
      <c r="Z89" s="57"/>
      <c r="AA89" s="58"/>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2"/>
      <c r="EW89" s="63"/>
    </row>
    <row r="90" spans="1:153" s="64" customFormat="1" ht="110.25" x14ac:dyDescent="0.25">
      <c r="A90" s="51"/>
      <c r="B90" s="297"/>
      <c r="C90" s="90" t="s">
        <v>93</v>
      </c>
      <c r="D90" s="388">
        <v>21140650</v>
      </c>
      <c r="E90" s="44" t="s">
        <v>584</v>
      </c>
      <c r="F90" s="43"/>
      <c r="G90" s="58"/>
      <c r="H90" s="59"/>
      <c r="I90" s="60"/>
      <c r="J90" s="43"/>
      <c r="K90" s="61">
        <v>21000000</v>
      </c>
      <c r="L90" s="58">
        <v>100</v>
      </c>
      <c r="M90" s="44">
        <f t="shared" si="13"/>
        <v>140650</v>
      </c>
      <c r="N90" s="56" t="s">
        <v>589</v>
      </c>
      <c r="O90" s="56"/>
      <c r="P90" s="56"/>
      <c r="Q90" s="56"/>
      <c r="R90" s="111"/>
      <c r="S90" s="224" t="s">
        <v>91</v>
      </c>
      <c r="T90" s="205"/>
      <c r="U90" s="95"/>
      <c r="V90" s="95"/>
      <c r="W90" s="55"/>
      <c r="X90" s="56"/>
      <c r="Y90" s="56"/>
      <c r="Z90" s="57"/>
      <c r="AA90" s="58"/>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2"/>
      <c r="EW90" s="63"/>
    </row>
    <row r="91" spans="1:153" s="64" customFormat="1" ht="94.5" x14ac:dyDescent="0.25">
      <c r="A91" s="51"/>
      <c r="B91" s="297"/>
      <c r="C91" s="90" t="s">
        <v>99</v>
      </c>
      <c r="D91" s="388">
        <v>21140650</v>
      </c>
      <c r="E91" s="44" t="s">
        <v>584</v>
      </c>
      <c r="F91" s="43"/>
      <c r="G91" s="58"/>
      <c r="H91" s="59"/>
      <c r="I91" s="60"/>
      <c r="J91" s="43"/>
      <c r="K91" s="61">
        <v>20900000</v>
      </c>
      <c r="L91" s="58">
        <v>100</v>
      </c>
      <c r="M91" s="44">
        <f t="shared" si="13"/>
        <v>240650</v>
      </c>
      <c r="N91" s="56" t="s">
        <v>103</v>
      </c>
      <c r="O91" s="56"/>
      <c r="P91" s="56"/>
      <c r="Q91" s="56"/>
      <c r="R91" s="111"/>
      <c r="S91" s="224" t="s">
        <v>91</v>
      </c>
      <c r="T91" s="205"/>
      <c r="U91" s="95"/>
      <c r="V91" s="95"/>
      <c r="W91" s="55"/>
      <c r="X91" s="56"/>
      <c r="Y91" s="56"/>
      <c r="Z91" s="57"/>
      <c r="AA91" s="58"/>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2"/>
      <c r="EW91" s="63"/>
    </row>
    <row r="92" spans="1:153" s="64" customFormat="1" ht="94.5" x14ac:dyDescent="0.25">
      <c r="A92" s="51"/>
      <c r="B92" s="297"/>
      <c r="C92" s="90" t="s">
        <v>106</v>
      </c>
      <c r="D92" s="388">
        <v>14644500</v>
      </c>
      <c r="E92" s="44" t="s">
        <v>584</v>
      </c>
      <c r="F92" s="43"/>
      <c r="G92" s="58"/>
      <c r="H92" s="59"/>
      <c r="I92" s="60"/>
      <c r="J92" s="43"/>
      <c r="K92" s="61">
        <v>14600000</v>
      </c>
      <c r="L92" s="58">
        <v>100</v>
      </c>
      <c r="M92" s="44">
        <f t="shared" si="13"/>
        <v>44500</v>
      </c>
      <c r="N92" s="56" t="s">
        <v>110</v>
      </c>
      <c r="O92" s="56"/>
      <c r="P92" s="56"/>
      <c r="Q92" s="56"/>
      <c r="R92" s="111"/>
      <c r="S92" s="224" t="s">
        <v>91</v>
      </c>
      <c r="T92" s="205"/>
      <c r="U92" s="95"/>
      <c r="V92" s="95"/>
      <c r="W92" s="55"/>
      <c r="X92" s="56"/>
      <c r="Y92" s="56"/>
      <c r="Z92" s="57"/>
      <c r="AA92" s="58"/>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2"/>
      <c r="EW92" s="63"/>
    </row>
    <row r="93" spans="1:153" s="64" customFormat="1" ht="94.5" x14ac:dyDescent="0.25">
      <c r="A93" s="51"/>
      <c r="B93" s="297"/>
      <c r="C93" s="90" t="s">
        <v>112</v>
      </c>
      <c r="D93" s="388">
        <v>75141000</v>
      </c>
      <c r="E93" s="59" t="s">
        <v>119</v>
      </c>
      <c r="F93" s="43">
        <f>'[1]Oktober  (2)'!O57</f>
        <v>0</v>
      </c>
      <c r="G93" s="58">
        <v>100</v>
      </c>
      <c r="H93" s="59">
        <f t="shared" si="3"/>
        <v>100</v>
      </c>
      <c r="I93" s="60">
        <f t="shared" si="11"/>
        <v>0.97826931202678191</v>
      </c>
      <c r="J93" s="43">
        <f>'[1]Oktober  (2)'!Q57</f>
        <v>0</v>
      </c>
      <c r="K93" s="43">
        <v>54268000</v>
      </c>
      <c r="L93" s="58">
        <v>100</v>
      </c>
      <c r="M93" s="44">
        <f t="shared" si="13"/>
        <v>20873000</v>
      </c>
      <c r="N93" s="56" t="s">
        <v>117</v>
      </c>
      <c r="O93" s="111" t="s">
        <v>504</v>
      </c>
      <c r="P93" s="56" t="s">
        <v>505</v>
      </c>
      <c r="Q93" s="56" t="s">
        <v>506</v>
      </c>
      <c r="R93" s="111" t="s">
        <v>507</v>
      </c>
      <c r="S93" s="224" t="s">
        <v>91</v>
      </c>
      <c r="T93" s="205"/>
      <c r="U93" s="95" t="s">
        <v>114</v>
      </c>
      <c r="V93" s="95" t="s">
        <v>115</v>
      </c>
      <c r="W93" s="55" t="s">
        <v>116</v>
      </c>
      <c r="X93" s="56">
        <v>54268000</v>
      </c>
      <c r="Y93" s="56" t="s">
        <v>118</v>
      </c>
      <c r="Z93" s="57">
        <f>(D93/D206)*100</f>
        <v>0.97826931202678202</v>
      </c>
      <c r="AA93" s="58">
        <f t="shared" si="0"/>
        <v>75140900</v>
      </c>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2"/>
      <c r="EW93" s="63"/>
    </row>
    <row r="94" spans="1:153" s="64" customFormat="1" ht="48.75" customHeight="1" x14ac:dyDescent="0.25">
      <c r="A94" s="51"/>
      <c r="B94" s="297"/>
      <c r="C94" s="90" t="s">
        <v>120</v>
      </c>
      <c r="D94" s="388">
        <v>125236000</v>
      </c>
      <c r="E94" s="59"/>
      <c r="F94" s="43">
        <f>'[1]Oktober  (2)'!O58</f>
        <v>0</v>
      </c>
      <c r="G94" s="58">
        <v>0</v>
      </c>
      <c r="H94" s="59">
        <f t="shared" si="3"/>
        <v>0</v>
      </c>
      <c r="I94" s="60">
        <f t="shared" si="11"/>
        <v>0</v>
      </c>
      <c r="J94" s="43">
        <f>'[1]Oktober  (2)'!Q58</f>
        <v>0</v>
      </c>
      <c r="K94" s="61">
        <v>0</v>
      </c>
      <c r="L94" s="58">
        <f t="shared" si="2"/>
        <v>0</v>
      </c>
      <c r="M94" s="44">
        <f t="shared" si="13"/>
        <v>125236000</v>
      </c>
      <c r="N94" s="56">
        <v>0</v>
      </c>
      <c r="O94" s="111"/>
      <c r="P94" s="56"/>
      <c r="Q94" s="56"/>
      <c r="R94" s="111"/>
      <c r="S94" s="224" t="s">
        <v>91</v>
      </c>
      <c r="T94" s="205"/>
      <c r="U94" s="56">
        <v>0</v>
      </c>
      <c r="V94" s="56">
        <v>0</v>
      </c>
      <c r="W94" s="55">
        <v>0</v>
      </c>
      <c r="X94" s="56">
        <v>0</v>
      </c>
      <c r="Y94" s="56">
        <v>0</v>
      </c>
      <c r="Z94" s="57">
        <f>(D94/D206)*100</f>
        <v>1.630461872492861</v>
      </c>
      <c r="AA94" s="58">
        <f t="shared" si="0"/>
        <v>125236000</v>
      </c>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c r="EO94" s="62"/>
      <c r="EP94" s="62"/>
      <c r="EQ94" s="62"/>
      <c r="ER94" s="62"/>
      <c r="ES94" s="62"/>
      <c r="ET94" s="62"/>
      <c r="EU94" s="62"/>
      <c r="EV94" s="62"/>
      <c r="EW94" s="63"/>
    </row>
    <row r="95" spans="1:153" s="64" customFormat="1" ht="64.5" customHeight="1" x14ac:dyDescent="0.25">
      <c r="A95" s="51"/>
      <c r="B95" s="297"/>
      <c r="C95" s="90" t="s">
        <v>121</v>
      </c>
      <c r="D95" s="388">
        <v>125278058.7</v>
      </c>
      <c r="E95" s="59" t="s">
        <v>128</v>
      </c>
      <c r="F95" s="43">
        <v>70</v>
      </c>
      <c r="G95" s="58">
        <v>30</v>
      </c>
      <c r="H95" s="59">
        <f t="shared" si="3"/>
        <v>100</v>
      </c>
      <c r="I95" s="60">
        <f t="shared" si="11"/>
        <v>1.6310094395403283</v>
      </c>
      <c r="J95" s="43">
        <f>'[1]Oktober  (2)'!Q59</f>
        <v>0</v>
      </c>
      <c r="K95" s="61">
        <v>125000000</v>
      </c>
      <c r="L95" s="58">
        <v>100</v>
      </c>
      <c r="M95" s="44">
        <f t="shared" si="13"/>
        <v>278058.70000000298</v>
      </c>
      <c r="N95" s="56" t="s">
        <v>126</v>
      </c>
      <c r="O95" s="111" t="s">
        <v>122</v>
      </c>
      <c r="P95" s="56" t="s">
        <v>555</v>
      </c>
      <c r="Q95" s="31" t="s">
        <v>128</v>
      </c>
      <c r="R95" s="111" t="s">
        <v>558</v>
      </c>
      <c r="S95" s="224" t="s">
        <v>91</v>
      </c>
      <c r="T95" s="205"/>
      <c r="U95" s="56" t="s">
        <v>123</v>
      </c>
      <c r="V95" s="56" t="s">
        <v>124</v>
      </c>
      <c r="W95" s="55" t="s">
        <v>125</v>
      </c>
      <c r="X95" s="56">
        <v>125000000</v>
      </c>
      <c r="Y95" s="56" t="s">
        <v>127</v>
      </c>
      <c r="Z95" s="57">
        <f>(D95/D206)*100</f>
        <v>1.6310094395403283</v>
      </c>
      <c r="AA95" s="58">
        <f t="shared" si="0"/>
        <v>125277958.7</v>
      </c>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c r="EO95" s="62"/>
      <c r="EP95" s="62"/>
      <c r="EQ95" s="62"/>
      <c r="ER95" s="62"/>
      <c r="ES95" s="62"/>
      <c r="ET95" s="62"/>
      <c r="EU95" s="62"/>
      <c r="EV95" s="62"/>
      <c r="EW95" s="63"/>
    </row>
    <row r="96" spans="1:153" s="64" customFormat="1" ht="110.25" x14ac:dyDescent="0.25">
      <c r="A96" s="51"/>
      <c r="B96" s="297"/>
      <c r="C96" s="90" t="s">
        <v>129</v>
      </c>
      <c r="D96" s="388">
        <v>125278058.7</v>
      </c>
      <c r="E96" s="59" t="s">
        <v>135</v>
      </c>
      <c r="F96" s="43">
        <v>70</v>
      </c>
      <c r="G96" s="58">
        <v>30</v>
      </c>
      <c r="H96" s="59">
        <f t="shared" si="3"/>
        <v>100</v>
      </c>
      <c r="I96" s="60">
        <f t="shared" si="11"/>
        <v>1.6310094395403283</v>
      </c>
      <c r="J96" s="43">
        <f>'[1]Oktober  (2)'!Q60</f>
        <v>0</v>
      </c>
      <c r="K96" s="61">
        <v>125000000</v>
      </c>
      <c r="L96" s="58">
        <v>100</v>
      </c>
      <c r="M96" s="44">
        <f t="shared" si="13"/>
        <v>278058.70000000298</v>
      </c>
      <c r="N96" s="56" t="s">
        <v>133</v>
      </c>
      <c r="O96" s="111" t="s">
        <v>130</v>
      </c>
      <c r="P96" s="56" t="s">
        <v>557</v>
      </c>
      <c r="Q96" s="31" t="s">
        <v>135</v>
      </c>
      <c r="R96" s="111" t="s">
        <v>558</v>
      </c>
      <c r="S96" s="224" t="s">
        <v>91</v>
      </c>
      <c r="T96" s="205"/>
      <c r="U96" s="95" t="s">
        <v>131</v>
      </c>
      <c r="V96" s="56" t="s">
        <v>124</v>
      </c>
      <c r="W96" s="55" t="s">
        <v>132</v>
      </c>
      <c r="X96" s="56">
        <v>125000000</v>
      </c>
      <c r="Y96" s="56" t="s">
        <v>134</v>
      </c>
      <c r="Z96" s="57">
        <f>(D96/D206)*100</f>
        <v>1.6310094395403283</v>
      </c>
      <c r="AA96" s="58">
        <f t="shared" si="0"/>
        <v>125277958.7</v>
      </c>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2"/>
      <c r="EW96" s="63"/>
    </row>
    <row r="97" spans="1:153" s="64" customFormat="1" ht="63.75" customHeight="1" x14ac:dyDescent="0.25">
      <c r="A97" s="51"/>
      <c r="B97" s="297"/>
      <c r="C97" s="90" t="s">
        <v>136</v>
      </c>
      <c r="D97" s="388">
        <v>125278058.7</v>
      </c>
      <c r="E97" s="59" t="s">
        <v>141</v>
      </c>
      <c r="F97" s="43">
        <v>70</v>
      </c>
      <c r="G97" s="58">
        <v>30</v>
      </c>
      <c r="H97" s="59">
        <f t="shared" si="3"/>
        <v>100</v>
      </c>
      <c r="I97" s="60">
        <f t="shared" si="11"/>
        <v>1.6310094395403283</v>
      </c>
      <c r="J97" s="43">
        <f>'[1]Oktober  (2)'!Q61</f>
        <v>0</v>
      </c>
      <c r="K97" s="61">
        <f>37500000+87500000</f>
        <v>125000000</v>
      </c>
      <c r="L97" s="58">
        <v>100</v>
      </c>
      <c r="M97" s="44">
        <f t="shared" si="13"/>
        <v>278058.70000000298</v>
      </c>
      <c r="N97" s="56" t="s">
        <v>139</v>
      </c>
      <c r="O97" s="93" t="s">
        <v>130</v>
      </c>
      <c r="P97" s="201" t="s">
        <v>500</v>
      </c>
      <c r="Q97" s="31" t="s">
        <v>141</v>
      </c>
      <c r="R97" s="111" t="s">
        <v>558</v>
      </c>
      <c r="S97" s="224" t="s">
        <v>91</v>
      </c>
      <c r="T97" s="205"/>
      <c r="U97" s="56" t="s">
        <v>137</v>
      </c>
      <c r="V97" s="56" t="s">
        <v>124</v>
      </c>
      <c r="W97" s="55" t="s">
        <v>138</v>
      </c>
      <c r="X97" s="56">
        <v>120000000</v>
      </c>
      <c r="Y97" s="56" t="s">
        <v>140</v>
      </c>
      <c r="Z97" s="57">
        <f>(D97/D206)*100</f>
        <v>1.6310094395403283</v>
      </c>
      <c r="AA97" s="58">
        <f t="shared" si="0"/>
        <v>125277958.7</v>
      </c>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c r="EO97" s="62"/>
      <c r="EP97" s="62"/>
      <c r="EQ97" s="62"/>
      <c r="ER97" s="62"/>
      <c r="ES97" s="62"/>
      <c r="ET97" s="62"/>
      <c r="EU97" s="62"/>
      <c r="EV97" s="62"/>
      <c r="EW97" s="63"/>
    </row>
    <row r="98" spans="1:153" s="64" customFormat="1" ht="63.75" customHeight="1" x14ac:dyDescent="0.25">
      <c r="A98" s="51"/>
      <c r="B98" s="297"/>
      <c r="C98" s="90" t="s">
        <v>142</v>
      </c>
      <c r="D98" s="388">
        <v>125278058.7</v>
      </c>
      <c r="E98" s="59" t="s">
        <v>148</v>
      </c>
      <c r="F98" s="43">
        <v>70</v>
      </c>
      <c r="G98" s="58">
        <v>30</v>
      </c>
      <c r="H98" s="59">
        <f>F98+G98</f>
        <v>100</v>
      </c>
      <c r="I98" s="60">
        <f t="shared" si="11"/>
        <v>1.6310094395403283</v>
      </c>
      <c r="J98" s="43">
        <f>'[1]Oktober  (2)'!Q62</f>
        <v>0</v>
      </c>
      <c r="K98" s="61">
        <v>125000000</v>
      </c>
      <c r="L98" s="58">
        <v>100</v>
      </c>
      <c r="M98" s="44">
        <f t="shared" si="13"/>
        <v>278058.70000000298</v>
      </c>
      <c r="N98" s="56" t="s">
        <v>146</v>
      </c>
      <c r="O98" s="93" t="s">
        <v>143</v>
      </c>
      <c r="P98" s="201" t="s">
        <v>556</v>
      </c>
      <c r="Q98" s="31" t="s">
        <v>148</v>
      </c>
      <c r="R98" s="93" t="s">
        <v>558</v>
      </c>
      <c r="S98" s="224" t="s">
        <v>91</v>
      </c>
      <c r="T98" s="205"/>
      <c r="U98" s="95" t="s">
        <v>144</v>
      </c>
      <c r="V98" s="95" t="s">
        <v>124</v>
      </c>
      <c r="W98" s="55" t="s">
        <v>145</v>
      </c>
      <c r="X98" s="56">
        <v>125000000</v>
      </c>
      <c r="Y98" s="56" t="s">
        <v>147</v>
      </c>
      <c r="Z98" s="57">
        <f>(D98/D206)*100</f>
        <v>1.6310094395403283</v>
      </c>
      <c r="AA98" s="58">
        <f t="shared" si="0"/>
        <v>125277958.7</v>
      </c>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2"/>
      <c r="EW98" s="63"/>
    </row>
    <row r="99" spans="1:153" s="64" customFormat="1" ht="63" hidden="1" x14ac:dyDescent="0.25">
      <c r="A99" s="50" t="s">
        <v>149</v>
      </c>
      <c r="B99" s="290"/>
      <c r="C99" s="77" t="s">
        <v>150</v>
      </c>
      <c r="D99" s="98">
        <f>SUM(D100:D100)</f>
        <v>141271360</v>
      </c>
      <c r="E99" s="59"/>
      <c r="F99" s="58"/>
      <c r="G99" s="61"/>
      <c r="H99" s="59"/>
      <c r="I99" s="98"/>
      <c r="J99" s="61">
        <f>SUM(J100)/1</f>
        <v>54000000</v>
      </c>
      <c r="K99" s="61">
        <f>SUM(K100)/1</f>
        <v>0</v>
      </c>
      <c r="L99" s="58">
        <f t="shared" si="2"/>
        <v>54000000</v>
      </c>
      <c r="M99" s="58"/>
      <c r="N99" s="56"/>
      <c r="O99" s="52"/>
      <c r="P99" s="199"/>
      <c r="Q99" s="199"/>
      <c r="R99" s="52"/>
      <c r="S99" s="224" t="s">
        <v>53</v>
      </c>
      <c r="T99" s="205"/>
      <c r="U99" s="56"/>
      <c r="V99" s="56"/>
      <c r="W99" s="55"/>
      <c r="X99" s="56"/>
      <c r="Y99" s="56"/>
      <c r="Z99" s="98"/>
      <c r="AA99" s="58">
        <f t="shared" si="0"/>
        <v>87271360</v>
      </c>
      <c r="AB99" s="65"/>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2"/>
      <c r="EW99" s="63"/>
    </row>
    <row r="100" spans="1:153" s="34" customFormat="1" ht="31.5" hidden="1" x14ac:dyDescent="0.25">
      <c r="A100" s="82"/>
      <c r="B100" s="295"/>
      <c r="C100" s="77" t="s">
        <v>151</v>
      </c>
      <c r="D100" s="98">
        <f>141271360</f>
        <v>141271360</v>
      </c>
      <c r="E100" s="59"/>
      <c r="F100" s="43">
        <f>'[1]Oktober  (2)'!O68</f>
        <v>30</v>
      </c>
      <c r="G100" s="58">
        <v>70</v>
      </c>
      <c r="H100" s="59">
        <f t="shared" si="3"/>
        <v>100</v>
      </c>
      <c r="I100" s="60">
        <f>(Z100*H100)/100</f>
        <v>1.8392280666518657</v>
      </c>
      <c r="J100" s="43">
        <v>54000000</v>
      </c>
      <c r="K100" s="61"/>
      <c r="L100" s="58">
        <f t="shared" si="2"/>
        <v>54000000</v>
      </c>
      <c r="M100" s="58"/>
      <c r="N100" s="56">
        <v>0</v>
      </c>
      <c r="O100" s="52"/>
      <c r="P100" s="199"/>
      <c r="Q100" s="199"/>
      <c r="R100" s="52"/>
      <c r="S100" s="224" t="s">
        <v>152</v>
      </c>
      <c r="T100" s="205"/>
      <c r="U100" s="56">
        <v>0</v>
      </c>
      <c r="V100" s="56">
        <v>0</v>
      </c>
      <c r="W100" s="55">
        <v>0</v>
      </c>
      <c r="X100" s="56">
        <v>0</v>
      </c>
      <c r="Y100" s="56">
        <v>0</v>
      </c>
      <c r="Z100" s="57">
        <f>SUM(D100/D206)*100</f>
        <v>1.8392280666518657</v>
      </c>
      <c r="AA100" s="58">
        <f t="shared" si="0"/>
        <v>87271360</v>
      </c>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3"/>
    </row>
    <row r="101" spans="1:153" s="34" customFormat="1" ht="63" hidden="1" x14ac:dyDescent="0.25">
      <c r="A101" s="50"/>
      <c r="B101" s="290"/>
      <c r="C101" s="77" t="s">
        <v>150</v>
      </c>
      <c r="D101" s="98">
        <f>D102</f>
        <v>54000000</v>
      </c>
      <c r="E101" s="59"/>
      <c r="F101" s="43"/>
      <c r="G101" s="58"/>
      <c r="H101" s="59"/>
      <c r="I101" s="60"/>
      <c r="J101" s="43"/>
      <c r="K101" s="61">
        <f>K102</f>
        <v>54000000</v>
      </c>
      <c r="L101" s="58">
        <f>L102</f>
        <v>54000000</v>
      </c>
      <c r="M101" s="58"/>
      <c r="N101" s="56"/>
      <c r="O101" s="52"/>
      <c r="P101" s="199"/>
      <c r="Q101" s="199"/>
      <c r="R101" s="52"/>
      <c r="S101" s="224" t="s">
        <v>152</v>
      </c>
      <c r="T101" s="205"/>
      <c r="U101" s="56">
        <v>0</v>
      </c>
      <c r="V101" s="56">
        <v>0</v>
      </c>
      <c r="W101" s="55"/>
      <c r="X101" s="56"/>
      <c r="Y101" s="56"/>
      <c r="Z101" s="57"/>
      <c r="AA101" s="58">
        <f t="shared" si="0"/>
        <v>0</v>
      </c>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3"/>
    </row>
    <row r="102" spans="1:153" s="34" customFormat="1" ht="31.5" hidden="1" x14ac:dyDescent="0.25">
      <c r="A102" s="50"/>
      <c r="B102" s="290"/>
      <c r="C102" s="77" t="s">
        <v>151</v>
      </c>
      <c r="D102" s="98">
        <v>54000000</v>
      </c>
      <c r="E102" s="59"/>
      <c r="F102" s="43">
        <v>100</v>
      </c>
      <c r="G102" s="99">
        <v>100</v>
      </c>
      <c r="H102" s="59">
        <f t="shared" si="3"/>
        <v>200</v>
      </c>
      <c r="I102" s="60">
        <f>(Z102*H102)/100</f>
        <v>1.4060644082310916</v>
      </c>
      <c r="J102" s="43">
        <v>0</v>
      </c>
      <c r="K102" s="61">
        <v>54000000</v>
      </c>
      <c r="L102" s="58">
        <f>K102</f>
        <v>54000000</v>
      </c>
      <c r="M102" s="58"/>
      <c r="N102" s="56">
        <v>0</v>
      </c>
      <c r="O102" s="52"/>
      <c r="P102" s="199"/>
      <c r="Q102" s="199"/>
      <c r="R102" s="52"/>
      <c r="S102" s="224" t="s">
        <v>152</v>
      </c>
      <c r="T102" s="205"/>
      <c r="U102" s="56">
        <v>0</v>
      </c>
      <c r="V102" s="56">
        <v>0</v>
      </c>
      <c r="W102" s="55">
        <v>0</v>
      </c>
      <c r="X102" s="56">
        <v>0</v>
      </c>
      <c r="Y102" s="56">
        <v>0</v>
      </c>
      <c r="Z102" s="57">
        <f>SUM(D102/D206)*100</f>
        <v>0.70303220411554579</v>
      </c>
      <c r="AA102" s="58">
        <f t="shared" si="0"/>
        <v>0</v>
      </c>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3"/>
    </row>
    <row r="103" spans="1:153" s="64" customFormat="1" ht="63" hidden="1" x14ac:dyDescent="0.25">
      <c r="A103" s="50" t="s">
        <v>153</v>
      </c>
      <c r="B103" s="290"/>
      <c r="C103" s="77" t="s">
        <v>154</v>
      </c>
      <c r="D103" s="101">
        <f>SUM(D104:D117)</f>
        <v>2685271360</v>
      </c>
      <c r="E103" s="59"/>
      <c r="F103" s="58"/>
      <c r="G103" s="102"/>
      <c r="H103" s="102"/>
      <c r="I103" s="101"/>
      <c r="J103" s="101">
        <f>SUM(J104:J117)</f>
        <v>0</v>
      </c>
      <c r="K103" s="101">
        <f>SUM(K104:K117)</f>
        <v>2429700000</v>
      </c>
      <c r="L103" s="101">
        <f>J103+K103</f>
        <v>2429700000</v>
      </c>
      <c r="M103" s="101"/>
      <c r="N103" s="56"/>
      <c r="O103" s="52"/>
      <c r="P103" s="199"/>
      <c r="Q103" s="199"/>
      <c r="R103" s="52"/>
      <c r="S103" s="227" t="s">
        <v>155</v>
      </c>
      <c r="T103" s="216"/>
      <c r="U103" s="56"/>
      <c r="V103" s="56"/>
      <c r="W103" s="55"/>
      <c r="X103" s="56"/>
      <c r="Y103" s="56"/>
      <c r="Z103" s="101"/>
      <c r="AA103" s="58">
        <f t="shared" si="0"/>
        <v>255571360</v>
      </c>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2"/>
      <c r="EW103" s="63"/>
    </row>
    <row r="104" spans="1:153" s="64" customFormat="1" ht="78.75" hidden="1" x14ac:dyDescent="0.25">
      <c r="A104" s="82"/>
      <c r="B104" s="295"/>
      <c r="C104" s="77" t="s">
        <v>156</v>
      </c>
      <c r="D104" s="101">
        <v>110000000</v>
      </c>
      <c r="E104" s="59"/>
      <c r="F104" s="43">
        <v>20</v>
      </c>
      <c r="G104" s="58">
        <v>40</v>
      </c>
      <c r="H104" s="59">
        <f t="shared" ref="H104" si="14">F104+G104</f>
        <v>60</v>
      </c>
      <c r="I104" s="60">
        <f t="shared" ref="I104:I117" si="15">(Z104*H104)/100</f>
        <v>0.85926158280788945</v>
      </c>
      <c r="J104" s="43">
        <f>'[1]Oktober  (2)'!Q70</f>
        <v>0</v>
      </c>
      <c r="K104" s="61">
        <f>47600000+6300000</f>
        <v>53900000</v>
      </c>
      <c r="L104" s="58">
        <f t="shared" ref="L104:L167" si="16">J104+K104</f>
        <v>53900000</v>
      </c>
      <c r="M104" s="58"/>
      <c r="N104" s="56">
        <v>0</v>
      </c>
      <c r="O104" s="52"/>
      <c r="P104" s="199"/>
      <c r="Q104" s="199"/>
      <c r="R104" s="52"/>
      <c r="S104" s="217" t="s">
        <v>155</v>
      </c>
      <c r="T104" s="228"/>
      <c r="U104" s="56">
        <v>0</v>
      </c>
      <c r="V104" s="56">
        <v>0</v>
      </c>
      <c r="W104" s="55">
        <v>0</v>
      </c>
      <c r="X104" s="56">
        <v>0</v>
      </c>
      <c r="Y104" s="56">
        <v>0</v>
      </c>
      <c r="Z104" s="57">
        <f>SUM(D104/D206)*100</f>
        <v>1.432102638013149</v>
      </c>
      <c r="AA104" s="58">
        <f t="shared" si="0"/>
        <v>56100000</v>
      </c>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2"/>
      <c r="EW104" s="63"/>
    </row>
    <row r="105" spans="1:153" s="64" customFormat="1" ht="67.5" customHeight="1" x14ac:dyDescent="0.25">
      <c r="A105" s="82"/>
      <c r="B105" s="50" t="s">
        <v>149</v>
      </c>
      <c r="C105" s="77" t="s">
        <v>150</v>
      </c>
      <c r="D105" s="101">
        <v>141271360</v>
      </c>
      <c r="E105" s="59" t="s">
        <v>584</v>
      </c>
      <c r="F105" s="43"/>
      <c r="G105" s="58"/>
      <c r="H105" s="59"/>
      <c r="I105" s="60"/>
      <c r="J105" s="43"/>
      <c r="K105" s="61">
        <v>54000000</v>
      </c>
      <c r="L105" s="58">
        <v>70</v>
      </c>
      <c r="M105" s="44">
        <f>D105-K105</f>
        <v>87271360</v>
      </c>
      <c r="N105" s="56" t="s">
        <v>590</v>
      </c>
      <c r="O105" s="52"/>
      <c r="P105" s="199"/>
      <c r="Q105" s="199"/>
      <c r="R105" s="52"/>
      <c r="S105" s="55" t="s">
        <v>53</v>
      </c>
      <c r="T105" s="228"/>
      <c r="U105" s="56"/>
      <c r="V105" s="56"/>
      <c r="W105" s="55"/>
      <c r="X105" s="56"/>
      <c r="Y105" s="56"/>
      <c r="Z105" s="57"/>
      <c r="AA105" s="58"/>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2"/>
      <c r="EW105" s="63"/>
    </row>
    <row r="106" spans="1:153" s="64" customFormat="1" ht="67.5" customHeight="1" x14ac:dyDescent="0.25">
      <c r="A106" s="82"/>
      <c r="B106" s="50"/>
      <c r="C106" s="77" t="s">
        <v>150</v>
      </c>
      <c r="D106" s="101">
        <v>54000000</v>
      </c>
      <c r="E106" s="59" t="s">
        <v>584</v>
      </c>
      <c r="F106" s="43"/>
      <c r="G106" s="58"/>
      <c r="H106" s="59"/>
      <c r="I106" s="60"/>
      <c r="J106" s="43"/>
      <c r="K106" s="61">
        <v>54000000</v>
      </c>
      <c r="L106" s="58">
        <v>70</v>
      </c>
      <c r="M106" s="44">
        <f t="shared" ref="M106:M117" si="17">D106-K106</f>
        <v>0</v>
      </c>
      <c r="N106" s="56" t="s">
        <v>590</v>
      </c>
      <c r="O106" s="52"/>
      <c r="P106" s="199"/>
      <c r="Q106" s="199"/>
      <c r="R106" s="52"/>
      <c r="S106" s="55" t="s">
        <v>53</v>
      </c>
      <c r="T106" s="228"/>
      <c r="U106" s="56"/>
      <c r="V106" s="56"/>
      <c r="W106" s="55"/>
      <c r="X106" s="56"/>
      <c r="Y106" s="56"/>
      <c r="Z106" s="57"/>
      <c r="AA106" s="58"/>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2"/>
      <c r="EW106" s="63"/>
    </row>
    <row r="107" spans="1:153" s="64" customFormat="1" ht="67.5" customHeight="1" x14ac:dyDescent="0.25">
      <c r="A107" s="82"/>
      <c r="B107" s="50" t="s">
        <v>153</v>
      </c>
      <c r="C107" s="77" t="s">
        <v>154</v>
      </c>
      <c r="D107" s="101">
        <f>SUM(D108:D117)</f>
        <v>1190000000</v>
      </c>
      <c r="E107" s="59"/>
      <c r="F107" s="43"/>
      <c r="G107" s="58"/>
      <c r="H107" s="59"/>
      <c r="I107" s="60"/>
      <c r="J107" s="43"/>
      <c r="K107" s="101">
        <f>SUM(K108:K117)</f>
        <v>1133900000</v>
      </c>
      <c r="L107" s="58"/>
      <c r="M107" s="101">
        <f>SUM(M108:M117)</f>
        <v>56100000</v>
      </c>
      <c r="N107" s="56"/>
      <c r="O107" s="52"/>
      <c r="P107" s="199"/>
      <c r="Q107" s="199"/>
      <c r="R107" s="52"/>
      <c r="S107" s="217" t="s">
        <v>155</v>
      </c>
      <c r="T107" s="228"/>
      <c r="U107" s="56"/>
      <c r="V107" s="56"/>
      <c r="W107" s="55"/>
      <c r="X107" s="56"/>
      <c r="Y107" s="56"/>
      <c r="Z107" s="57"/>
      <c r="AA107" s="58"/>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2"/>
      <c r="EW107" s="63"/>
    </row>
    <row r="108" spans="1:153" s="64" customFormat="1" ht="67.5" customHeight="1" x14ac:dyDescent="0.25">
      <c r="A108" s="82"/>
      <c r="B108" s="50"/>
      <c r="C108" s="77" t="s">
        <v>156</v>
      </c>
      <c r="D108" s="101">
        <v>110000000</v>
      </c>
      <c r="E108" s="59" t="s">
        <v>584</v>
      </c>
      <c r="F108" s="43"/>
      <c r="G108" s="58"/>
      <c r="H108" s="59"/>
      <c r="I108" s="60"/>
      <c r="J108" s="43"/>
      <c r="K108" s="61">
        <v>53900000</v>
      </c>
      <c r="L108" s="58">
        <v>60</v>
      </c>
      <c r="M108" s="44">
        <f t="shared" si="17"/>
        <v>56100000</v>
      </c>
      <c r="N108" s="56"/>
      <c r="O108" s="52"/>
      <c r="P108" s="199"/>
      <c r="Q108" s="199"/>
      <c r="R108" s="52"/>
      <c r="S108" s="217" t="s">
        <v>155</v>
      </c>
      <c r="T108" s="228"/>
      <c r="U108" s="56"/>
      <c r="V108" s="56"/>
      <c r="W108" s="55"/>
      <c r="X108" s="56"/>
      <c r="Y108" s="56"/>
      <c r="Z108" s="57"/>
      <c r="AA108" s="58"/>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2"/>
      <c r="EW108" s="63"/>
    </row>
    <row r="109" spans="1:153" s="64" customFormat="1" ht="55.5" customHeight="1" x14ac:dyDescent="0.25">
      <c r="A109" s="51"/>
      <c r="B109" s="54"/>
      <c r="C109" s="77" t="s">
        <v>157</v>
      </c>
      <c r="D109" s="101">
        <v>120000000</v>
      </c>
      <c r="E109" s="59" t="s">
        <v>164</v>
      </c>
      <c r="F109" s="43">
        <v>70</v>
      </c>
      <c r="G109" s="58">
        <v>30</v>
      </c>
      <c r="H109" s="59">
        <f t="shared" si="3"/>
        <v>100</v>
      </c>
      <c r="I109" s="60">
        <f t="shared" si="15"/>
        <v>1.5622937869234348</v>
      </c>
      <c r="J109" s="43">
        <f>'[1]Oktober  (2)'!Q71</f>
        <v>0</v>
      </c>
      <c r="K109" s="61">
        <f t="shared" ref="K109:K115" si="18">30000000+54000000+36000000</f>
        <v>120000000</v>
      </c>
      <c r="L109" s="58">
        <v>100</v>
      </c>
      <c r="M109" s="44">
        <f t="shared" si="17"/>
        <v>0</v>
      </c>
      <c r="N109" s="56" t="s">
        <v>162</v>
      </c>
      <c r="O109" s="52" t="s">
        <v>158</v>
      </c>
      <c r="P109" s="199" t="s">
        <v>495</v>
      </c>
      <c r="Q109" s="31" t="s">
        <v>164</v>
      </c>
      <c r="R109" s="56" t="s">
        <v>162</v>
      </c>
      <c r="S109" s="217" t="s">
        <v>155</v>
      </c>
      <c r="T109" s="228"/>
      <c r="U109" s="95" t="s">
        <v>159</v>
      </c>
      <c r="V109" s="95" t="s">
        <v>160</v>
      </c>
      <c r="W109" s="103" t="s">
        <v>161</v>
      </c>
      <c r="X109" s="56">
        <v>120000000</v>
      </c>
      <c r="Y109" s="56" t="s">
        <v>163</v>
      </c>
      <c r="Z109" s="57">
        <f>SUM(D109/D206)*100</f>
        <v>1.562293786923435</v>
      </c>
      <c r="AA109" s="58">
        <f t="shared" si="0"/>
        <v>119999900</v>
      </c>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2"/>
      <c r="EW109" s="63"/>
    </row>
    <row r="110" spans="1:153" s="64" customFormat="1" ht="61.5" customHeight="1" x14ac:dyDescent="0.25">
      <c r="A110" s="51"/>
      <c r="B110" s="54"/>
      <c r="C110" s="104" t="s">
        <v>165</v>
      </c>
      <c r="D110" s="101">
        <v>120000000</v>
      </c>
      <c r="E110" s="59" t="s">
        <v>164</v>
      </c>
      <c r="F110" s="43">
        <v>100</v>
      </c>
      <c r="G110" s="58">
        <v>0</v>
      </c>
      <c r="H110" s="59">
        <f t="shared" si="3"/>
        <v>100</v>
      </c>
      <c r="I110" s="60">
        <f t="shared" si="15"/>
        <v>1.5622937869234348</v>
      </c>
      <c r="J110" s="43">
        <f>'[1]Oktober  (2)'!Q72</f>
        <v>0</v>
      </c>
      <c r="K110" s="61">
        <f t="shared" si="18"/>
        <v>120000000</v>
      </c>
      <c r="L110" s="58">
        <v>100</v>
      </c>
      <c r="M110" s="44">
        <f t="shared" si="17"/>
        <v>0</v>
      </c>
      <c r="N110" s="56" t="s">
        <v>167</v>
      </c>
      <c r="O110" s="52" t="s">
        <v>130</v>
      </c>
      <c r="P110" s="199" t="s">
        <v>496</v>
      </c>
      <c r="Q110" s="31" t="s">
        <v>164</v>
      </c>
      <c r="R110" s="56" t="s">
        <v>167</v>
      </c>
      <c r="S110" s="217" t="s">
        <v>155</v>
      </c>
      <c r="T110" s="228"/>
      <c r="U110" s="95" t="s">
        <v>159</v>
      </c>
      <c r="V110" s="95" t="s">
        <v>160</v>
      </c>
      <c r="W110" s="103" t="s">
        <v>166</v>
      </c>
      <c r="X110" s="56">
        <v>120000000</v>
      </c>
      <c r="Y110" s="56" t="s">
        <v>168</v>
      </c>
      <c r="Z110" s="57">
        <f>SUM(D110/D206*100)</f>
        <v>1.562293786923435</v>
      </c>
      <c r="AA110" s="58">
        <f t="shared" si="0"/>
        <v>119999900</v>
      </c>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2"/>
      <c r="EW110" s="63"/>
    </row>
    <row r="111" spans="1:153" s="64" customFormat="1" ht="68.25" customHeight="1" x14ac:dyDescent="0.25">
      <c r="A111" s="51"/>
      <c r="B111" s="54"/>
      <c r="C111" s="104" t="s">
        <v>169</v>
      </c>
      <c r="D111" s="101">
        <v>120000000</v>
      </c>
      <c r="E111" s="59" t="s">
        <v>164</v>
      </c>
      <c r="F111" s="43">
        <v>45</v>
      </c>
      <c r="G111" s="58">
        <v>55</v>
      </c>
      <c r="H111" s="59">
        <f t="shared" si="3"/>
        <v>100</v>
      </c>
      <c r="I111" s="60">
        <f t="shared" si="15"/>
        <v>1.5622937869234348</v>
      </c>
      <c r="J111" s="43">
        <f>'[1]Oktober  (2)'!Q73</f>
        <v>0</v>
      </c>
      <c r="K111" s="61">
        <f t="shared" si="18"/>
        <v>120000000</v>
      </c>
      <c r="L111" s="58">
        <v>100</v>
      </c>
      <c r="M111" s="44">
        <f t="shared" si="17"/>
        <v>0</v>
      </c>
      <c r="N111" s="56" t="s">
        <v>172</v>
      </c>
      <c r="O111" s="52" t="s">
        <v>170</v>
      </c>
      <c r="P111" s="199" t="s">
        <v>497</v>
      </c>
      <c r="Q111" s="31" t="s">
        <v>164</v>
      </c>
      <c r="R111" s="56" t="s">
        <v>172</v>
      </c>
      <c r="S111" s="217" t="s">
        <v>155</v>
      </c>
      <c r="T111" s="228"/>
      <c r="U111" s="95" t="s">
        <v>159</v>
      </c>
      <c r="V111" s="95" t="s">
        <v>160</v>
      </c>
      <c r="W111" s="103" t="s">
        <v>171</v>
      </c>
      <c r="X111" s="56">
        <v>120000000</v>
      </c>
      <c r="Y111" s="56" t="s">
        <v>173</v>
      </c>
      <c r="Z111" s="57">
        <f>SUM(D111/D206)*100</f>
        <v>1.562293786923435</v>
      </c>
      <c r="AA111" s="58">
        <f t="shared" si="0"/>
        <v>119999900</v>
      </c>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2"/>
      <c r="EW111" s="63"/>
    </row>
    <row r="112" spans="1:153" s="64" customFormat="1" ht="49.5" customHeight="1" x14ac:dyDescent="0.25">
      <c r="A112" s="51"/>
      <c r="B112" s="54"/>
      <c r="C112" s="104" t="s">
        <v>174</v>
      </c>
      <c r="D112" s="101">
        <v>120000000</v>
      </c>
      <c r="E112" s="59" t="s">
        <v>164</v>
      </c>
      <c r="F112" s="43">
        <v>90</v>
      </c>
      <c r="G112" s="58">
        <v>10</v>
      </c>
      <c r="H112" s="59">
        <f t="shared" si="3"/>
        <v>100</v>
      </c>
      <c r="I112" s="60">
        <f t="shared" si="15"/>
        <v>1.5622937869234348</v>
      </c>
      <c r="J112" s="43">
        <f>'[1]Oktober  (2)'!Q74</f>
        <v>0</v>
      </c>
      <c r="K112" s="61">
        <f t="shared" si="18"/>
        <v>120000000</v>
      </c>
      <c r="L112" s="58">
        <v>100</v>
      </c>
      <c r="M112" s="44">
        <f t="shared" si="17"/>
        <v>0</v>
      </c>
      <c r="N112" s="56" t="s">
        <v>177</v>
      </c>
      <c r="O112" s="52" t="s">
        <v>175</v>
      </c>
      <c r="P112" s="199" t="s">
        <v>498</v>
      </c>
      <c r="Q112" s="31" t="s">
        <v>164</v>
      </c>
      <c r="R112" s="56" t="s">
        <v>177</v>
      </c>
      <c r="S112" s="217" t="s">
        <v>155</v>
      </c>
      <c r="T112" s="228"/>
      <c r="U112" s="95" t="s">
        <v>159</v>
      </c>
      <c r="V112" s="95" t="s">
        <v>160</v>
      </c>
      <c r="W112" s="103" t="s">
        <v>176</v>
      </c>
      <c r="X112" s="56">
        <v>120000000</v>
      </c>
      <c r="Y112" s="56" t="s">
        <v>178</v>
      </c>
      <c r="Z112" s="57">
        <f>SUM(D112/D206)*100</f>
        <v>1.562293786923435</v>
      </c>
      <c r="AA112" s="58">
        <f t="shared" si="0"/>
        <v>119999900</v>
      </c>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2"/>
      <c r="EW112" s="63"/>
    </row>
    <row r="113" spans="1:153" s="64" customFormat="1" ht="63" x14ac:dyDescent="0.25">
      <c r="A113" s="51"/>
      <c r="B113" s="54"/>
      <c r="C113" s="104" t="s">
        <v>179</v>
      </c>
      <c r="D113" s="101">
        <v>120000000</v>
      </c>
      <c r="E113" s="59" t="s">
        <v>164</v>
      </c>
      <c r="F113" s="43">
        <v>90</v>
      </c>
      <c r="G113" s="58">
        <v>10</v>
      </c>
      <c r="H113" s="59">
        <f t="shared" si="3"/>
        <v>100</v>
      </c>
      <c r="I113" s="60">
        <f t="shared" si="15"/>
        <v>1.5622937869234348</v>
      </c>
      <c r="J113" s="43">
        <f>'[1]Oktober  (2)'!Q75</f>
        <v>0</v>
      </c>
      <c r="K113" s="61">
        <f t="shared" si="18"/>
        <v>120000000</v>
      </c>
      <c r="L113" s="58">
        <v>100</v>
      </c>
      <c r="M113" s="44">
        <f t="shared" si="17"/>
        <v>0</v>
      </c>
      <c r="N113" s="56" t="s">
        <v>181</v>
      </c>
      <c r="O113" s="52" t="s">
        <v>175</v>
      </c>
      <c r="P113" s="199" t="s">
        <v>499</v>
      </c>
      <c r="Q113" s="31" t="s">
        <v>164</v>
      </c>
      <c r="R113" s="56" t="s">
        <v>181</v>
      </c>
      <c r="S113" s="217" t="s">
        <v>155</v>
      </c>
      <c r="T113" s="228"/>
      <c r="U113" s="95" t="s">
        <v>159</v>
      </c>
      <c r="V113" s="95" t="s">
        <v>160</v>
      </c>
      <c r="W113" s="103" t="s">
        <v>180</v>
      </c>
      <c r="X113" s="56">
        <v>120000000</v>
      </c>
      <c r="Y113" s="56" t="s">
        <v>182</v>
      </c>
      <c r="Z113" s="57">
        <f>SUM(D113/D206)*100</f>
        <v>1.562293786923435</v>
      </c>
      <c r="AA113" s="58">
        <f t="shared" si="0"/>
        <v>119999900</v>
      </c>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2"/>
      <c r="EW113" s="63"/>
    </row>
    <row r="114" spans="1:153" s="64" customFormat="1" ht="42" customHeight="1" x14ac:dyDescent="0.25">
      <c r="A114" s="51"/>
      <c r="B114" s="54"/>
      <c r="C114" s="105" t="s">
        <v>183</v>
      </c>
      <c r="D114" s="101">
        <v>120000000</v>
      </c>
      <c r="E114" s="59" t="s">
        <v>164</v>
      </c>
      <c r="F114" s="43">
        <v>100</v>
      </c>
      <c r="G114" s="58">
        <v>0</v>
      </c>
      <c r="H114" s="59">
        <f t="shared" si="3"/>
        <v>100</v>
      </c>
      <c r="I114" s="60">
        <f t="shared" si="15"/>
        <v>1.5622937869234348</v>
      </c>
      <c r="J114" s="43">
        <f>'[1]Oktober  (2)'!Q76</f>
        <v>0</v>
      </c>
      <c r="K114" s="61">
        <f t="shared" si="18"/>
        <v>120000000</v>
      </c>
      <c r="L114" s="58">
        <v>100</v>
      </c>
      <c r="M114" s="44">
        <f t="shared" si="17"/>
        <v>0</v>
      </c>
      <c r="N114" s="56" t="s">
        <v>185</v>
      </c>
      <c r="O114" s="52" t="s">
        <v>130</v>
      </c>
      <c r="P114" s="199" t="s">
        <v>500</v>
      </c>
      <c r="Q114" s="31" t="s">
        <v>164</v>
      </c>
      <c r="R114" s="56" t="s">
        <v>185</v>
      </c>
      <c r="S114" s="217" t="s">
        <v>155</v>
      </c>
      <c r="T114" s="228"/>
      <c r="U114" s="95" t="s">
        <v>159</v>
      </c>
      <c r="V114" s="95" t="s">
        <v>160</v>
      </c>
      <c r="W114" s="103" t="s">
        <v>184</v>
      </c>
      <c r="X114" s="56">
        <v>120000000</v>
      </c>
      <c r="Y114" s="56" t="s">
        <v>186</v>
      </c>
      <c r="Z114" s="57">
        <f>SUM(D114/D206)*100</f>
        <v>1.562293786923435</v>
      </c>
      <c r="AA114" s="58">
        <f t="shared" si="0"/>
        <v>119999900</v>
      </c>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2"/>
      <c r="EW114" s="63"/>
    </row>
    <row r="115" spans="1:153" s="64" customFormat="1" ht="43.5" customHeight="1" x14ac:dyDescent="0.25">
      <c r="A115" s="51"/>
      <c r="B115" s="54"/>
      <c r="C115" s="104" t="s">
        <v>187</v>
      </c>
      <c r="D115" s="101">
        <v>120000000</v>
      </c>
      <c r="E115" s="59" t="s">
        <v>164</v>
      </c>
      <c r="F115" s="43">
        <v>45</v>
      </c>
      <c r="G115" s="58">
        <v>55</v>
      </c>
      <c r="H115" s="59">
        <f t="shared" si="3"/>
        <v>100</v>
      </c>
      <c r="I115" s="60">
        <f t="shared" si="15"/>
        <v>1.5622937869234348</v>
      </c>
      <c r="J115" s="43">
        <f>'[1]Oktober  (2)'!Q77</f>
        <v>0</v>
      </c>
      <c r="K115" s="61">
        <f t="shared" si="18"/>
        <v>120000000</v>
      </c>
      <c r="L115" s="58">
        <v>100</v>
      </c>
      <c r="M115" s="44">
        <f t="shared" si="17"/>
        <v>0</v>
      </c>
      <c r="N115" s="56" t="s">
        <v>190</v>
      </c>
      <c r="O115" s="52" t="s">
        <v>188</v>
      </c>
      <c r="P115" s="199" t="s">
        <v>501</v>
      </c>
      <c r="Q115" s="31" t="s">
        <v>164</v>
      </c>
      <c r="R115" s="56" t="s">
        <v>190</v>
      </c>
      <c r="S115" s="217" t="s">
        <v>155</v>
      </c>
      <c r="T115" s="228"/>
      <c r="U115" s="95" t="s">
        <v>159</v>
      </c>
      <c r="V115" s="95" t="s">
        <v>160</v>
      </c>
      <c r="W115" s="103" t="s">
        <v>189</v>
      </c>
      <c r="X115" s="56">
        <v>120000000</v>
      </c>
      <c r="Y115" s="56" t="s">
        <v>191</v>
      </c>
      <c r="Z115" s="57">
        <f>SUM(D115/D206)*100</f>
        <v>1.562293786923435</v>
      </c>
      <c r="AA115" s="58">
        <f t="shared" ref="AA115:AA194" si="19">D115-L115</f>
        <v>119999900</v>
      </c>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2"/>
      <c r="EW115" s="63"/>
    </row>
    <row r="116" spans="1:153" s="64" customFormat="1" ht="47.25" customHeight="1" x14ac:dyDescent="0.25">
      <c r="A116" s="51"/>
      <c r="B116" s="54"/>
      <c r="C116" s="104" t="s">
        <v>192</v>
      </c>
      <c r="D116" s="101">
        <v>120000000</v>
      </c>
      <c r="E116" s="59" t="s">
        <v>164</v>
      </c>
      <c r="F116" s="43">
        <v>70</v>
      </c>
      <c r="G116" s="58">
        <v>30</v>
      </c>
      <c r="H116" s="59">
        <f t="shared" si="3"/>
        <v>100</v>
      </c>
      <c r="I116" s="60">
        <f t="shared" si="15"/>
        <v>1.5622937869234348</v>
      </c>
      <c r="J116" s="43">
        <f>'[1]Oktober  (2)'!Q78</f>
        <v>0</v>
      </c>
      <c r="K116" s="61">
        <f>30000000+36000000+54000000</f>
        <v>120000000</v>
      </c>
      <c r="L116" s="58">
        <v>100</v>
      </c>
      <c r="M116" s="44">
        <f t="shared" si="17"/>
        <v>0</v>
      </c>
      <c r="N116" s="56" t="s">
        <v>195</v>
      </c>
      <c r="O116" s="52" t="s">
        <v>170</v>
      </c>
      <c r="P116" s="199" t="s">
        <v>502</v>
      </c>
      <c r="Q116" s="31" t="s">
        <v>164</v>
      </c>
      <c r="R116" s="56" t="s">
        <v>195</v>
      </c>
      <c r="S116" s="217" t="s">
        <v>155</v>
      </c>
      <c r="T116" s="228"/>
      <c r="U116" s="56" t="s">
        <v>193</v>
      </c>
      <c r="V116" s="95" t="s">
        <v>160</v>
      </c>
      <c r="W116" s="55" t="s">
        <v>194</v>
      </c>
      <c r="X116" s="56">
        <v>120000000</v>
      </c>
      <c r="Y116" s="56" t="s">
        <v>196</v>
      </c>
      <c r="Z116" s="57">
        <f>SUM(D116/D206)*100</f>
        <v>1.562293786923435</v>
      </c>
      <c r="AA116" s="58">
        <f t="shared" si="19"/>
        <v>119999900</v>
      </c>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2"/>
      <c r="EW116" s="63"/>
    </row>
    <row r="117" spans="1:153" s="64" customFormat="1" ht="63" x14ac:dyDescent="0.25">
      <c r="A117" s="51"/>
      <c r="B117" s="54"/>
      <c r="C117" s="104" t="s">
        <v>197</v>
      </c>
      <c r="D117" s="101">
        <v>120000000</v>
      </c>
      <c r="E117" s="59" t="s">
        <v>164</v>
      </c>
      <c r="F117" s="43">
        <v>90</v>
      </c>
      <c r="G117" s="58">
        <v>10</v>
      </c>
      <c r="H117" s="59">
        <f t="shared" si="3"/>
        <v>100</v>
      </c>
      <c r="I117" s="60">
        <f t="shared" si="15"/>
        <v>1.5622937869234348</v>
      </c>
      <c r="J117" s="43">
        <f>'[1]Oktober  (2)'!Q79</f>
        <v>0</v>
      </c>
      <c r="K117" s="61">
        <f>30000000+54000000+36000000</f>
        <v>120000000</v>
      </c>
      <c r="L117" s="58">
        <v>100</v>
      </c>
      <c r="M117" s="44">
        <f t="shared" si="17"/>
        <v>0</v>
      </c>
      <c r="N117" s="56" t="s">
        <v>200</v>
      </c>
      <c r="O117" s="52" t="s">
        <v>198</v>
      </c>
      <c r="P117" s="199" t="s">
        <v>503</v>
      </c>
      <c r="Q117" s="31" t="s">
        <v>164</v>
      </c>
      <c r="R117" s="56" t="s">
        <v>200</v>
      </c>
      <c r="S117" s="217" t="s">
        <v>155</v>
      </c>
      <c r="T117" s="229"/>
      <c r="U117" s="95" t="s">
        <v>159</v>
      </c>
      <c r="V117" s="95" t="s">
        <v>160</v>
      </c>
      <c r="W117" s="103" t="s">
        <v>199</v>
      </c>
      <c r="X117" s="56">
        <v>120000000</v>
      </c>
      <c r="Y117" s="56" t="s">
        <v>201</v>
      </c>
      <c r="Z117" s="57">
        <f>SUM(D117/D206)*100</f>
        <v>1.562293786923435</v>
      </c>
      <c r="AA117" s="58">
        <f t="shared" si="19"/>
        <v>119999900</v>
      </c>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2"/>
      <c r="EW117" s="63"/>
    </row>
    <row r="118" spans="1:153" s="34" customFormat="1" ht="63" hidden="1" x14ac:dyDescent="0.25">
      <c r="A118" s="20" t="s">
        <v>202</v>
      </c>
      <c r="B118" s="292"/>
      <c r="C118" s="73" t="s">
        <v>203</v>
      </c>
      <c r="D118" s="389">
        <f>SUM(D119,D139)</f>
        <v>4294286890</v>
      </c>
      <c r="E118" s="59"/>
      <c r="F118" s="58"/>
      <c r="G118" s="69"/>
      <c r="H118" s="69"/>
      <c r="I118" s="108"/>
      <c r="J118" s="29">
        <f>J119+J139</f>
        <v>84678138</v>
      </c>
      <c r="K118" s="29">
        <f>K119+K139</f>
        <v>4154230484</v>
      </c>
      <c r="L118" s="29">
        <f t="shared" si="16"/>
        <v>4238908622</v>
      </c>
      <c r="M118" s="29"/>
      <c r="N118" s="27"/>
      <c r="O118" s="24"/>
      <c r="P118" s="27"/>
      <c r="Q118" s="27"/>
      <c r="R118" s="24"/>
      <c r="S118" s="214"/>
      <c r="T118" s="214"/>
      <c r="U118" s="107"/>
      <c r="V118" s="27"/>
      <c r="W118" s="25"/>
      <c r="X118" s="27"/>
      <c r="Y118" s="27"/>
      <c r="Z118" s="87"/>
      <c r="AA118" s="29">
        <f t="shared" si="19"/>
        <v>55378268</v>
      </c>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c r="EQ118" s="32"/>
      <c r="ER118" s="32"/>
      <c r="ES118" s="32"/>
      <c r="ET118" s="32"/>
      <c r="EU118" s="32"/>
      <c r="EV118" s="32"/>
      <c r="EW118" s="33"/>
    </row>
    <row r="119" spans="1:153" s="64" customFormat="1" ht="47.25" hidden="1" x14ac:dyDescent="0.25">
      <c r="A119" s="50" t="s">
        <v>204</v>
      </c>
      <c r="B119" s="290"/>
      <c r="C119" s="77" t="s">
        <v>205</v>
      </c>
      <c r="D119" s="87">
        <f>SUM(D120:D138)</f>
        <v>4160239570</v>
      </c>
      <c r="E119" s="59"/>
      <c r="F119" s="58"/>
      <c r="G119" s="58"/>
      <c r="H119" s="58"/>
      <c r="I119" s="87"/>
      <c r="J119" s="61">
        <f>SUM(J120:J138)</f>
        <v>21475000</v>
      </c>
      <c r="K119" s="61">
        <f>SUM(K120:K138)</f>
        <v>4097861051</v>
      </c>
      <c r="L119" s="61">
        <f>SUM(L120:L138)</f>
        <v>54904120</v>
      </c>
      <c r="M119" s="61"/>
      <c r="N119" s="56"/>
      <c r="O119" s="52"/>
      <c r="P119" s="199"/>
      <c r="Q119" s="199"/>
      <c r="R119" s="52"/>
      <c r="S119" s="205" t="s">
        <v>206</v>
      </c>
      <c r="T119" s="205"/>
      <c r="U119" s="56"/>
      <c r="V119" s="56"/>
      <c r="W119" s="55"/>
      <c r="X119" s="56"/>
      <c r="Y119" s="56"/>
      <c r="Z119" s="87"/>
      <c r="AA119" s="58">
        <f t="shared" si="19"/>
        <v>4105335450</v>
      </c>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2"/>
      <c r="EW119" s="63"/>
    </row>
    <row r="120" spans="1:153" s="64" customFormat="1" ht="47.25" hidden="1" x14ac:dyDescent="0.25">
      <c r="A120" s="110"/>
      <c r="B120" s="298"/>
      <c r="C120" s="77" t="s">
        <v>207</v>
      </c>
      <c r="D120" s="87">
        <v>55044970</v>
      </c>
      <c r="E120" s="59"/>
      <c r="F120" s="43">
        <f>'[1]Oktober  (2)'!O82</f>
        <v>35</v>
      </c>
      <c r="G120" s="61">
        <v>65</v>
      </c>
      <c r="H120" s="59">
        <f t="shared" ref="H120:H188" si="20">F120+G120</f>
        <v>100</v>
      </c>
      <c r="I120" s="60">
        <f t="shared" ref="I120:I138" si="21">(Z120*H120)/100</f>
        <v>0.71663678860322411</v>
      </c>
      <c r="J120" s="43">
        <f>'[1]Oktober  (2)'!Q82</f>
        <v>21475000</v>
      </c>
      <c r="K120" s="61">
        <v>33427620</v>
      </c>
      <c r="L120" s="58">
        <f t="shared" si="16"/>
        <v>54902620</v>
      </c>
      <c r="M120" s="58"/>
      <c r="N120" s="56">
        <v>0</v>
      </c>
      <c r="O120" s="52"/>
      <c r="P120" s="199"/>
      <c r="Q120" s="199"/>
      <c r="R120" s="52"/>
      <c r="S120" s="205" t="s">
        <v>206</v>
      </c>
      <c r="T120" s="205"/>
      <c r="U120" s="56">
        <v>0</v>
      </c>
      <c r="V120" s="56">
        <v>0</v>
      </c>
      <c r="W120" s="55">
        <v>0</v>
      </c>
      <c r="X120" s="56">
        <v>0</v>
      </c>
      <c r="Y120" s="56">
        <v>0</v>
      </c>
      <c r="Z120" s="57">
        <f>(D120/D206)*100</f>
        <v>0.716636788603224</v>
      </c>
      <c r="AA120" s="58">
        <f t="shared" si="19"/>
        <v>142350</v>
      </c>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2"/>
      <c r="EW120" s="63"/>
    </row>
    <row r="121" spans="1:153" s="64" customFormat="1" x14ac:dyDescent="0.25">
      <c r="A121" s="110"/>
      <c r="B121" s="291"/>
      <c r="C121" s="90"/>
      <c r="D121" s="87"/>
      <c r="E121" s="59"/>
      <c r="F121" s="43"/>
      <c r="G121" s="61"/>
      <c r="H121" s="59"/>
      <c r="I121" s="60"/>
      <c r="J121" s="43"/>
      <c r="K121" s="61"/>
      <c r="L121" s="58"/>
      <c r="M121" s="58"/>
      <c r="N121" s="56"/>
      <c r="O121" s="52"/>
      <c r="P121" s="199"/>
      <c r="Q121" s="199"/>
      <c r="R121" s="52"/>
      <c r="S121" s="205"/>
      <c r="T121" s="205"/>
      <c r="U121" s="56"/>
      <c r="V121" s="56"/>
      <c r="W121" s="55"/>
      <c r="X121" s="56"/>
      <c r="Y121" s="56"/>
      <c r="Z121" s="57"/>
      <c r="AA121" s="58"/>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2"/>
      <c r="EW121" s="63"/>
    </row>
    <row r="122" spans="1:153" s="34" customFormat="1" ht="63" x14ac:dyDescent="0.25">
      <c r="A122" s="394"/>
      <c r="B122" s="20" t="s">
        <v>202</v>
      </c>
      <c r="C122" s="73" t="s">
        <v>203</v>
      </c>
      <c r="D122" s="108">
        <f>D123+D151</f>
        <v>1457763080</v>
      </c>
      <c r="E122" s="382"/>
      <c r="F122" s="366"/>
      <c r="G122" s="128"/>
      <c r="H122" s="382"/>
      <c r="I122" s="390"/>
      <c r="J122" s="366"/>
      <c r="K122" s="108">
        <f>K123+K151</f>
        <v>1434526191</v>
      </c>
      <c r="L122" s="29"/>
      <c r="M122" s="108">
        <f>M123+M151</f>
        <v>23236889</v>
      </c>
      <c r="N122" s="27"/>
      <c r="O122" s="22"/>
      <c r="P122" s="198"/>
      <c r="Q122" s="198"/>
      <c r="R122" s="22"/>
      <c r="S122" s="214" t="s">
        <v>206</v>
      </c>
      <c r="T122" s="214"/>
      <c r="U122" s="27"/>
      <c r="V122" s="27"/>
      <c r="W122" s="25"/>
      <c r="X122" s="27"/>
      <c r="Y122" s="27"/>
      <c r="Z122" s="393"/>
      <c r="AA122" s="29"/>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c r="EQ122" s="32"/>
      <c r="ER122" s="32"/>
      <c r="ES122" s="32"/>
      <c r="ET122" s="32"/>
      <c r="EU122" s="32"/>
      <c r="EV122" s="32"/>
      <c r="EW122" s="33"/>
    </row>
    <row r="123" spans="1:153" s="64" customFormat="1" ht="47.25" x14ac:dyDescent="0.25">
      <c r="A123" s="110"/>
      <c r="B123" s="50" t="s">
        <v>204</v>
      </c>
      <c r="C123" s="77" t="s">
        <v>205</v>
      </c>
      <c r="D123" s="87">
        <f>D124+D125+D126+D127+D128+D129+D130+D131+D132+D133+D134+D135+D136+D137+D150</f>
        <v>1323715760</v>
      </c>
      <c r="E123" s="59"/>
      <c r="F123" s="43"/>
      <c r="G123" s="61"/>
      <c r="H123" s="59"/>
      <c r="I123" s="60"/>
      <c r="J123" s="43"/>
      <c r="K123" s="87">
        <f>K124+K125+K126+K127+K128+K129+K130+K131+K132+K133+K134+K135+K136+K137+K150</f>
        <v>1314953620</v>
      </c>
      <c r="L123" s="58"/>
      <c r="M123" s="87">
        <f>M124+M125+M126+M127+M128+M129+M130+M131+M132+M133+M134+M135+M136+M137+M150</f>
        <v>8762140</v>
      </c>
      <c r="N123" s="56"/>
      <c r="O123" s="52"/>
      <c r="P123" s="199"/>
      <c r="Q123" s="199"/>
      <c r="R123" s="52"/>
      <c r="S123" s="205" t="s">
        <v>206</v>
      </c>
      <c r="T123" s="205"/>
      <c r="U123" s="56"/>
      <c r="V123" s="56"/>
      <c r="W123" s="55"/>
      <c r="X123" s="56"/>
      <c r="Y123" s="56"/>
      <c r="Z123" s="57"/>
      <c r="AA123" s="58"/>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2"/>
      <c r="EW123" s="63"/>
    </row>
    <row r="124" spans="1:153" s="64" customFormat="1" ht="47.25" x14ac:dyDescent="0.25">
      <c r="A124" s="110"/>
      <c r="B124" s="186"/>
      <c r="C124" s="77" t="s">
        <v>207</v>
      </c>
      <c r="D124" s="87">
        <v>55044970</v>
      </c>
      <c r="E124" s="59" t="s">
        <v>584</v>
      </c>
      <c r="F124" s="43"/>
      <c r="G124" s="61"/>
      <c r="H124" s="59"/>
      <c r="I124" s="60"/>
      <c r="J124" s="43"/>
      <c r="K124" s="61">
        <v>54902620</v>
      </c>
      <c r="L124" s="58">
        <v>100</v>
      </c>
      <c r="M124" s="44">
        <f t="shared" ref="M124:M151" si="22">D124-K124</f>
        <v>142350</v>
      </c>
      <c r="N124" s="56" t="s">
        <v>14</v>
      </c>
      <c r="O124" s="52"/>
      <c r="P124" s="199"/>
      <c r="Q124" s="199"/>
      <c r="R124" s="52"/>
      <c r="S124" s="205" t="s">
        <v>206</v>
      </c>
      <c r="T124" s="205"/>
      <c r="U124" s="56"/>
      <c r="V124" s="56"/>
      <c r="W124" s="55"/>
      <c r="X124" s="56"/>
      <c r="Y124" s="56"/>
      <c r="Z124" s="57"/>
      <c r="AA124" s="58"/>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2"/>
      <c r="EW124" s="63"/>
    </row>
    <row r="125" spans="1:153" s="64" customFormat="1" ht="193.5" customHeight="1" x14ac:dyDescent="0.25">
      <c r="A125" s="110"/>
      <c r="B125" s="291"/>
      <c r="C125" s="90" t="s">
        <v>208</v>
      </c>
      <c r="D125" s="388">
        <v>136279780</v>
      </c>
      <c r="E125" s="59" t="s">
        <v>215</v>
      </c>
      <c r="F125" s="43">
        <f>'[1]Oktober  (2)'!O88</f>
        <v>50</v>
      </c>
      <c r="G125" s="61">
        <v>50</v>
      </c>
      <c r="H125" s="59">
        <f t="shared" si="20"/>
        <v>100</v>
      </c>
      <c r="I125" s="60">
        <f t="shared" si="21"/>
        <v>1.7742421131441051</v>
      </c>
      <c r="J125" s="43">
        <f>'[1]Oktober  (2)'!Q88</f>
        <v>0</v>
      </c>
      <c r="K125" s="61">
        <v>136200000</v>
      </c>
      <c r="L125" s="58">
        <v>100</v>
      </c>
      <c r="M125" s="44">
        <f t="shared" si="22"/>
        <v>79780</v>
      </c>
      <c r="N125" s="56" t="s">
        <v>213</v>
      </c>
      <c r="O125" s="111" t="s">
        <v>209</v>
      </c>
      <c r="P125" s="56" t="s">
        <v>448</v>
      </c>
      <c r="Q125" s="56" t="s">
        <v>449</v>
      </c>
      <c r="R125" s="111" t="s">
        <v>450</v>
      </c>
      <c r="S125" s="205" t="s">
        <v>206</v>
      </c>
      <c r="T125" s="205" t="s">
        <v>453</v>
      </c>
      <c r="U125" s="95" t="s">
        <v>210</v>
      </c>
      <c r="V125" s="95" t="s">
        <v>211</v>
      </c>
      <c r="W125" s="103" t="s">
        <v>212</v>
      </c>
      <c r="X125" s="56">
        <v>136200000</v>
      </c>
      <c r="Y125" s="56" t="s">
        <v>214</v>
      </c>
      <c r="Z125" s="57">
        <f>(D125/D206)*100</f>
        <v>1.7742421131441051</v>
      </c>
      <c r="AA125" s="58">
        <f t="shared" si="19"/>
        <v>136279680</v>
      </c>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2"/>
      <c r="EW125" s="63"/>
    </row>
    <row r="126" spans="1:153" s="64" customFormat="1" ht="78.75" x14ac:dyDescent="0.25">
      <c r="A126" s="110"/>
      <c r="B126" s="291"/>
      <c r="C126" s="90" t="s">
        <v>216</v>
      </c>
      <c r="D126" s="388">
        <v>127405550</v>
      </c>
      <c r="E126" s="59" t="s">
        <v>222</v>
      </c>
      <c r="F126" s="43">
        <f>'[1]Oktober  (2)'!O89</f>
        <v>50</v>
      </c>
      <c r="G126" s="61">
        <v>50</v>
      </c>
      <c r="H126" s="59">
        <f t="shared" si="20"/>
        <v>100</v>
      </c>
      <c r="I126" s="60">
        <f t="shared" si="21"/>
        <v>1.6587074932046924</v>
      </c>
      <c r="J126" s="43">
        <f>'[1]Oktober  (2)'!Q89</f>
        <v>0</v>
      </c>
      <c r="K126" s="61">
        <v>127250000</v>
      </c>
      <c r="L126" s="58">
        <v>100</v>
      </c>
      <c r="M126" s="44">
        <f t="shared" si="22"/>
        <v>155550</v>
      </c>
      <c r="N126" s="55" t="s">
        <v>220</v>
      </c>
      <c r="O126" s="111" t="s">
        <v>217</v>
      </c>
      <c r="P126" s="55" t="s">
        <v>479</v>
      </c>
      <c r="Q126" s="55" t="s">
        <v>470</v>
      </c>
      <c r="R126" s="111" t="s">
        <v>480</v>
      </c>
      <c r="S126" s="205" t="s">
        <v>206</v>
      </c>
      <c r="T126" s="205"/>
      <c r="U126" s="95" t="s">
        <v>218</v>
      </c>
      <c r="V126" s="95" t="s">
        <v>115</v>
      </c>
      <c r="W126" s="55" t="s">
        <v>219</v>
      </c>
      <c r="X126" s="56">
        <v>127250000</v>
      </c>
      <c r="Y126" s="56" t="s">
        <v>221</v>
      </c>
      <c r="Z126" s="57">
        <f>(D126/D206)*100</f>
        <v>1.6587074932046924</v>
      </c>
      <c r="AA126" s="58">
        <f t="shared" si="19"/>
        <v>127405450</v>
      </c>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2"/>
      <c r="EW126" s="63"/>
    </row>
    <row r="127" spans="1:153" s="64" customFormat="1" ht="78.75" x14ac:dyDescent="0.25">
      <c r="A127" s="110"/>
      <c r="B127" s="291"/>
      <c r="C127" s="90" t="s">
        <v>223</v>
      </c>
      <c r="D127" s="388">
        <v>127405550</v>
      </c>
      <c r="E127" s="59" t="s">
        <v>222</v>
      </c>
      <c r="F127" s="43">
        <f>'[1]Oktober  (2)'!O91</f>
        <v>50</v>
      </c>
      <c r="G127" s="61">
        <v>50</v>
      </c>
      <c r="H127" s="59">
        <f t="shared" si="20"/>
        <v>100</v>
      </c>
      <c r="I127" s="60">
        <f t="shared" si="21"/>
        <v>1.6587074932046924</v>
      </c>
      <c r="J127" s="43">
        <f>'[1]Oktober  (2)'!Q91</f>
        <v>0</v>
      </c>
      <c r="K127" s="61">
        <v>127250000</v>
      </c>
      <c r="L127" s="58">
        <v>100</v>
      </c>
      <c r="M127" s="44">
        <f t="shared" si="22"/>
        <v>155550</v>
      </c>
      <c r="N127" s="55" t="s">
        <v>220</v>
      </c>
      <c r="O127" s="111" t="s">
        <v>224</v>
      </c>
      <c r="P127" s="55" t="s">
        <v>469</v>
      </c>
      <c r="Q127" s="55" t="s">
        <v>470</v>
      </c>
      <c r="R127" s="111" t="s">
        <v>471</v>
      </c>
      <c r="S127" s="205" t="s">
        <v>206</v>
      </c>
      <c r="T127" s="205"/>
      <c r="U127" s="95" t="s">
        <v>218</v>
      </c>
      <c r="V127" s="95" t="s">
        <v>115</v>
      </c>
      <c r="W127" s="55" t="s">
        <v>225</v>
      </c>
      <c r="X127" s="56">
        <v>127250000</v>
      </c>
      <c r="Y127" s="56" t="s">
        <v>221</v>
      </c>
      <c r="Z127" s="57">
        <f>(D127/D206)*100</f>
        <v>1.6587074932046924</v>
      </c>
      <c r="AA127" s="58">
        <f t="shared" si="19"/>
        <v>127405450</v>
      </c>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2"/>
      <c r="EW127" s="63"/>
    </row>
    <row r="128" spans="1:153" s="64" customFormat="1" ht="94.5" x14ac:dyDescent="0.25">
      <c r="A128" s="110"/>
      <c r="B128" s="291"/>
      <c r="C128" s="90" t="s">
        <v>226</v>
      </c>
      <c r="D128" s="388">
        <v>127405550</v>
      </c>
      <c r="E128" s="59" t="s">
        <v>222</v>
      </c>
      <c r="F128" s="43">
        <f>'[1]Oktober  (2)'!O92</f>
        <v>50</v>
      </c>
      <c r="G128" s="61">
        <v>50</v>
      </c>
      <c r="H128" s="59">
        <f t="shared" si="20"/>
        <v>100</v>
      </c>
      <c r="I128" s="60">
        <f t="shared" si="21"/>
        <v>1.6587074932046924</v>
      </c>
      <c r="J128" s="43">
        <f>'[1]Oktober  (2)'!Q92</f>
        <v>0</v>
      </c>
      <c r="K128" s="61">
        <v>127250000</v>
      </c>
      <c r="L128" s="58">
        <v>100</v>
      </c>
      <c r="M128" s="44">
        <f t="shared" si="22"/>
        <v>155550</v>
      </c>
      <c r="N128" s="56" t="s">
        <v>229</v>
      </c>
      <c r="O128" s="111" t="s">
        <v>227</v>
      </c>
      <c r="P128" s="56" t="s">
        <v>477</v>
      </c>
      <c r="Q128" s="56" t="s">
        <v>470</v>
      </c>
      <c r="R128" s="111" t="s">
        <v>478</v>
      </c>
      <c r="S128" s="205" t="s">
        <v>206</v>
      </c>
      <c r="T128" s="205"/>
      <c r="U128" s="95" t="s">
        <v>218</v>
      </c>
      <c r="V128" s="95" t="s">
        <v>115</v>
      </c>
      <c r="W128" s="55" t="s">
        <v>228</v>
      </c>
      <c r="X128" s="56">
        <v>127250000</v>
      </c>
      <c r="Y128" s="56" t="s">
        <v>230</v>
      </c>
      <c r="Z128" s="57">
        <f>(D128/D206)*100</f>
        <v>1.6587074932046924</v>
      </c>
      <c r="AA128" s="58">
        <f t="shared" si="19"/>
        <v>127405450</v>
      </c>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c r="EP128" s="62"/>
      <c r="EQ128" s="62"/>
      <c r="ER128" s="62"/>
      <c r="ES128" s="62"/>
      <c r="ET128" s="62"/>
      <c r="EU128" s="62"/>
      <c r="EV128" s="62"/>
      <c r="EW128" s="63"/>
    </row>
    <row r="129" spans="1:153" s="64" customFormat="1" ht="94.5" x14ac:dyDescent="0.25">
      <c r="A129" s="110"/>
      <c r="B129" s="291"/>
      <c r="C129" s="90" t="s">
        <v>231</v>
      </c>
      <c r="D129" s="388">
        <v>63702775</v>
      </c>
      <c r="E129" s="59" t="s">
        <v>235</v>
      </c>
      <c r="F129" s="43">
        <f>'[1]Oktober  (2)'!O93</f>
        <v>50</v>
      </c>
      <c r="G129" s="61">
        <v>50</v>
      </c>
      <c r="H129" s="59">
        <f t="shared" si="20"/>
        <v>100</v>
      </c>
      <c r="I129" s="60">
        <f t="shared" si="21"/>
        <v>0.82935374660234618</v>
      </c>
      <c r="J129" s="43">
        <f>'[1]Oktober  (2)'!Q93</f>
        <v>0</v>
      </c>
      <c r="K129" s="61">
        <v>63650000</v>
      </c>
      <c r="L129" s="58">
        <v>100</v>
      </c>
      <c r="M129" s="44">
        <f t="shared" si="22"/>
        <v>52775</v>
      </c>
      <c r="N129" s="56" t="s">
        <v>233</v>
      </c>
      <c r="O129" s="111" t="s">
        <v>224</v>
      </c>
      <c r="P129" s="56" t="s">
        <v>474</v>
      </c>
      <c r="Q129" s="56" t="s">
        <v>475</v>
      </c>
      <c r="R129" s="111" t="s">
        <v>476</v>
      </c>
      <c r="S129" s="205" t="s">
        <v>206</v>
      </c>
      <c r="T129" s="205"/>
      <c r="U129" s="95" t="s">
        <v>218</v>
      </c>
      <c r="V129" s="95" t="s">
        <v>115</v>
      </c>
      <c r="W129" s="55" t="s">
        <v>232</v>
      </c>
      <c r="X129" s="56">
        <v>63650000</v>
      </c>
      <c r="Y129" s="56" t="s">
        <v>234</v>
      </c>
      <c r="Z129" s="57">
        <f>(D129/D206)*100</f>
        <v>0.82935374660234618</v>
      </c>
      <c r="AA129" s="58">
        <f t="shared" si="19"/>
        <v>63702675</v>
      </c>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2"/>
      <c r="EW129" s="63"/>
    </row>
    <row r="130" spans="1:153" s="64" customFormat="1" ht="110.25" x14ac:dyDescent="0.25">
      <c r="A130" s="110"/>
      <c r="B130" s="291"/>
      <c r="C130" s="90" t="s">
        <v>236</v>
      </c>
      <c r="D130" s="388">
        <v>127405550</v>
      </c>
      <c r="E130" s="59" t="s">
        <v>222</v>
      </c>
      <c r="F130" s="43">
        <f>'[1]Oktober  (2)'!O94</f>
        <v>50</v>
      </c>
      <c r="G130" s="61">
        <v>50</v>
      </c>
      <c r="H130" s="59">
        <f t="shared" si="20"/>
        <v>100</v>
      </c>
      <c r="I130" s="60">
        <f t="shared" si="21"/>
        <v>1.6587074932046924</v>
      </c>
      <c r="J130" s="43">
        <f>'[1]Oktober  (2)'!Q94</f>
        <v>0</v>
      </c>
      <c r="K130" s="61">
        <v>127250000</v>
      </c>
      <c r="L130" s="58">
        <v>100</v>
      </c>
      <c r="M130" s="44">
        <f t="shared" si="22"/>
        <v>155550</v>
      </c>
      <c r="N130" s="56" t="s">
        <v>238</v>
      </c>
      <c r="O130" s="111" t="s">
        <v>224</v>
      </c>
      <c r="P130" s="56" t="s">
        <v>472</v>
      </c>
      <c r="Q130" s="56" t="s">
        <v>470</v>
      </c>
      <c r="R130" s="111" t="s">
        <v>473</v>
      </c>
      <c r="S130" s="205" t="s">
        <v>206</v>
      </c>
      <c r="T130" s="205"/>
      <c r="U130" s="95" t="s">
        <v>218</v>
      </c>
      <c r="V130" s="95" t="s">
        <v>115</v>
      </c>
      <c r="W130" s="55" t="s">
        <v>237</v>
      </c>
      <c r="X130" s="56">
        <v>127250000</v>
      </c>
      <c r="Y130" s="56" t="s">
        <v>239</v>
      </c>
      <c r="Z130" s="57">
        <f>(D130/D206)*100</f>
        <v>1.6587074932046924</v>
      </c>
      <c r="AA130" s="58">
        <f t="shared" si="19"/>
        <v>127405450</v>
      </c>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2"/>
      <c r="EW130" s="63"/>
    </row>
    <row r="131" spans="1:153" s="64" customFormat="1" ht="94.5" x14ac:dyDescent="0.25">
      <c r="A131" s="110"/>
      <c r="B131" s="291"/>
      <c r="C131" s="90" t="s">
        <v>240</v>
      </c>
      <c r="D131" s="388">
        <v>50037640</v>
      </c>
      <c r="E131" s="59" t="s">
        <v>247</v>
      </c>
      <c r="F131" s="43">
        <f>'[1]Oktober  (2)'!O96</f>
        <v>50</v>
      </c>
      <c r="G131" s="61">
        <v>50</v>
      </c>
      <c r="H131" s="59">
        <f t="shared" si="20"/>
        <v>100</v>
      </c>
      <c r="I131" s="60">
        <f t="shared" si="21"/>
        <v>0.65144578403592979</v>
      </c>
      <c r="J131" s="43">
        <f>'[1]Oktober  (2)'!Q96</f>
        <v>0</v>
      </c>
      <c r="K131" s="61">
        <v>50000000</v>
      </c>
      <c r="L131" s="58">
        <v>100</v>
      </c>
      <c r="M131" s="44">
        <f t="shared" si="22"/>
        <v>37640</v>
      </c>
      <c r="N131" s="56" t="s">
        <v>245</v>
      </c>
      <c r="O131" s="111" t="s">
        <v>241</v>
      </c>
      <c r="P131" s="56" t="s">
        <v>462</v>
      </c>
      <c r="Q131" s="56" t="s">
        <v>463</v>
      </c>
      <c r="R131" s="111" t="s">
        <v>464</v>
      </c>
      <c r="S131" s="205" t="s">
        <v>206</v>
      </c>
      <c r="T131" s="205" t="s">
        <v>460</v>
      </c>
      <c r="U131" s="95" t="s">
        <v>242</v>
      </c>
      <c r="V131" s="95" t="s">
        <v>243</v>
      </c>
      <c r="W131" s="55" t="s">
        <v>244</v>
      </c>
      <c r="X131" s="56">
        <v>50000000</v>
      </c>
      <c r="Y131" s="56" t="s">
        <v>246</v>
      </c>
      <c r="Z131" s="57">
        <f>(D131/D206)*100</f>
        <v>0.65144578403592968</v>
      </c>
      <c r="AA131" s="58">
        <f t="shared" si="19"/>
        <v>50037540</v>
      </c>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2"/>
      <c r="EW131" s="63"/>
    </row>
    <row r="132" spans="1:153" s="64" customFormat="1" ht="148.5" customHeight="1" x14ac:dyDescent="0.25">
      <c r="A132" s="110"/>
      <c r="B132" s="291"/>
      <c r="C132" s="90" t="s">
        <v>248</v>
      </c>
      <c r="D132" s="388">
        <v>50037640</v>
      </c>
      <c r="E132" s="59" t="s">
        <v>247</v>
      </c>
      <c r="F132" s="43">
        <f>'[1]Oktober  (2)'!O97</f>
        <v>50</v>
      </c>
      <c r="G132" s="61">
        <v>50</v>
      </c>
      <c r="H132" s="59">
        <f t="shared" si="20"/>
        <v>100</v>
      </c>
      <c r="I132" s="60">
        <f t="shared" si="21"/>
        <v>0.65144578403592979</v>
      </c>
      <c r="J132" s="43">
        <f>'[1]Oktober  (2)'!Q97</f>
        <v>0</v>
      </c>
      <c r="K132" s="61">
        <v>49901000</v>
      </c>
      <c r="L132" s="58">
        <v>100</v>
      </c>
      <c r="M132" s="44">
        <f t="shared" si="22"/>
        <v>136640</v>
      </c>
      <c r="N132" s="56" t="s">
        <v>253</v>
      </c>
      <c r="O132" s="111" t="s">
        <v>249</v>
      </c>
      <c r="P132" s="56" t="s">
        <v>457</v>
      </c>
      <c r="Q132" s="56" t="s">
        <v>458</v>
      </c>
      <c r="R132" s="111" t="s">
        <v>459</v>
      </c>
      <c r="S132" s="205" t="s">
        <v>206</v>
      </c>
      <c r="T132" s="205" t="s">
        <v>460</v>
      </c>
      <c r="U132" s="95" t="s">
        <v>250</v>
      </c>
      <c r="V132" s="56" t="s">
        <v>251</v>
      </c>
      <c r="W132" s="103" t="s">
        <v>252</v>
      </c>
      <c r="X132" s="56">
        <v>49901000</v>
      </c>
      <c r="Y132" s="56" t="s">
        <v>254</v>
      </c>
      <c r="Z132" s="57">
        <f>(D132/D206)*100</f>
        <v>0.65144578403592968</v>
      </c>
      <c r="AA132" s="58">
        <f t="shared" si="19"/>
        <v>50037540</v>
      </c>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2"/>
      <c r="EW132" s="63"/>
    </row>
    <row r="133" spans="1:153" s="64" customFormat="1" ht="63" x14ac:dyDescent="0.25">
      <c r="A133" s="110"/>
      <c r="B133" s="291"/>
      <c r="C133" s="90" t="s">
        <v>248</v>
      </c>
      <c r="D133" s="388">
        <v>92219400</v>
      </c>
      <c r="E133" s="59" t="s">
        <v>260</v>
      </c>
      <c r="F133" s="43">
        <f>'[1]Oktober  (2)'!O99</f>
        <v>50</v>
      </c>
      <c r="G133" s="61">
        <v>50</v>
      </c>
      <c r="H133" s="59">
        <f t="shared" si="20"/>
        <v>100</v>
      </c>
      <c r="I133" s="60">
        <f t="shared" si="21"/>
        <v>1.2006149637817254</v>
      </c>
      <c r="J133" s="43">
        <f>'[1]Oktober  (2)'!Q99</f>
        <v>0</v>
      </c>
      <c r="K133" s="61">
        <v>92150000</v>
      </c>
      <c r="L133" s="58">
        <v>100</v>
      </c>
      <c r="M133" s="44">
        <f t="shared" si="22"/>
        <v>69400</v>
      </c>
      <c r="N133" s="56" t="s">
        <v>258</v>
      </c>
      <c r="O133" s="111" t="s">
        <v>255</v>
      </c>
      <c r="P133" s="56" t="s">
        <v>445</v>
      </c>
      <c r="Q133" s="56" t="s">
        <v>447</v>
      </c>
      <c r="R133" s="111" t="s">
        <v>446</v>
      </c>
      <c r="S133" s="205" t="s">
        <v>206</v>
      </c>
      <c r="T133" s="205" t="s">
        <v>461</v>
      </c>
      <c r="U133" s="95" t="s">
        <v>256</v>
      </c>
      <c r="V133" s="95" t="s">
        <v>211</v>
      </c>
      <c r="W133" s="103" t="s">
        <v>257</v>
      </c>
      <c r="X133" s="56">
        <v>92150000</v>
      </c>
      <c r="Y133" s="56" t="s">
        <v>259</v>
      </c>
      <c r="Z133" s="57">
        <f>(D133/D206)*100</f>
        <v>1.2006149637817254</v>
      </c>
      <c r="AA133" s="58">
        <f t="shared" si="19"/>
        <v>92219300</v>
      </c>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c r="EP133" s="62"/>
      <c r="EQ133" s="62"/>
      <c r="ER133" s="62"/>
      <c r="ES133" s="62"/>
      <c r="ET133" s="62"/>
      <c r="EU133" s="62"/>
      <c r="EV133" s="62"/>
      <c r="EW133" s="63"/>
    </row>
    <row r="134" spans="1:153" s="64" customFormat="1" ht="67.5" customHeight="1" x14ac:dyDescent="0.25">
      <c r="A134" s="110"/>
      <c r="B134" s="291"/>
      <c r="C134" s="90" t="s">
        <v>261</v>
      </c>
      <c r="D134" s="388">
        <v>63702775</v>
      </c>
      <c r="E134" s="59" t="s">
        <v>235</v>
      </c>
      <c r="F134" s="43">
        <f>'[1]Oktober  (2)'!O100</f>
        <v>0</v>
      </c>
      <c r="G134" s="61">
        <v>100</v>
      </c>
      <c r="H134" s="59">
        <f t="shared" si="20"/>
        <v>100</v>
      </c>
      <c r="I134" s="60">
        <f t="shared" si="21"/>
        <v>0.82935374660234618</v>
      </c>
      <c r="J134" s="43">
        <f>'[1]Oktober  (2)'!Q100</f>
        <v>0</v>
      </c>
      <c r="K134" s="61">
        <v>63600000</v>
      </c>
      <c r="L134" s="58">
        <v>100</v>
      </c>
      <c r="M134" s="44">
        <f t="shared" si="22"/>
        <v>102775</v>
      </c>
      <c r="N134" s="56" t="s">
        <v>264</v>
      </c>
      <c r="O134" s="111" t="s">
        <v>217</v>
      </c>
      <c r="P134" s="56" t="s">
        <v>481</v>
      </c>
      <c r="Q134" s="56" t="s">
        <v>475</v>
      </c>
      <c r="R134" s="111" t="s">
        <v>482</v>
      </c>
      <c r="S134" s="205" t="s">
        <v>206</v>
      </c>
      <c r="T134" s="205"/>
      <c r="U134" s="95" t="s">
        <v>262</v>
      </c>
      <c r="V134" s="95" t="s">
        <v>115</v>
      </c>
      <c r="W134" s="55" t="s">
        <v>263</v>
      </c>
      <c r="X134" s="56">
        <v>63600000</v>
      </c>
      <c r="Y134" s="56" t="s">
        <v>265</v>
      </c>
      <c r="Z134" s="57">
        <f>(D134/D206)*100</f>
        <v>0.82935374660234618</v>
      </c>
      <c r="AA134" s="58">
        <f t="shared" si="19"/>
        <v>63702675</v>
      </c>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2"/>
      <c r="EW134" s="63"/>
    </row>
    <row r="135" spans="1:153" s="64" customFormat="1" ht="152.25" customHeight="1" x14ac:dyDescent="0.25">
      <c r="A135" s="110"/>
      <c r="B135" s="291"/>
      <c r="C135" s="90" t="s">
        <v>266</v>
      </c>
      <c r="D135" s="388">
        <v>50520900</v>
      </c>
      <c r="E135" s="59" t="s">
        <v>270</v>
      </c>
      <c r="F135" s="43">
        <f>'[1]Oktober  (2)'!O101</f>
        <v>50</v>
      </c>
      <c r="G135" s="61">
        <v>50</v>
      </c>
      <c r="H135" s="59">
        <f t="shared" si="20"/>
        <v>100</v>
      </c>
      <c r="I135" s="60">
        <f t="shared" si="21"/>
        <v>0.65773740149816817</v>
      </c>
      <c r="J135" s="43">
        <f>'[1]Oktober  (2)'!Q101</f>
        <v>0</v>
      </c>
      <c r="K135" s="61">
        <v>50360000</v>
      </c>
      <c r="L135" s="58">
        <v>100</v>
      </c>
      <c r="M135" s="44">
        <f t="shared" si="22"/>
        <v>160900</v>
      </c>
      <c r="N135" s="56" t="s">
        <v>268</v>
      </c>
      <c r="O135" s="111" t="s">
        <v>483</v>
      </c>
      <c r="P135" s="56" t="s">
        <v>484</v>
      </c>
      <c r="Q135" s="56" t="s">
        <v>485</v>
      </c>
      <c r="R135" s="111" t="s">
        <v>486</v>
      </c>
      <c r="S135" s="205" t="s">
        <v>206</v>
      </c>
      <c r="T135" s="205" t="s">
        <v>487</v>
      </c>
      <c r="U135" s="95" t="s">
        <v>262</v>
      </c>
      <c r="V135" s="95" t="s">
        <v>115</v>
      </c>
      <c r="W135" s="55" t="s">
        <v>267</v>
      </c>
      <c r="X135" s="56">
        <v>50360000</v>
      </c>
      <c r="Y135" s="56" t="s">
        <v>269</v>
      </c>
      <c r="Z135" s="57">
        <f>(D135/D206)*100</f>
        <v>0.65773740149816817</v>
      </c>
      <c r="AA135" s="58">
        <f t="shared" si="19"/>
        <v>50520800</v>
      </c>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2"/>
      <c r="EW135" s="63"/>
    </row>
    <row r="136" spans="1:153" s="64" customFormat="1" ht="249" customHeight="1" x14ac:dyDescent="0.25">
      <c r="A136" s="110"/>
      <c r="B136" s="291"/>
      <c r="C136" s="90" t="s">
        <v>271</v>
      </c>
      <c r="D136" s="388">
        <v>102465000</v>
      </c>
      <c r="E136" s="59" t="s">
        <v>277</v>
      </c>
      <c r="F136" s="43">
        <f>'[1]Oktober  (2)'!O103</f>
        <v>50</v>
      </c>
      <c r="G136" s="61">
        <v>50</v>
      </c>
      <c r="H136" s="59">
        <f t="shared" si="20"/>
        <v>100</v>
      </c>
      <c r="I136" s="60">
        <f t="shared" si="21"/>
        <v>1.3340036073092481</v>
      </c>
      <c r="J136" s="43">
        <f>'[1]Oktober  (2)'!Q103</f>
        <v>0</v>
      </c>
      <c r="K136" s="61">
        <v>97000000</v>
      </c>
      <c r="L136" s="58">
        <v>100</v>
      </c>
      <c r="M136" s="44">
        <f t="shared" si="22"/>
        <v>5465000</v>
      </c>
      <c r="N136" s="56" t="s">
        <v>275</v>
      </c>
      <c r="O136" s="111" t="s">
        <v>465</v>
      </c>
      <c r="P136" s="56" t="s">
        <v>466</v>
      </c>
      <c r="Q136" s="56" t="s">
        <v>467</v>
      </c>
      <c r="R136" s="111" t="s">
        <v>488</v>
      </c>
      <c r="S136" s="205" t="s">
        <v>206</v>
      </c>
      <c r="T136" s="205" t="s">
        <v>468</v>
      </c>
      <c r="U136" s="95" t="s">
        <v>272</v>
      </c>
      <c r="V136" s="56" t="s">
        <v>273</v>
      </c>
      <c r="W136" s="103" t="s">
        <v>274</v>
      </c>
      <c r="X136" s="56">
        <v>97000000</v>
      </c>
      <c r="Y136" s="56" t="s">
        <v>276</v>
      </c>
      <c r="Z136" s="57">
        <f>(D136/D206)*100</f>
        <v>1.3340036073092481</v>
      </c>
      <c r="AA136" s="58">
        <f t="shared" si="19"/>
        <v>102464900</v>
      </c>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c r="EO136" s="62"/>
      <c r="EP136" s="62"/>
      <c r="EQ136" s="62"/>
      <c r="ER136" s="62"/>
      <c r="ES136" s="62"/>
      <c r="ET136" s="62"/>
      <c r="EU136" s="62"/>
      <c r="EV136" s="62"/>
      <c r="EW136" s="63"/>
    </row>
    <row r="137" spans="1:153" s="64" customFormat="1" ht="123" customHeight="1" x14ac:dyDescent="0.25">
      <c r="A137" s="110"/>
      <c r="B137" s="291"/>
      <c r="C137" s="90" t="s">
        <v>248</v>
      </c>
      <c r="D137" s="388">
        <v>50208480</v>
      </c>
      <c r="E137" s="59" t="s">
        <v>283</v>
      </c>
      <c r="F137" s="43">
        <f>'[1]Oktober  (2)'!O104</f>
        <v>50</v>
      </c>
      <c r="G137" s="61">
        <v>50</v>
      </c>
      <c r="H137" s="59">
        <f t="shared" si="20"/>
        <v>100</v>
      </c>
      <c r="I137" s="60">
        <f t="shared" si="21"/>
        <v>0.65366996962391299</v>
      </c>
      <c r="J137" s="43">
        <f>'[1]Oktober  (2)'!Q104</f>
        <v>0</v>
      </c>
      <c r="K137" s="61">
        <v>50190000</v>
      </c>
      <c r="L137" s="58">
        <v>100</v>
      </c>
      <c r="M137" s="44">
        <f t="shared" si="22"/>
        <v>18480</v>
      </c>
      <c r="N137" s="56" t="s">
        <v>281</v>
      </c>
      <c r="O137" s="111" t="s">
        <v>278</v>
      </c>
      <c r="P137" s="56" t="s">
        <v>451</v>
      </c>
      <c r="Q137" s="56" t="s">
        <v>454</v>
      </c>
      <c r="R137" s="111" t="s">
        <v>455</v>
      </c>
      <c r="S137" s="205" t="s">
        <v>206</v>
      </c>
      <c r="T137" s="205" t="s">
        <v>456</v>
      </c>
      <c r="U137" s="95" t="s">
        <v>250</v>
      </c>
      <c r="V137" s="95" t="s">
        <v>279</v>
      </c>
      <c r="W137" s="103" t="s">
        <v>280</v>
      </c>
      <c r="X137" s="56">
        <v>50190000</v>
      </c>
      <c r="Y137" s="56" t="s">
        <v>282</v>
      </c>
      <c r="Z137" s="57">
        <f>(D137/D206)*100</f>
        <v>0.65366996962391299</v>
      </c>
      <c r="AA137" s="58">
        <f t="shared" si="19"/>
        <v>50208380</v>
      </c>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2"/>
      <c r="EW137" s="63"/>
    </row>
    <row r="138" spans="1:153" s="64" customFormat="1" ht="63" hidden="1" x14ac:dyDescent="0.25">
      <c r="A138" s="110"/>
      <c r="B138" s="291"/>
      <c r="C138" s="90" t="s">
        <v>284</v>
      </c>
      <c r="D138" s="388">
        <v>99874200</v>
      </c>
      <c r="E138" s="59" t="s">
        <v>270</v>
      </c>
      <c r="F138" s="43">
        <f>'[1]Oktober  (2)'!O105</f>
        <v>50</v>
      </c>
      <c r="G138" s="61">
        <v>50</v>
      </c>
      <c r="H138" s="59">
        <f t="shared" si="20"/>
        <v>100</v>
      </c>
      <c r="I138" s="60">
        <f t="shared" si="21"/>
        <v>1.3002736844495713</v>
      </c>
      <c r="J138" s="43">
        <f>'[1]Oktober  (2)'!Q105</f>
        <v>0</v>
      </c>
      <c r="K138" s="61">
        <v>98000000</v>
      </c>
      <c r="L138" s="99">
        <v>100</v>
      </c>
      <c r="M138" s="44">
        <f t="shared" si="22"/>
        <v>1874200</v>
      </c>
      <c r="N138" s="56" t="s">
        <v>288</v>
      </c>
      <c r="O138" s="111" t="s">
        <v>113</v>
      </c>
      <c r="P138" s="56"/>
      <c r="Q138" s="56"/>
      <c r="R138" s="111"/>
      <c r="S138" s="205" t="s">
        <v>206</v>
      </c>
      <c r="T138" s="205"/>
      <c r="U138" s="95" t="s">
        <v>285</v>
      </c>
      <c r="V138" s="56" t="s">
        <v>286</v>
      </c>
      <c r="W138" s="55" t="s">
        <v>287</v>
      </c>
      <c r="X138" s="56">
        <v>98000000</v>
      </c>
      <c r="Y138" s="56" t="s">
        <v>289</v>
      </c>
      <c r="Z138" s="57">
        <f>(D138/D206)*100</f>
        <v>1.3002736844495713</v>
      </c>
      <c r="AA138" s="58">
        <f t="shared" si="19"/>
        <v>99874100</v>
      </c>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2"/>
      <c r="EW138" s="63"/>
    </row>
    <row r="139" spans="1:153" s="64" customFormat="1" ht="47.25" hidden="1" x14ac:dyDescent="0.25">
      <c r="A139" s="50" t="s">
        <v>290</v>
      </c>
      <c r="B139" s="290"/>
      <c r="C139" s="77" t="s">
        <v>291</v>
      </c>
      <c r="D139" s="87">
        <f>SUM(D140:D140)</f>
        <v>134047320</v>
      </c>
      <c r="E139" s="59"/>
      <c r="F139" s="58"/>
      <c r="G139" s="87"/>
      <c r="H139" s="31"/>
      <c r="I139" s="87"/>
      <c r="J139" s="61">
        <f>SUM(J140:J140)</f>
        <v>63203138</v>
      </c>
      <c r="K139" s="61">
        <f>SUM(K140:K140)</f>
        <v>56369433</v>
      </c>
      <c r="L139" s="58">
        <f t="shared" si="16"/>
        <v>119572571</v>
      </c>
      <c r="M139" s="44">
        <f t="shared" si="22"/>
        <v>77677887</v>
      </c>
      <c r="N139" s="56"/>
      <c r="O139" s="52"/>
      <c r="P139" s="199"/>
      <c r="Q139" s="199"/>
      <c r="R139" s="52"/>
      <c r="S139" s="205"/>
      <c r="T139" s="205"/>
      <c r="U139" s="79"/>
      <c r="V139" s="56"/>
      <c r="W139" s="55"/>
      <c r="X139" s="56"/>
      <c r="Y139" s="56"/>
      <c r="Z139" s="87"/>
      <c r="AA139" s="58">
        <f t="shared" si="19"/>
        <v>14474749</v>
      </c>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2"/>
      <c r="EW139" s="63"/>
    </row>
    <row r="140" spans="1:153" s="49" customFormat="1" ht="63" hidden="1" x14ac:dyDescent="0.25">
      <c r="A140" s="112"/>
      <c r="B140" s="299"/>
      <c r="C140" s="76" t="s">
        <v>292</v>
      </c>
      <c r="D140" s="116">
        <v>134047320</v>
      </c>
      <c r="E140" s="44"/>
      <c r="F140" s="43">
        <f>'[1]Oktober  (2)'!O107</f>
        <v>40</v>
      </c>
      <c r="G140" s="68">
        <v>20</v>
      </c>
      <c r="H140" s="44">
        <f t="shared" si="20"/>
        <v>60</v>
      </c>
      <c r="I140" s="45">
        <f>(Z140*H140)/100</f>
        <v>1.0471064759486877</v>
      </c>
      <c r="J140" s="43">
        <f>'[1]Oktober  (2)'!Q107</f>
        <v>63203138</v>
      </c>
      <c r="K140" s="68">
        <f>27594393+26225040+2550000</f>
        <v>56369433</v>
      </c>
      <c r="L140" s="43">
        <f t="shared" si="16"/>
        <v>119572571</v>
      </c>
      <c r="M140" s="44">
        <f t="shared" si="22"/>
        <v>77677887</v>
      </c>
      <c r="N140" s="41">
        <v>0</v>
      </c>
      <c r="O140" s="37"/>
      <c r="P140" s="190"/>
      <c r="Q140" s="190"/>
      <c r="R140" s="37"/>
      <c r="S140" s="215" t="s">
        <v>53</v>
      </c>
      <c r="T140" s="215"/>
      <c r="U140" s="41">
        <v>0</v>
      </c>
      <c r="V140" s="41">
        <v>0</v>
      </c>
      <c r="W140" s="40">
        <v>0</v>
      </c>
      <c r="X140" s="41">
        <v>0</v>
      </c>
      <c r="Y140" s="41">
        <v>0</v>
      </c>
      <c r="Z140" s="42">
        <f>(D140/D206)*100</f>
        <v>1.7451774599144794</v>
      </c>
      <c r="AA140" s="43">
        <f t="shared" si="19"/>
        <v>14474749</v>
      </c>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c r="CA140" s="47"/>
      <c r="CB140" s="47"/>
      <c r="CC140" s="47"/>
      <c r="CD140" s="47"/>
      <c r="CE140" s="47"/>
      <c r="CF140" s="47"/>
      <c r="CG140" s="47"/>
      <c r="CH140" s="47"/>
      <c r="CI140" s="47"/>
      <c r="CJ140" s="47"/>
      <c r="CK140" s="47"/>
      <c r="CL140" s="47"/>
      <c r="CM140" s="47"/>
      <c r="CN140" s="47"/>
      <c r="CO140" s="47"/>
      <c r="CP140" s="47"/>
      <c r="CQ140" s="47"/>
      <c r="CR140" s="47"/>
      <c r="CS140" s="47"/>
      <c r="CT140" s="47"/>
      <c r="CU140" s="47"/>
      <c r="CV140" s="47"/>
      <c r="CW140" s="47"/>
      <c r="CX140" s="47"/>
      <c r="CY140" s="47"/>
      <c r="CZ140" s="47"/>
      <c r="DA140" s="47"/>
      <c r="DB140" s="47"/>
      <c r="DC140" s="47"/>
      <c r="DD140" s="47"/>
      <c r="DE140" s="47"/>
      <c r="DF140" s="47"/>
      <c r="DG140" s="47"/>
      <c r="DH140" s="47"/>
      <c r="DI140" s="47"/>
      <c r="DJ140" s="47"/>
      <c r="DK140" s="47"/>
      <c r="DL140" s="47"/>
      <c r="DM140" s="47"/>
      <c r="DN140" s="47"/>
      <c r="DO140" s="47"/>
      <c r="DP140" s="47"/>
      <c r="DQ140" s="47"/>
      <c r="DR140" s="47"/>
      <c r="DS140" s="47"/>
      <c r="DT140" s="47"/>
      <c r="DU140" s="47"/>
      <c r="DV140" s="47"/>
      <c r="DW140" s="47"/>
      <c r="DX140" s="47"/>
      <c r="DY140" s="47"/>
      <c r="DZ140" s="47"/>
      <c r="EA140" s="47"/>
      <c r="EB140" s="47"/>
      <c r="EC140" s="47"/>
      <c r="ED140" s="47"/>
      <c r="EE140" s="47"/>
      <c r="EF140" s="47"/>
      <c r="EG140" s="47"/>
      <c r="EH140" s="47"/>
      <c r="EI140" s="47"/>
      <c r="EJ140" s="47"/>
      <c r="EK140" s="47"/>
      <c r="EL140" s="47"/>
      <c r="EM140" s="47"/>
      <c r="EN140" s="47"/>
      <c r="EO140" s="47"/>
      <c r="EP140" s="47"/>
      <c r="EQ140" s="47"/>
      <c r="ER140" s="47"/>
      <c r="ES140" s="47"/>
      <c r="ET140" s="47"/>
      <c r="EU140" s="47"/>
      <c r="EV140" s="47"/>
      <c r="EW140" s="48"/>
    </row>
    <row r="141" spans="1:153" s="34" customFormat="1" ht="47.25" hidden="1" x14ac:dyDescent="0.25">
      <c r="A141" s="20" t="s">
        <v>293</v>
      </c>
      <c r="B141" s="292"/>
      <c r="C141" s="73" t="s">
        <v>294</v>
      </c>
      <c r="D141" s="389">
        <f>SUM(D142,D144,D146,D169)</f>
        <v>3913071580</v>
      </c>
      <c r="E141" s="59"/>
      <c r="F141" s="58"/>
      <c r="G141" s="108"/>
      <c r="H141" s="108"/>
      <c r="I141" s="108"/>
      <c r="J141" s="29">
        <f>J142+J144+J146+J169</f>
        <v>31563090</v>
      </c>
      <c r="K141" s="29">
        <f>K142+K144+K146+K169</f>
        <v>3849863901</v>
      </c>
      <c r="L141" s="29">
        <f t="shared" si="16"/>
        <v>3881426991</v>
      </c>
      <c r="M141" s="44">
        <f t="shared" si="22"/>
        <v>63207679</v>
      </c>
      <c r="N141" s="27"/>
      <c r="O141" s="24"/>
      <c r="P141" s="27"/>
      <c r="Q141" s="27"/>
      <c r="R141" s="24"/>
      <c r="S141" s="214"/>
      <c r="T141" s="214"/>
      <c r="U141" s="107"/>
      <c r="V141" s="27"/>
      <c r="W141" s="25"/>
      <c r="X141" s="27"/>
      <c r="Y141" s="27"/>
      <c r="Z141" s="108"/>
      <c r="AA141" s="29">
        <f t="shared" si="19"/>
        <v>31644589</v>
      </c>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c r="EM141" s="32"/>
      <c r="EN141" s="32"/>
      <c r="EO141" s="32"/>
      <c r="EP141" s="32"/>
      <c r="EQ141" s="32"/>
      <c r="ER141" s="32"/>
      <c r="ES141" s="32"/>
      <c r="ET141" s="32"/>
      <c r="EU141" s="32"/>
      <c r="EV141" s="32"/>
      <c r="EW141" s="33"/>
    </row>
    <row r="142" spans="1:153" s="64" customFormat="1" ht="31.5" hidden="1" x14ac:dyDescent="0.25">
      <c r="A142" s="50" t="s">
        <v>295</v>
      </c>
      <c r="B142" s="290"/>
      <c r="C142" s="77" t="s">
        <v>296</v>
      </c>
      <c r="D142" s="388">
        <f>D143</f>
        <v>27380000</v>
      </c>
      <c r="E142" s="59"/>
      <c r="F142" s="58"/>
      <c r="G142" s="61"/>
      <c r="H142" s="59"/>
      <c r="I142" s="87"/>
      <c r="J142" s="58">
        <f>J143</f>
        <v>18520000</v>
      </c>
      <c r="K142" s="61">
        <f>K143</f>
        <v>8000000</v>
      </c>
      <c r="L142" s="58">
        <f t="shared" si="16"/>
        <v>26520000</v>
      </c>
      <c r="M142" s="44">
        <f t="shared" si="22"/>
        <v>19380000</v>
      </c>
      <c r="N142" s="56"/>
      <c r="O142" s="54"/>
      <c r="P142" s="56"/>
      <c r="Q142" s="56"/>
      <c r="R142" s="54"/>
      <c r="S142" s="205" t="s">
        <v>40</v>
      </c>
      <c r="T142" s="205"/>
      <c r="U142" s="56"/>
      <c r="V142" s="56"/>
      <c r="W142" s="55"/>
      <c r="X142" s="56"/>
      <c r="Y142" s="56"/>
      <c r="Z142" s="87"/>
      <c r="AA142" s="58">
        <f t="shared" si="19"/>
        <v>860000</v>
      </c>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2"/>
      <c r="EW142" s="63"/>
    </row>
    <row r="143" spans="1:153" s="49" customFormat="1" ht="47.25" hidden="1" x14ac:dyDescent="0.25">
      <c r="A143" s="112"/>
      <c r="B143" s="299"/>
      <c r="C143" s="76" t="s">
        <v>297</v>
      </c>
      <c r="D143" s="116">
        <v>27380000</v>
      </c>
      <c r="E143" s="44"/>
      <c r="F143" s="43">
        <f>'[1]Oktober  (2)'!O110</f>
        <v>15</v>
      </c>
      <c r="G143" s="68">
        <v>85</v>
      </c>
      <c r="H143" s="44">
        <f t="shared" si="20"/>
        <v>100</v>
      </c>
      <c r="I143" s="45">
        <f>(Z143*H143)/100</f>
        <v>0.35646336571636378</v>
      </c>
      <c r="J143" s="43">
        <f>'[1]Oktober  (2)'!Q110</f>
        <v>18520000</v>
      </c>
      <c r="K143" s="68">
        <v>8000000</v>
      </c>
      <c r="L143" s="43">
        <f t="shared" si="16"/>
        <v>26520000</v>
      </c>
      <c r="M143" s="44">
        <f t="shared" si="22"/>
        <v>19380000</v>
      </c>
      <c r="N143" s="41">
        <v>0</v>
      </c>
      <c r="O143" s="115"/>
      <c r="P143" s="190"/>
      <c r="Q143" s="190"/>
      <c r="R143" s="115"/>
      <c r="S143" s="215" t="s">
        <v>40</v>
      </c>
      <c r="T143" s="215"/>
      <c r="U143" s="41">
        <v>0</v>
      </c>
      <c r="V143" s="41">
        <v>0</v>
      </c>
      <c r="W143" s="40">
        <v>0</v>
      </c>
      <c r="X143" s="41">
        <v>0</v>
      </c>
      <c r="Y143" s="41">
        <v>0</v>
      </c>
      <c r="Z143" s="42">
        <f>(D143/D206)*100</f>
        <v>0.35646336571636378</v>
      </c>
      <c r="AA143" s="43">
        <f t="shared" si="19"/>
        <v>860000</v>
      </c>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c r="BT143" s="47"/>
      <c r="BU143" s="47"/>
      <c r="BV143" s="47"/>
      <c r="BW143" s="47"/>
      <c r="BX143" s="47"/>
      <c r="BY143" s="47"/>
      <c r="BZ143" s="47"/>
      <c r="CA143" s="47"/>
      <c r="CB143" s="47"/>
      <c r="CC143" s="47"/>
      <c r="CD143" s="47"/>
      <c r="CE143" s="47"/>
      <c r="CF143" s="47"/>
      <c r="CG143" s="47"/>
      <c r="CH143" s="47"/>
      <c r="CI143" s="47"/>
      <c r="CJ143" s="47"/>
      <c r="CK143" s="47"/>
      <c r="CL143" s="47"/>
      <c r="CM143" s="47"/>
      <c r="CN143" s="47"/>
      <c r="CO143" s="47"/>
      <c r="CP143" s="47"/>
      <c r="CQ143" s="47"/>
      <c r="CR143" s="47"/>
      <c r="CS143" s="47"/>
      <c r="CT143" s="47"/>
      <c r="CU143" s="47"/>
      <c r="CV143" s="47"/>
      <c r="CW143" s="47"/>
      <c r="CX143" s="47"/>
      <c r="CY143" s="47"/>
      <c r="CZ143" s="47"/>
      <c r="DA143" s="47"/>
      <c r="DB143" s="47"/>
      <c r="DC143" s="47"/>
      <c r="DD143" s="47"/>
      <c r="DE143" s="47"/>
      <c r="DF143" s="47"/>
      <c r="DG143" s="47"/>
      <c r="DH143" s="47"/>
      <c r="DI143" s="47"/>
      <c r="DJ143" s="47"/>
      <c r="DK143" s="47"/>
      <c r="DL143" s="47"/>
      <c r="DM143" s="47"/>
      <c r="DN143" s="47"/>
      <c r="DO143" s="47"/>
      <c r="DP143" s="47"/>
      <c r="DQ143" s="47"/>
      <c r="DR143" s="47"/>
      <c r="DS143" s="47"/>
      <c r="DT143" s="47"/>
      <c r="DU143" s="47"/>
      <c r="DV143" s="47"/>
      <c r="DW143" s="47"/>
      <c r="DX143" s="47"/>
      <c r="DY143" s="47"/>
      <c r="DZ143" s="47"/>
      <c r="EA143" s="47"/>
      <c r="EB143" s="47"/>
      <c r="EC143" s="47"/>
      <c r="ED143" s="47"/>
      <c r="EE143" s="47"/>
      <c r="EF143" s="47"/>
      <c r="EG143" s="47"/>
      <c r="EH143" s="47"/>
      <c r="EI143" s="47"/>
      <c r="EJ143" s="47"/>
      <c r="EK143" s="47"/>
      <c r="EL143" s="47"/>
      <c r="EM143" s="47"/>
      <c r="EN143" s="47"/>
      <c r="EO143" s="47"/>
      <c r="EP143" s="47"/>
      <c r="EQ143" s="47"/>
      <c r="ER143" s="47"/>
      <c r="ES143" s="47"/>
      <c r="ET143" s="47"/>
      <c r="EU143" s="47"/>
      <c r="EV143" s="47"/>
      <c r="EW143" s="48"/>
    </row>
    <row r="144" spans="1:153" s="64" customFormat="1" ht="47.25" hidden="1" x14ac:dyDescent="0.25">
      <c r="A144" s="50" t="s">
        <v>298</v>
      </c>
      <c r="B144" s="290"/>
      <c r="C144" s="77" t="s">
        <v>299</v>
      </c>
      <c r="D144" s="395">
        <f>D145</f>
        <v>22089020</v>
      </c>
      <c r="E144" s="59"/>
      <c r="F144" s="58"/>
      <c r="G144" s="61"/>
      <c r="H144" s="59"/>
      <c r="I144" s="118"/>
      <c r="J144" s="61">
        <f>SUM(J145)/1</f>
        <v>0</v>
      </c>
      <c r="K144" s="61">
        <f>SUM(K145)/1</f>
        <v>22024020</v>
      </c>
      <c r="L144" s="57">
        <f t="shared" si="16"/>
        <v>22024020</v>
      </c>
      <c r="M144" s="44">
        <f t="shared" si="22"/>
        <v>65000</v>
      </c>
      <c r="N144" s="56"/>
      <c r="O144" s="52"/>
      <c r="P144" s="199"/>
      <c r="Q144" s="199"/>
      <c r="R144" s="52"/>
      <c r="S144" s="205" t="s">
        <v>53</v>
      </c>
      <c r="T144" s="205"/>
      <c r="U144" s="56"/>
      <c r="V144" s="56"/>
      <c r="W144" s="55"/>
      <c r="X144" s="56"/>
      <c r="Y144" s="56"/>
      <c r="Z144" s="118"/>
      <c r="AA144" s="58">
        <f t="shared" si="19"/>
        <v>65000</v>
      </c>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c r="EO144" s="62"/>
      <c r="EP144" s="62"/>
      <c r="EQ144" s="62"/>
      <c r="ER144" s="62"/>
      <c r="ES144" s="62"/>
      <c r="ET144" s="62"/>
      <c r="EU144" s="62"/>
      <c r="EV144" s="62"/>
      <c r="EW144" s="63"/>
    </row>
    <row r="145" spans="1:153" s="64" customFormat="1" ht="47.25" hidden="1" x14ac:dyDescent="0.25">
      <c r="A145" s="110"/>
      <c r="B145" s="298"/>
      <c r="C145" s="77" t="s">
        <v>300</v>
      </c>
      <c r="D145" s="87">
        <v>22089020</v>
      </c>
      <c r="E145" s="59"/>
      <c r="F145" s="43">
        <f>'[1]Oktober  (2)'!O112</f>
        <v>15</v>
      </c>
      <c r="G145" s="61">
        <v>85</v>
      </c>
      <c r="H145" s="59">
        <f t="shared" si="20"/>
        <v>100</v>
      </c>
      <c r="I145" s="60">
        <f>(Z145*H145)/100</f>
        <v>0.28757948921022913</v>
      </c>
      <c r="J145" s="43">
        <v>0</v>
      </c>
      <c r="K145" s="61">
        <v>22024020</v>
      </c>
      <c r="L145" s="58">
        <f t="shared" si="16"/>
        <v>22024020</v>
      </c>
      <c r="M145" s="44">
        <f t="shared" si="22"/>
        <v>65000</v>
      </c>
      <c r="N145" s="56">
        <v>0</v>
      </c>
      <c r="O145" s="119"/>
      <c r="P145" s="199"/>
      <c r="Q145" s="199"/>
      <c r="R145" s="119"/>
      <c r="S145" s="205" t="s">
        <v>53</v>
      </c>
      <c r="T145" s="205"/>
      <c r="U145" s="56">
        <v>0</v>
      </c>
      <c r="V145" s="56">
        <v>0</v>
      </c>
      <c r="W145" s="55">
        <v>0</v>
      </c>
      <c r="X145" s="56">
        <v>0</v>
      </c>
      <c r="Y145" s="56">
        <v>0</v>
      </c>
      <c r="Z145" s="57">
        <f>(D145/D206)*100</f>
        <v>0.28757948921022913</v>
      </c>
      <c r="AA145" s="58">
        <f t="shared" si="19"/>
        <v>65000</v>
      </c>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2"/>
      <c r="EW145" s="63"/>
    </row>
    <row r="146" spans="1:153" s="64" customFormat="1" ht="63" hidden="1" x14ac:dyDescent="0.25">
      <c r="A146" s="50" t="s">
        <v>301</v>
      </c>
      <c r="B146" s="290"/>
      <c r="C146" s="77" t="s">
        <v>302</v>
      </c>
      <c r="D146" s="395">
        <f>SUM(D147:D168)</f>
        <v>2984626560</v>
      </c>
      <c r="E146" s="59"/>
      <c r="F146" s="58"/>
      <c r="G146" s="61"/>
      <c r="H146" s="59"/>
      <c r="I146" s="118"/>
      <c r="J146" s="61">
        <f>SUM(J147:J168)</f>
        <v>13043090</v>
      </c>
      <c r="K146" s="61">
        <f>SUM(K147:K168)</f>
        <v>2944585881</v>
      </c>
      <c r="L146" s="57">
        <f t="shared" si="16"/>
        <v>2957628971</v>
      </c>
      <c r="M146" s="44">
        <f t="shared" si="22"/>
        <v>40040679</v>
      </c>
      <c r="N146" s="56"/>
      <c r="O146" s="52"/>
      <c r="P146" s="199"/>
      <c r="Q146" s="199"/>
      <c r="R146" s="52"/>
      <c r="S146" s="205" t="s">
        <v>303</v>
      </c>
      <c r="T146" s="205"/>
      <c r="U146" s="56"/>
      <c r="V146" s="56"/>
      <c r="W146" s="55"/>
      <c r="X146" s="56"/>
      <c r="Y146" s="56"/>
      <c r="Z146" s="118"/>
      <c r="AA146" s="58">
        <f t="shared" si="19"/>
        <v>26997589</v>
      </c>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2"/>
      <c r="EW146" s="63"/>
    </row>
    <row r="147" spans="1:153" s="64" customFormat="1" ht="63" hidden="1" x14ac:dyDescent="0.25">
      <c r="A147" s="110"/>
      <c r="B147" s="298"/>
      <c r="C147" s="77" t="s">
        <v>304</v>
      </c>
      <c r="D147" s="395">
        <v>22457140</v>
      </c>
      <c r="E147" s="59"/>
      <c r="F147" s="43">
        <f>'[1]Oktober  (2)'!O114</f>
        <v>30</v>
      </c>
      <c r="G147" s="61">
        <v>70</v>
      </c>
      <c r="H147" s="59">
        <f t="shared" si="20"/>
        <v>100</v>
      </c>
      <c r="I147" s="60">
        <f t="shared" ref="I147:I168" si="23">(Z147*H147)/100</f>
        <v>0.2923720857839146</v>
      </c>
      <c r="J147" s="43">
        <f>'[1]Oktober  (2)'!Q114</f>
        <v>13043090</v>
      </c>
      <c r="K147" s="61">
        <v>9175000</v>
      </c>
      <c r="L147" s="58">
        <f t="shared" si="16"/>
        <v>22218090</v>
      </c>
      <c r="M147" s="44">
        <f t="shared" si="22"/>
        <v>13282140</v>
      </c>
      <c r="N147" s="56">
        <v>0</v>
      </c>
      <c r="O147" s="52"/>
      <c r="P147" s="199"/>
      <c r="Q147" s="199"/>
      <c r="R147" s="52"/>
      <c r="S147" s="205" t="s">
        <v>303</v>
      </c>
      <c r="T147" s="205"/>
      <c r="U147" s="56">
        <v>0</v>
      </c>
      <c r="V147" s="56">
        <v>0</v>
      </c>
      <c r="W147" s="55">
        <v>0</v>
      </c>
      <c r="X147" s="56">
        <v>0</v>
      </c>
      <c r="Y147" s="56">
        <v>0</v>
      </c>
      <c r="Z147" s="57">
        <f>(D147/D206)*100</f>
        <v>0.2923720857839146</v>
      </c>
      <c r="AA147" s="58">
        <f t="shared" si="19"/>
        <v>239050</v>
      </c>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c r="BF147" s="62"/>
      <c r="BG147" s="62"/>
      <c r="BH147" s="62"/>
      <c r="BI147" s="62"/>
      <c r="BJ147" s="62"/>
      <c r="BK147" s="62"/>
      <c r="BL147" s="62"/>
      <c r="BM147" s="62"/>
      <c r="BN147" s="62"/>
      <c r="BO147" s="62"/>
      <c r="BP147" s="62"/>
      <c r="BQ147" s="62"/>
      <c r="BR147" s="62"/>
      <c r="BS147" s="62"/>
      <c r="BT147" s="62"/>
      <c r="BU147" s="62"/>
      <c r="BV147" s="62"/>
      <c r="BW147" s="62"/>
      <c r="BX147" s="62"/>
      <c r="BY147" s="62"/>
      <c r="BZ147" s="62"/>
      <c r="CA147" s="62"/>
      <c r="CB147" s="62"/>
      <c r="CC147" s="62"/>
      <c r="CD147" s="62"/>
      <c r="CE147" s="62"/>
      <c r="CF147" s="62"/>
      <c r="CG147" s="62"/>
      <c r="CH147" s="62"/>
      <c r="CI147" s="62"/>
      <c r="CJ147" s="62"/>
      <c r="CK147" s="62"/>
      <c r="CL147" s="62"/>
      <c r="CM147" s="62"/>
      <c r="CN147" s="62"/>
      <c r="CO147" s="62"/>
      <c r="CP147" s="62"/>
      <c r="CQ147" s="62"/>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c r="EO147" s="62"/>
      <c r="EP147" s="62"/>
      <c r="EQ147" s="62"/>
      <c r="ER147" s="62"/>
      <c r="ES147" s="62"/>
      <c r="ET147" s="62"/>
      <c r="EU147" s="62"/>
      <c r="EV147" s="62"/>
      <c r="EW147" s="63"/>
    </row>
    <row r="148" spans="1:153" s="64" customFormat="1" ht="63" hidden="1" x14ac:dyDescent="0.25">
      <c r="A148" s="110"/>
      <c r="B148" s="298"/>
      <c r="C148" s="77" t="s">
        <v>305</v>
      </c>
      <c r="D148" s="395">
        <v>0</v>
      </c>
      <c r="E148" s="59"/>
      <c r="F148" s="43">
        <f>'[1]Oktober  (2)'!O115</f>
        <v>0</v>
      </c>
      <c r="G148" s="61">
        <v>0</v>
      </c>
      <c r="H148" s="59">
        <f t="shared" si="20"/>
        <v>0</v>
      </c>
      <c r="I148" s="60">
        <f t="shared" si="23"/>
        <v>0</v>
      </c>
      <c r="J148" s="43">
        <f>'[1]Oktober  (2)'!Q115</f>
        <v>0</v>
      </c>
      <c r="K148" s="61">
        <v>0</v>
      </c>
      <c r="L148" s="58">
        <f t="shared" si="16"/>
        <v>0</v>
      </c>
      <c r="M148" s="44">
        <f t="shared" si="22"/>
        <v>0</v>
      </c>
      <c r="N148" s="56">
        <v>0</v>
      </c>
      <c r="O148" s="52"/>
      <c r="P148" s="199"/>
      <c r="Q148" s="199"/>
      <c r="R148" s="52"/>
      <c r="S148" s="205" t="s">
        <v>303</v>
      </c>
      <c r="T148" s="205"/>
      <c r="U148" s="56">
        <v>0</v>
      </c>
      <c r="V148" s="56">
        <v>0</v>
      </c>
      <c r="W148" s="55">
        <v>0</v>
      </c>
      <c r="X148" s="56">
        <v>0</v>
      </c>
      <c r="Y148" s="56">
        <v>0</v>
      </c>
      <c r="Z148" s="57">
        <f>(D148/D206)*100</f>
        <v>0</v>
      </c>
      <c r="AA148" s="58">
        <f t="shared" si="19"/>
        <v>0</v>
      </c>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c r="CC148" s="62"/>
      <c r="CD148" s="62"/>
      <c r="CE148" s="62"/>
      <c r="CF148" s="62"/>
      <c r="CG148" s="62"/>
      <c r="CH148" s="62"/>
      <c r="CI148" s="62"/>
      <c r="CJ148" s="62"/>
      <c r="CK148" s="62"/>
      <c r="CL148" s="62"/>
      <c r="CM148" s="62"/>
      <c r="CN148" s="62"/>
      <c r="CO148" s="62"/>
      <c r="CP148" s="62"/>
      <c r="CQ148" s="62"/>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c r="EO148" s="62"/>
      <c r="EP148" s="62"/>
      <c r="EQ148" s="62"/>
      <c r="ER148" s="62"/>
      <c r="ES148" s="62"/>
      <c r="ET148" s="62"/>
      <c r="EU148" s="62"/>
      <c r="EV148" s="62"/>
      <c r="EW148" s="63"/>
    </row>
    <row r="149" spans="1:153" s="64" customFormat="1" ht="63" hidden="1" x14ac:dyDescent="0.25">
      <c r="A149" s="110"/>
      <c r="B149" s="298"/>
      <c r="C149" s="77" t="s">
        <v>306</v>
      </c>
      <c r="D149" s="395">
        <v>0</v>
      </c>
      <c r="E149" s="59"/>
      <c r="F149" s="43">
        <f>'[1]Oktober  (2)'!O116</f>
        <v>0</v>
      </c>
      <c r="G149" s="61">
        <v>0</v>
      </c>
      <c r="H149" s="59">
        <f t="shared" si="20"/>
        <v>0</v>
      </c>
      <c r="I149" s="60">
        <f t="shared" si="23"/>
        <v>0</v>
      </c>
      <c r="J149" s="43">
        <f>'[1]Oktober  (2)'!Q116</f>
        <v>0</v>
      </c>
      <c r="K149" s="61">
        <v>0</v>
      </c>
      <c r="L149" s="58">
        <f t="shared" si="16"/>
        <v>0</v>
      </c>
      <c r="M149" s="44">
        <f t="shared" si="22"/>
        <v>0</v>
      </c>
      <c r="N149" s="56">
        <v>0</v>
      </c>
      <c r="O149" s="52"/>
      <c r="P149" s="199"/>
      <c r="Q149" s="199"/>
      <c r="R149" s="52"/>
      <c r="S149" s="205" t="s">
        <v>303</v>
      </c>
      <c r="T149" s="205"/>
      <c r="U149" s="56">
        <v>0</v>
      </c>
      <c r="V149" s="56">
        <v>0</v>
      </c>
      <c r="W149" s="55">
        <v>0</v>
      </c>
      <c r="X149" s="56">
        <v>0</v>
      </c>
      <c r="Y149" s="56">
        <v>0</v>
      </c>
      <c r="Z149" s="57">
        <f>(D149/D206)*100</f>
        <v>0</v>
      </c>
      <c r="AA149" s="58">
        <f t="shared" si="19"/>
        <v>0</v>
      </c>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c r="BF149" s="62"/>
      <c r="BG149" s="62"/>
      <c r="BH149" s="62"/>
      <c r="BI149" s="62"/>
      <c r="BJ149" s="62"/>
      <c r="BK149" s="62"/>
      <c r="BL149" s="62"/>
      <c r="BM149" s="62"/>
      <c r="BN149" s="62"/>
      <c r="BO149" s="62"/>
      <c r="BP149" s="62"/>
      <c r="BQ149" s="62"/>
      <c r="BR149" s="62"/>
      <c r="BS149" s="62"/>
      <c r="BT149" s="62"/>
      <c r="BU149" s="62"/>
      <c r="BV149" s="62"/>
      <c r="BW149" s="62"/>
      <c r="BX149" s="62"/>
      <c r="BY149" s="62"/>
      <c r="BZ149" s="62"/>
      <c r="CA149" s="62"/>
      <c r="CB149" s="62"/>
      <c r="CC149" s="62"/>
      <c r="CD149" s="62"/>
      <c r="CE149" s="62"/>
      <c r="CF149" s="62"/>
      <c r="CG149" s="62"/>
      <c r="CH149" s="62"/>
      <c r="CI149" s="62"/>
      <c r="CJ149" s="62"/>
      <c r="CK149" s="62"/>
      <c r="CL149" s="62"/>
      <c r="CM149" s="62"/>
      <c r="CN149" s="62"/>
      <c r="CO149" s="62"/>
      <c r="CP149" s="62"/>
      <c r="CQ149" s="62"/>
      <c r="CR149" s="62"/>
      <c r="CS149" s="62"/>
      <c r="CT149" s="62"/>
      <c r="CU149" s="62"/>
      <c r="CV149" s="62"/>
      <c r="CW149" s="62"/>
      <c r="CX149" s="62"/>
      <c r="CY149" s="62"/>
      <c r="CZ149" s="62"/>
      <c r="DA149" s="62"/>
      <c r="DB149" s="62"/>
      <c r="DC149" s="62"/>
      <c r="DD149" s="62"/>
      <c r="DE149" s="62"/>
      <c r="DF149" s="62"/>
      <c r="DG149" s="62"/>
      <c r="DH149" s="62"/>
      <c r="DI149" s="62"/>
      <c r="DJ149" s="62"/>
      <c r="DK149" s="62"/>
      <c r="DL149" s="62"/>
      <c r="DM149" s="62"/>
      <c r="DN149" s="62"/>
      <c r="DO149" s="62"/>
      <c r="DP149" s="62"/>
      <c r="DQ149" s="62"/>
      <c r="DR149" s="62"/>
      <c r="DS149" s="62"/>
      <c r="DT149" s="62"/>
      <c r="DU149" s="62"/>
      <c r="DV149" s="62"/>
      <c r="DW149" s="62"/>
      <c r="DX149" s="62"/>
      <c r="DY149" s="62"/>
      <c r="DZ149" s="62"/>
      <c r="EA149" s="62"/>
      <c r="EB149" s="62"/>
      <c r="EC149" s="62"/>
      <c r="ED149" s="62"/>
      <c r="EE149" s="62"/>
      <c r="EF149" s="62"/>
      <c r="EG149" s="62"/>
      <c r="EH149" s="62"/>
      <c r="EI149" s="62"/>
      <c r="EJ149" s="62"/>
      <c r="EK149" s="62"/>
      <c r="EL149" s="62"/>
      <c r="EM149" s="62"/>
      <c r="EN149" s="62"/>
      <c r="EO149" s="62"/>
      <c r="EP149" s="62"/>
      <c r="EQ149" s="62"/>
      <c r="ER149" s="62"/>
      <c r="ES149" s="62"/>
      <c r="ET149" s="62"/>
      <c r="EU149" s="62"/>
      <c r="EV149" s="62"/>
      <c r="EW149" s="63"/>
    </row>
    <row r="150" spans="1:153" s="64" customFormat="1" ht="63" x14ac:dyDescent="0.25">
      <c r="A150" s="110"/>
      <c r="B150" s="291"/>
      <c r="C150" s="90" t="s">
        <v>284</v>
      </c>
      <c r="D150" s="395">
        <v>99874200</v>
      </c>
      <c r="E150" s="59" t="s">
        <v>584</v>
      </c>
      <c r="F150" s="43"/>
      <c r="G150" s="61"/>
      <c r="H150" s="59"/>
      <c r="I150" s="60"/>
      <c r="J150" s="43"/>
      <c r="K150" s="58">
        <v>98000000</v>
      </c>
      <c r="L150" s="58">
        <v>100</v>
      </c>
      <c r="M150" s="44">
        <f t="shared" si="22"/>
        <v>1874200</v>
      </c>
      <c r="N150" s="56" t="s">
        <v>591</v>
      </c>
      <c r="O150" s="52"/>
      <c r="P150" s="199"/>
      <c r="Q150" s="199"/>
      <c r="R150" s="52"/>
      <c r="S150" s="55" t="s">
        <v>206</v>
      </c>
      <c r="T150" s="205"/>
      <c r="U150" s="56"/>
      <c r="V150" s="56"/>
      <c r="W150" s="55"/>
      <c r="X150" s="56"/>
      <c r="Y150" s="56"/>
      <c r="Z150" s="57"/>
      <c r="AA150" s="58"/>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c r="BF150" s="62"/>
      <c r="BG150" s="62"/>
      <c r="BH150" s="62"/>
      <c r="BI150" s="62"/>
      <c r="BJ150" s="62"/>
      <c r="BK150" s="62"/>
      <c r="BL150" s="62"/>
      <c r="BM150" s="62"/>
      <c r="BN150" s="62"/>
      <c r="BO150" s="62"/>
      <c r="BP150" s="62"/>
      <c r="BQ150" s="62"/>
      <c r="BR150" s="62"/>
      <c r="BS150" s="62"/>
      <c r="BT150" s="62"/>
      <c r="BU150" s="62"/>
      <c r="BV150" s="62"/>
      <c r="BW150" s="62"/>
      <c r="BX150" s="62"/>
      <c r="BY150" s="62"/>
      <c r="BZ150" s="62"/>
      <c r="CA150" s="62"/>
      <c r="CB150" s="62"/>
      <c r="CC150" s="62"/>
      <c r="CD150" s="62"/>
      <c r="CE150" s="62"/>
      <c r="CF150" s="62"/>
      <c r="CG150" s="62"/>
      <c r="CH150" s="62"/>
      <c r="CI150" s="62"/>
      <c r="CJ150" s="62"/>
      <c r="CK150" s="62"/>
      <c r="CL150" s="62"/>
      <c r="CM150" s="62"/>
      <c r="CN150" s="62"/>
      <c r="CO150" s="62"/>
      <c r="CP150" s="62"/>
      <c r="CQ150" s="62"/>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c r="EO150" s="62"/>
      <c r="EP150" s="62"/>
      <c r="EQ150" s="62"/>
      <c r="ER150" s="62"/>
      <c r="ES150" s="62"/>
      <c r="ET150" s="62"/>
      <c r="EU150" s="62"/>
      <c r="EV150" s="62"/>
      <c r="EW150" s="63"/>
    </row>
    <row r="151" spans="1:153" s="64" customFormat="1" ht="47.25" x14ac:dyDescent="0.25">
      <c r="A151" s="110"/>
      <c r="B151" s="50" t="s">
        <v>290</v>
      </c>
      <c r="C151" s="77" t="s">
        <v>291</v>
      </c>
      <c r="D151" s="116">
        <v>134047320</v>
      </c>
      <c r="E151" s="59" t="s">
        <v>584</v>
      </c>
      <c r="F151" s="43"/>
      <c r="G151" s="61"/>
      <c r="H151" s="59"/>
      <c r="I151" s="60"/>
      <c r="J151" s="43"/>
      <c r="K151" s="61">
        <v>119572571</v>
      </c>
      <c r="L151" s="58">
        <v>60</v>
      </c>
      <c r="M151" s="44">
        <f t="shared" si="22"/>
        <v>14474749</v>
      </c>
      <c r="N151" s="56" t="s">
        <v>14</v>
      </c>
      <c r="O151" s="52"/>
      <c r="P151" s="199"/>
      <c r="Q151" s="199"/>
      <c r="R151" s="52"/>
      <c r="S151" s="40" t="s">
        <v>53</v>
      </c>
      <c r="T151" s="205"/>
      <c r="U151" s="56"/>
      <c r="V151" s="56"/>
      <c r="W151" s="55"/>
      <c r="X151" s="56"/>
      <c r="Y151" s="56"/>
      <c r="Z151" s="57"/>
      <c r="AA151" s="58"/>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c r="BF151" s="62"/>
      <c r="BG151" s="62"/>
      <c r="BH151" s="62"/>
      <c r="BI151" s="62"/>
      <c r="BJ151" s="62"/>
      <c r="BK151" s="62"/>
      <c r="BL151" s="62"/>
      <c r="BM151" s="62"/>
      <c r="BN151" s="62"/>
      <c r="BO151" s="62"/>
      <c r="BP151" s="62"/>
      <c r="BQ151" s="62"/>
      <c r="BR151" s="62"/>
      <c r="BS151" s="62"/>
      <c r="BT151" s="62"/>
      <c r="BU151" s="62"/>
      <c r="BV151" s="62"/>
      <c r="BW151" s="62"/>
      <c r="BX151" s="62"/>
      <c r="BY151" s="62"/>
      <c r="BZ151" s="62"/>
      <c r="CA151" s="62"/>
      <c r="CB151" s="62"/>
      <c r="CC151" s="62"/>
      <c r="CD151" s="62"/>
      <c r="CE151" s="62"/>
      <c r="CF151" s="62"/>
      <c r="CG151" s="62"/>
      <c r="CH151" s="62"/>
      <c r="CI151" s="62"/>
      <c r="CJ151" s="62"/>
      <c r="CK151" s="62"/>
      <c r="CL151" s="62"/>
      <c r="CM151" s="62"/>
      <c r="CN151" s="62"/>
      <c r="CO151" s="62"/>
      <c r="CP151" s="62"/>
      <c r="CQ151" s="62"/>
      <c r="CR151" s="62"/>
      <c r="CS151" s="62"/>
      <c r="CT151" s="62"/>
      <c r="CU151" s="62"/>
      <c r="CV151" s="62"/>
      <c r="CW151" s="62"/>
      <c r="CX151" s="62"/>
      <c r="CY151" s="62"/>
      <c r="CZ151" s="62"/>
      <c r="DA151" s="62"/>
      <c r="DB151" s="62"/>
      <c r="DC151" s="62"/>
      <c r="DD151" s="62"/>
      <c r="DE151" s="62"/>
      <c r="DF151" s="62"/>
      <c r="DG151" s="62"/>
      <c r="DH151" s="62"/>
      <c r="DI151" s="62"/>
      <c r="DJ151" s="62"/>
      <c r="DK151" s="62"/>
      <c r="DL151" s="62"/>
      <c r="DM151" s="62"/>
      <c r="DN151" s="62"/>
      <c r="DO151" s="62"/>
      <c r="DP151" s="62"/>
      <c r="DQ151" s="62"/>
      <c r="DR151" s="62"/>
      <c r="DS151" s="62"/>
      <c r="DT151" s="62"/>
      <c r="DU151" s="62"/>
      <c r="DV151" s="62"/>
      <c r="DW151" s="62"/>
      <c r="DX151" s="62"/>
      <c r="DY151" s="62"/>
      <c r="DZ151" s="62"/>
      <c r="EA151" s="62"/>
      <c r="EB151" s="62"/>
      <c r="EC151" s="62"/>
      <c r="ED151" s="62"/>
      <c r="EE151" s="62"/>
      <c r="EF151" s="62"/>
      <c r="EG151" s="62"/>
      <c r="EH151" s="62"/>
      <c r="EI151" s="62"/>
      <c r="EJ151" s="62"/>
      <c r="EK151" s="62"/>
      <c r="EL151" s="62"/>
      <c r="EM151" s="62"/>
      <c r="EN151" s="62"/>
      <c r="EO151" s="62"/>
      <c r="EP151" s="62"/>
      <c r="EQ151" s="62"/>
      <c r="ER151" s="62"/>
      <c r="ES151" s="62"/>
      <c r="ET151" s="62"/>
      <c r="EU151" s="62"/>
      <c r="EV151" s="62"/>
      <c r="EW151" s="63"/>
    </row>
    <row r="152" spans="1:153" s="64" customFormat="1" x14ac:dyDescent="0.25">
      <c r="A152" s="110"/>
      <c r="B152" s="186"/>
      <c r="C152" s="90"/>
      <c r="D152" s="116"/>
      <c r="E152" s="59"/>
      <c r="F152" s="43"/>
      <c r="G152" s="61"/>
      <c r="H152" s="59"/>
      <c r="I152" s="60"/>
      <c r="J152" s="43"/>
      <c r="K152" s="61"/>
      <c r="L152" s="58"/>
      <c r="M152" s="58"/>
      <c r="N152" s="56"/>
      <c r="O152" s="52"/>
      <c r="P152" s="199"/>
      <c r="Q152" s="199"/>
      <c r="R152" s="52"/>
      <c r="S152" s="40"/>
      <c r="T152" s="205"/>
      <c r="U152" s="56"/>
      <c r="V152" s="56"/>
      <c r="W152" s="55"/>
      <c r="X152" s="56"/>
      <c r="Y152" s="56"/>
      <c r="Z152" s="57"/>
      <c r="AA152" s="58"/>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c r="BF152" s="62"/>
      <c r="BG152" s="62"/>
      <c r="BH152" s="62"/>
      <c r="BI152" s="62"/>
      <c r="BJ152" s="62"/>
      <c r="BK152" s="62"/>
      <c r="BL152" s="62"/>
      <c r="BM152" s="62"/>
      <c r="BN152" s="62"/>
      <c r="BO152" s="62"/>
      <c r="BP152" s="62"/>
      <c r="BQ152" s="62"/>
      <c r="BR152" s="62"/>
      <c r="BS152" s="62"/>
      <c r="BT152" s="62"/>
      <c r="BU152" s="62"/>
      <c r="BV152" s="62"/>
      <c r="BW152" s="62"/>
      <c r="BX152" s="62"/>
      <c r="BY152" s="62"/>
      <c r="BZ152" s="62"/>
      <c r="CA152" s="62"/>
      <c r="CB152" s="62"/>
      <c r="CC152" s="62"/>
      <c r="CD152" s="62"/>
      <c r="CE152" s="62"/>
      <c r="CF152" s="62"/>
      <c r="CG152" s="62"/>
      <c r="CH152" s="62"/>
      <c r="CI152" s="62"/>
      <c r="CJ152" s="62"/>
      <c r="CK152" s="62"/>
      <c r="CL152" s="62"/>
      <c r="CM152" s="62"/>
      <c r="CN152" s="62"/>
      <c r="CO152" s="62"/>
      <c r="CP152" s="62"/>
      <c r="CQ152" s="62"/>
      <c r="CR152" s="62"/>
      <c r="CS152" s="62"/>
      <c r="CT152" s="62"/>
      <c r="CU152" s="62"/>
      <c r="CV152" s="62"/>
      <c r="CW152" s="62"/>
      <c r="CX152" s="62"/>
      <c r="CY152" s="62"/>
      <c r="CZ152" s="62"/>
      <c r="DA152" s="62"/>
      <c r="DB152" s="62"/>
      <c r="DC152" s="62"/>
      <c r="DD152" s="62"/>
      <c r="DE152" s="62"/>
      <c r="DF152" s="62"/>
      <c r="DG152" s="62"/>
      <c r="DH152" s="62"/>
      <c r="DI152" s="62"/>
      <c r="DJ152" s="62"/>
      <c r="DK152" s="62"/>
      <c r="DL152" s="62"/>
      <c r="DM152" s="62"/>
      <c r="DN152" s="62"/>
      <c r="DO152" s="62"/>
      <c r="DP152" s="62"/>
      <c r="DQ152" s="62"/>
      <c r="DR152" s="62"/>
      <c r="DS152" s="62"/>
      <c r="DT152" s="62"/>
      <c r="DU152" s="62"/>
      <c r="DV152" s="62"/>
      <c r="DW152" s="62"/>
      <c r="DX152" s="62"/>
      <c r="DY152" s="62"/>
      <c r="DZ152" s="62"/>
      <c r="EA152" s="62"/>
      <c r="EB152" s="62"/>
      <c r="EC152" s="62"/>
      <c r="ED152" s="62"/>
      <c r="EE152" s="62"/>
      <c r="EF152" s="62"/>
      <c r="EG152" s="62"/>
      <c r="EH152" s="62"/>
      <c r="EI152" s="62"/>
      <c r="EJ152" s="62"/>
      <c r="EK152" s="62"/>
      <c r="EL152" s="62"/>
      <c r="EM152" s="62"/>
      <c r="EN152" s="62"/>
      <c r="EO152" s="62"/>
      <c r="EP152" s="62"/>
      <c r="EQ152" s="62"/>
      <c r="ER152" s="62"/>
      <c r="ES152" s="62"/>
      <c r="ET152" s="62"/>
      <c r="EU152" s="62"/>
      <c r="EV152" s="62"/>
      <c r="EW152" s="63"/>
    </row>
    <row r="153" spans="1:153" s="34" customFormat="1" ht="78.75" x14ac:dyDescent="0.25">
      <c r="A153" s="394"/>
      <c r="B153" s="20" t="s">
        <v>293</v>
      </c>
      <c r="C153" s="73" t="s">
        <v>294</v>
      </c>
      <c r="D153" s="396">
        <f>D154+D155+D156+D170</f>
        <v>1511889640</v>
      </c>
      <c r="E153" s="382"/>
      <c r="F153" s="366"/>
      <c r="G153" s="128"/>
      <c r="H153" s="382"/>
      <c r="I153" s="390"/>
      <c r="J153" s="366"/>
      <c r="K153" s="396">
        <f>K154+K155+K156+K170</f>
        <v>1505630110</v>
      </c>
      <c r="L153" s="29"/>
      <c r="M153" s="396">
        <f>M154+M155+M156+M170</f>
        <v>6259530</v>
      </c>
      <c r="N153" s="27"/>
      <c r="O153" s="22"/>
      <c r="P153" s="198"/>
      <c r="Q153" s="198"/>
      <c r="R153" s="22"/>
      <c r="S153" s="25" t="s">
        <v>592</v>
      </c>
      <c r="T153" s="214"/>
      <c r="U153" s="27"/>
      <c r="V153" s="27"/>
      <c r="W153" s="25"/>
      <c r="X153" s="27"/>
      <c r="Y153" s="27"/>
      <c r="Z153" s="393"/>
      <c r="AA153" s="29"/>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c r="EM153" s="32"/>
      <c r="EN153" s="32"/>
      <c r="EO153" s="32"/>
      <c r="EP153" s="32"/>
      <c r="EQ153" s="32"/>
      <c r="ER153" s="32"/>
      <c r="ES153" s="32"/>
      <c r="ET153" s="32"/>
      <c r="EU153" s="32"/>
      <c r="EV153" s="32"/>
      <c r="EW153" s="33"/>
    </row>
    <row r="154" spans="1:153" s="64" customFormat="1" ht="51.75" customHeight="1" x14ac:dyDescent="0.25">
      <c r="A154" s="110"/>
      <c r="B154" s="50" t="s">
        <v>295</v>
      </c>
      <c r="C154" s="77" t="s">
        <v>296</v>
      </c>
      <c r="D154" s="395">
        <v>27380000</v>
      </c>
      <c r="E154" s="59" t="s">
        <v>584</v>
      </c>
      <c r="F154" s="43"/>
      <c r="G154" s="61"/>
      <c r="H154" s="59"/>
      <c r="I154" s="60"/>
      <c r="J154" s="43"/>
      <c r="K154" s="61">
        <v>26520000</v>
      </c>
      <c r="L154" s="58">
        <v>100</v>
      </c>
      <c r="M154" s="44">
        <f t="shared" ref="M154:M168" si="24">D154-K154</f>
        <v>860000</v>
      </c>
      <c r="N154" s="56" t="s">
        <v>593</v>
      </c>
      <c r="O154" s="52"/>
      <c r="P154" s="199"/>
      <c r="Q154" s="199"/>
      <c r="R154" s="52"/>
      <c r="S154" s="55" t="s">
        <v>40</v>
      </c>
      <c r="T154" s="205"/>
      <c r="U154" s="56"/>
      <c r="V154" s="56"/>
      <c r="W154" s="55"/>
      <c r="X154" s="56"/>
      <c r="Y154" s="56"/>
      <c r="Z154" s="57"/>
      <c r="AA154" s="58"/>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c r="BF154" s="62"/>
      <c r="BG154" s="62"/>
      <c r="BH154" s="62"/>
      <c r="BI154" s="62"/>
      <c r="BJ154" s="62"/>
      <c r="BK154" s="62"/>
      <c r="BL154" s="62"/>
      <c r="BM154" s="62"/>
      <c r="BN154" s="62"/>
      <c r="BO154" s="62"/>
      <c r="BP154" s="62"/>
      <c r="BQ154" s="62"/>
      <c r="BR154" s="62"/>
      <c r="BS154" s="62"/>
      <c r="BT154" s="62"/>
      <c r="BU154" s="62"/>
      <c r="BV154" s="62"/>
      <c r="BW154" s="62"/>
      <c r="BX154" s="62"/>
      <c r="BY154" s="62"/>
      <c r="BZ154" s="62"/>
      <c r="CA154" s="62"/>
      <c r="CB154" s="62"/>
      <c r="CC154" s="62"/>
      <c r="CD154" s="62"/>
      <c r="CE154" s="62"/>
      <c r="CF154" s="62"/>
      <c r="CG154" s="62"/>
      <c r="CH154" s="62"/>
      <c r="CI154" s="62"/>
      <c r="CJ154" s="62"/>
      <c r="CK154" s="62"/>
      <c r="CL154" s="62"/>
      <c r="CM154" s="62"/>
      <c r="CN154" s="62"/>
      <c r="CO154" s="62"/>
      <c r="CP154" s="62"/>
      <c r="CQ154" s="62"/>
      <c r="CR154" s="62"/>
      <c r="CS154" s="62"/>
      <c r="CT154" s="62"/>
      <c r="CU154" s="62"/>
      <c r="CV154" s="62"/>
      <c r="CW154" s="62"/>
      <c r="CX154" s="62"/>
      <c r="CY154" s="62"/>
      <c r="CZ154" s="62"/>
      <c r="DA154" s="62"/>
      <c r="DB154" s="62"/>
      <c r="DC154" s="62"/>
      <c r="DD154" s="62"/>
      <c r="DE154" s="62"/>
      <c r="DF154" s="62"/>
      <c r="DG154" s="62"/>
      <c r="DH154" s="62"/>
      <c r="DI154" s="62"/>
      <c r="DJ154" s="62"/>
      <c r="DK154" s="62"/>
      <c r="DL154" s="62"/>
      <c r="DM154" s="62"/>
      <c r="DN154" s="62"/>
      <c r="DO154" s="62"/>
      <c r="DP154" s="62"/>
      <c r="DQ154" s="62"/>
      <c r="DR154" s="62"/>
      <c r="DS154" s="62"/>
      <c r="DT154" s="62"/>
      <c r="DU154" s="62"/>
      <c r="DV154" s="62"/>
      <c r="DW154" s="62"/>
      <c r="DX154" s="62"/>
      <c r="DY154" s="62"/>
      <c r="DZ154" s="62"/>
      <c r="EA154" s="62"/>
      <c r="EB154" s="62"/>
      <c r="EC154" s="62"/>
      <c r="ED154" s="62"/>
      <c r="EE154" s="62"/>
      <c r="EF154" s="62"/>
      <c r="EG154" s="62"/>
      <c r="EH154" s="62"/>
      <c r="EI154" s="62"/>
      <c r="EJ154" s="62"/>
      <c r="EK154" s="62"/>
      <c r="EL154" s="62"/>
      <c r="EM154" s="62"/>
      <c r="EN154" s="62"/>
      <c r="EO154" s="62"/>
      <c r="EP154" s="62"/>
      <c r="EQ154" s="62"/>
      <c r="ER154" s="62"/>
      <c r="ES154" s="62"/>
      <c r="ET154" s="62"/>
      <c r="EU154" s="62"/>
      <c r="EV154" s="62"/>
      <c r="EW154" s="63"/>
    </row>
    <row r="155" spans="1:153" s="64" customFormat="1" ht="51.75" customHeight="1" x14ac:dyDescent="0.25">
      <c r="A155" s="110"/>
      <c r="B155" s="50" t="s">
        <v>298</v>
      </c>
      <c r="C155" s="77" t="s">
        <v>299</v>
      </c>
      <c r="D155" s="87">
        <v>22089020</v>
      </c>
      <c r="E155" s="59" t="s">
        <v>584</v>
      </c>
      <c r="F155" s="43"/>
      <c r="G155" s="61"/>
      <c r="H155" s="59"/>
      <c r="I155" s="60"/>
      <c r="J155" s="43"/>
      <c r="K155" s="61">
        <v>22024020</v>
      </c>
      <c r="L155" s="58">
        <v>100</v>
      </c>
      <c r="M155" s="44">
        <f t="shared" si="24"/>
        <v>65000</v>
      </c>
      <c r="N155" s="56" t="s">
        <v>14</v>
      </c>
      <c r="O155" s="52"/>
      <c r="P155" s="199"/>
      <c r="Q155" s="199"/>
      <c r="R155" s="52"/>
      <c r="S155" s="55" t="s">
        <v>53</v>
      </c>
      <c r="T155" s="205"/>
      <c r="U155" s="56"/>
      <c r="V155" s="56"/>
      <c r="W155" s="55"/>
      <c r="X155" s="56"/>
      <c r="Y155" s="56"/>
      <c r="Z155" s="57"/>
      <c r="AA155" s="58"/>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c r="BF155" s="62"/>
      <c r="BG155" s="62"/>
      <c r="BH155" s="62"/>
      <c r="BI155" s="62"/>
      <c r="BJ155" s="62"/>
      <c r="BK155" s="62"/>
      <c r="BL155" s="62"/>
      <c r="BM155" s="62"/>
      <c r="BN155" s="62"/>
      <c r="BO155" s="62"/>
      <c r="BP155" s="62"/>
      <c r="BQ155" s="62"/>
      <c r="BR155" s="62"/>
      <c r="BS155" s="62"/>
      <c r="BT155" s="62"/>
      <c r="BU155" s="62"/>
      <c r="BV155" s="62"/>
      <c r="BW155" s="62"/>
      <c r="BX155" s="62"/>
      <c r="BY155" s="62"/>
      <c r="BZ155" s="62"/>
      <c r="CA155" s="62"/>
      <c r="CB155" s="62"/>
      <c r="CC155" s="62"/>
      <c r="CD155" s="62"/>
      <c r="CE155" s="62"/>
      <c r="CF155" s="62"/>
      <c r="CG155" s="62"/>
      <c r="CH155" s="62"/>
      <c r="CI155" s="62"/>
      <c r="CJ155" s="62"/>
      <c r="CK155" s="62"/>
      <c r="CL155" s="62"/>
      <c r="CM155" s="62"/>
      <c r="CN155" s="62"/>
      <c r="CO155" s="62"/>
      <c r="CP155" s="62"/>
      <c r="CQ155" s="62"/>
      <c r="CR155" s="62"/>
      <c r="CS155" s="62"/>
      <c r="CT155" s="62"/>
      <c r="CU155" s="62"/>
      <c r="CV155" s="62"/>
      <c r="CW155" s="62"/>
      <c r="CX155" s="62"/>
      <c r="CY155" s="62"/>
      <c r="CZ155" s="62"/>
      <c r="DA155" s="62"/>
      <c r="DB155" s="62"/>
      <c r="DC155" s="62"/>
      <c r="DD155" s="62"/>
      <c r="DE155" s="62"/>
      <c r="DF155" s="62"/>
      <c r="DG155" s="62"/>
      <c r="DH155" s="62"/>
      <c r="DI155" s="62"/>
      <c r="DJ155" s="62"/>
      <c r="DK155" s="62"/>
      <c r="DL155" s="62"/>
      <c r="DM155" s="62"/>
      <c r="DN155" s="62"/>
      <c r="DO155" s="62"/>
      <c r="DP155" s="62"/>
      <c r="DQ155" s="62"/>
      <c r="DR155" s="62"/>
      <c r="DS155" s="62"/>
      <c r="DT155" s="62"/>
      <c r="DU155" s="62"/>
      <c r="DV155" s="62"/>
      <c r="DW155" s="62"/>
      <c r="DX155" s="62"/>
      <c r="DY155" s="62"/>
      <c r="DZ155" s="62"/>
      <c r="EA155" s="62"/>
      <c r="EB155" s="62"/>
      <c r="EC155" s="62"/>
      <c r="ED155" s="62"/>
      <c r="EE155" s="62"/>
      <c r="EF155" s="62"/>
      <c r="EG155" s="62"/>
      <c r="EH155" s="62"/>
      <c r="EI155" s="62"/>
      <c r="EJ155" s="62"/>
      <c r="EK155" s="62"/>
      <c r="EL155" s="62"/>
      <c r="EM155" s="62"/>
      <c r="EN155" s="62"/>
      <c r="EO155" s="62"/>
      <c r="EP155" s="62"/>
      <c r="EQ155" s="62"/>
      <c r="ER155" s="62"/>
      <c r="ES155" s="62"/>
      <c r="ET155" s="62"/>
      <c r="EU155" s="62"/>
      <c r="EV155" s="62"/>
      <c r="EW155" s="63"/>
    </row>
    <row r="156" spans="1:153" s="64" customFormat="1" ht="63" x14ac:dyDescent="0.25">
      <c r="A156" s="110"/>
      <c r="B156" s="50" t="s">
        <v>301</v>
      </c>
      <c r="C156" s="77" t="s">
        <v>302</v>
      </c>
      <c r="D156" s="395">
        <f>SUM(D157:D166)+D168</f>
        <v>583444620</v>
      </c>
      <c r="E156" s="59"/>
      <c r="F156" s="43"/>
      <c r="G156" s="61"/>
      <c r="H156" s="59"/>
      <c r="I156" s="60"/>
      <c r="J156" s="43"/>
      <c r="K156" s="395">
        <f>SUM(K157:K166)+K168</f>
        <v>581832090</v>
      </c>
      <c r="L156" s="58"/>
      <c r="M156" s="395">
        <f>SUM(M157:M166)+M168</f>
        <v>1612530</v>
      </c>
      <c r="N156" s="56"/>
      <c r="O156" s="52"/>
      <c r="P156" s="199"/>
      <c r="Q156" s="199"/>
      <c r="R156" s="52"/>
      <c r="S156" s="205" t="s">
        <v>303</v>
      </c>
      <c r="T156" s="205"/>
      <c r="U156" s="56"/>
      <c r="V156" s="56"/>
      <c r="W156" s="55"/>
      <c r="X156" s="56"/>
      <c r="Y156" s="56"/>
      <c r="Z156" s="57"/>
      <c r="AA156" s="58"/>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c r="BF156" s="62"/>
      <c r="BG156" s="62"/>
      <c r="BH156" s="62"/>
      <c r="BI156" s="62"/>
      <c r="BJ156" s="62"/>
      <c r="BK156" s="62"/>
      <c r="BL156" s="62"/>
      <c r="BM156" s="62"/>
      <c r="BN156" s="62"/>
      <c r="BO156" s="62"/>
      <c r="BP156" s="62"/>
      <c r="BQ156" s="62"/>
      <c r="BR156" s="62"/>
      <c r="BS156" s="62"/>
      <c r="BT156" s="62"/>
      <c r="BU156" s="62"/>
      <c r="BV156" s="62"/>
      <c r="BW156" s="62"/>
      <c r="BX156" s="62"/>
      <c r="BY156" s="62"/>
      <c r="BZ156" s="62"/>
      <c r="CA156" s="62"/>
      <c r="CB156" s="62"/>
      <c r="CC156" s="62"/>
      <c r="CD156" s="62"/>
      <c r="CE156" s="62"/>
      <c r="CF156" s="62"/>
      <c r="CG156" s="62"/>
      <c r="CH156" s="62"/>
      <c r="CI156" s="62"/>
      <c r="CJ156" s="62"/>
      <c r="CK156" s="62"/>
      <c r="CL156" s="62"/>
      <c r="CM156" s="62"/>
      <c r="CN156" s="62"/>
      <c r="CO156" s="62"/>
      <c r="CP156" s="62"/>
      <c r="CQ156" s="62"/>
      <c r="CR156" s="62"/>
      <c r="CS156" s="62"/>
      <c r="CT156" s="62"/>
      <c r="CU156" s="62"/>
      <c r="CV156" s="62"/>
      <c r="CW156" s="62"/>
      <c r="CX156" s="62"/>
      <c r="CY156" s="62"/>
      <c r="CZ156" s="62"/>
      <c r="DA156" s="62"/>
      <c r="DB156" s="62"/>
      <c r="DC156" s="62"/>
      <c r="DD156" s="62"/>
      <c r="DE156" s="62"/>
      <c r="DF156" s="62"/>
      <c r="DG156" s="62"/>
      <c r="DH156" s="62"/>
      <c r="DI156" s="62"/>
      <c r="DJ156" s="62"/>
      <c r="DK156" s="62"/>
      <c r="DL156" s="62"/>
      <c r="DM156" s="62"/>
      <c r="DN156" s="62"/>
      <c r="DO156" s="62"/>
      <c r="DP156" s="62"/>
      <c r="DQ156" s="62"/>
      <c r="DR156" s="62"/>
      <c r="DS156" s="62"/>
      <c r="DT156" s="62"/>
      <c r="DU156" s="62"/>
      <c r="DV156" s="62"/>
      <c r="DW156" s="62"/>
      <c r="DX156" s="62"/>
      <c r="DY156" s="62"/>
      <c r="DZ156" s="62"/>
      <c r="EA156" s="62"/>
      <c r="EB156" s="62"/>
      <c r="EC156" s="62"/>
      <c r="ED156" s="62"/>
      <c r="EE156" s="62"/>
      <c r="EF156" s="62"/>
      <c r="EG156" s="62"/>
      <c r="EH156" s="62"/>
      <c r="EI156" s="62"/>
      <c r="EJ156" s="62"/>
      <c r="EK156" s="62"/>
      <c r="EL156" s="62"/>
      <c r="EM156" s="62"/>
      <c r="EN156" s="62"/>
      <c r="EO156" s="62"/>
      <c r="EP156" s="62"/>
      <c r="EQ156" s="62"/>
      <c r="ER156" s="62"/>
      <c r="ES156" s="62"/>
      <c r="ET156" s="62"/>
      <c r="EU156" s="62"/>
      <c r="EV156" s="62"/>
      <c r="EW156" s="63"/>
    </row>
    <row r="157" spans="1:153" s="64" customFormat="1" ht="63" x14ac:dyDescent="0.25">
      <c r="A157" s="110"/>
      <c r="B157" s="186"/>
      <c r="C157" s="77" t="s">
        <v>304</v>
      </c>
      <c r="D157" s="117">
        <v>22457140</v>
      </c>
      <c r="E157" s="59" t="s">
        <v>584</v>
      </c>
      <c r="F157" s="43"/>
      <c r="G157" s="61"/>
      <c r="H157" s="59"/>
      <c r="I157" s="60"/>
      <c r="J157" s="43"/>
      <c r="K157" s="61">
        <v>22218090</v>
      </c>
      <c r="L157" s="58">
        <v>100</v>
      </c>
      <c r="M157" s="44">
        <f t="shared" si="24"/>
        <v>239050</v>
      </c>
      <c r="N157" s="56"/>
      <c r="O157" s="52"/>
      <c r="P157" s="199"/>
      <c r="Q157" s="199"/>
      <c r="R157" s="52"/>
      <c r="S157" s="205" t="s">
        <v>303</v>
      </c>
      <c r="T157" s="205"/>
      <c r="U157" s="56"/>
      <c r="V157" s="56"/>
      <c r="W157" s="55"/>
      <c r="X157" s="56"/>
      <c r="Y157" s="56"/>
      <c r="Z157" s="57"/>
      <c r="AA157" s="58"/>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c r="BF157" s="62"/>
      <c r="BG157" s="62"/>
      <c r="BH157" s="62"/>
      <c r="BI157" s="62"/>
      <c r="BJ157" s="62"/>
      <c r="BK157" s="62"/>
      <c r="BL157" s="62"/>
      <c r="BM157" s="62"/>
      <c r="BN157" s="62"/>
      <c r="BO157" s="62"/>
      <c r="BP157" s="62"/>
      <c r="BQ157" s="62"/>
      <c r="BR157" s="62"/>
      <c r="BS157" s="62"/>
      <c r="BT157" s="62"/>
      <c r="BU157" s="62"/>
      <c r="BV157" s="62"/>
      <c r="BW157" s="62"/>
      <c r="BX157" s="62"/>
      <c r="BY157" s="62"/>
      <c r="BZ157" s="62"/>
      <c r="CA157" s="62"/>
      <c r="CB157" s="62"/>
      <c r="CC157" s="62"/>
      <c r="CD157" s="62"/>
      <c r="CE157" s="62"/>
      <c r="CF157" s="62"/>
      <c r="CG157" s="62"/>
      <c r="CH157" s="62"/>
      <c r="CI157" s="62"/>
      <c r="CJ157" s="62"/>
      <c r="CK157" s="62"/>
      <c r="CL157" s="62"/>
      <c r="CM157" s="62"/>
      <c r="CN157" s="62"/>
      <c r="CO157" s="62"/>
      <c r="CP157" s="62"/>
      <c r="CQ157" s="62"/>
      <c r="CR157" s="62"/>
      <c r="CS157" s="62"/>
      <c r="CT157" s="62"/>
      <c r="CU157" s="62"/>
      <c r="CV157" s="62"/>
      <c r="CW157" s="62"/>
      <c r="CX157" s="62"/>
      <c r="CY157" s="62"/>
      <c r="CZ157" s="62"/>
      <c r="DA157" s="62"/>
      <c r="DB157" s="62"/>
      <c r="DC157" s="62"/>
      <c r="DD157" s="62"/>
      <c r="DE157" s="62"/>
      <c r="DF157" s="62"/>
      <c r="DG157" s="62"/>
      <c r="DH157" s="62"/>
      <c r="DI157" s="62"/>
      <c r="DJ157" s="62"/>
      <c r="DK157" s="62"/>
      <c r="DL157" s="62"/>
      <c r="DM157" s="62"/>
      <c r="DN157" s="62"/>
      <c r="DO157" s="62"/>
      <c r="DP157" s="62"/>
      <c r="DQ157" s="62"/>
      <c r="DR157" s="62"/>
      <c r="DS157" s="62"/>
      <c r="DT157" s="62"/>
      <c r="DU157" s="62"/>
      <c r="DV157" s="62"/>
      <c r="DW157" s="62"/>
      <c r="DX157" s="62"/>
      <c r="DY157" s="62"/>
      <c r="DZ157" s="62"/>
      <c r="EA157" s="62"/>
      <c r="EB157" s="62"/>
      <c r="EC157" s="62"/>
      <c r="ED157" s="62"/>
      <c r="EE157" s="62"/>
      <c r="EF157" s="62"/>
      <c r="EG157" s="62"/>
      <c r="EH157" s="62"/>
      <c r="EI157" s="62"/>
      <c r="EJ157" s="62"/>
      <c r="EK157" s="62"/>
      <c r="EL157" s="62"/>
      <c r="EM157" s="62"/>
      <c r="EN157" s="62"/>
      <c r="EO157" s="62"/>
      <c r="EP157" s="62"/>
      <c r="EQ157" s="62"/>
      <c r="ER157" s="62"/>
      <c r="ES157" s="62"/>
      <c r="ET157" s="62"/>
      <c r="EU157" s="62"/>
      <c r="EV157" s="62"/>
      <c r="EW157" s="63"/>
    </row>
    <row r="158" spans="1:153" s="64" customFormat="1" ht="202.5" customHeight="1" x14ac:dyDescent="0.25">
      <c r="A158" s="110"/>
      <c r="B158" s="291"/>
      <c r="C158" s="120" t="s">
        <v>307</v>
      </c>
      <c r="D158" s="395">
        <v>75186800</v>
      </c>
      <c r="E158" s="59" t="s">
        <v>270</v>
      </c>
      <c r="F158" s="43">
        <v>100</v>
      </c>
      <c r="G158" s="61">
        <v>0</v>
      </c>
      <c r="H158" s="59">
        <f t="shared" si="20"/>
        <v>100</v>
      </c>
      <c r="I158" s="60">
        <f t="shared" si="23"/>
        <v>0.97886558748879116</v>
      </c>
      <c r="J158" s="43">
        <f>'[1]Oktober  (2)'!Q117</f>
        <v>0</v>
      </c>
      <c r="K158" s="61">
        <v>75000000</v>
      </c>
      <c r="L158" s="58">
        <v>100</v>
      </c>
      <c r="M158" s="44">
        <f t="shared" si="24"/>
        <v>186800</v>
      </c>
      <c r="N158" s="56" t="s">
        <v>311</v>
      </c>
      <c r="O158" s="111" t="s">
        <v>308</v>
      </c>
      <c r="P158" s="56" t="s">
        <v>508</v>
      </c>
      <c r="Q158" s="232" t="s">
        <v>509</v>
      </c>
      <c r="R158" s="111" t="s">
        <v>510</v>
      </c>
      <c r="S158" s="205" t="s">
        <v>303</v>
      </c>
      <c r="T158" s="205"/>
      <c r="U158" s="95" t="s">
        <v>123</v>
      </c>
      <c r="V158" s="56" t="s">
        <v>309</v>
      </c>
      <c r="W158" s="55" t="s">
        <v>310</v>
      </c>
      <c r="X158" s="56">
        <v>75000000</v>
      </c>
      <c r="Y158" s="56" t="s">
        <v>312</v>
      </c>
      <c r="Z158" s="57">
        <f>(D158/D206)*100</f>
        <v>0.97886558748879104</v>
      </c>
      <c r="AA158" s="58">
        <f t="shared" si="19"/>
        <v>75186700</v>
      </c>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62"/>
      <c r="DZ158" s="62"/>
      <c r="EA158" s="62"/>
      <c r="EB158" s="62"/>
      <c r="EC158" s="62"/>
      <c r="ED158" s="62"/>
      <c r="EE158" s="62"/>
      <c r="EF158" s="62"/>
      <c r="EG158" s="62"/>
      <c r="EH158" s="62"/>
      <c r="EI158" s="62"/>
      <c r="EJ158" s="62"/>
      <c r="EK158" s="62"/>
      <c r="EL158" s="62"/>
      <c r="EM158" s="62"/>
      <c r="EN158" s="62"/>
      <c r="EO158" s="62"/>
      <c r="EP158" s="62"/>
      <c r="EQ158" s="62"/>
      <c r="ER158" s="62"/>
      <c r="ES158" s="62"/>
      <c r="ET158" s="62"/>
      <c r="EU158" s="62"/>
      <c r="EV158" s="62"/>
      <c r="EW158" s="63"/>
    </row>
    <row r="159" spans="1:153" s="64" customFormat="1" ht="85.5" customHeight="1" x14ac:dyDescent="0.25">
      <c r="A159" s="110"/>
      <c r="B159" s="291"/>
      <c r="C159" s="120" t="s">
        <v>307</v>
      </c>
      <c r="D159" s="395">
        <v>37593400</v>
      </c>
      <c r="E159" s="59" t="s">
        <v>270</v>
      </c>
      <c r="F159" s="43">
        <v>100</v>
      </c>
      <c r="G159" s="61">
        <v>0</v>
      </c>
      <c r="H159" s="59">
        <f t="shared" si="20"/>
        <v>100</v>
      </c>
      <c r="I159" s="60">
        <f t="shared" si="23"/>
        <v>0.48943279374439558</v>
      </c>
      <c r="J159" s="43">
        <f>'[1]Oktober  (2)'!Q118</f>
        <v>0</v>
      </c>
      <c r="K159" s="61">
        <v>37580000</v>
      </c>
      <c r="L159" s="58">
        <v>100</v>
      </c>
      <c r="M159" s="44">
        <f t="shared" si="24"/>
        <v>13400</v>
      </c>
      <c r="N159" s="56" t="s">
        <v>317</v>
      </c>
      <c r="O159" s="111" t="s">
        <v>313</v>
      </c>
      <c r="P159" s="56" t="s">
        <v>524</v>
      </c>
      <c r="Q159" s="56" t="s">
        <v>522</v>
      </c>
      <c r="R159" s="111" t="s">
        <v>526</v>
      </c>
      <c r="S159" s="205" t="s">
        <v>303</v>
      </c>
      <c r="T159" s="205"/>
      <c r="U159" s="95" t="s">
        <v>314</v>
      </c>
      <c r="V159" s="95" t="s">
        <v>315</v>
      </c>
      <c r="W159" s="103" t="s">
        <v>316</v>
      </c>
      <c r="X159" s="56">
        <v>37580000</v>
      </c>
      <c r="Y159" s="56" t="s">
        <v>318</v>
      </c>
      <c r="Z159" s="57">
        <f>(D159/D206)*100</f>
        <v>0.48943279374439552</v>
      </c>
      <c r="AA159" s="58">
        <f t="shared" si="19"/>
        <v>37593300</v>
      </c>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62"/>
      <c r="DZ159" s="62"/>
      <c r="EA159" s="62"/>
      <c r="EB159" s="62"/>
      <c r="EC159" s="62"/>
      <c r="ED159" s="62"/>
      <c r="EE159" s="62"/>
      <c r="EF159" s="62"/>
      <c r="EG159" s="62"/>
      <c r="EH159" s="62"/>
      <c r="EI159" s="62"/>
      <c r="EJ159" s="62"/>
      <c r="EK159" s="62"/>
      <c r="EL159" s="62"/>
      <c r="EM159" s="62"/>
      <c r="EN159" s="62"/>
      <c r="EO159" s="62"/>
      <c r="EP159" s="62"/>
      <c r="EQ159" s="62"/>
      <c r="ER159" s="62"/>
      <c r="ES159" s="62"/>
      <c r="ET159" s="62"/>
      <c r="EU159" s="62"/>
      <c r="EV159" s="62"/>
      <c r="EW159" s="63"/>
    </row>
    <row r="160" spans="1:153" s="64" customFormat="1" ht="133.5" customHeight="1" x14ac:dyDescent="0.25">
      <c r="A160" s="110"/>
      <c r="B160" s="291"/>
      <c r="C160" s="120" t="s">
        <v>307</v>
      </c>
      <c r="D160" s="395">
        <v>75186800</v>
      </c>
      <c r="E160" s="59" t="s">
        <v>270</v>
      </c>
      <c r="F160" s="43">
        <v>100</v>
      </c>
      <c r="G160" s="61">
        <v>0</v>
      </c>
      <c r="H160" s="59">
        <f t="shared" si="20"/>
        <v>100</v>
      </c>
      <c r="I160" s="60">
        <f t="shared" si="23"/>
        <v>0.97886558748879116</v>
      </c>
      <c r="J160" s="43">
        <f>'[1]Oktober  (2)'!Q119</f>
        <v>0</v>
      </c>
      <c r="K160" s="61">
        <v>75000000</v>
      </c>
      <c r="L160" s="58">
        <v>100</v>
      </c>
      <c r="M160" s="44">
        <f t="shared" si="24"/>
        <v>186800</v>
      </c>
      <c r="N160" s="56" t="s">
        <v>323</v>
      </c>
      <c r="O160" s="111" t="s">
        <v>319</v>
      </c>
      <c r="P160" s="56" t="s">
        <v>527</v>
      </c>
      <c r="Q160" s="56" t="s">
        <v>523</v>
      </c>
      <c r="R160" s="111" t="s">
        <v>525</v>
      </c>
      <c r="S160" s="205" t="s">
        <v>303</v>
      </c>
      <c r="T160" s="205"/>
      <c r="U160" s="95" t="s">
        <v>320</v>
      </c>
      <c r="V160" s="95" t="s">
        <v>321</v>
      </c>
      <c r="W160" s="103" t="s">
        <v>322</v>
      </c>
      <c r="X160" s="56">
        <v>75000000</v>
      </c>
      <c r="Y160" s="56" t="s">
        <v>324</v>
      </c>
      <c r="Z160" s="57">
        <f>(D160/D206)*100</f>
        <v>0.97886558748879104</v>
      </c>
      <c r="AA160" s="58">
        <f t="shared" si="19"/>
        <v>75186700</v>
      </c>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62"/>
      <c r="DZ160" s="62"/>
      <c r="EA160" s="62"/>
      <c r="EB160" s="62"/>
      <c r="EC160" s="62"/>
      <c r="ED160" s="62"/>
      <c r="EE160" s="62"/>
      <c r="EF160" s="62"/>
      <c r="EG160" s="62"/>
      <c r="EH160" s="62"/>
      <c r="EI160" s="62"/>
      <c r="EJ160" s="62"/>
      <c r="EK160" s="62"/>
      <c r="EL160" s="62"/>
      <c r="EM160" s="62"/>
      <c r="EN160" s="62"/>
      <c r="EO160" s="62"/>
      <c r="EP160" s="62"/>
      <c r="EQ160" s="62"/>
      <c r="ER160" s="62"/>
      <c r="ES160" s="62"/>
      <c r="ET160" s="62"/>
      <c r="EU160" s="62"/>
      <c r="EV160" s="62"/>
      <c r="EW160" s="63"/>
    </row>
    <row r="161" spans="1:153" s="64" customFormat="1" ht="133.5" customHeight="1" x14ac:dyDescent="0.25">
      <c r="A161" s="110"/>
      <c r="B161" s="291"/>
      <c r="C161" s="120" t="s">
        <v>307</v>
      </c>
      <c r="D161" s="395">
        <v>75186800</v>
      </c>
      <c r="E161" s="59" t="s">
        <v>270</v>
      </c>
      <c r="F161" s="43">
        <f>'[1]Oktober  (2)'!O120</f>
        <v>15</v>
      </c>
      <c r="G161" s="61">
        <v>85</v>
      </c>
      <c r="H161" s="59">
        <f t="shared" si="20"/>
        <v>100</v>
      </c>
      <c r="I161" s="60">
        <f t="shared" si="23"/>
        <v>0.97886558748879116</v>
      </c>
      <c r="J161" s="43">
        <f>'[1]Oktober  (2)'!Q120</f>
        <v>0</v>
      </c>
      <c r="K161" s="61">
        <v>75000000</v>
      </c>
      <c r="L161" s="58">
        <v>100</v>
      </c>
      <c r="M161" s="44">
        <f t="shared" si="24"/>
        <v>186800</v>
      </c>
      <c r="N161" s="56" t="s">
        <v>326</v>
      </c>
      <c r="O161" s="111" t="s">
        <v>209</v>
      </c>
      <c r="P161" s="56" t="s">
        <v>530</v>
      </c>
      <c r="Q161" s="56" t="s">
        <v>523</v>
      </c>
      <c r="R161" s="111" t="s">
        <v>529</v>
      </c>
      <c r="S161" s="205" t="s">
        <v>303</v>
      </c>
      <c r="T161" s="205"/>
      <c r="U161" s="95" t="s">
        <v>320</v>
      </c>
      <c r="V161" s="95" t="s">
        <v>321</v>
      </c>
      <c r="W161" s="103" t="s">
        <v>325</v>
      </c>
      <c r="X161" s="56">
        <v>75000000</v>
      </c>
      <c r="Y161" s="56" t="s">
        <v>327</v>
      </c>
      <c r="Z161" s="57">
        <f>(D161/D206)*100</f>
        <v>0.97886558748879104</v>
      </c>
      <c r="AA161" s="58">
        <f t="shared" si="19"/>
        <v>75186700</v>
      </c>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62"/>
      <c r="DZ161" s="62"/>
      <c r="EA161" s="62"/>
      <c r="EB161" s="62"/>
      <c r="EC161" s="62"/>
      <c r="ED161" s="62"/>
      <c r="EE161" s="62"/>
      <c r="EF161" s="62"/>
      <c r="EG161" s="62"/>
      <c r="EH161" s="62"/>
      <c r="EI161" s="62"/>
      <c r="EJ161" s="62"/>
      <c r="EK161" s="62"/>
      <c r="EL161" s="62"/>
      <c r="EM161" s="62"/>
      <c r="EN161" s="62"/>
      <c r="EO161" s="62"/>
      <c r="EP161" s="62"/>
      <c r="EQ161" s="62"/>
      <c r="ER161" s="62"/>
      <c r="ES161" s="62"/>
      <c r="ET161" s="62"/>
      <c r="EU161" s="62"/>
      <c r="EV161" s="62"/>
      <c r="EW161" s="63"/>
    </row>
    <row r="162" spans="1:153" s="64" customFormat="1" ht="135.75" customHeight="1" x14ac:dyDescent="0.25">
      <c r="A162" s="110"/>
      <c r="B162" s="291"/>
      <c r="C162" s="120" t="s">
        <v>307</v>
      </c>
      <c r="D162" s="395">
        <v>75186800</v>
      </c>
      <c r="E162" s="59" t="s">
        <v>270</v>
      </c>
      <c r="F162" s="43">
        <f>'[1]Oktober  (2)'!O121</f>
        <v>100</v>
      </c>
      <c r="G162" s="61">
        <v>0</v>
      </c>
      <c r="H162" s="59">
        <f t="shared" si="20"/>
        <v>100</v>
      </c>
      <c r="I162" s="60">
        <f t="shared" si="23"/>
        <v>0.97886558748879116</v>
      </c>
      <c r="J162" s="43">
        <f>'[1]Oktober  (2)'!Q121</f>
        <v>0</v>
      </c>
      <c r="K162" s="61">
        <v>75000000</v>
      </c>
      <c r="L162" s="58">
        <v>100</v>
      </c>
      <c r="M162" s="44">
        <f t="shared" si="24"/>
        <v>186800</v>
      </c>
      <c r="N162" s="56" t="s">
        <v>330</v>
      </c>
      <c r="O162" s="111" t="s">
        <v>328</v>
      </c>
      <c r="P162" s="56" t="s">
        <v>539</v>
      </c>
      <c r="Q162" s="56" t="s">
        <v>523</v>
      </c>
      <c r="R162" s="111" t="s">
        <v>540</v>
      </c>
      <c r="S162" s="205" t="s">
        <v>303</v>
      </c>
      <c r="T162" s="205"/>
      <c r="U162" s="95" t="s">
        <v>320</v>
      </c>
      <c r="V162" s="95" t="s">
        <v>321</v>
      </c>
      <c r="W162" s="103" t="s">
        <v>329</v>
      </c>
      <c r="X162" s="56">
        <v>75000000</v>
      </c>
      <c r="Y162" s="56" t="s">
        <v>331</v>
      </c>
      <c r="Z162" s="57">
        <f>(D162/D206)*100</f>
        <v>0.97886558748879104</v>
      </c>
      <c r="AA162" s="58">
        <f t="shared" si="19"/>
        <v>75186700</v>
      </c>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c r="BR162" s="62"/>
      <c r="BS162" s="62"/>
      <c r="BT162" s="62"/>
      <c r="BU162" s="62"/>
      <c r="BV162" s="62"/>
      <c r="BW162" s="62"/>
      <c r="BX162" s="62"/>
      <c r="BY162" s="62"/>
      <c r="BZ162" s="62"/>
      <c r="CA162" s="62"/>
      <c r="CB162" s="62"/>
      <c r="CC162" s="62"/>
      <c r="CD162" s="62"/>
      <c r="CE162" s="62"/>
      <c r="CF162" s="62"/>
      <c r="CG162" s="62"/>
      <c r="CH162" s="62"/>
      <c r="CI162" s="62"/>
      <c r="CJ162" s="62"/>
      <c r="CK162" s="62"/>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62"/>
      <c r="DZ162" s="62"/>
      <c r="EA162" s="62"/>
      <c r="EB162" s="62"/>
      <c r="EC162" s="62"/>
      <c r="ED162" s="62"/>
      <c r="EE162" s="62"/>
      <c r="EF162" s="62"/>
      <c r="EG162" s="62"/>
      <c r="EH162" s="62"/>
      <c r="EI162" s="62"/>
      <c r="EJ162" s="62"/>
      <c r="EK162" s="62"/>
      <c r="EL162" s="62"/>
      <c r="EM162" s="62"/>
      <c r="EN162" s="62"/>
      <c r="EO162" s="62"/>
      <c r="EP162" s="62"/>
      <c r="EQ162" s="62"/>
      <c r="ER162" s="62"/>
      <c r="ES162" s="62"/>
      <c r="ET162" s="62"/>
      <c r="EU162" s="62"/>
      <c r="EV162" s="62"/>
      <c r="EW162" s="63"/>
    </row>
    <row r="163" spans="1:153" s="64" customFormat="1" ht="63" x14ac:dyDescent="0.25">
      <c r="A163" s="110"/>
      <c r="B163" s="291"/>
      <c r="C163" s="120" t="s">
        <v>307</v>
      </c>
      <c r="D163" s="395">
        <v>37593400</v>
      </c>
      <c r="E163" s="59" t="s">
        <v>270</v>
      </c>
      <c r="F163" s="43">
        <v>100</v>
      </c>
      <c r="G163" s="61">
        <v>0</v>
      </c>
      <c r="H163" s="59">
        <f t="shared" si="20"/>
        <v>100</v>
      </c>
      <c r="I163" s="60">
        <f t="shared" si="23"/>
        <v>0.48943279374439558</v>
      </c>
      <c r="J163" s="43">
        <f>'[1]Oktober  (2)'!Q122</f>
        <v>0</v>
      </c>
      <c r="K163" s="61">
        <v>37454000</v>
      </c>
      <c r="L163" s="58">
        <v>100</v>
      </c>
      <c r="M163" s="44">
        <f t="shared" si="24"/>
        <v>139400</v>
      </c>
      <c r="N163" s="56" t="s">
        <v>335</v>
      </c>
      <c r="O163" s="111" t="s">
        <v>332</v>
      </c>
      <c r="P163" s="56" t="s">
        <v>501</v>
      </c>
      <c r="Q163" s="56" t="s">
        <v>522</v>
      </c>
      <c r="R163" s="111" t="s">
        <v>552</v>
      </c>
      <c r="S163" s="205" t="s">
        <v>303</v>
      </c>
      <c r="T163" s="205"/>
      <c r="U163" s="95" t="s">
        <v>314</v>
      </c>
      <c r="V163" s="56" t="s">
        <v>333</v>
      </c>
      <c r="W163" s="55" t="s">
        <v>334</v>
      </c>
      <c r="X163" s="56">
        <v>37454000</v>
      </c>
      <c r="Y163" s="56" t="s">
        <v>336</v>
      </c>
      <c r="Z163" s="57">
        <f>(D163/D206)*100</f>
        <v>0.48943279374439552</v>
      </c>
      <c r="AA163" s="58">
        <f t="shared" si="19"/>
        <v>37593300</v>
      </c>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c r="BE163" s="62"/>
      <c r="BF163" s="62"/>
      <c r="BG163" s="62"/>
      <c r="BH163" s="62"/>
      <c r="BI163" s="62"/>
      <c r="BJ163" s="62"/>
      <c r="BK163" s="62"/>
      <c r="BL163" s="62"/>
      <c r="BM163" s="62"/>
      <c r="BN163" s="62"/>
      <c r="BO163" s="62"/>
      <c r="BP163" s="62"/>
      <c r="BQ163" s="62"/>
      <c r="BR163" s="62"/>
      <c r="BS163" s="62"/>
      <c r="BT163" s="62"/>
      <c r="BU163" s="62"/>
      <c r="BV163" s="62"/>
      <c r="BW163" s="62"/>
      <c r="BX163" s="62"/>
      <c r="BY163" s="62"/>
      <c r="BZ163" s="62"/>
      <c r="CA163" s="62"/>
      <c r="CB163" s="62"/>
      <c r="CC163" s="62"/>
      <c r="CD163" s="62"/>
      <c r="CE163" s="62"/>
      <c r="CF163" s="62"/>
      <c r="CG163" s="62"/>
      <c r="CH163" s="62"/>
      <c r="CI163" s="62"/>
      <c r="CJ163" s="62"/>
      <c r="CK163" s="62"/>
      <c r="CL163" s="62"/>
      <c r="CM163" s="62"/>
      <c r="CN163" s="62"/>
      <c r="CO163" s="62"/>
      <c r="CP163" s="62"/>
      <c r="CQ163" s="62"/>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c r="EO163" s="62"/>
      <c r="EP163" s="62"/>
      <c r="EQ163" s="62"/>
      <c r="ER163" s="62"/>
      <c r="ES163" s="62"/>
      <c r="ET163" s="62"/>
      <c r="EU163" s="62"/>
      <c r="EV163" s="62"/>
      <c r="EW163" s="63"/>
    </row>
    <row r="164" spans="1:153" s="64" customFormat="1" ht="63" hidden="1" x14ac:dyDescent="0.25">
      <c r="A164" s="110"/>
      <c r="B164" s="291"/>
      <c r="C164" s="120" t="s">
        <v>337</v>
      </c>
      <c r="D164" s="395">
        <v>0</v>
      </c>
      <c r="E164" s="59"/>
      <c r="F164" s="43">
        <f>'[1]Oktober  (2)'!O123</f>
        <v>0</v>
      </c>
      <c r="G164" s="61">
        <v>0</v>
      </c>
      <c r="H164" s="59">
        <f t="shared" si="20"/>
        <v>0</v>
      </c>
      <c r="I164" s="60">
        <f t="shared" si="23"/>
        <v>0</v>
      </c>
      <c r="J164" s="43">
        <f>'[1]Oktober  (2)'!Q123</f>
        <v>0</v>
      </c>
      <c r="K164" s="61">
        <v>0</v>
      </c>
      <c r="L164" s="58">
        <f t="shared" si="16"/>
        <v>0</v>
      </c>
      <c r="M164" s="44">
        <f t="shared" si="24"/>
        <v>0</v>
      </c>
      <c r="N164" s="56">
        <v>0</v>
      </c>
      <c r="O164" s="111" t="s">
        <v>338</v>
      </c>
      <c r="P164" s="56"/>
      <c r="Q164" s="56"/>
      <c r="R164" s="111"/>
      <c r="S164" s="205" t="s">
        <v>303</v>
      </c>
      <c r="T164" s="205"/>
      <c r="U164" s="56">
        <v>0</v>
      </c>
      <c r="V164" s="56">
        <v>0</v>
      </c>
      <c r="W164" s="55">
        <v>0</v>
      </c>
      <c r="X164" s="56">
        <v>0</v>
      </c>
      <c r="Y164" s="56">
        <v>0</v>
      </c>
      <c r="Z164" s="57">
        <f>(D164/D206)*100</f>
        <v>0</v>
      </c>
      <c r="AA164" s="58">
        <f t="shared" si="19"/>
        <v>0</v>
      </c>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c r="BE164" s="62"/>
      <c r="BF164" s="62"/>
      <c r="BG164" s="62"/>
      <c r="BH164" s="62"/>
      <c r="BI164" s="62"/>
      <c r="BJ164" s="62"/>
      <c r="BK164" s="62"/>
      <c r="BL164" s="62"/>
      <c r="BM164" s="62"/>
      <c r="BN164" s="62"/>
      <c r="BO164" s="62"/>
      <c r="BP164" s="62"/>
      <c r="BQ164" s="62"/>
      <c r="BR164" s="62"/>
      <c r="BS164" s="62"/>
      <c r="BT164" s="62"/>
      <c r="BU164" s="62"/>
      <c r="BV164" s="62"/>
      <c r="BW164" s="62"/>
      <c r="BX164" s="62"/>
      <c r="BY164" s="62"/>
      <c r="BZ164" s="62"/>
      <c r="CA164" s="62"/>
      <c r="CB164" s="62"/>
      <c r="CC164" s="62"/>
      <c r="CD164" s="62"/>
      <c r="CE164" s="62"/>
      <c r="CF164" s="62"/>
      <c r="CG164" s="62"/>
      <c r="CH164" s="62"/>
      <c r="CI164" s="62"/>
      <c r="CJ164" s="62"/>
      <c r="CK164" s="62"/>
      <c r="CL164" s="62"/>
      <c r="CM164" s="62"/>
      <c r="CN164" s="62"/>
      <c r="CO164" s="62"/>
      <c r="CP164" s="62"/>
      <c r="CQ164" s="62"/>
      <c r="CR164" s="62"/>
      <c r="CS164" s="62"/>
      <c r="CT164" s="62"/>
      <c r="CU164" s="62"/>
      <c r="CV164" s="62"/>
      <c r="CW164" s="62"/>
      <c r="CX164" s="62"/>
      <c r="CY164" s="62"/>
      <c r="CZ164" s="62"/>
      <c r="DA164" s="62"/>
      <c r="DB164" s="62"/>
      <c r="DC164" s="62"/>
      <c r="DD164" s="62"/>
      <c r="DE164" s="62"/>
      <c r="DF164" s="62"/>
      <c r="DG164" s="62"/>
      <c r="DH164" s="62"/>
      <c r="DI164" s="62"/>
      <c r="DJ164" s="62"/>
      <c r="DK164" s="62"/>
      <c r="DL164" s="62"/>
      <c r="DM164" s="62"/>
      <c r="DN164" s="62"/>
      <c r="DO164" s="62"/>
      <c r="DP164" s="62"/>
      <c r="DQ164" s="62"/>
      <c r="DR164" s="62"/>
      <c r="DS164" s="62"/>
      <c r="DT164" s="62"/>
      <c r="DU164" s="62"/>
      <c r="DV164" s="62"/>
      <c r="DW164" s="62"/>
      <c r="DX164" s="62"/>
      <c r="DY164" s="62"/>
      <c r="DZ164" s="62"/>
      <c r="EA164" s="62"/>
      <c r="EB164" s="62"/>
      <c r="EC164" s="62"/>
      <c r="ED164" s="62"/>
      <c r="EE164" s="62"/>
      <c r="EF164" s="62"/>
      <c r="EG164" s="62"/>
      <c r="EH164" s="62"/>
      <c r="EI164" s="62"/>
      <c r="EJ164" s="62"/>
      <c r="EK164" s="62"/>
      <c r="EL164" s="62"/>
      <c r="EM164" s="62"/>
      <c r="EN164" s="62"/>
      <c r="EO164" s="62"/>
      <c r="EP164" s="62"/>
      <c r="EQ164" s="62"/>
      <c r="ER164" s="62"/>
      <c r="ES164" s="62"/>
      <c r="ET164" s="62"/>
      <c r="EU164" s="62"/>
      <c r="EV164" s="62"/>
      <c r="EW164" s="63"/>
    </row>
    <row r="165" spans="1:153" s="64" customFormat="1" ht="156.75" customHeight="1" x14ac:dyDescent="0.25">
      <c r="A165" s="110"/>
      <c r="B165" s="291"/>
      <c r="C165" s="120" t="s">
        <v>337</v>
      </c>
      <c r="D165" s="395">
        <v>96340200</v>
      </c>
      <c r="E165" s="59" t="s">
        <v>270</v>
      </c>
      <c r="F165" s="43">
        <v>100</v>
      </c>
      <c r="G165" s="61">
        <v>0</v>
      </c>
      <c r="H165" s="59">
        <f t="shared" si="20"/>
        <v>100</v>
      </c>
      <c r="I165" s="60">
        <f t="shared" si="23"/>
        <v>1.2542641324246759</v>
      </c>
      <c r="J165" s="43">
        <f>'[1]Oktober  (2)'!Q124</f>
        <v>0</v>
      </c>
      <c r="K165" s="61">
        <v>96000000</v>
      </c>
      <c r="L165" s="58">
        <v>100</v>
      </c>
      <c r="M165" s="44">
        <f t="shared" si="24"/>
        <v>340200</v>
      </c>
      <c r="N165" s="56" t="s">
        <v>341</v>
      </c>
      <c r="O165" s="111" t="s">
        <v>209</v>
      </c>
      <c r="P165" s="56" t="s">
        <v>531</v>
      </c>
      <c r="Q165" s="56" t="s">
        <v>532</v>
      </c>
      <c r="R165" s="111" t="s">
        <v>533</v>
      </c>
      <c r="S165" s="205" t="s">
        <v>303</v>
      </c>
      <c r="T165" s="205"/>
      <c r="U165" s="95" t="s">
        <v>250</v>
      </c>
      <c r="V165" s="95" t="s">
        <v>339</v>
      </c>
      <c r="W165" s="103" t="s">
        <v>340</v>
      </c>
      <c r="X165" s="56">
        <v>96000000</v>
      </c>
      <c r="Y165" s="56" t="s">
        <v>342</v>
      </c>
      <c r="Z165" s="57">
        <f>(D165/D206)*100</f>
        <v>1.2542641324246759</v>
      </c>
      <c r="AA165" s="58">
        <f t="shared" si="19"/>
        <v>96340100</v>
      </c>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c r="BE165" s="62"/>
      <c r="BF165" s="62"/>
      <c r="BG165" s="62"/>
      <c r="BH165" s="62"/>
      <c r="BI165" s="62"/>
      <c r="BJ165" s="62"/>
      <c r="BK165" s="62"/>
      <c r="BL165" s="62"/>
      <c r="BM165" s="62"/>
      <c r="BN165" s="62"/>
      <c r="BO165" s="62"/>
      <c r="BP165" s="62"/>
      <c r="BQ165" s="62"/>
      <c r="BR165" s="62"/>
      <c r="BS165" s="62"/>
      <c r="BT165" s="62"/>
      <c r="BU165" s="62"/>
      <c r="BV165" s="62"/>
      <c r="BW165" s="62"/>
      <c r="BX165" s="62"/>
      <c r="BY165" s="62"/>
      <c r="BZ165" s="62"/>
      <c r="CA165" s="62"/>
      <c r="CB165" s="62"/>
      <c r="CC165" s="62"/>
      <c r="CD165" s="62"/>
      <c r="CE165" s="62"/>
      <c r="CF165" s="62"/>
      <c r="CG165" s="62"/>
      <c r="CH165" s="62"/>
      <c r="CI165" s="62"/>
      <c r="CJ165" s="62"/>
      <c r="CK165" s="62"/>
      <c r="CL165" s="62"/>
      <c r="CM165" s="62"/>
      <c r="CN165" s="62"/>
      <c r="CO165" s="62"/>
      <c r="CP165" s="62"/>
      <c r="CQ165" s="62"/>
      <c r="CR165" s="62"/>
      <c r="CS165" s="62"/>
      <c r="CT165" s="62"/>
      <c r="CU165" s="62"/>
      <c r="CV165" s="62"/>
      <c r="CW165" s="62"/>
      <c r="CX165" s="62"/>
      <c r="CY165" s="62"/>
      <c r="CZ165" s="62"/>
      <c r="DA165" s="62"/>
      <c r="DB165" s="62"/>
      <c r="DC165" s="62"/>
      <c r="DD165" s="62"/>
      <c r="DE165" s="62"/>
      <c r="DF165" s="62"/>
      <c r="DG165" s="62"/>
      <c r="DH165" s="62"/>
      <c r="DI165" s="62"/>
      <c r="DJ165" s="62"/>
      <c r="DK165" s="62"/>
      <c r="DL165" s="62"/>
      <c r="DM165" s="62"/>
      <c r="DN165" s="62"/>
      <c r="DO165" s="62"/>
      <c r="DP165" s="62"/>
      <c r="DQ165" s="62"/>
      <c r="DR165" s="62"/>
      <c r="DS165" s="62"/>
      <c r="DT165" s="62"/>
      <c r="DU165" s="62"/>
      <c r="DV165" s="62"/>
      <c r="DW165" s="62"/>
      <c r="DX165" s="62"/>
      <c r="DY165" s="62"/>
      <c r="DZ165" s="62"/>
      <c r="EA165" s="62"/>
      <c r="EB165" s="62"/>
      <c r="EC165" s="62"/>
      <c r="ED165" s="62"/>
      <c r="EE165" s="62"/>
      <c r="EF165" s="62"/>
      <c r="EG165" s="62"/>
      <c r="EH165" s="62"/>
      <c r="EI165" s="62"/>
      <c r="EJ165" s="62"/>
      <c r="EK165" s="62"/>
      <c r="EL165" s="62"/>
      <c r="EM165" s="62"/>
      <c r="EN165" s="62"/>
      <c r="EO165" s="62"/>
      <c r="EP165" s="62"/>
      <c r="EQ165" s="62"/>
      <c r="ER165" s="62"/>
      <c r="ES165" s="62"/>
      <c r="ET165" s="62"/>
      <c r="EU165" s="62"/>
      <c r="EV165" s="62"/>
      <c r="EW165" s="63"/>
    </row>
    <row r="166" spans="1:153" s="64" customFormat="1" ht="63" x14ac:dyDescent="0.25">
      <c r="A166" s="110"/>
      <c r="B166" s="291"/>
      <c r="C166" s="120" t="s">
        <v>307</v>
      </c>
      <c r="D166" s="395">
        <v>37593400</v>
      </c>
      <c r="E166" s="59" t="s">
        <v>270</v>
      </c>
      <c r="F166" s="43">
        <v>100</v>
      </c>
      <c r="G166" s="61">
        <v>0</v>
      </c>
      <c r="H166" s="59">
        <f t="shared" si="20"/>
        <v>100</v>
      </c>
      <c r="I166" s="60">
        <f t="shared" si="23"/>
        <v>0.48943279374439558</v>
      </c>
      <c r="J166" s="43">
        <f>'[1]Oktober  (2)'!Q125</f>
        <v>0</v>
      </c>
      <c r="K166" s="61">
        <v>37580000</v>
      </c>
      <c r="L166" s="58">
        <v>100</v>
      </c>
      <c r="M166" s="44">
        <f t="shared" si="24"/>
        <v>13400</v>
      </c>
      <c r="N166" s="56" t="s">
        <v>317</v>
      </c>
      <c r="O166" s="111" t="s">
        <v>343</v>
      </c>
      <c r="P166" s="56" t="s">
        <v>551</v>
      </c>
      <c r="Q166" s="56" t="s">
        <v>522</v>
      </c>
      <c r="R166" s="111" t="s">
        <v>535</v>
      </c>
      <c r="S166" s="205" t="s">
        <v>303</v>
      </c>
      <c r="T166" s="205"/>
      <c r="U166" s="95" t="s">
        <v>314</v>
      </c>
      <c r="V166" s="95" t="s">
        <v>315</v>
      </c>
      <c r="W166" s="103" t="s">
        <v>344</v>
      </c>
      <c r="X166" s="56">
        <v>37580000</v>
      </c>
      <c r="Y166" s="56" t="s">
        <v>318</v>
      </c>
      <c r="Z166" s="57">
        <f>(D166/D206)*100</f>
        <v>0.48943279374439552</v>
      </c>
      <c r="AA166" s="58">
        <f t="shared" si="19"/>
        <v>37593300</v>
      </c>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c r="BF166" s="62"/>
      <c r="BG166" s="62"/>
      <c r="BH166" s="62"/>
      <c r="BI166" s="62"/>
      <c r="BJ166" s="62"/>
      <c r="BK166" s="62"/>
      <c r="BL166" s="62"/>
      <c r="BM166" s="62"/>
      <c r="BN166" s="62"/>
      <c r="BO166" s="62"/>
      <c r="BP166" s="62"/>
      <c r="BQ166" s="62"/>
      <c r="BR166" s="62"/>
      <c r="BS166" s="62"/>
      <c r="BT166" s="62"/>
      <c r="BU166" s="62"/>
      <c r="BV166" s="62"/>
      <c r="BW166" s="62"/>
      <c r="BX166" s="62"/>
      <c r="BY166" s="62"/>
      <c r="BZ166" s="62"/>
      <c r="CA166" s="62"/>
      <c r="CB166" s="62"/>
      <c r="CC166" s="62"/>
      <c r="CD166" s="62"/>
      <c r="CE166" s="62"/>
      <c r="CF166" s="62"/>
      <c r="CG166" s="62"/>
      <c r="CH166" s="62"/>
      <c r="CI166" s="62"/>
      <c r="CJ166" s="62"/>
      <c r="CK166" s="62"/>
      <c r="CL166" s="62"/>
      <c r="CM166" s="62"/>
      <c r="CN166" s="62"/>
      <c r="CO166" s="62"/>
      <c r="CP166" s="62"/>
      <c r="CQ166" s="62"/>
      <c r="CR166" s="62"/>
      <c r="CS166" s="62"/>
      <c r="CT166" s="62"/>
      <c r="CU166" s="62"/>
      <c r="CV166" s="62"/>
      <c r="CW166" s="62"/>
      <c r="CX166" s="62"/>
      <c r="CY166" s="62"/>
      <c r="CZ166" s="62"/>
      <c r="DA166" s="62"/>
      <c r="DB166" s="62"/>
      <c r="DC166" s="62"/>
      <c r="DD166" s="62"/>
      <c r="DE166" s="62"/>
      <c r="DF166" s="62"/>
      <c r="DG166" s="62"/>
      <c r="DH166" s="62"/>
      <c r="DI166" s="62"/>
      <c r="DJ166" s="62"/>
      <c r="DK166" s="62"/>
      <c r="DL166" s="62"/>
      <c r="DM166" s="62"/>
      <c r="DN166" s="62"/>
      <c r="DO166" s="62"/>
      <c r="DP166" s="62"/>
      <c r="DQ166" s="62"/>
      <c r="DR166" s="62"/>
      <c r="DS166" s="62"/>
      <c r="DT166" s="62"/>
      <c r="DU166" s="62"/>
      <c r="DV166" s="62"/>
      <c r="DW166" s="62"/>
      <c r="DX166" s="62"/>
      <c r="DY166" s="62"/>
      <c r="DZ166" s="62"/>
      <c r="EA166" s="62"/>
      <c r="EB166" s="62"/>
      <c r="EC166" s="62"/>
      <c r="ED166" s="62"/>
      <c r="EE166" s="62"/>
      <c r="EF166" s="62"/>
      <c r="EG166" s="62"/>
      <c r="EH166" s="62"/>
      <c r="EI166" s="62"/>
      <c r="EJ166" s="62"/>
      <c r="EK166" s="62"/>
      <c r="EL166" s="62"/>
      <c r="EM166" s="62"/>
      <c r="EN166" s="62"/>
      <c r="EO166" s="62"/>
      <c r="EP166" s="62"/>
      <c r="EQ166" s="62"/>
      <c r="ER166" s="62"/>
      <c r="ES166" s="62"/>
      <c r="ET166" s="62"/>
      <c r="EU166" s="62"/>
      <c r="EV166" s="62"/>
      <c r="EW166" s="63"/>
    </row>
    <row r="167" spans="1:153" s="64" customFormat="1" ht="63" hidden="1" x14ac:dyDescent="0.25">
      <c r="A167" s="110"/>
      <c r="B167" s="291"/>
      <c r="C167" s="120" t="s">
        <v>345</v>
      </c>
      <c r="D167" s="395">
        <v>0</v>
      </c>
      <c r="E167" s="59"/>
      <c r="F167" s="43">
        <f>'[1]Oktober  (2)'!O126</f>
        <v>0</v>
      </c>
      <c r="G167" s="61">
        <v>0</v>
      </c>
      <c r="H167" s="59">
        <f t="shared" si="20"/>
        <v>0</v>
      </c>
      <c r="I167" s="60">
        <f t="shared" si="23"/>
        <v>0</v>
      </c>
      <c r="J167" s="43">
        <f>'[1]Oktober  (2)'!Q126</f>
        <v>0</v>
      </c>
      <c r="K167" s="61">
        <v>0</v>
      </c>
      <c r="L167" s="58">
        <f t="shared" si="16"/>
        <v>0</v>
      </c>
      <c r="M167" s="44">
        <f t="shared" si="24"/>
        <v>0</v>
      </c>
      <c r="N167" s="56">
        <v>0</v>
      </c>
      <c r="O167" s="111" t="s">
        <v>346</v>
      </c>
      <c r="P167" s="56"/>
      <c r="Q167" s="56"/>
      <c r="R167" s="111"/>
      <c r="S167" s="205" t="s">
        <v>303</v>
      </c>
      <c r="T167" s="205"/>
      <c r="U167" s="56">
        <v>0</v>
      </c>
      <c r="V167" s="56">
        <v>0</v>
      </c>
      <c r="W167" s="55">
        <v>0</v>
      </c>
      <c r="X167" s="56">
        <v>0</v>
      </c>
      <c r="Y167" s="56">
        <v>0</v>
      </c>
      <c r="Z167" s="57">
        <f>(D167/D206)*100</f>
        <v>0</v>
      </c>
      <c r="AA167" s="58">
        <f t="shared" si="19"/>
        <v>0</v>
      </c>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c r="BF167" s="62"/>
      <c r="BG167" s="62"/>
      <c r="BH167" s="62"/>
      <c r="BI167" s="62"/>
      <c r="BJ167" s="62"/>
      <c r="BK167" s="62"/>
      <c r="BL167" s="62"/>
      <c r="BM167" s="62"/>
      <c r="BN167" s="62"/>
      <c r="BO167" s="62"/>
      <c r="BP167" s="62"/>
      <c r="BQ167" s="62"/>
      <c r="BR167" s="62"/>
      <c r="BS167" s="62"/>
      <c r="BT167" s="62"/>
      <c r="BU167" s="62"/>
      <c r="BV167" s="62"/>
      <c r="BW167" s="62"/>
      <c r="BX167" s="62"/>
      <c r="BY167" s="62"/>
      <c r="BZ167" s="62"/>
      <c r="CA167" s="62"/>
      <c r="CB167" s="62"/>
      <c r="CC167" s="62"/>
      <c r="CD167" s="62"/>
      <c r="CE167" s="62"/>
      <c r="CF167" s="62"/>
      <c r="CG167" s="62"/>
      <c r="CH167" s="62"/>
      <c r="CI167" s="62"/>
      <c r="CJ167" s="62"/>
      <c r="CK167" s="62"/>
      <c r="CL167" s="62"/>
      <c r="CM167" s="62"/>
      <c r="CN167" s="62"/>
      <c r="CO167" s="62"/>
      <c r="CP167" s="62"/>
      <c r="CQ167" s="62"/>
      <c r="CR167" s="62"/>
      <c r="CS167" s="62"/>
      <c r="CT167" s="62"/>
      <c r="CU167" s="62"/>
      <c r="CV167" s="62"/>
      <c r="CW167" s="62"/>
      <c r="CX167" s="62"/>
      <c r="CY167" s="62"/>
      <c r="CZ167" s="62"/>
      <c r="DA167" s="62"/>
      <c r="DB167" s="62"/>
      <c r="DC167" s="62"/>
      <c r="DD167" s="62"/>
      <c r="DE167" s="62"/>
      <c r="DF167" s="62"/>
      <c r="DG167" s="62"/>
      <c r="DH167" s="62"/>
      <c r="DI167" s="62"/>
      <c r="DJ167" s="62"/>
      <c r="DK167" s="62"/>
      <c r="DL167" s="62"/>
      <c r="DM167" s="62"/>
      <c r="DN167" s="62"/>
      <c r="DO167" s="62"/>
      <c r="DP167" s="62"/>
      <c r="DQ167" s="62"/>
      <c r="DR167" s="62"/>
      <c r="DS167" s="62"/>
      <c r="DT167" s="62"/>
      <c r="DU167" s="62"/>
      <c r="DV167" s="62"/>
      <c r="DW167" s="62"/>
      <c r="DX167" s="62"/>
      <c r="DY167" s="62"/>
      <c r="DZ167" s="62"/>
      <c r="EA167" s="62"/>
      <c r="EB167" s="62"/>
      <c r="EC167" s="62"/>
      <c r="ED167" s="62"/>
      <c r="EE167" s="62"/>
      <c r="EF167" s="62"/>
      <c r="EG167" s="62"/>
      <c r="EH167" s="62"/>
      <c r="EI167" s="62"/>
      <c r="EJ167" s="62"/>
      <c r="EK167" s="62"/>
      <c r="EL167" s="62"/>
      <c r="EM167" s="62"/>
      <c r="EN167" s="62"/>
      <c r="EO167" s="62"/>
      <c r="EP167" s="62"/>
      <c r="EQ167" s="62"/>
      <c r="ER167" s="62"/>
      <c r="ES167" s="62"/>
      <c r="ET167" s="62"/>
      <c r="EU167" s="62"/>
      <c r="EV167" s="62"/>
      <c r="EW167" s="63"/>
    </row>
    <row r="168" spans="1:153" s="64" customFormat="1" ht="102.75" customHeight="1" x14ac:dyDescent="0.25">
      <c r="A168" s="110"/>
      <c r="B168" s="291"/>
      <c r="C168" s="120" t="s">
        <v>347</v>
      </c>
      <c r="D168" s="395">
        <v>51119880</v>
      </c>
      <c r="E168" s="59" t="s">
        <v>270</v>
      </c>
      <c r="F168" s="43">
        <v>100</v>
      </c>
      <c r="G168" s="61">
        <v>0</v>
      </c>
      <c r="H168" s="59">
        <f t="shared" si="20"/>
        <v>100</v>
      </c>
      <c r="I168" s="60">
        <f t="shared" si="23"/>
        <v>0.66553559093559644</v>
      </c>
      <c r="J168" s="43">
        <f>'[1]Oktober  (2)'!Q127</f>
        <v>0</v>
      </c>
      <c r="K168" s="61">
        <v>51000000</v>
      </c>
      <c r="L168" s="58">
        <v>100</v>
      </c>
      <c r="M168" s="44">
        <f t="shared" si="24"/>
        <v>119880</v>
      </c>
      <c r="N168" s="56" t="s">
        <v>350</v>
      </c>
      <c r="O168" s="111" t="s">
        <v>541</v>
      </c>
      <c r="P168" s="56" t="s">
        <v>542</v>
      </c>
      <c r="Q168" s="56" t="s">
        <v>543</v>
      </c>
      <c r="R168" s="56" t="s">
        <v>542</v>
      </c>
      <c r="S168" s="205" t="s">
        <v>303</v>
      </c>
      <c r="T168" s="205"/>
      <c r="U168" s="95" t="s">
        <v>348</v>
      </c>
      <c r="V168" s="95" t="s">
        <v>321</v>
      </c>
      <c r="W168" s="103" t="s">
        <v>349</v>
      </c>
      <c r="X168" s="56">
        <v>51000000</v>
      </c>
      <c r="Y168" s="56" t="s">
        <v>351</v>
      </c>
      <c r="Z168" s="57">
        <f>(D168/D206)*100</f>
        <v>0.66553559093559644</v>
      </c>
      <c r="AA168" s="58">
        <f t="shared" si="19"/>
        <v>51119780</v>
      </c>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c r="BF168" s="62"/>
      <c r="BG168" s="62"/>
      <c r="BH168" s="62"/>
      <c r="BI168" s="62"/>
      <c r="BJ168" s="62"/>
      <c r="BK168" s="62"/>
      <c r="BL168" s="62"/>
      <c r="BM168" s="62"/>
      <c r="BN168" s="62"/>
      <c r="BO168" s="62"/>
      <c r="BP168" s="62"/>
      <c r="BQ168" s="62"/>
      <c r="BR168" s="62"/>
      <c r="BS168" s="62"/>
      <c r="BT168" s="62"/>
      <c r="BU168" s="62"/>
      <c r="BV168" s="62"/>
      <c r="BW168" s="62"/>
      <c r="BX168" s="62"/>
      <c r="BY168" s="62"/>
      <c r="BZ168" s="62"/>
      <c r="CA168" s="62"/>
      <c r="CB168" s="62"/>
      <c r="CC168" s="62"/>
      <c r="CD168" s="62"/>
      <c r="CE168" s="62"/>
      <c r="CF168" s="62"/>
      <c r="CG168" s="62"/>
      <c r="CH168" s="62"/>
      <c r="CI168" s="62"/>
      <c r="CJ168" s="62"/>
      <c r="CK168" s="62"/>
      <c r="CL168" s="62"/>
      <c r="CM168" s="62"/>
      <c r="CN168" s="62"/>
      <c r="CO168" s="62"/>
      <c r="CP168" s="62"/>
      <c r="CQ168" s="62"/>
      <c r="CR168" s="62"/>
      <c r="CS168" s="62"/>
      <c r="CT168" s="62"/>
      <c r="CU168" s="62"/>
      <c r="CV168" s="62"/>
      <c r="CW168" s="62"/>
      <c r="CX168" s="62"/>
      <c r="CY168" s="62"/>
      <c r="CZ168" s="62"/>
      <c r="DA168" s="62"/>
      <c r="DB168" s="62"/>
      <c r="DC168" s="62"/>
      <c r="DD168" s="62"/>
      <c r="DE168" s="62"/>
      <c r="DF168" s="62"/>
      <c r="DG168" s="62"/>
      <c r="DH168" s="62"/>
      <c r="DI168" s="62"/>
      <c r="DJ168" s="62"/>
      <c r="DK168" s="62"/>
      <c r="DL168" s="62"/>
      <c r="DM168" s="62"/>
      <c r="DN168" s="62"/>
      <c r="DO168" s="62"/>
      <c r="DP168" s="62"/>
      <c r="DQ168" s="62"/>
      <c r="DR168" s="62"/>
      <c r="DS168" s="62"/>
      <c r="DT168" s="62"/>
      <c r="DU168" s="62"/>
      <c r="DV168" s="62"/>
      <c r="DW168" s="62"/>
      <c r="DX168" s="62"/>
      <c r="DY168" s="62"/>
      <c r="DZ168" s="62"/>
      <c r="EA168" s="62"/>
      <c r="EB168" s="62"/>
      <c r="EC168" s="62"/>
      <c r="ED168" s="62"/>
      <c r="EE168" s="62"/>
      <c r="EF168" s="62"/>
      <c r="EG168" s="62"/>
      <c r="EH168" s="62"/>
      <c r="EI168" s="62"/>
      <c r="EJ168" s="62"/>
      <c r="EK168" s="62"/>
      <c r="EL168" s="62"/>
      <c r="EM168" s="62"/>
      <c r="EN168" s="62"/>
      <c r="EO168" s="62"/>
      <c r="EP168" s="62"/>
      <c r="EQ168" s="62"/>
      <c r="ER168" s="62"/>
      <c r="ES168" s="62"/>
      <c r="ET168" s="62"/>
      <c r="EU168" s="62"/>
      <c r="EV168" s="62"/>
      <c r="EW168" s="63"/>
    </row>
    <row r="169" spans="1:153" s="64" customFormat="1" ht="47.25" hidden="1" x14ac:dyDescent="0.25">
      <c r="A169" s="50" t="s">
        <v>352</v>
      </c>
      <c r="B169" s="290"/>
      <c r="C169" s="77" t="s">
        <v>353</v>
      </c>
      <c r="D169" s="57">
        <f>SUM(D171:D182)</f>
        <v>878976000</v>
      </c>
      <c r="E169" s="59"/>
      <c r="F169" s="58"/>
      <c r="G169" s="121"/>
      <c r="H169" s="121"/>
      <c r="I169" s="121"/>
      <c r="J169" s="121">
        <f>SUM(J171:J182)</f>
        <v>0</v>
      </c>
      <c r="K169" s="121">
        <f>SUM(K171:K182)</f>
        <v>875254000</v>
      </c>
      <c r="L169" s="58">
        <v>100</v>
      </c>
      <c r="M169" s="58"/>
      <c r="N169" s="56"/>
      <c r="O169" s="52"/>
      <c r="P169" s="199"/>
      <c r="Q169" s="199"/>
      <c r="R169" s="52"/>
      <c r="S169" s="218" t="s">
        <v>354</v>
      </c>
      <c r="T169" s="218"/>
      <c r="U169" s="56"/>
      <c r="V169" s="56"/>
      <c r="W169" s="55"/>
      <c r="X169" s="56"/>
      <c r="Y169" s="56"/>
      <c r="Z169" s="121"/>
      <c r="AA169" s="58">
        <f t="shared" si="19"/>
        <v>878975900</v>
      </c>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c r="BF169" s="62"/>
      <c r="BG169" s="62"/>
      <c r="BH169" s="62"/>
      <c r="BI169" s="62"/>
      <c r="BJ169" s="62"/>
      <c r="BK169" s="62"/>
      <c r="BL169" s="62"/>
      <c r="BM169" s="62"/>
      <c r="BN169" s="62"/>
      <c r="BO169" s="62"/>
      <c r="BP169" s="62"/>
      <c r="BQ169" s="62"/>
      <c r="BR169" s="62"/>
      <c r="BS169" s="62"/>
      <c r="BT169" s="62"/>
      <c r="BU169" s="62"/>
      <c r="BV169" s="62"/>
      <c r="BW169" s="62"/>
      <c r="BX169" s="62"/>
      <c r="BY169" s="62"/>
      <c r="BZ169" s="62"/>
      <c r="CA169" s="62"/>
      <c r="CB169" s="62"/>
      <c r="CC169" s="62"/>
      <c r="CD169" s="62"/>
      <c r="CE169" s="62"/>
      <c r="CF169" s="62"/>
      <c r="CG169" s="62"/>
      <c r="CH169" s="62"/>
      <c r="CI169" s="62"/>
      <c r="CJ169" s="62"/>
      <c r="CK169" s="62"/>
      <c r="CL169" s="62"/>
      <c r="CM169" s="62"/>
      <c r="CN169" s="62"/>
      <c r="CO169" s="62"/>
      <c r="CP169" s="62"/>
      <c r="CQ169" s="62"/>
      <c r="CR169" s="62"/>
      <c r="CS169" s="62"/>
      <c r="CT169" s="62"/>
      <c r="CU169" s="62"/>
      <c r="CV169" s="62"/>
      <c r="CW169" s="62"/>
      <c r="CX169" s="62"/>
      <c r="CY169" s="62"/>
      <c r="CZ169" s="62"/>
      <c r="DA169" s="62"/>
      <c r="DB169" s="62"/>
      <c r="DC169" s="62"/>
      <c r="DD169" s="62"/>
      <c r="DE169" s="62"/>
      <c r="DF169" s="62"/>
      <c r="DG169" s="62"/>
      <c r="DH169" s="62"/>
      <c r="DI169" s="62"/>
      <c r="DJ169" s="62"/>
      <c r="DK169" s="62"/>
      <c r="DL169" s="62"/>
      <c r="DM169" s="62"/>
      <c r="DN169" s="62"/>
      <c r="DO169" s="62"/>
      <c r="DP169" s="62"/>
      <c r="DQ169" s="62"/>
      <c r="DR169" s="62"/>
      <c r="DS169" s="62"/>
      <c r="DT169" s="62"/>
      <c r="DU169" s="62"/>
      <c r="DV169" s="62"/>
      <c r="DW169" s="62"/>
      <c r="DX169" s="62"/>
      <c r="DY169" s="62"/>
      <c r="DZ169" s="62"/>
      <c r="EA169" s="62"/>
      <c r="EB169" s="62"/>
      <c r="EC169" s="62"/>
      <c r="ED169" s="62"/>
      <c r="EE169" s="62"/>
      <c r="EF169" s="62"/>
      <c r="EG169" s="62"/>
      <c r="EH169" s="62"/>
      <c r="EI169" s="62"/>
      <c r="EJ169" s="62"/>
      <c r="EK169" s="62"/>
      <c r="EL169" s="62"/>
      <c r="EM169" s="62"/>
      <c r="EN169" s="62"/>
      <c r="EO169" s="62"/>
      <c r="EP169" s="62"/>
      <c r="EQ169" s="62"/>
      <c r="ER169" s="62"/>
      <c r="ES169" s="62"/>
      <c r="ET169" s="62"/>
      <c r="EU169" s="62"/>
      <c r="EV169" s="62"/>
      <c r="EW169" s="63"/>
    </row>
    <row r="170" spans="1:153" s="64" customFormat="1" ht="47.25" x14ac:dyDescent="0.25">
      <c r="A170" s="50"/>
      <c r="B170" s="50" t="s">
        <v>352</v>
      </c>
      <c r="C170" s="77" t="s">
        <v>353</v>
      </c>
      <c r="D170" s="57">
        <f>SUM(D171:D182)</f>
        <v>878976000</v>
      </c>
      <c r="E170" s="59"/>
      <c r="F170" s="58"/>
      <c r="G170" s="121"/>
      <c r="H170" s="121"/>
      <c r="I170" s="121"/>
      <c r="J170" s="121"/>
      <c r="K170" s="57">
        <f>SUM(K171:K182)</f>
        <v>875254000</v>
      </c>
      <c r="L170" s="58"/>
      <c r="M170" s="57">
        <f>SUM(M171:M182)</f>
        <v>3722000</v>
      </c>
      <c r="N170" s="56"/>
      <c r="O170" s="52"/>
      <c r="P170" s="199"/>
      <c r="Q170" s="199"/>
      <c r="R170" s="52"/>
      <c r="S170" s="218" t="s">
        <v>155</v>
      </c>
      <c r="T170" s="218"/>
      <c r="U170" s="56"/>
      <c r="V170" s="56"/>
      <c r="W170" s="55"/>
      <c r="X170" s="56"/>
      <c r="Y170" s="56"/>
      <c r="Z170" s="121"/>
      <c r="AA170" s="58"/>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c r="BF170" s="62"/>
      <c r="BG170" s="62"/>
      <c r="BH170" s="62"/>
      <c r="BI170" s="62"/>
      <c r="BJ170" s="62"/>
      <c r="BK170" s="62"/>
      <c r="BL170" s="62"/>
      <c r="BM170" s="62"/>
      <c r="BN170" s="62"/>
      <c r="BO170" s="62"/>
      <c r="BP170" s="62"/>
      <c r="BQ170" s="62"/>
      <c r="BR170" s="62"/>
      <c r="BS170" s="62"/>
      <c r="BT170" s="62"/>
      <c r="BU170" s="62"/>
      <c r="BV170" s="62"/>
      <c r="BW170" s="62"/>
      <c r="BX170" s="62"/>
      <c r="BY170" s="62"/>
      <c r="BZ170" s="62"/>
      <c r="CA170" s="62"/>
      <c r="CB170" s="62"/>
      <c r="CC170" s="62"/>
      <c r="CD170" s="62"/>
      <c r="CE170" s="62"/>
      <c r="CF170" s="62"/>
      <c r="CG170" s="62"/>
      <c r="CH170" s="62"/>
      <c r="CI170" s="62"/>
      <c r="CJ170" s="62"/>
      <c r="CK170" s="62"/>
      <c r="CL170" s="62"/>
      <c r="CM170" s="62"/>
      <c r="CN170" s="62"/>
      <c r="CO170" s="62"/>
      <c r="CP170" s="62"/>
      <c r="CQ170" s="62"/>
      <c r="CR170" s="62"/>
      <c r="CS170" s="62"/>
      <c r="CT170" s="62"/>
      <c r="CU170" s="62"/>
      <c r="CV170" s="62"/>
      <c r="CW170" s="62"/>
      <c r="CX170" s="62"/>
      <c r="CY170" s="62"/>
      <c r="CZ170" s="62"/>
      <c r="DA170" s="62"/>
      <c r="DB170" s="62"/>
      <c r="DC170" s="62"/>
      <c r="DD170" s="62"/>
      <c r="DE170" s="62"/>
      <c r="DF170" s="62"/>
      <c r="DG170" s="62"/>
      <c r="DH170" s="62"/>
      <c r="DI170" s="62"/>
      <c r="DJ170" s="62"/>
      <c r="DK170" s="62"/>
      <c r="DL170" s="62"/>
      <c r="DM170" s="62"/>
      <c r="DN170" s="62"/>
      <c r="DO170" s="62"/>
      <c r="DP170" s="62"/>
      <c r="DQ170" s="62"/>
      <c r="DR170" s="62"/>
      <c r="DS170" s="62"/>
      <c r="DT170" s="62"/>
      <c r="DU170" s="62"/>
      <c r="DV170" s="62"/>
      <c r="DW170" s="62"/>
      <c r="DX170" s="62"/>
      <c r="DY170" s="62"/>
      <c r="DZ170" s="62"/>
      <c r="EA170" s="62"/>
      <c r="EB170" s="62"/>
      <c r="EC170" s="62"/>
      <c r="ED170" s="62"/>
      <c r="EE170" s="62"/>
      <c r="EF170" s="62"/>
      <c r="EG170" s="62"/>
      <c r="EH170" s="62"/>
      <c r="EI170" s="62"/>
      <c r="EJ170" s="62"/>
      <c r="EK170" s="62"/>
      <c r="EL170" s="62"/>
      <c r="EM170" s="62"/>
      <c r="EN170" s="62"/>
      <c r="EO170" s="62"/>
      <c r="EP170" s="62"/>
      <c r="EQ170" s="62"/>
      <c r="ER170" s="62"/>
      <c r="ES170" s="62"/>
      <c r="ET170" s="62"/>
      <c r="EU170" s="62"/>
      <c r="EV170" s="62"/>
      <c r="EW170" s="63"/>
    </row>
    <row r="171" spans="1:153" s="64" customFormat="1" ht="186.75" customHeight="1" x14ac:dyDescent="0.25">
      <c r="A171" s="110"/>
      <c r="B171" s="298"/>
      <c r="C171" s="77" t="s">
        <v>355</v>
      </c>
      <c r="D171" s="388">
        <v>55500000</v>
      </c>
      <c r="E171" s="59" t="s">
        <v>270</v>
      </c>
      <c r="F171" s="43">
        <v>100</v>
      </c>
      <c r="G171" s="58">
        <v>0</v>
      </c>
      <c r="H171" s="59">
        <f>F171+G171</f>
        <v>100</v>
      </c>
      <c r="I171" s="60">
        <f t="shared" ref="I171:I182" si="25">(Z171*H171)/100</f>
        <v>0.72256087645208877</v>
      </c>
      <c r="J171" s="43">
        <f>'[1]Oktober  (2)'!Q129</f>
        <v>0</v>
      </c>
      <c r="K171" s="61">
        <v>55400000</v>
      </c>
      <c r="L171" s="58">
        <v>100</v>
      </c>
      <c r="M171" s="44">
        <f t="shared" ref="M171:M182" si="26">D171-K171</f>
        <v>100000</v>
      </c>
      <c r="N171" s="56" t="s">
        <v>358</v>
      </c>
      <c r="O171" s="52" t="s">
        <v>209</v>
      </c>
      <c r="P171" s="199" t="s">
        <v>534</v>
      </c>
      <c r="Q171" s="233" t="s">
        <v>511</v>
      </c>
      <c r="R171" s="52" t="s">
        <v>535</v>
      </c>
      <c r="S171" s="218" t="s">
        <v>354</v>
      </c>
      <c r="T171" s="218"/>
      <c r="U171" s="95" t="s">
        <v>356</v>
      </c>
      <c r="V171" s="95" t="s">
        <v>339</v>
      </c>
      <c r="W171" s="103" t="s">
        <v>357</v>
      </c>
      <c r="X171" s="56">
        <v>55400000</v>
      </c>
      <c r="Y171" s="56" t="s">
        <v>359</v>
      </c>
      <c r="Z171" s="57">
        <f>(D171/D206)*100</f>
        <v>0.72256087645208877</v>
      </c>
      <c r="AA171" s="58">
        <f t="shared" si="19"/>
        <v>55499900</v>
      </c>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c r="BF171" s="62"/>
      <c r="BG171" s="62"/>
      <c r="BH171" s="62"/>
      <c r="BI171" s="62"/>
      <c r="BJ171" s="62"/>
      <c r="BK171" s="62"/>
      <c r="BL171" s="62"/>
      <c r="BM171" s="62"/>
      <c r="BN171" s="62"/>
      <c r="BO171" s="62"/>
      <c r="BP171" s="62"/>
      <c r="BQ171" s="62"/>
      <c r="BR171" s="62"/>
      <c r="BS171" s="62"/>
      <c r="BT171" s="62"/>
      <c r="BU171" s="62"/>
      <c r="BV171" s="62"/>
      <c r="BW171" s="62"/>
      <c r="BX171" s="62"/>
      <c r="BY171" s="62"/>
      <c r="BZ171" s="62"/>
      <c r="CA171" s="62"/>
      <c r="CB171" s="62"/>
      <c r="CC171" s="62"/>
      <c r="CD171" s="62"/>
      <c r="CE171" s="62"/>
      <c r="CF171" s="62"/>
      <c r="CG171" s="62"/>
      <c r="CH171" s="62"/>
      <c r="CI171" s="62"/>
      <c r="CJ171" s="62"/>
      <c r="CK171" s="62"/>
      <c r="CL171" s="62"/>
      <c r="CM171" s="62"/>
      <c r="CN171" s="62"/>
      <c r="CO171" s="62"/>
      <c r="CP171" s="62"/>
      <c r="CQ171" s="62"/>
      <c r="CR171" s="62"/>
      <c r="CS171" s="62"/>
      <c r="CT171" s="62"/>
      <c r="CU171" s="62"/>
      <c r="CV171" s="62"/>
      <c r="CW171" s="62"/>
      <c r="CX171" s="62"/>
      <c r="CY171" s="62"/>
      <c r="CZ171" s="62"/>
      <c r="DA171" s="62"/>
      <c r="DB171" s="62"/>
      <c r="DC171" s="62"/>
      <c r="DD171" s="62"/>
      <c r="DE171" s="62"/>
      <c r="DF171" s="62"/>
      <c r="DG171" s="62"/>
      <c r="DH171" s="62"/>
      <c r="DI171" s="62"/>
      <c r="DJ171" s="62"/>
      <c r="DK171" s="62"/>
      <c r="DL171" s="62"/>
      <c r="DM171" s="62"/>
      <c r="DN171" s="62"/>
      <c r="DO171" s="62"/>
      <c r="DP171" s="62"/>
      <c r="DQ171" s="62"/>
      <c r="DR171" s="62"/>
      <c r="DS171" s="62"/>
      <c r="DT171" s="62"/>
      <c r="DU171" s="62"/>
      <c r="DV171" s="62"/>
      <c r="DW171" s="62"/>
      <c r="DX171" s="62"/>
      <c r="DY171" s="62"/>
      <c r="DZ171" s="62"/>
      <c r="EA171" s="62"/>
      <c r="EB171" s="62"/>
      <c r="EC171" s="62"/>
      <c r="ED171" s="62"/>
      <c r="EE171" s="62"/>
      <c r="EF171" s="62"/>
      <c r="EG171" s="62"/>
      <c r="EH171" s="62"/>
      <c r="EI171" s="62"/>
      <c r="EJ171" s="62"/>
      <c r="EK171" s="62"/>
      <c r="EL171" s="62"/>
      <c r="EM171" s="62"/>
      <c r="EN171" s="62"/>
      <c r="EO171" s="62"/>
      <c r="EP171" s="62"/>
      <c r="EQ171" s="62"/>
      <c r="ER171" s="62"/>
      <c r="ES171" s="62"/>
      <c r="ET171" s="62"/>
      <c r="EU171" s="62"/>
      <c r="EV171" s="62"/>
      <c r="EW171" s="63"/>
    </row>
    <row r="172" spans="1:153" s="64" customFormat="1" ht="188.25" customHeight="1" x14ac:dyDescent="0.25">
      <c r="A172" s="110"/>
      <c r="B172" s="298"/>
      <c r="C172" s="77" t="s">
        <v>355</v>
      </c>
      <c r="D172" s="388">
        <v>55500000</v>
      </c>
      <c r="E172" s="59" t="s">
        <v>270</v>
      </c>
      <c r="F172" s="43">
        <v>100</v>
      </c>
      <c r="G172" s="58">
        <v>0</v>
      </c>
      <c r="H172" s="59">
        <f t="shared" si="20"/>
        <v>100</v>
      </c>
      <c r="I172" s="60">
        <f t="shared" si="25"/>
        <v>0.72256087645208877</v>
      </c>
      <c r="J172" s="43">
        <f>'[1]Oktober  (2)'!Q130</f>
        <v>0</v>
      </c>
      <c r="K172" s="61">
        <v>55400000</v>
      </c>
      <c r="L172" s="58">
        <v>100</v>
      </c>
      <c r="M172" s="44">
        <f t="shared" si="26"/>
        <v>100000</v>
      </c>
      <c r="N172" s="56" t="s">
        <v>361</v>
      </c>
      <c r="O172" s="52" t="s">
        <v>224</v>
      </c>
      <c r="P172" s="199" t="s">
        <v>553</v>
      </c>
      <c r="Q172" s="233" t="s">
        <v>511</v>
      </c>
      <c r="R172" s="52" t="s">
        <v>554</v>
      </c>
      <c r="S172" s="218" t="s">
        <v>354</v>
      </c>
      <c r="T172" s="218"/>
      <c r="U172" s="95" t="s">
        <v>356</v>
      </c>
      <c r="V172" s="95" t="s">
        <v>339</v>
      </c>
      <c r="W172" s="103" t="s">
        <v>360</v>
      </c>
      <c r="X172" s="56">
        <v>55400000</v>
      </c>
      <c r="Y172" s="56" t="s">
        <v>362</v>
      </c>
      <c r="Z172" s="57">
        <f>(D172/D206)*100</f>
        <v>0.72256087645208877</v>
      </c>
      <c r="AA172" s="58">
        <f t="shared" si="19"/>
        <v>55499900</v>
      </c>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c r="BF172" s="62"/>
      <c r="BG172" s="62"/>
      <c r="BH172" s="62"/>
      <c r="BI172" s="62"/>
      <c r="BJ172" s="62"/>
      <c r="BK172" s="62"/>
      <c r="BL172" s="62"/>
      <c r="BM172" s="62"/>
      <c r="BN172" s="62"/>
      <c r="BO172" s="62"/>
      <c r="BP172" s="62"/>
      <c r="BQ172" s="62"/>
      <c r="BR172" s="62"/>
      <c r="BS172" s="62"/>
      <c r="BT172" s="62"/>
      <c r="BU172" s="62"/>
      <c r="BV172" s="62"/>
      <c r="BW172" s="62"/>
      <c r="BX172" s="62"/>
      <c r="BY172" s="62"/>
      <c r="BZ172" s="62"/>
      <c r="CA172" s="62"/>
      <c r="CB172" s="62"/>
      <c r="CC172" s="62"/>
      <c r="CD172" s="62"/>
      <c r="CE172" s="62"/>
      <c r="CF172" s="62"/>
      <c r="CG172" s="62"/>
      <c r="CH172" s="62"/>
      <c r="CI172" s="62"/>
      <c r="CJ172" s="62"/>
      <c r="CK172" s="62"/>
      <c r="CL172" s="62"/>
      <c r="CM172" s="62"/>
      <c r="CN172" s="62"/>
      <c r="CO172" s="62"/>
      <c r="CP172" s="62"/>
      <c r="CQ172" s="62"/>
      <c r="CR172" s="62"/>
      <c r="CS172" s="62"/>
      <c r="CT172" s="62"/>
      <c r="CU172" s="62"/>
      <c r="CV172" s="62"/>
      <c r="CW172" s="62"/>
      <c r="CX172" s="62"/>
      <c r="CY172" s="62"/>
      <c r="CZ172" s="62"/>
      <c r="DA172" s="62"/>
      <c r="DB172" s="62"/>
      <c r="DC172" s="62"/>
      <c r="DD172" s="62"/>
      <c r="DE172" s="62"/>
      <c r="DF172" s="62"/>
      <c r="DG172" s="62"/>
      <c r="DH172" s="62"/>
      <c r="DI172" s="62"/>
      <c r="DJ172" s="62"/>
      <c r="DK172" s="62"/>
      <c r="DL172" s="62"/>
      <c r="DM172" s="62"/>
      <c r="DN172" s="62"/>
      <c r="DO172" s="62"/>
      <c r="DP172" s="62"/>
      <c r="DQ172" s="62"/>
      <c r="DR172" s="62"/>
      <c r="DS172" s="62"/>
      <c r="DT172" s="62"/>
      <c r="DU172" s="62"/>
      <c r="DV172" s="62"/>
      <c r="DW172" s="62"/>
      <c r="DX172" s="62"/>
      <c r="DY172" s="62"/>
      <c r="DZ172" s="62"/>
      <c r="EA172" s="62"/>
      <c r="EB172" s="62"/>
      <c r="EC172" s="62"/>
      <c r="ED172" s="62"/>
      <c r="EE172" s="62"/>
      <c r="EF172" s="62"/>
      <c r="EG172" s="62"/>
      <c r="EH172" s="62"/>
      <c r="EI172" s="62"/>
      <c r="EJ172" s="62"/>
      <c r="EK172" s="62"/>
      <c r="EL172" s="62"/>
      <c r="EM172" s="62"/>
      <c r="EN172" s="62"/>
      <c r="EO172" s="62"/>
      <c r="EP172" s="62"/>
      <c r="EQ172" s="62"/>
      <c r="ER172" s="62"/>
      <c r="ES172" s="62"/>
      <c r="ET172" s="62"/>
      <c r="EU172" s="62"/>
      <c r="EV172" s="62"/>
      <c r="EW172" s="63"/>
    </row>
    <row r="173" spans="1:153" s="64" customFormat="1" ht="195.75" customHeight="1" x14ac:dyDescent="0.25">
      <c r="A173" s="110"/>
      <c r="B173" s="298"/>
      <c r="C173" s="77" t="s">
        <v>355</v>
      </c>
      <c r="D173" s="388">
        <v>55500000</v>
      </c>
      <c r="E173" s="59" t="s">
        <v>270</v>
      </c>
      <c r="F173" s="43">
        <v>100</v>
      </c>
      <c r="G173" s="58">
        <v>0</v>
      </c>
      <c r="H173" s="59">
        <f t="shared" si="20"/>
        <v>100</v>
      </c>
      <c r="I173" s="60">
        <f t="shared" si="25"/>
        <v>0.72256087645208877</v>
      </c>
      <c r="J173" s="43">
        <f>'[1]Oktober  (2)'!Q131</f>
        <v>0</v>
      </c>
      <c r="K173" s="61">
        <v>54954000</v>
      </c>
      <c r="L173" s="58">
        <v>100</v>
      </c>
      <c r="M173" s="44">
        <f t="shared" si="26"/>
        <v>546000</v>
      </c>
      <c r="N173" s="56" t="s">
        <v>364</v>
      </c>
      <c r="O173" s="52" t="s">
        <v>308</v>
      </c>
      <c r="P173" s="199" t="s">
        <v>512</v>
      </c>
      <c r="Q173" s="233" t="s">
        <v>511</v>
      </c>
      <c r="R173" s="52" t="s">
        <v>513</v>
      </c>
      <c r="S173" s="218" t="s">
        <v>354</v>
      </c>
      <c r="T173" s="218"/>
      <c r="U173" s="95" t="s">
        <v>356</v>
      </c>
      <c r="V173" s="95" t="s">
        <v>339</v>
      </c>
      <c r="W173" s="103" t="s">
        <v>363</v>
      </c>
      <c r="X173" s="56">
        <v>54954000</v>
      </c>
      <c r="Y173" s="56" t="s">
        <v>365</v>
      </c>
      <c r="Z173" s="57">
        <f>(D173/D206)*100</f>
        <v>0.72256087645208877</v>
      </c>
      <c r="AA173" s="58">
        <f t="shared" si="19"/>
        <v>55499900</v>
      </c>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c r="BF173" s="62"/>
      <c r="BG173" s="62"/>
      <c r="BH173" s="62"/>
      <c r="BI173" s="62"/>
      <c r="BJ173" s="62"/>
      <c r="BK173" s="62"/>
      <c r="BL173" s="62"/>
      <c r="BM173" s="62"/>
      <c r="BN173" s="62"/>
      <c r="BO173" s="62"/>
      <c r="BP173" s="62"/>
      <c r="BQ173" s="62"/>
      <c r="BR173" s="62"/>
      <c r="BS173" s="62"/>
      <c r="BT173" s="62"/>
      <c r="BU173" s="62"/>
      <c r="BV173" s="62"/>
      <c r="BW173" s="62"/>
      <c r="BX173" s="62"/>
      <c r="BY173" s="62"/>
      <c r="BZ173" s="62"/>
      <c r="CA173" s="62"/>
      <c r="CB173" s="62"/>
      <c r="CC173" s="62"/>
      <c r="CD173" s="62"/>
      <c r="CE173" s="62"/>
      <c r="CF173" s="62"/>
      <c r="CG173" s="62"/>
      <c r="CH173" s="62"/>
      <c r="CI173" s="62"/>
      <c r="CJ173" s="62"/>
      <c r="CK173" s="62"/>
      <c r="CL173" s="62"/>
      <c r="CM173" s="62"/>
      <c r="CN173" s="62"/>
      <c r="CO173" s="62"/>
      <c r="CP173" s="62"/>
      <c r="CQ173" s="62"/>
      <c r="CR173" s="62"/>
      <c r="CS173" s="62"/>
      <c r="CT173" s="62"/>
      <c r="CU173" s="62"/>
      <c r="CV173" s="62"/>
      <c r="CW173" s="62"/>
      <c r="CX173" s="62"/>
      <c r="CY173" s="62"/>
      <c r="CZ173" s="62"/>
      <c r="DA173" s="62"/>
      <c r="DB173" s="62"/>
      <c r="DC173" s="62"/>
      <c r="DD173" s="62"/>
      <c r="DE173" s="62"/>
      <c r="DF173" s="62"/>
      <c r="DG173" s="62"/>
      <c r="DH173" s="62"/>
      <c r="DI173" s="62"/>
      <c r="DJ173" s="62"/>
      <c r="DK173" s="62"/>
      <c r="DL173" s="62"/>
      <c r="DM173" s="62"/>
      <c r="DN173" s="62"/>
      <c r="DO173" s="62"/>
      <c r="DP173" s="62"/>
      <c r="DQ173" s="62"/>
      <c r="DR173" s="62"/>
      <c r="DS173" s="62"/>
      <c r="DT173" s="62"/>
      <c r="DU173" s="62"/>
      <c r="DV173" s="62"/>
      <c r="DW173" s="62"/>
      <c r="DX173" s="62"/>
      <c r="DY173" s="62"/>
      <c r="DZ173" s="62"/>
      <c r="EA173" s="62"/>
      <c r="EB173" s="62"/>
      <c r="EC173" s="62"/>
      <c r="ED173" s="62"/>
      <c r="EE173" s="62"/>
      <c r="EF173" s="62"/>
      <c r="EG173" s="62"/>
      <c r="EH173" s="62"/>
      <c r="EI173" s="62"/>
      <c r="EJ173" s="62"/>
      <c r="EK173" s="62"/>
      <c r="EL173" s="62"/>
      <c r="EM173" s="62"/>
      <c r="EN173" s="62"/>
      <c r="EO173" s="62"/>
      <c r="EP173" s="62"/>
      <c r="EQ173" s="62"/>
      <c r="ER173" s="62"/>
      <c r="ES173" s="62"/>
      <c r="ET173" s="62"/>
      <c r="EU173" s="62"/>
      <c r="EV173" s="62"/>
      <c r="EW173" s="63"/>
    </row>
    <row r="174" spans="1:153" s="64" customFormat="1" ht="187.5" customHeight="1" x14ac:dyDescent="0.25">
      <c r="A174" s="110"/>
      <c r="B174" s="298"/>
      <c r="C174" s="77" t="s">
        <v>355</v>
      </c>
      <c r="D174" s="388">
        <v>55500000</v>
      </c>
      <c r="E174" s="59" t="s">
        <v>270</v>
      </c>
      <c r="F174" s="43">
        <v>100</v>
      </c>
      <c r="G174" s="58">
        <v>0</v>
      </c>
      <c r="H174" s="59">
        <f t="shared" si="20"/>
        <v>100</v>
      </c>
      <c r="I174" s="60">
        <f t="shared" si="25"/>
        <v>0.72256087645208877</v>
      </c>
      <c r="J174" s="43">
        <f>'[1]Oktober  (2)'!Q132</f>
        <v>0</v>
      </c>
      <c r="K174" s="61">
        <v>55400000</v>
      </c>
      <c r="L174" s="58">
        <v>100</v>
      </c>
      <c r="M174" s="44">
        <f t="shared" si="26"/>
        <v>100000</v>
      </c>
      <c r="N174" s="56" t="s">
        <v>358</v>
      </c>
      <c r="O174" s="52" t="s">
        <v>366</v>
      </c>
      <c r="P174" s="199" t="s">
        <v>520</v>
      </c>
      <c r="Q174" s="233" t="s">
        <v>511</v>
      </c>
      <c r="R174" s="52" t="s">
        <v>521</v>
      </c>
      <c r="S174" s="218" t="s">
        <v>354</v>
      </c>
      <c r="T174" s="218"/>
      <c r="U174" s="95" t="s">
        <v>356</v>
      </c>
      <c r="V174" s="95" t="s">
        <v>367</v>
      </c>
      <c r="W174" s="103" t="s">
        <v>368</v>
      </c>
      <c r="X174" s="56">
        <v>55400000</v>
      </c>
      <c r="Y174" s="56" t="s">
        <v>359</v>
      </c>
      <c r="Z174" s="57">
        <f>(D174/D206)*100</f>
        <v>0.72256087645208877</v>
      </c>
      <c r="AA174" s="58">
        <f t="shared" si="19"/>
        <v>55499900</v>
      </c>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c r="BF174" s="62"/>
      <c r="BG174" s="62"/>
      <c r="BH174" s="62"/>
      <c r="BI174" s="62"/>
      <c r="BJ174" s="62"/>
      <c r="BK174" s="62"/>
      <c r="BL174" s="62"/>
      <c r="BM174" s="62"/>
      <c r="BN174" s="62"/>
      <c r="BO174" s="62"/>
      <c r="BP174" s="62"/>
      <c r="BQ174" s="62"/>
      <c r="BR174" s="62"/>
      <c r="BS174" s="62"/>
      <c r="BT174" s="62"/>
      <c r="BU174" s="62"/>
      <c r="BV174" s="62"/>
      <c r="BW174" s="62"/>
      <c r="BX174" s="62"/>
      <c r="BY174" s="62"/>
      <c r="BZ174" s="62"/>
      <c r="CA174" s="62"/>
      <c r="CB174" s="62"/>
      <c r="CC174" s="62"/>
      <c r="CD174" s="62"/>
      <c r="CE174" s="62"/>
      <c r="CF174" s="62"/>
      <c r="CG174" s="62"/>
      <c r="CH174" s="62"/>
      <c r="CI174" s="62"/>
      <c r="CJ174" s="62"/>
      <c r="CK174" s="62"/>
      <c r="CL174" s="62"/>
      <c r="CM174" s="62"/>
      <c r="CN174" s="62"/>
      <c r="CO174" s="62"/>
      <c r="CP174" s="62"/>
      <c r="CQ174" s="62"/>
      <c r="CR174" s="62"/>
      <c r="CS174" s="62"/>
      <c r="CT174" s="62"/>
      <c r="CU174" s="62"/>
      <c r="CV174" s="62"/>
      <c r="CW174" s="62"/>
      <c r="CX174" s="62"/>
      <c r="CY174" s="62"/>
      <c r="CZ174" s="62"/>
      <c r="DA174" s="62"/>
      <c r="DB174" s="62"/>
      <c r="DC174" s="62"/>
      <c r="DD174" s="62"/>
      <c r="DE174" s="62"/>
      <c r="DF174" s="62"/>
      <c r="DG174" s="62"/>
      <c r="DH174" s="62"/>
      <c r="DI174" s="62"/>
      <c r="DJ174" s="62"/>
      <c r="DK174" s="62"/>
      <c r="DL174" s="62"/>
      <c r="DM174" s="62"/>
      <c r="DN174" s="62"/>
      <c r="DO174" s="62"/>
      <c r="DP174" s="62"/>
      <c r="DQ174" s="62"/>
      <c r="DR174" s="62"/>
      <c r="DS174" s="62"/>
      <c r="DT174" s="62"/>
      <c r="DU174" s="62"/>
      <c r="DV174" s="62"/>
      <c r="DW174" s="62"/>
      <c r="DX174" s="62"/>
      <c r="DY174" s="62"/>
      <c r="DZ174" s="62"/>
      <c r="EA174" s="62"/>
      <c r="EB174" s="62"/>
      <c r="EC174" s="62"/>
      <c r="ED174" s="62"/>
      <c r="EE174" s="62"/>
      <c r="EF174" s="62"/>
      <c r="EG174" s="62"/>
      <c r="EH174" s="62"/>
      <c r="EI174" s="62"/>
      <c r="EJ174" s="62"/>
      <c r="EK174" s="62"/>
      <c r="EL174" s="62"/>
      <c r="EM174" s="62"/>
      <c r="EN174" s="62"/>
      <c r="EO174" s="62"/>
      <c r="EP174" s="62"/>
      <c r="EQ174" s="62"/>
      <c r="ER174" s="62"/>
      <c r="ES174" s="62"/>
      <c r="ET174" s="62"/>
      <c r="EU174" s="62"/>
      <c r="EV174" s="62"/>
      <c r="EW174" s="63"/>
    </row>
    <row r="175" spans="1:153" s="64" customFormat="1" ht="183" customHeight="1" x14ac:dyDescent="0.25">
      <c r="A175" s="110"/>
      <c r="B175" s="298"/>
      <c r="C175" s="77" t="s">
        <v>355</v>
      </c>
      <c r="D175" s="388">
        <v>55500000</v>
      </c>
      <c r="E175" s="59" t="s">
        <v>270</v>
      </c>
      <c r="F175" s="43">
        <v>100</v>
      </c>
      <c r="G175" s="58">
        <v>0</v>
      </c>
      <c r="H175" s="59">
        <f t="shared" si="20"/>
        <v>100</v>
      </c>
      <c r="I175" s="60">
        <f t="shared" si="25"/>
        <v>0.72256087645208877</v>
      </c>
      <c r="J175" s="43">
        <f>'[1]Oktober  (2)'!Q133</f>
        <v>0</v>
      </c>
      <c r="K175" s="61">
        <v>55400000</v>
      </c>
      <c r="L175" s="58">
        <v>100</v>
      </c>
      <c r="M175" s="44">
        <f t="shared" si="26"/>
        <v>100000</v>
      </c>
      <c r="N175" s="56" t="s">
        <v>370</v>
      </c>
      <c r="O175" s="52" t="s">
        <v>175</v>
      </c>
      <c r="P175" s="199" t="s">
        <v>499</v>
      </c>
      <c r="Q175" s="233" t="s">
        <v>511</v>
      </c>
      <c r="R175" s="52" t="s">
        <v>550</v>
      </c>
      <c r="S175" s="218" t="s">
        <v>354</v>
      </c>
      <c r="T175" s="218"/>
      <c r="U175" s="95" t="s">
        <v>356</v>
      </c>
      <c r="V175" s="95" t="s">
        <v>339</v>
      </c>
      <c r="W175" s="103" t="s">
        <v>369</v>
      </c>
      <c r="X175" s="56">
        <v>55400000</v>
      </c>
      <c r="Y175" s="56" t="s">
        <v>371</v>
      </c>
      <c r="Z175" s="57">
        <f>(D175/D206)*100</f>
        <v>0.72256087645208877</v>
      </c>
      <c r="AA175" s="58">
        <f t="shared" si="19"/>
        <v>55499900</v>
      </c>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c r="BF175" s="62"/>
      <c r="BG175" s="62"/>
      <c r="BH175" s="62"/>
      <c r="BI175" s="62"/>
      <c r="BJ175" s="62"/>
      <c r="BK175" s="62"/>
      <c r="BL175" s="62"/>
      <c r="BM175" s="62"/>
      <c r="BN175" s="62"/>
      <c r="BO175" s="62"/>
      <c r="BP175" s="62"/>
      <c r="BQ175" s="62"/>
      <c r="BR175" s="62"/>
      <c r="BS175" s="62"/>
      <c r="BT175" s="62"/>
      <c r="BU175" s="62"/>
      <c r="BV175" s="62"/>
      <c r="BW175" s="62"/>
      <c r="BX175" s="62"/>
      <c r="BY175" s="62"/>
      <c r="BZ175" s="62"/>
      <c r="CA175" s="62"/>
      <c r="CB175" s="62"/>
      <c r="CC175" s="62"/>
      <c r="CD175" s="62"/>
      <c r="CE175" s="62"/>
      <c r="CF175" s="62"/>
      <c r="CG175" s="62"/>
      <c r="CH175" s="62"/>
      <c r="CI175" s="62"/>
      <c r="CJ175" s="62"/>
      <c r="CK175" s="62"/>
      <c r="CL175" s="62"/>
      <c r="CM175" s="62"/>
      <c r="CN175" s="62"/>
      <c r="CO175" s="62"/>
      <c r="CP175" s="62"/>
      <c r="CQ175" s="62"/>
      <c r="CR175" s="62"/>
      <c r="CS175" s="62"/>
      <c r="CT175" s="62"/>
      <c r="CU175" s="62"/>
      <c r="CV175" s="62"/>
      <c r="CW175" s="62"/>
      <c r="CX175" s="62"/>
      <c r="CY175" s="62"/>
      <c r="CZ175" s="62"/>
      <c r="DA175" s="62"/>
      <c r="DB175" s="62"/>
      <c r="DC175" s="62"/>
      <c r="DD175" s="62"/>
      <c r="DE175" s="62"/>
      <c r="DF175" s="62"/>
      <c r="DG175" s="62"/>
      <c r="DH175" s="62"/>
      <c r="DI175" s="62"/>
      <c r="DJ175" s="62"/>
      <c r="DK175" s="62"/>
      <c r="DL175" s="62"/>
      <c r="DM175" s="62"/>
      <c r="DN175" s="62"/>
      <c r="DO175" s="62"/>
      <c r="DP175" s="62"/>
      <c r="DQ175" s="62"/>
      <c r="DR175" s="62"/>
      <c r="DS175" s="62"/>
      <c r="DT175" s="62"/>
      <c r="DU175" s="62"/>
      <c r="DV175" s="62"/>
      <c r="DW175" s="62"/>
      <c r="DX175" s="62"/>
      <c r="DY175" s="62"/>
      <c r="DZ175" s="62"/>
      <c r="EA175" s="62"/>
      <c r="EB175" s="62"/>
      <c r="EC175" s="62"/>
      <c r="ED175" s="62"/>
      <c r="EE175" s="62"/>
      <c r="EF175" s="62"/>
      <c r="EG175" s="62"/>
      <c r="EH175" s="62"/>
      <c r="EI175" s="62"/>
      <c r="EJ175" s="62"/>
      <c r="EK175" s="62"/>
      <c r="EL175" s="62"/>
      <c r="EM175" s="62"/>
      <c r="EN175" s="62"/>
      <c r="EO175" s="62"/>
      <c r="EP175" s="62"/>
      <c r="EQ175" s="62"/>
      <c r="ER175" s="62"/>
      <c r="ES175" s="62"/>
      <c r="ET175" s="62"/>
      <c r="EU175" s="62"/>
      <c r="EV175" s="62"/>
      <c r="EW175" s="63"/>
    </row>
    <row r="176" spans="1:153" s="64" customFormat="1" ht="189" customHeight="1" x14ac:dyDescent="0.25">
      <c r="A176" s="110"/>
      <c r="B176" s="298"/>
      <c r="C176" s="77" t="s">
        <v>355</v>
      </c>
      <c r="D176" s="388">
        <v>55500000</v>
      </c>
      <c r="E176" s="59" t="s">
        <v>270</v>
      </c>
      <c r="F176" s="43">
        <v>100</v>
      </c>
      <c r="G176" s="58">
        <v>0</v>
      </c>
      <c r="H176" s="59">
        <f t="shared" si="20"/>
        <v>100</v>
      </c>
      <c r="I176" s="60">
        <f t="shared" si="25"/>
        <v>0.72256087645208877</v>
      </c>
      <c r="J176" s="43">
        <f>'[1]Oktober  (2)'!Q134</f>
        <v>0</v>
      </c>
      <c r="K176" s="61">
        <v>55400000</v>
      </c>
      <c r="L176" s="58">
        <v>100</v>
      </c>
      <c r="M176" s="44">
        <f t="shared" si="26"/>
        <v>100000</v>
      </c>
      <c r="N176" s="56" t="s">
        <v>373</v>
      </c>
      <c r="O176" s="52" t="s">
        <v>338</v>
      </c>
      <c r="P176" s="199" t="s">
        <v>547</v>
      </c>
      <c r="Q176" s="233" t="s">
        <v>511</v>
      </c>
      <c r="R176" s="52" t="s">
        <v>546</v>
      </c>
      <c r="S176" s="218" t="s">
        <v>354</v>
      </c>
      <c r="T176" s="218"/>
      <c r="U176" s="95" t="s">
        <v>356</v>
      </c>
      <c r="V176" s="95" t="s">
        <v>339</v>
      </c>
      <c r="W176" s="103" t="s">
        <v>372</v>
      </c>
      <c r="X176" s="56">
        <v>55400000</v>
      </c>
      <c r="Y176" s="56" t="s">
        <v>374</v>
      </c>
      <c r="Z176" s="57">
        <f>(D176/D206)*100</f>
        <v>0.72256087645208877</v>
      </c>
      <c r="AA176" s="58">
        <f t="shared" si="19"/>
        <v>55499900</v>
      </c>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c r="BF176" s="62"/>
      <c r="BG176" s="62"/>
      <c r="BH176" s="62"/>
      <c r="BI176" s="62"/>
      <c r="BJ176" s="62"/>
      <c r="BK176" s="62"/>
      <c r="BL176" s="62"/>
      <c r="BM176" s="62"/>
      <c r="BN176" s="62"/>
      <c r="BO176" s="62"/>
      <c r="BP176" s="62"/>
      <c r="BQ176" s="62"/>
      <c r="BR176" s="62"/>
      <c r="BS176" s="62"/>
      <c r="BT176" s="62"/>
      <c r="BU176" s="62"/>
      <c r="BV176" s="62"/>
      <c r="BW176" s="62"/>
      <c r="BX176" s="62"/>
      <c r="BY176" s="62"/>
      <c r="BZ176" s="62"/>
      <c r="CA176" s="62"/>
      <c r="CB176" s="62"/>
      <c r="CC176" s="62"/>
      <c r="CD176" s="62"/>
      <c r="CE176" s="62"/>
      <c r="CF176" s="62"/>
      <c r="CG176" s="62"/>
      <c r="CH176" s="62"/>
      <c r="CI176" s="62"/>
      <c r="CJ176" s="62"/>
      <c r="CK176" s="62"/>
      <c r="CL176" s="62"/>
      <c r="CM176" s="62"/>
      <c r="CN176" s="62"/>
      <c r="CO176" s="62"/>
      <c r="CP176" s="62"/>
      <c r="CQ176" s="62"/>
      <c r="CR176" s="62"/>
      <c r="CS176" s="62"/>
      <c r="CT176" s="62"/>
      <c r="CU176" s="62"/>
      <c r="CV176" s="62"/>
      <c r="CW176" s="62"/>
      <c r="CX176" s="62"/>
      <c r="CY176" s="62"/>
      <c r="CZ176" s="62"/>
      <c r="DA176" s="62"/>
      <c r="DB176" s="62"/>
      <c r="DC176" s="62"/>
      <c r="DD176" s="62"/>
      <c r="DE176" s="62"/>
      <c r="DF176" s="62"/>
      <c r="DG176" s="62"/>
      <c r="DH176" s="62"/>
      <c r="DI176" s="62"/>
      <c r="DJ176" s="62"/>
      <c r="DK176" s="62"/>
      <c r="DL176" s="62"/>
      <c r="DM176" s="62"/>
      <c r="DN176" s="62"/>
      <c r="DO176" s="62"/>
      <c r="DP176" s="62"/>
      <c r="DQ176" s="62"/>
      <c r="DR176" s="62"/>
      <c r="DS176" s="62"/>
      <c r="DT176" s="62"/>
      <c r="DU176" s="62"/>
      <c r="DV176" s="62"/>
      <c r="DW176" s="62"/>
      <c r="DX176" s="62"/>
      <c r="DY176" s="62"/>
      <c r="DZ176" s="62"/>
      <c r="EA176" s="62"/>
      <c r="EB176" s="62"/>
      <c r="EC176" s="62"/>
      <c r="ED176" s="62"/>
      <c r="EE176" s="62"/>
      <c r="EF176" s="62"/>
      <c r="EG176" s="62"/>
      <c r="EH176" s="62"/>
      <c r="EI176" s="62"/>
      <c r="EJ176" s="62"/>
      <c r="EK176" s="62"/>
      <c r="EL176" s="62"/>
      <c r="EM176" s="62"/>
      <c r="EN176" s="62"/>
      <c r="EO176" s="62"/>
      <c r="EP176" s="62"/>
      <c r="EQ176" s="62"/>
      <c r="ER176" s="62"/>
      <c r="ES176" s="62"/>
      <c r="ET176" s="62"/>
      <c r="EU176" s="62"/>
      <c r="EV176" s="62"/>
      <c r="EW176" s="63"/>
    </row>
    <row r="177" spans="1:153" s="64" customFormat="1" ht="138.75" customHeight="1" x14ac:dyDescent="0.25">
      <c r="A177" s="110"/>
      <c r="B177" s="298"/>
      <c r="C177" s="77" t="s">
        <v>375</v>
      </c>
      <c r="D177" s="388">
        <v>61976000</v>
      </c>
      <c r="E177" s="59" t="s">
        <v>270</v>
      </c>
      <c r="F177" s="43">
        <v>100</v>
      </c>
      <c r="G177" s="58">
        <v>0</v>
      </c>
      <c r="H177" s="59">
        <f t="shared" si="20"/>
        <v>100</v>
      </c>
      <c r="I177" s="60">
        <f t="shared" si="25"/>
        <v>0.80687266448639017</v>
      </c>
      <c r="J177" s="43">
        <f>'[1]Oktober  (2)'!Q135</f>
        <v>0</v>
      </c>
      <c r="K177" s="61">
        <v>60400000</v>
      </c>
      <c r="L177" s="58">
        <v>100</v>
      </c>
      <c r="M177" s="44">
        <f t="shared" si="26"/>
        <v>1576000</v>
      </c>
      <c r="N177" s="56" t="s">
        <v>370</v>
      </c>
      <c r="O177" s="52" t="s">
        <v>376</v>
      </c>
      <c r="P177" s="199" t="s">
        <v>548</v>
      </c>
      <c r="Q177" s="199" t="s">
        <v>517</v>
      </c>
      <c r="R177" s="52" t="s">
        <v>549</v>
      </c>
      <c r="S177" s="218" t="s">
        <v>155</v>
      </c>
      <c r="T177" s="218"/>
      <c r="U177" s="95" t="s">
        <v>356</v>
      </c>
      <c r="V177" s="95" t="s">
        <v>367</v>
      </c>
      <c r="W177" s="103" t="s">
        <v>377</v>
      </c>
      <c r="X177" s="56">
        <v>60400000</v>
      </c>
      <c r="Y177" s="56" t="s">
        <v>371</v>
      </c>
      <c r="Z177" s="57">
        <f>(D177/D206)*100</f>
        <v>0.80687266448639017</v>
      </c>
      <c r="AA177" s="58">
        <f t="shared" si="19"/>
        <v>61975900</v>
      </c>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c r="BF177" s="62"/>
      <c r="BG177" s="62"/>
      <c r="BH177" s="62"/>
      <c r="BI177" s="62"/>
      <c r="BJ177" s="62"/>
      <c r="BK177" s="62"/>
      <c r="BL177" s="62"/>
      <c r="BM177" s="62"/>
      <c r="BN177" s="62"/>
      <c r="BO177" s="62"/>
      <c r="BP177" s="62"/>
      <c r="BQ177" s="62"/>
      <c r="BR177" s="62"/>
      <c r="BS177" s="62"/>
      <c r="BT177" s="62"/>
      <c r="BU177" s="62"/>
      <c r="BV177" s="62"/>
      <c r="BW177" s="62"/>
      <c r="BX177" s="62"/>
      <c r="BY177" s="62"/>
      <c r="BZ177" s="62"/>
      <c r="CA177" s="62"/>
      <c r="CB177" s="62"/>
      <c r="CC177" s="62"/>
      <c r="CD177" s="62"/>
      <c r="CE177" s="62"/>
      <c r="CF177" s="62"/>
      <c r="CG177" s="62"/>
      <c r="CH177" s="62"/>
      <c r="CI177" s="62"/>
      <c r="CJ177" s="62"/>
      <c r="CK177" s="62"/>
      <c r="CL177" s="62"/>
      <c r="CM177" s="62"/>
      <c r="CN177" s="62"/>
      <c r="CO177" s="62"/>
      <c r="CP177" s="62"/>
      <c r="CQ177" s="62"/>
      <c r="CR177" s="62"/>
      <c r="CS177" s="62"/>
      <c r="CT177" s="62"/>
      <c r="CU177" s="62"/>
      <c r="CV177" s="62"/>
      <c r="CW177" s="62"/>
      <c r="CX177" s="62"/>
      <c r="CY177" s="62"/>
      <c r="CZ177" s="62"/>
      <c r="DA177" s="62"/>
      <c r="DB177" s="62"/>
      <c r="DC177" s="62"/>
      <c r="DD177" s="62"/>
      <c r="DE177" s="62"/>
      <c r="DF177" s="62"/>
      <c r="DG177" s="62"/>
      <c r="DH177" s="62"/>
      <c r="DI177" s="62"/>
      <c r="DJ177" s="62"/>
      <c r="DK177" s="62"/>
      <c r="DL177" s="62"/>
      <c r="DM177" s="62"/>
      <c r="DN177" s="62"/>
      <c r="DO177" s="62"/>
      <c r="DP177" s="62"/>
      <c r="DQ177" s="62"/>
      <c r="DR177" s="62"/>
      <c r="DS177" s="62"/>
      <c r="DT177" s="62"/>
      <c r="DU177" s="62"/>
      <c r="DV177" s="62"/>
      <c r="DW177" s="62"/>
      <c r="DX177" s="62"/>
      <c r="DY177" s="62"/>
      <c r="DZ177" s="62"/>
      <c r="EA177" s="62"/>
      <c r="EB177" s="62"/>
      <c r="EC177" s="62"/>
      <c r="ED177" s="62"/>
      <c r="EE177" s="62"/>
      <c r="EF177" s="62"/>
      <c r="EG177" s="62"/>
      <c r="EH177" s="62"/>
      <c r="EI177" s="62"/>
      <c r="EJ177" s="62"/>
      <c r="EK177" s="62"/>
      <c r="EL177" s="62"/>
      <c r="EM177" s="62"/>
      <c r="EN177" s="62"/>
      <c r="EO177" s="62"/>
      <c r="EP177" s="62"/>
      <c r="EQ177" s="62"/>
      <c r="ER177" s="62"/>
      <c r="ES177" s="62"/>
      <c r="ET177" s="62"/>
      <c r="EU177" s="62"/>
      <c r="EV177" s="62"/>
      <c r="EW177" s="63"/>
    </row>
    <row r="178" spans="1:153" s="64" customFormat="1" ht="393.75" customHeight="1" x14ac:dyDescent="0.25">
      <c r="A178" s="110"/>
      <c r="B178" s="298"/>
      <c r="C178" s="77" t="s">
        <v>375</v>
      </c>
      <c r="D178" s="388">
        <v>181500000</v>
      </c>
      <c r="E178" s="59" t="s">
        <v>382</v>
      </c>
      <c r="F178" s="43">
        <v>100</v>
      </c>
      <c r="G178" s="58">
        <v>0</v>
      </c>
      <c r="H178" s="59">
        <f t="shared" si="20"/>
        <v>100</v>
      </c>
      <c r="I178" s="60">
        <f t="shared" si="25"/>
        <v>2.3629693527216959</v>
      </c>
      <c r="J178" s="43">
        <f>'[1]Oktober  (2)'!Q136</f>
        <v>0</v>
      </c>
      <c r="K178" s="61">
        <v>181000000</v>
      </c>
      <c r="L178" s="58">
        <v>100</v>
      </c>
      <c r="M178" s="44">
        <f t="shared" si="26"/>
        <v>500000</v>
      </c>
      <c r="N178" s="56" t="s">
        <v>380</v>
      </c>
      <c r="O178" s="52" t="s">
        <v>378</v>
      </c>
      <c r="P178" s="199" t="s">
        <v>537</v>
      </c>
      <c r="Q178" s="233" t="s">
        <v>536</v>
      </c>
      <c r="R178" s="52" t="s">
        <v>538</v>
      </c>
      <c r="S178" s="218" t="s">
        <v>155</v>
      </c>
      <c r="T178" s="218"/>
      <c r="U178" s="95" t="s">
        <v>356</v>
      </c>
      <c r="V178" s="95" t="s">
        <v>367</v>
      </c>
      <c r="W178" s="103" t="s">
        <v>379</v>
      </c>
      <c r="X178" s="56">
        <v>181500000</v>
      </c>
      <c r="Y178" s="56" t="s">
        <v>381</v>
      </c>
      <c r="Z178" s="57">
        <f>(D178/D206)*100</f>
        <v>2.3629693527216959</v>
      </c>
      <c r="AA178" s="58">
        <f t="shared" si="19"/>
        <v>181499900</v>
      </c>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c r="BF178" s="62"/>
      <c r="BG178" s="62"/>
      <c r="BH178" s="62"/>
      <c r="BI178" s="62"/>
      <c r="BJ178" s="62"/>
      <c r="BK178" s="62"/>
      <c r="BL178" s="62"/>
      <c r="BM178" s="62"/>
      <c r="BN178" s="62"/>
      <c r="BO178" s="62"/>
      <c r="BP178" s="62"/>
      <c r="BQ178" s="62"/>
      <c r="BR178" s="62"/>
      <c r="BS178" s="62"/>
      <c r="BT178" s="62"/>
      <c r="BU178" s="62"/>
      <c r="BV178" s="62"/>
      <c r="BW178" s="62"/>
      <c r="BX178" s="62"/>
      <c r="BY178" s="62"/>
      <c r="BZ178" s="62"/>
      <c r="CA178" s="62"/>
      <c r="CB178" s="62"/>
      <c r="CC178" s="62"/>
      <c r="CD178" s="62"/>
      <c r="CE178" s="62"/>
      <c r="CF178" s="62"/>
      <c r="CG178" s="62"/>
      <c r="CH178" s="62"/>
      <c r="CI178" s="62"/>
      <c r="CJ178" s="62"/>
      <c r="CK178" s="62"/>
      <c r="CL178" s="62"/>
      <c r="CM178" s="62"/>
      <c r="CN178" s="62"/>
      <c r="CO178" s="62"/>
      <c r="CP178" s="62"/>
      <c r="CQ178" s="62"/>
      <c r="CR178" s="62"/>
      <c r="CS178" s="62"/>
      <c r="CT178" s="62"/>
      <c r="CU178" s="62"/>
      <c r="CV178" s="62"/>
      <c r="CW178" s="62"/>
      <c r="CX178" s="62"/>
      <c r="CY178" s="62"/>
      <c r="CZ178" s="62"/>
      <c r="DA178" s="62"/>
      <c r="DB178" s="62"/>
      <c r="DC178" s="62"/>
      <c r="DD178" s="62"/>
      <c r="DE178" s="62"/>
      <c r="DF178" s="62"/>
      <c r="DG178" s="62"/>
      <c r="DH178" s="62"/>
      <c r="DI178" s="62"/>
      <c r="DJ178" s="62"/>
      <c r="DK178" s="62"/>
      <c r="DL178" s="62"/>
      <c r="DM178" s="62"/>
      <c r="DN178" s="62"/>
      <c r="DO178" s="62"/>
      <c r="DP178" s="62"/>
      <c r="DQ178" s="62"/>
      <c r="DR178" s="62"/>
      <c r="DS178" s="62"/>
      <c r="DT178" s="62"/>
      <c r="DU178" s="62"/>
      <c r="DV178" s="62"/>
      <c r="DW178" s="62"/>
      <c r="DX178" s="62"/>
      <c r="DY178" s="62"/>
      <c r="DZ178" s="62"/>
      <c r="EA178" s="62"/>
      <c r="EB178" s="62"/>
      <c r="EC178" s="62"/>
      <c r="ED178" s="62"/>
      <c r="EE178" s="62"/>
      <c r="EF178" s="62"/>
      <c r="EG178" s="62"/>
      <c r="EH178" s="62"/>
      <c r="EI178" s="62"/>
      <c r="EJ178" s="62"/>
      <c r="EK178" s="62"/>
      <c r="EL178" s="62"/>
      <c r="EM178" s="62"/>
      <c r="EN178" s="62"/>
      <c r="EO178" s="62"/>
      <c r="EP178" s="62"/>
      <c r="EQ178" s="62"/>
      <c r="ER178" s="62"/>
      <c r="ES178" s="62"/>
      <c r="ET178" s="62"/>
      <c r="EU178" s="62"/>
      <c r="EV178" s="62"/>
      <c r="EW178" s="63"/>
    </row>
    <row r="179" spans="1:153" s="64" customFormat="1" ht="139.5" customHeight="1" x14ac:dyDescent="0.25">
      <c r="A179" s="110"/>
      <c r="B179" s="298"/>
      <c r="C179" s="77" t="s">
        <v>375</v>
      </c>
      <c r="D179" s="388">
        <v>60500000</v>
      </c>
      <c r="E179" s="59" t="s">
        <v>270</v>
      </c>
      <c r="F179" s="43">
        <f>'[1]Oktober  (2)'!O137</f>
        <v>100</v>
      </c>
      <c r="G179" s="58">
        <v>0</v>
      </c>
      <c r="H179" s="59">
        <f t="shared" si="20"/>
        <v>100</v>
      </c>
      <c r="I179" s="60">
        <f t="shared" si="25"/>
        <v>0.7876564509072318</v>
      </c>
      <c r="J179" s="43">
        <f>'[1]Oktober  (2)'!Q137</f>
        <v>0</v>
      </c>
      <c r="K179" s="61">
        <v>60400000</v>
      </c>
      <c r="L179" s="58">
        <v>100</v>
      </c>
      <c r="M179" s="44">
        <f t="shared" si="26"/>
        <v>100000</v>
      </c>
      <c r="N179" s="56" t="s">
        <v>373</v>
      </c>
      <c r="O179" s="52" t="s">
        <v>383</v>
      </c>
      <c r="P179" s="199" t="s">
        <v>544</v>
      </c>
      <c r="Q179" s="199" t="s">
        <v>517</v>
      </c>
      <c r="R179" s="52" t="s">
        <v>545</v>
      </c>
      <c r="S179" s="218" t="s">
        <v>155</v>
      </c>
      <c r="T179" s="218"/>
      <c r="U179" s="95" t="s">
        <v>356</v>
      </c>
      <c r="V179" s="95" t="s">
        <v>367</v>
      </c>
      <c r="W179" s="103" t="s">
        <v>384</v>
      </c>
      <c r="X179" s="56">
        <v>60400000</v>
      </c>
      <c r="Y179" s="56" t="s">
        <v>385</v>
      </c>
      <c r="Z179" s="57">
        <f>(D179/D206)*100</f>
        <v>0.7876564509072318</v>
      </c>
      <c r="AA179" s="58">
        <f t="shared" si="19"/>
        <v>60499900</v>
      </c>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c r="BF179" s="62"/>
      <c r="BG179" s="62"/>
      <c r="BH179" s="62"/>
      <c r="BI179" s="62"/>
      <c r="BJ179" s="62"/>
      <c r="BK179" s="62"/>
      <c r="BL179" s="62"/>
      <c r="BM179" s="62"/>
      <c r="BN179" s="62"/>
      <c r="BO179" s="62"/>
      <c r="BP179" s="62"/>
      <c r="BQ179" s="62"/>
      <c r="BR179" s="62"/>
      <c r="BS179" s="62"/>
      <c r="BT179" s="62"/>
      <c r="BU179" s="62"/>
      <c r="BV179" s="62"/>
      <c r="BW179" s="62"/>
      <c r="BX179" s="62"/>
      <c r="BY179" s="62"/>
      <c r="BZ179" s="62"/>
      <c r="CA179" s="62"/>
      <c r="CB179" s="62"/>
      <c r="CC179" s="62"/>
      <c r="CD179" s="62"/>
      <c r="CE179" s="62"/>
      <c r="CF179" s="62"/>
      <c r="CG179" s="62"/>
      <c r="CH179" s="62"/>
      <c r="CI179" s="62"/>
      <c r="CJ179" s="62"/>
      <c r="CK179" s="62"/>
      <c r="CL179" s="62"/>
      <c r="CM179" s="62"/>
      <c r="CN179" s="62"/>
      <c r="CO179" s="62"/>
      <c r="CP179" s="62"/>
      <c r="CQ179" s="62"/>
      <c r="CR179" s="62"/>
      <c r="CS179" s="62"/>
      <c r="CT179" s="62"/>
      <c r="CU179" s="62"/>
      <c r="CV179" s="62"/>
      <c r="CW179" s="62"/>
      <c r="CX179" s="62"/>
      <c r="CY179" s="62"/>
      <c r="CZ179" s="62"/>
      <c r="DA179" s="62"/>
      <c r="DB179" s="62"/>
      <c r="DC179" s="62"/>
      <c r="DD179" s="62"/>
      <c r="DE179" s="62"/>
      <c r="DF179" s="62"/>
      <c r="DG179" s="62"/>
      <c r="DH179" s="62"/>
      <c r="DI179" s="62"/>
      <c r="DJ179" s="62"/>
      <c r="DK179" s="62"/>
      <c r="DL179" s="62"/>
      <c r="DM179" s="62"/>
      <c r="DN179" s="62"/>
      <c r="DO179" s="62"/>
      <c r="DP179" s="62"/>
      <c r="DQ179" s="62"/>
      <c r="DR179" s="62"/>
      <c r="DS179" s="62"/>
      <c r="DT179" s="62"/>
      <c r="DU179" s="62"/>
      <c r="DV179" s="62"/>
      <c r="DW179" s="62"/>
      <c r="DX179" s="62"/>
      <c r="DY179" s="62"/>
      <c r="DZ179" s="62"/>
      <c r="EA179" s="62"/>
      <c r="EB179" s="62"/>
      <c r="EC179" s="62"/>
      <c r="ED179" s="62"/>
      <c r="EE179" s="62"/>
      <c r="EF179" s="62"/>
      <c r="EG179" s="62"/>
      <c r="EH179" s="62"/>
      <c r="EI179" s="62"/>
      <c r="EJ179" s="62"/>
      <c r="EK179" s="62"/>
      <c r="EL179" s="62"/>
      <c r="EM179" s="62"/>
      <c r="EN179" s="62"/>
      <c r="EO179" s="62"/>
      <c r="EP179" s="62"/>
      <c r="EQ179" s="62"/>
      <c r="ER179" s="62"/>
      <c r="ES179" s="62"/>
      <c r="ET179" s="62"/>
      <c r="EU179" s="62"/>
      <c r="EV179" s="62"/>
      <c r="EW179" s="63"/>
    </row>
    <row r="180" spans="1:153" s="64" customFormat="1" ht="135.75" customHeight="1" x14ac:dyDescent="0.25">
      <c r="A180" s="110"/>
      <c r="B180" s="298"/>
      <c r="C180" s="77" t="s">
        <v>375</v>
      </c>
      <c r="D180" s="388">
        <v>60500000</v>
      </c>
      <c r="E180" s="59" t="s">
        <v>270</v>
      </c>
      <c r="F180" s="43">
        <v>100</v>
      </c>
      <c r="G180" s="58">
        <v>0</v>
      </c>
      <c r="H180" s="59">
        <f t="shared" si="20"/>
        <v>100</v>
      </c>
      <c r="I180" s="60">
        <f t="shared" si="25"/>
        <v>0.7876564509072318</v>
      </c>
      <c r="J180" s="43">
        <f>'[1]Oktober  (2)'!Q138</f>
        <v>0</v>
      </c>
      <c r="K180" s="61">
        <v>60400000</v>
      </c>
      <c r="L180" s="58">
        <v>100</v>
      </c>
      <c r="M180" s="44">
        <f t="shared" si="26"/>
        <v>100000</v>
      </c>
      <c r="N180" s="56" t="s">
        <v>361</v>
      </c>
      <c r="O180" s="52" t="s">
        <v>386</v>
      </c>
      <c r="P180" s="199" t="s">
        <v>496</v>
      </c>
      <c r="Q180" s="199" t="s">
        <v>517</v>
      </c>
      <c r="R180" s="52" t="s">
        <v>528</v>
      </c>
      <c r="S180" s="218" t="s">
        <v>155</v>
      </c>
      <c r="T180" s="218"/>
      <c r="U180" s="95" t="s">
        <v>356</v>
      </c>
      <c r="V180" s="95" t="s">
        <v>367</v>
      </c>
      <c r="W180" s="103" t="s">
        <v>387</v>
      </c>
      <c r="X180" s="56">
        <v>60400000</v>
      </c>
      <c r="Y180" s="56" t="s">
        <v>362</v>
      </c>
      <c r="Z180" s="57">
        <f>(D180/D206)*100</f>
        <v>0.7876564509072318</v>
      </c>
      <c r="AA180" s="58">
        <f t="shared" si="19"/>
        <v>60499900</v>
      </c>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c r="BF180" s="62"/>
      <c r="BG180" s="62"/>
      <c r="BH180" s="62"/>
      <c r="BI180" s="62"/>
      <c r="BJ180" s="62"/>
      <c r="BK180" s="62"/>
      <c r="BL180" s="62"/>
      <c r="BM180" s="62"/>
      <c r="BN180" s="62"/>
      <c r="BO180" s="62"/>
      <c r="BP180" s="62"/>
      <c r="BQ180" s="62"/>
      <c r="BR180" s="62"/>
      <c r="BS180" s="62"/>
      <c r="BT180" s="62"/>
      <c r="BU180" s="62"/>
      <c r="BV180" s="62"/>
      <c r="BW180" s="62"/>
      <c r="BX180" s="62"/>
      <c r="BY180" s="62"/>
      <c r="BZ180" s="62"/>
      <c r="CA180" s="62"/>
      <c r="CB180" s="62"/>
      <c r="CC180" s="62"/>
      <c r="CD180" s="62"/>
      <c r="CE180" s="62"/>
      <c r="CF180" s="62"/>
      <c r="CG180" s="62"/>
      <c r="CH180" s="62"/>
      <c r="CI180" s="62"/>
      <c r="CJ180" s="62"/>
      <c r="CK180" s="62"/>
      <c r="CL180" s="62"/>
      <c r="CM180" s="62"/>
      <c r="CN180" s="62"/>
      <c r="CO180" s="62"/>
      <c r="CP180" s="62"/>
      <c r="CQ180" s="62"/>
      <c r="CR180" s="62"/>
      <c r="CS180" s="62"/>
      <c r="CT180" s="62"/>
      <c r="CU180" s="62"/>
      <c r="CV180" s="62"/>
      <c r="CW180" s="62"/>
      <c r="CX180" s="62"/>
      <c r="CY180" s="62"/>
      <c r="CZ180" s="62"/>
      <c r="DA180" s="62"/>
      <c r="DB180" s="62"/>
      <c r="DC180" s="62"/>
      <c r="DD180" s="62"/>
      <c r="DE180" s="62"/>
      <c r="DF180" s="62"/>
      <c r="DG180" s="62"/>
      <c r="DH180" s="62"/>
      <c r="DI180" s="62"/>
      <c r="DJ180" s="62"/>
      <c r="DK180" s="62"/>
      <c r="DL180" s="62"/>
      <c r="DM180" s="62"/>
      <c r="DN180" s="62"/>
      <c r="DO180" s="62"/>
      <c r="DP180" s="62"/>
      <c r="DQ180" s="62"/>
      <c r="DR180" s="62"/>
      <c r="DS180" s="62"/>
      <c r="DT180" s="62"/>
      <c r="DU180" s="62"/>
      <c r="DV180" s="62"/>
      <c r="DW180" s="62"/>
      <c r="DX180" s="62"/>
      <c r="DY180" s="62"/>
      <c r="DZ180" s="62"/>
      <c r="EA180" s="62"/>
      <c r="EB180" s="62"/>
      <c r="EC180" s="62"/>
      <c r="ED180" s="62"/>
      <c r="EE180" s="62"/>
      <c r="EF180" s="62"/>
      <c r="EG180" s="62"/>
      <c r="EH180" s="62"/>
      <c r="EI180" s="62"/>
      <c r="EJ180" s="62"/>
      <c r="EK180" s="62"/>
      <c r="EL180" s="62"/>
      <c r="EM180" s="62"/>
      <c r="EN180" s="62"/>
      <c r="EO180" s="62"/>
      <c r="EP180" s="62"/>
      <c r="EQ180" s="62"/>
      <c r="ER180" s="62"/>
      <c r="ES180" s="62"/>
      <c r="ET180" s="62"/>
      <c r="EU180" s="62"/>
      <c r="EV180" s="62"/>
      <c r="EW180" s="63"/>
    </row>
    <row r="181" spans="1:153" s="64" customFormat="1" ht="265.5" customHeight="1" x14ac:dyDescent="0.25">
      <c r="A181" s="110"/>
      <c r="B181" s="298"/>
      <c r="C181" s="77" t="s">
        <v>375</v>
      </c>
      <c r="D181" s="388">
        <v>121000000</v>
      </c>
      <c r="E181" s="59" t="s">
        <v>390</v>
      </c>
      <c r="F181" s="43">
        <v>100</v>
      </c>
      <c r="G181" s="58">
        <v>0</v>
      </c>
      <c r="H181" s="59">
        <f t="shared" si="20"/>
        <v>100</v>
      </c>
      <c r="I181" s="60">
        <f t="shared" si="25"/>
        <v>1.5753129018144636</v>
      </c>
      <c r="J181" s="43">
        <f>'[1]Oktober  (2)'!Q139</f>
        <v>0</v>
      </c>
      <c r="K181" s="61">
        <v>120700000</v>
      </c>
      <c r="L181" s="58">
        <v>100</v>
      </c>
      <c r="M181" s="44">
        <f t="shared" si="26"/>
        <v>300000</v>
      </c>
      <c r="N181" s="56" t="s">
        <v>364</v>
      </c>
      <c r="O181" s="52" t="s">
        <v>388</v>
      </c>
      <c r="P181" s="199" t="s">
        <v>514</v>
      </c>
      <c r="Q181" s="233" t="s">
        <v>515</v>
      </c>
      <c r="R181" s="52" t="s">
        <v>516</v>
      </c>
      <c r="S181" s="218" t="s">
        <v>354</v>
      </c>
      <c r="T181" s="218"/>
      <c r="U181" s="95" t="s">
        <v>356</v>
      </c>
      <c r="V181" s="95" t="s">
        <v>367</v>
      </c>
      <c r="W181" s="103" t="s">
        <v>389</v>
      </c>
      <c r="X181" s="56">
        <v>120700000</v>
      </c>
      <c r="Y181" s="56" t="s">
        <v>381</v>
      </c>
      <c r="Z181" s="57">
        <f>(D181/D206)*100</f>
        <v>1.5753129018144636</v>
      </c>
      <c r="AA181" s="58">
        <f t="shared" si="19"/>
        <v>120999900</v>
      </c>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c r="BF181" s="62"/>
      <c r="BG181" s="62"/>
      <c r="BH181" s="62"/>
      <c r="BI181" s="62"/>
      <c r="BJ181" s="62"/>
      <c r="BK181" s="62"/>
      <c r="BL181" s="62"/>
      <c r="BM181" s="62"/>
      <c r="BN181" s="62"/>
      <c r="BO181" s="62"/>
      <c r="BP181" s="62"/>
      <c r="BQ181" s="62"/>
      <c r="BR181" s="62"/>
      <c r="BS181" s="62"/>
      <c r="BT181" s="62"/>
      <c r="BU181" s="62"/>
      <c r="BV181" s="62"/>
      <c r="BW181" s="62"/>
      <c r="BX181" s="62"/>
      <c r="BY181" s="62"/>
      <c r="BZ181" s="62"/>
      <c r="CA181" s="62"/>
      <c r="CB181" s="62"/>
      <c r="CC181" s="62"/>
      <c r="CD181" s="62"/>
      <c r="CE181" s="62"/>
      <c r="CF181" s="62"/>
      <c r="CG181" s="62"/>
      <c r="CH181" s="62"/>
      <c r="CI181" s="62"/>
      <c r="CJ181" s="62"/>
      <c r="CK181" s="62"/>
      <c r="CL181" s="62"/>
      <c r="CM181" s="62"/>
      <c r="CN181" s="62"/>
      <c r="CO181" s="62"/>
      <c r="CP181" s="62"/>
      <c r="CQ181" s="62"/>
      <c r="CR181" s="62"/>
      <c r="CS181" s="62"/>
      <c r="CT181" s="62"/>
      <c r="CU181" s="62"/>
      <c r="CV181" s="62"/>
      <c r="CW181" s="62"/>
      <c r="CX181" s="62"/>
      <c r="CY181" s="62"/>
      <c r="CZ181" s="62"/>
      <c r="DA181" s="62"/>
      <c r="DB181" s="62"/>
      <c r="DC181" s="62"/>
      <c r="DD181" s="62"/>
      <c r="DE181" s="62"/>
      <c r="DF181" s="62"/>
      <c r="DG181" s="62"/>
      <c r="DH181" s="62"/>
      <c r="DI181" s="62"/>
      <c r="DJ181" s="62"/>
      <c r="DK181" s="62"/>
      <c r="DL181" s="62"/>
      <c r="DM181" s="62"/>
      <c r="DN181" s="62"/>
      <c r="DO181" s="62"/>
      <c r="DP181" s="62"/>
      <c r="DQ181" s="62"/>
      <c r="DR181" s="62"/>
      <c r="DS181" s="62"/>
      <c r="DT181" s="62"/>
      <c r="DU181" s="62"/>
      <c r="DV181" s="62"/>
      <c r="DW181" s="62"/>
      <c r="DX181" s="62"/>
      <c r="DY181" s="62"/>
      <c r="DZ181" s="62"/>
      <c r="EA181" s="62"/>
      <c r="EB181" s="62"/>
      <c r="EC181" s="62"/>
      <c r="ED181" s="62"/>
      <c r="EE181" s="62"/>
      <c r="EF181" s="62"/>
      <c r="EG181" s="62"/>
      <c r="EH181" s="62"/>
      <c r="EI181" s="62"/>
      <c r="EJ181" s="62"/>
      <c r="EK181" s="62"/>
      <c r="EL181" s="62"/>
      <c r="EM181" s="62"/>
      <c r="EN181" s="62"/>
      <c r="EO181" s="62"/>
      <c r="EP181" s="62"/>
      <c r="EQ181" s="62"/>
      <c r="ER181" s="62"/>
      <c r="ES181" s="62"/>
      <c r="ET181" s="62"/>
      <c r="EU181" s="62"/>
      <c r="EV181" s="62"/>
      <c r="EW181" s="63"/>
    </row>
    <row r="182" spans="1:153" s="64" customFormat="1" ht="139.5" customHeight="1" x14ac:dyDescent="0.25">
      <c r="A182" s="110"/>
      <c r="B182" s="300"/>
      <c r="C182" s="244" t="s">
        <v>375</v>
      </c>
      <c r="D182" s="397">
        <v>60500000</v>
      </c>
      <c r="E182" s="144" t="s">
        <v>270</v>
      </c>
      <c r="F182" s="246">
        <v>100</v>
      </c>
      <c r="G182" s="247">
        <v>0</v>
      </c>
      <c r="H182" s="144">
        <f t="shared" si="20"/>
        <v>100</v>
      </c>
      <c r="I182" s="248">
        <f t="shared" si="25"/>
        <v>0.7876564509072318</v>
      </c>
      <c r="J182" s="246">
        <f>'[1]Oktober  (2)'!Q140</f>
        <v>0</v>
      </c>
      <c r="K182" s="249">
        <v>60400000</v>
      </c>
      <c r="L182" s="247">
        <v>100</v>
      </c>
      <c r="M182" s="44">
        <f t="shared" si="26"/>
        <v>100000</v>
      </c>
      <c r="N182" s="251" t="s">
        <v>358</v>
      </c>
      <c r="O182" s="252" t="s">
        <v>391</v>
      </c>
      <c r="P182" s="253" t="s">
        <v>518</v>
      </c>
      <c r="Q182" s="253" t="s">
        <v>517</v>
      </c>
      <c r="R182" s="252" t="s">
        <v>519</v>
      </c>
      <c r="S182" s="222" t="s">
        <v>354</v>
      </c>
      <c r="T182" s="222"/>
      <c r="U182" s="95" t="s">
        <v>356</v>
      </c>
      <c r="V182" s="95" t="s">
        <v>367</v>
      </c>
      <c r="W182" s="103" t="s">
        <v>392</v>
      </c>
      <c r="X182" s="56">
        <v>60400000</v>
      </c>
      <c r="Y182" s="56" t="s">
        <v>359</v>
      </c>
      <c r="Z182" s="57">
        <f>(D182/D206)*100</f>
        <v>0.7876564509072318</v>
      </c>
      <c r="AA182" s="58">
        <f t="shared" si="19"/>
        <v>60499900</v>
      </c>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c r="BF182" s="62"/>
      <c r="BG182" s="62"/>
      <c r="BH182" s="62"/>
      <c r="BI182" s="62"/>
      <c r="BJ182" s="62"/>
      <c r="BK182" s="62"/>
      <c r="BL182" s="62"/>
      <c r="BM182" s="62"/>
      <c r="BN182" s="62"/>
      <c r="BO182" s="62"/>
      <c r="BP182" s="62"/>
      <c r="BQ182" s="62"/>
      <c r="BR182" s="62"/>
      <c r="BS182" s="62"/>
      <c r="BT182" s="62"/>
      <c r="BU182" s="62"/>
      <c r="BV182" s="62"/>
      <c r="BW182" s="62"/>
      <c r="BX182" s="62"/>
      <c r="BY182" s="62"/>
      <c r="BZ182" s="62"/>
      <c r="CA182" s="62"/>
      <c r="CB182" s="62"/>
      <c r="CC182" s="62"/>
      <c r="CD182" s="62"/>
      <c r="CE182" s="62"/>
      <c r="CF182" s="62"/>
      <c r="CG182" s="62"/>
      <c r="CH182" s="62"/>
      <c r="CI182" s="62"/>
      <c r="CJ182" s="62"/>
      <c r="CK182" s="62"/>
      <c r="CL182" s="62"/>
      <c r="CM182" s="62"/>
      <c r="CN182" s="62"/>
      <c r="CO182" s="62"/>
      <c r="CP182" s="62"/>
      <c r="CQ182" s="62"/>
      <c r="CR182" s="62"/>
      <c r="CS182" s="62"/>
      <c r="CT182" s="62"/>
      <c r="CU182" s="62"/>
      <c r="CV182" s="62"/>
      <c r="CW182" s="62"/>
      <c r="CX182" s="62"/>
      <c r="CY182" s="62"/>
      <c r="CZ182" s="62"/>
      <c r="DA182" s="62"/>
      <c r="DB182" s="62"/>
      <c r="DC182" s="62"/>
      <c r="DD182" s="62"/>
      <c r="DE182" s="62"/>
      <c r="DF182" s="62"/>
      <c r="DG182" s="62"/>
      <c r="DH182" s="62"/>
      <c r="DI182" s="62"/>
      <c r="DJ182" s="62"/>
      <c r="DK182" s="62"/>
      <c r="DL182" s="62"/>
      <c r="DM182" s="62"/>
      <c r="DN182" s="62"/>
      <c r="DO182" s="62"/>
      <c r="DP182" s="62"/>
      <c r="DQ182" s="62"/>
      <c r="DR182" s="62"/>
      <c r="DS182" s="62"/>
      <c r="DT182" s="62"/>
      <c r="DU182" s="62"/>
      <c r="DV182" s="62"/>
      <c r="DW182" s="62"/>
      <c r="DX182" s="62"/>
      <c r="DY182" s="62"/>
      <c r="DZ182" s="62"/>
      <c r="EA182" s="62"/>
      <c r="EB182" s="62"/>
      <c r="EC182" s="62"/>
      <c r="ED182" s="62"/>
      <c r="EE182" s="62"/>
      <c r="EF182" s="62"/>
      <c r="EG182" s="62"/>
      <c r="EH182" s="62"/>
      <c r="EI182" s="62"/>
      <c r="EJ182" s="62"/>
      <c r="EK182" s="62"/>
      <c r="EL182" s="62"/>
      <c r="EM182" s="62"/>
      <c r="EN182" s="62"/>
      <c r="EO182" s="62"/>
      <c r="EP182" s="62"/>
      <c r="EQ182" s="62"/>
      <c r="ER182" s="62"/>
      <c r="ES182" s="62"/>
      <c r="ET182" s="62"/>
      <c r="EU182" s="62"/>
      <c r="EV182" s="62"/>
      <c r="EW182" s="63"/>
    </row>
    <row r="183" spans="1:153" s="64" customFormat="1" ht="16.5" customHeight="1" x14ac:dyDescent="0.25">
      <c r="A183" s="398"/>
      <c r="B183" s="399"/>
      <c r="C183" s="400"/>
      <c r="D183" s="401"/>
      <c r="E183" s="402"/>
      <c r="F183" s="403"/>
      <c r="G183" s="404"/>
      <c r="H183" s="402"/>
      <c r="I183" s="405"/>
      <c r="J183" s="403"/>
      <c r="K183" s="406"/>
      <c r="L183" s="404"/>
      <c r="M183" s="404"/>
      <c r="N183" s="200"/>
      <c r="O183" s="407"/>
      <c r="P183" s="408"/>
      <c r="Q183" s="408"/>
      <c r="R183" s="407"/>
      <c r="S183" s="409"/>
      <c r="T183" s="409"/>
      <c r="U183" s="95"/>
      <c r="V183" s="95"/>
      <c r="W183" s="103"/>
      <c r="X183" s="56"/>
      <c r="Y183" s="56"/>
      <c r="Z183" s="57"/>
      <c r="AA183" s="58"/>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c r="BF183" s="62"/>
      <c r="BG183" s="62"/>
      <c r="BH183" s="62"/>
      <c r="BI183" s="62"/>
      <c r="BJ183" s="62"/>
      <c r="BK183" s="62"/>
      <c r="BL183" s="62"/>
      <c r="BM183" s="62"/>
      <c r="BN183" s="62"/>
      <c r="BO183" s="62"/>
      <c r="BP183" s="62"/>
      <c r="BQ183" s="62"/>
      <c r="BR183" s="62"/>
      <c r="BS183" s="62"/>
      <c r="BT183" s="62"/>
      <c r="BU183" s="62"/>
      <c r="BV183" s="62"/>
      <c r="BW183" s="62"/>
      <c r="BX183" s="62"/>
      <c r="BY183" s="62"/>
      <c r="BZ183" s="62"/>
      <c r="CA183" s="62"/>
      <c r="CB183" s="62"/>
      <c r="CC183" s="62"/>
      <c r="CD183" s="62"/>
      <c r="CE183" s="62"/>
      <c r="CF183" s="62"/>
      <c r="CG183" s="62"/>
      <c r="CH183" s="62"/>
      <c r="CI183" s="62"/>
      <c r="CJ183" s="62"/>
      <c r="CK183" s="62"/>
      <c r="CL183" s="62"/>
      <c r="CM183" s="62"/>
      <c r="CN183" s="62"/>
      <c r="CO183" s="62"/>
      <c r="CP183" s="62"/>
      <c r="CQ183" s="62"/>
      <c r="CR183" s="62"/>
      <c r="CS183" s="62"/>
      <c r="CT183" s="62"/>
      <c r="CU183" s="62"/>
      <c r="CV183" s="62"/>
      <c r="CW183" s="62"/>
      <c r="CX183" s="62"/>
      <c r="CY183" s="62"/>
      <c r="CZ183" s="62"/>
      <c r="DA183" s="62"/>
      <c r="DB183" s="62"/>
      <c r="DC183" s="62"/>
      <c r="DD183" s="62"/>
      <c r="DE183" s="62"/>
      <c r="DF183" s="62"/>
      <c r="DG183" s="62"/>
      <c r="DH183" s="62"/>
      <c r="DI183" s="62"/>
      <c r="DJ183" s="62"/>
      <c r="DK183" s="62"/>
      <c r="DL183" s="62"/>
      <c r="DM183" s="62"/>
      <c r="DN183" s="62"/>
      <c r="DO183" s="62"/>
      <c r="DP183" s="62"/>
      <c r="DQ183" s="62"/>
      <c r="DR183" s="62"/>
      <c r="DS183" s="62"/>
      <c r="DT183" s="62"/>
      <c r="DU183" s="62"/>
      <c r="DV183" s="62"/>
      <c r="DW183" s="62"/>
      <c r="DX183" s="62"/>
      <c r="DY183" s="62"/>
      <c r="DZ183" s="62"/>
      <c r="EA183" s="62"/>
      <c r="EB183" s="62"/>
      <c r="EC183" s="62"/>
      <c r="ED183" s="62"/>
      <c r="EE183" s="62"/>
      <c r="EF183" s="62"/>
      <c r="EG183" s="62"/>
      <c r="EH183" s="62"/>
      <c r="EI183" s="62"/>
      <c r="EJ183" s="62"/>
      <c r="EK183" s="62"/>
      <c r="EL183" s="62"/>
      <c r="EM183" s="62"/>
      <c r="EN183" s="62"/>
      <c r="EO183" s="62"/>
      <c r="EP183" s="62"/>
      <c r="EQ183" s="62"/>
      <c r="ER183" s="62"/>
      <c r="ES183" s="62"/>
      <c r="ET183" s="62"/>
      <c r="EU183" s="62"/>
      <c r="EV183" s="62"/>
      <c r="EW183" s="63"/>
    </row>
    <row r="184" spans="1:153" s="34" customFormat="1" ht="47.25" x14ac:dyDescent="0.25">
      <c r="A184" s="20" t="s">
        <v>393</v>
      </c>
      <c r="B184" s="20" t="s">
        <v>393</v>
      </c>
      <c r="C184" s="235" t="s">
        <v>394</v>
      </c>
      <c r="D184" s="238">
        <f>D185</f>
        <v>82342300</v>
      </c>
      <c r="E184" s="255"/>
      <c r="F184" s="237"/>
      <c r="G184" s="238"/>
      <c r="H184" s="238"/>
      <c r="I184" s="238"/>
      <c r="J184" s="239">
        <f>J185</f>
        <v>37178650</v>
      </c>
      <c r="K184" s="239">
        <f>K185</f>
        <v>82129250</v>
      </c>
      <c r="L184" s="239">
        <f>L185</f>
        <v>100</v>
      </c>
      <c r="M184" s="239">
        <f>M185</f>
        <v>213050</v>
      </c>
      <c r="N184" s="24" t="s">
        <v>397</v>
      </c>
      <c r="O184" s="241"/>
      <c r="P184" s="240"/>
      <c r="Q184" s="240"/>
      <c r="R184" s="241"/>
      <c r="S184" s="242" t="s">
        <v>53</v>
      </c>
      <c r="T184" s="242"/>
      <c r="U184" s="27"/>
      <c r="V184" s="27"/>
      <c r="W184" s="25"/>
      <c r="X184" s="27"/>
      <c r="Y184" s="27"/>
      <c r="Z184" s="108"/>
      <c r="AA184" s="29">
        <f t="shared" si="19"/>
        <v>82342200</v>
      </c>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c r="ED184" s="32"/>
      <c r="EE184" s="32"/>
      <c r="EF184" s="32"/>
      <c r="EG184" s="32"/>
      <c r="EH184" s="32"/>
      <c r="EI184" s="32"/>
      <c r="EJ184" s="32"/>
      <c r="EK184" s="32"/>
      <c r="EL184" s="32"/>
      <c r="EM184" s="32"/>
      <c r="EN184" s="32"/>
      <c r="EO184" s="32"/>
      <c r="EP184" s="32"/>
      <c r="EQ184" s="32"/>
      <c r="ER184" s="32"/>
      <c r="ES184" s="32"/>
      <c r="ET184" s="32"/>
      <c r="EU184" s="32"/>
      <c r="EV184" s="32"/>
      <c r="EW184" s="33"/>
    </row>
    <row r="185" spans="1:153" s="64" customFormat="1" ht="47.25" x14ac:dyDescent="0.25">
      <c r="A185" s="50" t="s">
        <v>395</v>
      </c>
      <c r="B185" s="50" t="s">
        <v>395</v>
      </c>
      <c r="C185" s="77" t="s">
        <v>396</v>
      </c>
      <c r="D185" s="87">
        <f>SUM(D186+D187+D188)</f>
        <v>82342300</v>
      </c>
      <c r="E185" s="59"/>
      <c r="F185" s="58"/>
      <c r="G185" s="87"/>
      <c r="H185" s="87"/>
      <c r="I185" s="87"/>
      <c r="J185" s="61">
        <f>SUM(J186:J188)</f>
        <v>37178650</v>
      </c>
      <c r="K185" s="61">
        <v>82129250</v>
      </c>
      <c r="L185" s="61">
        <v>100</v>
      </c>
      <c r="M185" s="44">
        <f t="shared" ref="M185" si="27">D185-K185</f>
        <v>213050</v>
      </c>
      <c r="N185" s="54" t="s">
        <v>397</v>
      </c>
      <c r="O185" s="54"/>
      <c r="P185" s="56"/>
      <c r="Q185" s="56"/>
      <c r="R185" s="54"/>
      <c r="S185" s="219" t="s">
        <v>53</v>
      </c>
      <c r="T185" s="219"/>
      <c r="U185" s="79"/>
      <c r="V185" s="56"/>
      <c r="W185" s="55"/>
      <c r="X185" s="56"/>
      <c r="Y185" s="56"/>
      <c r="Z185" s="87"/>
      <c r="AA185" s="58">
        <f t="shared" si="19"/>
        <v>82342200</v>
      </c>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c r="BF185" s="62"/>
      <c r="BG185" s="62"/>
      <c r="BH185" s="62"/>
      <c r="BI185" s="62"/>
      <c r="BJ185" s="62"/>
      <c r="BK185" s="62"/>
      <c r="BL185" s="62"/>
      <c r="BM185" s="62"/>
      <c r="BN185" s="62"/>
      <c r="BO185" s="62"/>
      <c r="BP185" s="62"/>
      <c r="BQ185" s="62"/>
      <c r="BR185" s="62"/>
      <c r="BS185" s="62"/>
      <c r="BT185" s="62"/>
      <c r="BU185" s="62"/>
      <c r="BV185" s="62"/>
      <c r="BW185" s="62"/>
      <c r="BX185" s="62"/>
      <c r="BY185" s="62"/>
      <c r="BZ185" s="62"/>
      <c r="CA185" s="62"/>
      <c r="CB185" s="62"/>
      <c r="CC185" s="62"/>
      <c r="CD185" s="62"/>
      <c r="CE185" s="62"/>
      <c r="CF185" s="62"/>
      <c r="CG185" s="62"/>
      <c r="CH185" s="62"/>
      <c r="CI185" s="62"/>
      <c r="CJ185" s="62"/>
      <c r="CK185" s="62"/>
      <c r="CL185" s="62"/>
      <c r="CM185" s="62"/>
      <c r="CN185" s="62"/>
      <c r="CO185" s="62"/>
      <c r="CP185" s="62"/>
      <c r="CQ185" s="62"/>
      <c r="CR185" s="62"/>
      <c r="CS185" s="62"/>
      <c r="CT185" s="62"/>
      <c r="CU185" s="62"/>
      <c r="CV185" s="62"/>
      <c r="CW185" s="62"/>
      <c r="CX185" s="62"/>
      <c r="CY185" s="62"/>
      <c r="CZ185" s="62"/>
      <c r="DA185" s="62"/>
      <c r="DB185" s="62"/>
      <c r="DC185" s="62"/>
      <c r="DD185" s="62"/>
      <c r="DE185" s="62"/>
      <c r="DF185" s="62"/>
      <c r="DG185" s="62"/>
      <c r="DH185" s="62"/>
      <c r="DI185" s="62"/>
      <c r="DJ185" s="62"/>
      <c r="DK185" s="62"/>
      <c r="DL185" s="62"/>
      <c r="DM185" s="62"/>
      <c r="DN185" s="62"/>
      <c r="DO185" s="62"/>
      <c r="DP185" s="62"/>
      <c r="DQ185" s="62"/>
      <c r="DR185" s="62"/>
      <c r="DS185" s="62"/>
      <c r="DT185" s="62"/>
      <c r="DU185" s="62"/>
      <c r="DV185" s="62"/>
      <c r="DW185" s="62"/>
      <c r="DX185" s="62"/>
      <c r="DY185" s="62"/>
      <c r="DZ185" s="62"/>
      <c r="EA185" s="62"/>
      <c r="EB185" s="62"/>
      <c r="EC185" s="62"/>
      <c r="ED185" s="62"/>
      <c r="EE185" s="62"/>
      <c r="EF185" s="62"/>
      <c r="EG185" s="62"/>
      <c r="EH185" s="62"/>
      <c r="EI185" s="62"/>
      <c r="EJ185" s="62"/>
      <c r="EK185" s="62"/>
      <c r="EL185" s="62"/>
      <c r="EM185" s="62"/>
      <c r="EN185" s="62"/>
      <c r="EO185" s="62"/>
      <c r="EP185" s="62"/>
      <c r="EQ185" s="62"/>
      <c r="ER185" s="62"/>
      <c r="ES185" s="62"/>
      <c r="ET185" s="62"/>
      <c r="EU185" s="62"/>
      <c r="EV185" s="62"/>
      <c r="EW185" s="63"/>
    </row>
    <row r="186" spans="1:153" s="64" customFormat="1" ht="63" hidden="1" x14ac:dyDescent="0.25">
      <c r="A186" s="123"/>
      <c r="B186" s="123"/>
      <c r="C186" s="77" t="s">
        <v>398</v>
      </c>
      <c r="D186" s="57">
        <v>17502350</v>
      </c>
      <c r="E186" s="59"/>
      <c r="F186" s="43">
        <f>'[1]Oktober  (2)'!O143</f>
        <v>0</v>
      </c>
      <c r="G186" s="58">
        <v>0</v>
      </c>
      <c r="H186" s="59">
        <f t="shared" si="20"/>
        <v>0</v>
      </c>
      <c r="I186" s="60">
        <f>(Z186*H186)/100</f>
        <v>0</v>
      </c>
      <c r="J186" s="43">
        <v>12676650</v>
      </c>
      <c r="K186" s="61">
        <v>4800600</v>
      </c>
      <c r="L186" s="58">
        <f t="shared" ref="L186:L201" si="28">J186+K186</f>
        <v>17477250</v>
      </c>
      <c r="M186" s="58"/>
      <c r="N186" s="56">
        <v>0</v>
      </c>
      <c r="O186" s="54" t="s">
        <v>397</v>
      </c>
      <c r="P186" s="56"/>
      <c r="Q186" s="56"/>
      <c r="R186" s="54"/>
      <c r="S186" s="219" t="s">
        <v>53</v>
      </c>
      <c r="T186" s="219"/>
      <c r="U186" s="56">
        <v>0</v>
      </c>
      <c r="V186" s="56">
        <v>0</v>
      </c>
      <c r="W186" s="55">
        <v>0</v>
      </c>
      <c r="X186" s="56">
        <v>0</v>
      </c>
      <c r="Y186" s="56">
        <v>0</v>
      </c>
      <c r="Z186" s="57">
        <f>(D186/D206)*100</f>
        <v>0.22786510551299488</v>
      </c>
      <c r="AA186" s="58">
        <f t="shared" si="19"/>
        <v>25100</v>
      </c>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c r="BF186" s="62"/>
      <c r="BG186" s="62"/>
      <c r="BH186" s="62"/>
      <c r="BI186" s="62"/>
      <c r="BJ186" s="62"/>
      <c r="BK186" s="62"/>
      <c r="BL186" s="62"/>
      <c r="BM186" s="62"/>
      <c r="BN186" s="62"/>
      <c r="BO186" s="62"/>
      <c r="BP186" s="62"/>
      <c r="BQ186" s="62"/>
      <c r="BR186" s="62"/>
      <c r="BS186" s="62"/>
      <c r="BT186" s="62"/>
      <c r="BU186" s="62"/>
      <c r="BV186" s="62"/>
      <c r="BW186" s="62"/>
      <c r="BX186" s="62"/>
      <c r="BY186" s="62"/>
      <c r="BZ186" s="62"/>
      <c r="CA186" s="62"/>
      <c r="CB186" s="62"/>
      <c r="CC186" s="62"/>
      <c r="CD186" s="62"/>
      <c r="CE186" s="62"/>
      <c r="CF186" s="62"/>
      <c r="CG186" s="62"/>
      <c r="CH186" s="62"/>
      <c r="CI186" s="62"/>
      <c r="CJ186" s="62"/>
      <c r="CK186" s="62"/>
      <c r="CL186" s="62"/>
      <c r="CM186" s="62"/>
      <c r="CN186" s="62"/>
      <c r="CO186" s="62"/>
      <c r="CP186" s="62"/>
      <c r="CQ186" s="62"/>
      <c r="CR186" s="62"/>
      <c r="CS186" s="62"/>
      <c r="CT186" s="62"/>
      <c r="CU186" s="62"/>
      <c r="CV186" s="62"/>
      <c r="CW186" s="62"/>
      <c r="CX186" s="62"/>
      <c r="CY186" s="62"/>
      <c r="CZ186" s="62"/>
      <c r="DA186" s="62"/>
      <c r="DB186" s="62"/>
      <c r="DC186" s="62"/>
      <c r="DD186" s="62"/>
      <c r="DE186" s="62"/>
      <c r="DF186" s="62"/>
      <c r="DG186" s="62"/>
      <c r="DH186" s="62"/>
      <c r="DI186" s="62"/>
      <c r="DJ186" s="62"/>
      <c r="DK186" s="62"/>
      <c r="DL186" s="62"/>
      <c r="DM186" s="62"/>
      <c r="DN186" s="62"/>
      <c r="DO186" s="62"/>
      <c r="DP186" s="62"/>
      <c r="DQ186" s="62"/>
      <c r="DR186" s="62"/>
      <c r="DS186" s="62"/>
      <c r="DT186" s="62"/>
      <c r="DU186" s="62"/>
      <c r="DV186" s="62"/>
      <c r="DW186" s="62"/>
      <c r="DX186" s="62"/>
      <c r="DY186" s="62"/>
      <c r="DZ186" s="62"/>
      <c r="EA186" s="62"/>
      <c r="EB186" s="62"/>
      <c r="EC186" s="62"/>
      <c r="ED186" s="62"/>
      <c r="EE186" s="62"/>
      <c r="EF186" s="62"/>
      <c r="EG186" s="62"/>
      <c r="EH186" s="62"/>
      <c r="EI186" s="62"/>
      <c r="EJ186" s="62"/>
      <c r="EK186" s="62"/>
      <c r="EL186" s="62"/>
      <c r="EM186" s="62"/>
      <c r="EN186" s="62"/>
      <c r="EO186" s="62"/>
      <c r="EP186" s="62"/>
      <c r="EQ186" s="62"/>
      <c r="ER186" s="62"/>
      <c r="ES186" s="62"/>
      <c r="ET186" s="62"/>
      <c r="EU186" s="62"/>
      <c r="EV186" s="62"/>
      <c r="EW186" s="63"/>
    </row>
    <row r="187" spans="1:153" s="64" customFormat="1" ht="47.25" hidden="1" x14ac:dyDescent="0.25">
      <c r="A187" s="123"/>
      <c r="B187" s="123"/>
      <c r="C187" s="77" t="s">
        <v>399</v>
      </c>
      <c r="D187" s="87">
        <v>40330020</v>
      </c>
      <c r="E187" s="59"/>
      <c r="F187" s="43">
        <f>'[1]Oktober  (2)'!O144</f>
        <v>60</v>
      </c>
      <c r="G187" s="58">
        <v>40</v>
      </c>
      <c r="H187" s="59">
        <f t="shared" si="20"/>
        <v>100</v>
      </c>
      <c r="I187" s="60">
        <f>(Z187*H187)/100</f>
        <v>0.52506116393748226</v>
      </c>
      <c r="J187" s="43">
        <f>'[1]Oktober  (2)'!Q144</f>
        <v>0</v>
      </c>
      <c r="K187" s="61">
        <v>40150000</v>
      </c>
      <c r="L187" s="58">
        <f t="shared" si="28"/>
        <v>40150000</v>
      </c>
      <c r="M187" s="58"/>
      <c r="N187" s="56" t="s">
        <v>253</v>
      </c>
      <c r="O187" s="54" t="s">
        <v>397</v>
      </c>
      <c r="P187" s="56"/>
      <c r="Q187" s="56"/>
      <c r="R187" s="54"/>
      <c r="S187" s="219" t="s">
        <v>53</v>
      </c>
      <c r="T187" s="219"/>
      <c r="U187" s="95" t="s">
        <v>400</v>
      </c>
      <c r="V187" s="95" t="s">
        <v>401</v>
      </c>
      <c r="W187" s="103" t="s">
        <v>402</v>
      </c>
      <c r="X187" s="56">
        <v>40150000</v>
      </c>
      <c r="Y187" s="56" t="s">
        <v>403</v>
      </c>
      <c r="Z187" s="57">
        <f>(D187/D206)*100</f>
        <v>0.52506116393748226</v>
      </c>
      <c r="AA187" s="58">
        <f t="shared" si="19"/>
        <v>180020</v>
      </c>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c r="BF187" s="62"/>
      <c r="BG187" s="62"/>
      <c r="BH187" s="62"/>
      <c r="BI187" s="62"/>
      <c r="BJ187" s="62"/>
      <c r="BK187" s="62"/>
      <c r="BL187" s="62"/>
      <c r="BM187" s="62"/>
      <c r="BN187" s="62"/>
      <c r="BO187" s="62"/>
      <c r="BP187" s="62"/>
      <c r="BQ187" s="62"/>
      <c r="BR187" s="62"/>
      <c r="BS187" s="62"/>
      <c r="BT187" s="62"/>
      <c r="BU187" s="62"/>
      <c r="BV187" s="62"/>
      <c r="BW187" s="62"/>
      <c r="BX187" s="62"/>
      <c r="BY187" s="62"/>
      <c r="BZ187" s="62"/>
      <c r="CA187" s="62"/>
      <c r="CB187" s="62"/>
      <c r="CC187" s="62"/>
      <c r="CD187" s="62"/>
      <c r="CE187" s="62"/>
      <c r="CF187" s="62"/>
      <c r="CG187" s="62"/>
      <c r="CH187" s="62"/>
      <c r="CI187" s="62"/>
      <c r="CJ187" s="62"/>
      <c r="CK187" s="62"/>
      <c r="CL187" s="62"/>
      <c r="CM187" s="62"/>
      <c r="CN187" s="62"/>
      <c r="CO187" s="62"/>
      <c r="CP187" s="62"/>
      <c r="CQ187" s="62"/>
      <c r="CR187" s="62"/>
      <c r="CS187" s="62"/>
      <c r="CT187" s="62"/>
      <c r="CU187" s="62"/>
      <c r="CV187" s="62"/>
      <c r="CW187" s="62"/>
      <c r="CX187" s="62"/>
      <c r="CY187" s="62"/>
      <c r="CZ187" s="62"/>
      <c r="DA187" s="62"/>
      <c r="DB187" s="62"/>
      <c r="DC187" s="62"/>
      <c r="DD187" s="62"/>
      <c r="DE187" s="62"/>
      <c r="DF187" s="62"/>
      <c r="DG187" s="62"/>
      <c r="DH187" s="62"/>
      <c r="DI187" s="62"/>
      <c r="DJ187" s="62"/>
      <c r="DK187" s="62"/>
      <c r="DL187" s="62"/>
      <c r="DM187" s="62"/>
      <c r="DN187" s="62"/>
      <c r="DO187" s="62"/>
      <c r="DP187" s="62"/>
      <c r="DQ187" s="62"/>
      <c r="DR187" s="62"/>
      <c r="DS187" s="62"/>
      <c r="DT187" s="62"/>
      <c r="DU187" s="62"/>
      <c r="DV187" s="62"/>
      <c r="DW187" s="62"/>
      <c r="DX187" s="62"/>
      <c r="DY187" s="62"/>
      <c r="DZ187" s="62"/>
      <c r="EA187" s="62"/>
      <c r="EB187" s="62"/>
      <c r="EC187" s="62"/>
      <c r="ED187" s="62"/>
      <c r="EE187" s="62"/>
      <c r="EF187" s="62"/>
      <c r="EG187" s="62"/>
      <c r="EH187" s="62"/>
      <c r="EI187" s="62"/>
      <c r="EJ187" s="62"/>
      <c r="EK187" s="62"/>
      <c r="EL187" s="62"/>
      <c r="EM187" s="62"/>
      <c r="EN187" s="62"/>
      <c r="EO187" s="62"/>
      <c r="EP187" s="62"/>
      <c r="EQ187" s="62"/>
      <c r="ER187" s="62"/>
      <c r="ES187" s="62"/>
      <c r="ET187" s="62"/>
      <c r="EU187" s="62"/>
      <c r="EV187" s="62"/>
      <c r="EW187" s="63"/>
    </row>
    <row r="188" spans="1:153" s="64" customFormat="1" ht="78.75" hidden="1" x14ac:dyDescent="0.25">
      <c r="A188" s="123"/>
      <c r="B188" s="123"/>
      <c r="C188" s="77" t="s">
        <v>404</v>
      </c>
      <c r="D188" s="87">
        <v>24509930</v>
      </c>
      <c r="E188" s="59"/>
      <c r="F188" s="43">
        <f>'[1]Oktober  (2)'!O145</f>
        <v>60</v>
      </c>
      <c r="G188" s="58">
        <v>40</v>
      </c>
      <c r="H188" s="59">
        <f t="shared" si="20"/>
        <v>100</v>
      </c>
      <c r="I188" s="60">
        <f>(Z188*H188)/100</f>
        <v>0.31909759464106924</v>
      </c>
      <c r="J188" s="43">
        <v>24502000</v>
      </c>
      <c r="K188" s="61">
        <v>0</v>
      </c>
      <c r="L188" s="58">
        <f t="shared" si="28"/>
        <v>24502000</v>
      </c>
      <c r="M188" s="58"/>
      <c r="N188" s="56" t="s">
        <v>317</v>
      </c>
      <c r="O188" s="54" t="s">
        <v>397</v>
      </c>
      <c r="P188" s="56"/>
      <c r="Q188" s="56"/>
      <c r="R188" s="54"/>
      <c r="S188" s="219" t="s">
        <v>53</v>
      </c>
      <c r="T188" s="219"/>
      <c r="U188" s="95" t="s">
        <v>405</v>
      </c>
      <c r="V188" s="95" t="s">
        <v>406</v>
      </c>
      <c r="W188" s="103" t="s">
        <v>407</v>
      </c>
      <c r="X188" s="56">
        <v>24502000</v>
      </c>
      <c r="Y188" s="56" t="s">
        <v>408</v>
      </c>
      <c r="Z188" s="57">
        <f>(D188/D206)*100</f>
        <v>0.31909759464106924</v>
      </c>
      <c r="AA188" s="58">
        <f t="shared" si="19"/>
        <v>7930</v>
      </c>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c r="BF188" s="62"/>
      <c r="BG188" s="62"/>
      <c r="BH188" s="62"/>
      <c r="BI188" s="62"/>
      <c r="BJ188" s="62"/>
      <c r="BK188" s="62"/>
      <c r="BL188" s="62"/>
      <c r="BM188" s="62"/>
      <c r="BN188" s="62"/>
      <c r="BO188" s="62"/>
      <c r="BP188" s="62"/>
      <c r="BQ188" s="62"/>
      <c r="BR188" s="62"/>
      <c r="BS188" s="62"/>
      <c r="BT188" s="62"/>
      <c r="BU188" s="62"/>
      <c r="BV188" s="62"/>
      <c r="BW188" s="62"/>
      <c r="BX188" s="62"/>
      <c r="BY188" s="62"/>
      <c r="BZ188" s="62"/>
      <c r="CA188" s="62"/>
      <c r="CB188" s="62"/>
      <c r="CC188" s="62"/>
      <c r="CD188" s="62"/>
      <c r="CE188" s="62"/>
      <c r="CF188" s="62"/>
      <c r="CG188" s="62"/>
      <c r="CH188" s="62"/>
      <c r="CI188" s="62"/>
      <c r="CJ188" s="62"/>
      <c r="CK188" s="62"/>
      <c r="CL188" s="62"/>
      <c r="CM188" s="62"/>
      <c r="CN188" s="62"/>
      <c r="CO188" s="62"/>
      <c r="CP188" s="62"/>
      <c r="CQ188" s="62"/>
      <c r="CR188" s="62"/>
      <c r="CS188" s="62"/>
      <c r="CT188" s="62"/>
      <c r="CU188" s="62"/>
      <c r="CV188" s="62"/>
      <c r="CW188" s="62"/>
      <c r="CX188" s="62"/>
      <c r="CY188" s="62"/>
      <c r="CZ188" s="62"/>
      <c r="DA188" s="62"/>
      <c r="DB188" s="62"/>
      <c r="DC188" s="62"/>
      <c r="DD188" s="62"/>
      <c r="DE188" s="62"/>
      <c r="DF188" s="62"/>
      <c r="DG188" s="62"/>
      <c r="DH188" s="62"/>
      <c r="DI188" s="62"/>
      <c r="DJ188" s="62"/>
      <c r="DK188" s="62"/>
      <c r="DL188" s="62"/>
      <c r="DM188" s="62"/>
      <c r="DN188" s="62"/>
      <c r="DO188" s="62"/>
      <c r="DP188" s="62"/>
      <c r="DQ188" s="62"/>
      <c r="DR188" s="62"/>
      <c r="DS188" s="62"/>
      <c r="DT188" s="62"/>
      <c r="DU188" s="62"/>
      <c r="DV188" s="62"/>
      <c r="DW188" s="62"/>
      <c r="DX188" s="62"/>
      <c r="DY188" s="62"/>
      <c r="DZ188" s="62"/>
      <c r="EA188" s="62"/>
      <c r="EB188" s="62"/>
      <c r="EC188" s="62"/>
      <c r="ED188" s="62"/>
      <c r="EE188" s="62"/>
      <c r="EF188" s="62"/>
      <c r="EG188" s="62"/>
      <c r="EH188" s="62"/>
      <c r="EI188" s="62"/>
      <c r="EJ188" s="62"/>
      <c r="EK188" s="62"/>
      <c r="EL188" s="62"/>
      <c r="EM188" s="62"/>
      <c r="EN188" s="62"/>
      <c r="EO188" s="62"/>
      <c r="EP188" s="62"/>
      <c r="EQ188" s="62"/>
      <c r="ER188" s="62"/>
      <c r="ES188" s="62"/>
      <c r="ET188" s="62"/>
      <c r="EU188" s="62"/>
      <c r="EV188" s="62"/>
      <c r="EW188" s="63"/>
    </row>
    <row r="189" spans="1:153" s="64" customFormat="1" x14ac:dyDescent="0.25">
      <c r="A189" s="410"/>
      <c r="B189" s="410"/>
      <c r="C189" s="77"/>
      <c r="D189" s="87"/>
      <c r="E189" s="59"/>
      <c r="F189" s="43"/>
      <c r="G189" s="58"/>
      <c r="H189" s="59"/>
      <c r="I189" s="60"/>
      <c r="J189" s="43"/>
      <c r="K189" s="61"/>
      <c r="L189" s="58"/>
      <c r="M189" s="58"/>
      <c r="N189" s="56"/>
      <c r="O189" s="54"/>
      <c r="P189" s="56"/>
      <c r="Q189" s="56"/>
      <c r="R189" s="54"/>
      <c r="S189" s="219"/>
      <c r="T189" s="219"/>
      <c r="U189" s="95"/>
      <c r="V189" s="95"/>
      <c r="W189" s="103"/>
      <c r="X189" s="56"/>
      <c r="Y189" s="56"/>
      <c r="Z189" s="57"/>
      <c r="AA189" s="58"/>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c r="BF189" s="62"/>
      <c r="BG189" s="62"/>
      <c r="BH189" s="62"/>
      <c r="BI189" s="62"/>
      <c r="BJ189" s="62"/>
      <c r="BK189" s="62"/>
      <c r="BL189" s="62"/>
      <c r="BM189" s="62"/>
      <c r="BN189" s="62"/>
      <c r="BO189" s="62"/>
      <c r="BP189" s="62"/>
      <c r="BQ189" s="62"/>
      <c r="BR189" s="62"/>
      <c r="BS189" s="62"/>
      <c r="BT189" s="62"/>
      <c r="BU189" s="62"/>
      <c r="BV189" s="62"/>
      <c r="BW189" s="62"/>
      <c r="BX189" s="62"/>
      <c r="BY189" s="62"/>
      <c r="BZ189" s="62"/>
      <c r="CA189" s="62"/>
      <c r="CB189" s="62"/>
      <c r="CC189" s="62"/>
      <c r="CD189" s="62"/>
      <c r="CE189" s="62"/>
      <c r="CF189" s="62"/>
      <c r="CG189" s="62"/>
      <c r="CH189" s="62"/>
      <c r="CI189" s="62"/>
      <c r="CJ189" s="62"/>
      <c r="CK189" s="62"/>
      <c r="CL189" s="62"/>
      <c r="CM189" s="62"/>
      <c r="CN189" s="62"/>
      <c r="CO189" s="62"/>
      <c r="CP189" s="62"/>
      <c r="CQ189" s="62"/>
      <c r="CR189" s="62"/>
      <c r="CS189" s="62"/>
      <c r="CT189" s="62"/>
      <c r="CU189" s="62"/>
      <c r="CV189" s="62"/>
      <c r="CW189" s="62"/>
      <c r="CX189" s="62"/>
      <c r="CY189" s="62"/>
      <c r="CZ189" s="62"/>
      <c r="DA189" s="62"/>
      <c r="DB189" s="62"/>
      <c r="DC189" s="62"/>
      <c r="DD189" s="62"/>
      <c r="DE189" s="62"/>
      <c r="DF189" s="62"/>
      <c r="DG189" s="62"/>
      <c r="DH189" s="62"/>
      <c r="DI189" s="62"/>
      <c r="DJ189" s="62"/>
      <c r="DK189" s="62"/>
      <c r="DL189" s="62"/>
      <c r="DM189" s="62"/>
      <c r="DN189" s="62"/>
      <c r="DO189" s="62"/>
      <c r="DP189" s="62"/>
      <c r="DQ189" s="62"/>
      <c r="DR189" s="62"/>
      <c r="DS189" s="62"/>
      <c r="DT189" s="62"/>
      <c r="DU189" s="62"/>
      <c r="DV189" s="62"/>
      <c r="DW189" s="62"/>
      <c r="DX189" s="62"/>
      <c r="DY189" s="62"/>
      <c r="DZ189" s="62"/>
      <c r="EA189" s="62"/>
      <c r="EB189" s="62"/>
      <c r="EC189" s="62"/>
      <c r="ED189" s="62"/>
      <c r="EE189" s="62"/>
      <c r="EF189" s="62"/>
      <c r="EG189" s="62"/>
      <c r="EH189" s="62"/>
      <c r="EI189" s="62"/>
      <c r="EJ189" s="62"/>
      <c r="EK189" s="62"/>
      <c r="EL189" s="62"/>
      <c r="EM189" s="62"/>
      <c r="EN189" s="62"/>
      <c r="EO189" s="62"/>
      <c r="EP189" s="62"/>
      <c r="EQ189" s="62"/>
      <c r="ER189" s="62"/>
      <c r="ES189" s="62"/>
      <c r="ET189" s="62"/>
      <c r="EU189" s="62"/>
      <c r="EV189" s="62"/>
      <c r="EW189" s="63"/>
    </row>
    <row r="190" spans="1:153" s="34" customFormat="1" ht="63" x14ac:dyDescent="0.25">
      <c r="A190" s="20" t="s">
        <v>409</v>
      </c>
      <c r="B190" s="20" t="s">
        <v>409</v>
      </c>
      <c r="C190" s="73" t="s">
        <v>410</v>
      </c>
      <c r="D190" s="108">
        <f>D192</f>
        <v>104433725</v>
      </c>
      <c r="E190" s="59"/>
      <c r="F190" s="58"/>
      <c r="G190" s="29"/>
      <c r="H190" s="74"/>
      <c r="I190" s="108"/>
      <c r="J190" s="29">
        <f>SUM(J192)</f>
        <v>90149000</v>
      </c>
      <c r="K190" s="29">
        <f>K191</f>
        <v>100299000</v>
      </c>
      <c r="L190" s="29">
        <f>L191</f>
        <v>100</v>
      </c>
      <c r="M190" s="239">
        <f>M191</f>
        <v>4134725</v>
      </c>
      <c r="N190" s="368" t="s">
        <v>14</v>
      </c>
      <c r="O190" s="24"/>
      <c r="P190" s="27"/>
      <c r="Q190" s="27"/>
      <c r="R190" s="24"/>
      <c r="S190" s="220" t="s">
        <v>53</v>
      </c>
      <c r="T190" s="220"/>
      <c r="U190" s="27"/>
      <c r="V190" s="27"/>
      <c r="W190" s="25"/>
      <c r="X190" s="27"/>
      <c r="Y190" s="27"/>
      <c r="Z190" s="108"/>
      <c r="AA190" s="29">
        <f t="shared" si="19"/>
        <v>104433625</v>
      </c>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c r="CH190" s="32"/>
      <c r="CI190" s="32"/>
      <c r="CJ190" s="32"/>
      <c r="CK190" s="32"/>
      <c r="CL190" s="32"/>
      <c r="CM190" s="32"/>
      <c r="CN190" s="32"/>
      <c r="CO190" s="32"/>
      <c r="CP190" s="32"/>
      <c r="CQ190" s="32"/>
      <c r="CR190" s="32"/>
      <c r="CS190" s="32"/>
      <c r="CT190" s="32"/>
      <c r="CU190" s="32"/>
      <c r="CV190" s="32"/>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32"/>
      <c r="ED190" s="32"/>
      <c r="EE190" s="32"/>
      <c r="EF190" s="32"/>
      <c r="EG190" s="32"/>
      <c r="EH190" s="32"/>
      <c r="EI190" s="32"/>
      <c r="EJ190" s="32"/>
      <c r="EK190" s="32"/>
      <c r="EL190" s="32"/>
      <c r="EM190" s="32"/>
      <c r="EN190" s="32"/>
      <c r="EO190" s="32"/>
      <c r="EP190" s="32"/>
      <c r="EQ190" s="32"/>
      <c r="ER190" s="32"/>
      <c r="ES190" s="32"/>
      <c r="ET190" s="32"/>
      <c r="EU190" s="32"/>
      <c r="EV190" s="32"/>
      <c r="EW190" s="33"/>
    </row>
    <row r="191" spans="1:153" s="64" customFormat="1" ht="47.25" x14ac:dyDescent="0.25">
      <c r="A191" s="50" t="s">
        <v>411</v>
      </c>
      <c r="B191" s="50" t="s">
        <v>411</v>
      </c>
      <c r="C191" s="77" t="s">
        <v>412</v>
      </c>
      <c r="D191" s="87">
        <f>D192</f>
        <v>104433725</v>
      </c>
      <c r="E191" s="59"/>
      <c r="F191" s="58"/>
      <c r="G191" s="87"/>
      <c r="H191" s="124"/>
      <c r="I191" s="87"/>
      <c r="J191" s="87">
        <f>SUM(J192:J192)/1</f>
        <v>90149000</v>
      </c>
      <c r="K191" s="87">
        <v>100299000</v>
      </c>
      <c r="L191" s="57">
        <v>100</v>
      </c>
      <c r="M191" s="44">
        <f t="shared" ref="M191" si="29">D191-K191</f>
        <v>4134725</v>
      </c>
      <c r="N191" s="41" t="s">
        <v>14</v>
      </c>
      <c r="O191" s="52"/>
      <c r="P191" s="199"/>
      <c r="Q191" s="199"/>
      <c r="R191" s="52"/>
      <c r="S191" s="219" t="s">
        <v>53</v>
      </c>
      <c r="T191" s="219"/>
      <c r="U191" s="79"/>
      <c r="V191" s="56"/>
      <c r="W191" s="55"/>
      <c r="X191" s="56"/>
      <c r="Y191" s="56"/>
      <c r="Z191" s="87"/>
      <c r="AA191" s="58">
        <f t="shared" si="19"/>
        <v>104433625</v>
      </c>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c r="BF191" s="62"/>
      <c r="BG191" s="62"/>
      <c r="BH191" s="62"/>
      <c r="BI191" s="62"/>
      <c r="BJ191" s="62"/>
      <c r="BK191" s="62"/>
      <c r="BL191" s="62"/>
      <c r="BM191" s="62"/>
      <c r="BN191" s="62"/>
      <c r="BO191" s="62"/>
      <c r="BP191" s="62"/>
      <c r="BQ191" s="62"/>
      <c r="BR191" s="62"/>
      <c r="BS191" s="62"/>
      <c r="BT191" s="62"/>
      <c r="BU191" s="62"/>
      <c r="BV191" s="62"/>
      <c r="BW191" s="62"/>
      <c r="BX191" s="62"/>
      <c r="BY191" s="62"/>
      <c r="BZ191" s="62"/>
      <c r="CA191" s="62"/>
      <c r="CB191" s="62"/>
      <c r="CC191" s="62"/>
      <c r="CD191" s="62"/>
      <c r="CE191" s="62"/>
      <c r="CF191" s="62"/>
      <c r="CG191" s="62"/>
      <c r="CH191" s="62"/>
      <c r="CI191" s="62"/>
      <c r="CJ191" s="62"/>
      <c r="CK191" s="62"/>
      <c r="CL191" s="62"/>
      <c r="CM191" s="62"/>
      <c r="CN191" s="62"/>
      <c r="CO191" s="62"/>
      <c r="CP191" s="62"/>
      <c r="CQ191" s="62"/>
      <c r="CR191" s="62"/>
      <c r="CS191" s="62"/>
      <c r="CT191" s="62"/>
      <c r="CU191" s="62"/>
      <c r="CV191" s="62"/>
      <c r="CW191" s="62"/>
      <c r="CX191" s="62"/>
      <c r="CY191" s="62"/>
      <c r="CZ191" s="62"/>
      <c r="DA191" s="62"/>
      <c r="DB191" s="62"/>
      <c r="DC191" s="62"/>
      <c r="DD191" s="62"/>
      <c r="DE191" s="62"/>
      <c r="DF191" s="62"/>
      <c r="DG191" s="62"/>
      <c r="DH191" s="62"/>
      <c r="DI191" s="62"/>
      <c r="DJ191" s="62"/>
      <c r="DK191" s="62"/>
      <c r="DL191" s="62"/>
      <c r="DM191" s="62"/>
      <c r="DN191" s="62"/>
      <c r="DO191" s="62"/>
      <c r="DP191" s="62"/>
      <c r="DQ191" s="62"/>
      <c r="DR191" s="62"/>
      <c r="DS191" s="62"/>
      <c r="DT191" s="62"/>
      <c r="DU191" s="62"/>
      <c r="DV191" s="62"/>
      <c r="DW191" s="62"/>
      <c r="DX191" s="62"/>
      <c r="DY191" s="62"/>
      <c r="DZ191" s="62"/>
      <c r="EA191" s="62"/>
      <c r="EB191" s="62"/>
      <c r="EC191" s="62"/>
      <c r="ED191" s="62"/>
      <c r="EE191" s="62"/>
      <c r="EF191" s="62"/>
      <c r="EG191" s="62"/>
      <c r="EH191" s="62"/>
      <c r="EI191" s="62"/>
      <c r="EJ191" s="62"/>
      <c r="EK191" s="62"/>
      <c r="EL191" s="62"/>
      <c r="EM191" s="62"/>
      <c r="EN191" s="62"/>
      <c r="EO191" s="62"/>
      <c r="EP191" s="62"/>
      <c r="EQ191" s="62"/>
      <c r="ER191" s="62"/>
      <c r="ES191" s="62"/>
      <c r="ET191" s="62"/>
      <c r="EU191" s="62"/>
      <c r="EV191" s="62"/>
      <c r="EW191" s="63"/>
    </row>
    <row r="192" spans="1:153" s="64" customFormat="1" ht="47.25" hidden="1" x14ac:dyDescent="0.25">
      <c r="A192" s="123"/>
      <c r="B192" s="123"/>
      <c r="C192" s="77" t="s">
        <v>413</v>
      </c>
      <c r="D192" s="87">
        <v>104433725</v>
      </c>
      <c r="E192" s="59"/>
      <c r="F192" s="43">
        <f>'[1]Oktober  (2)'!O148</f>
        <v>100</v>
      </c>
      <c r="G192" s="58">
        <v>0</v>
      </c>
      <c r="H192" s="124">
        <f>F192+G192</f>
        <v>100</v>
      </c>
      <c r="I192" s="60">
        <f>(Z192*H192)/100</f>
        <v>1.3596346642730885</v>
      </c>
      <c r="J192" s="43">
        <f>'[1]Oktober  (2)'!Q148</f>
        <v>90149000</v>
      </c>
      <c r="K192" s="61">
        <f>7000000+3150000</f>
        <v>10150000</v>
      </c>
      <c r="L192" s="58">
        <f t="shared" si="28"/>
        <v>100299000</v>
      </c>
      <c r="M192" s="58"/>
      <c r="N192" s="56">
        <v>0</v>
      </c>
      <c r="O192" s="52" t="s">
        <v>14</v>
      </c>
      <c r="P192" s="199"/>
      <c r="Q192" s="199"/>
      <c r="R192" s="52"/>
      <c r="S192" s="219" t="s">
        <v>53</v>
      </c>
      <c r="T192" s="219"/>
      <c r="U192" s="56">
        <v>0</v>
      </c>
      <c r="V192" s="56">
        <v>0</v>
      </c>
      <c r="W192" s="55">
        <v>0</v>
      </c>
      <c r="X192" s="56">
        <v>0</v>
      </c>
      <c r="Y192" s="56">
        <v>0</v>
      </c>
      <c r="Z192" s="57">
        <f>(D192/D206)*100</f>
        <v>1.3596346642730885</v>
      </c>
      <c r="AA192" s="58">
        <f t="shared" si="19"/>
        <v>4134725</v>
      </c>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c r="BF192" s="62"/>
      <c r="BG192" s="62"/>
      <c r="BH192" s="62"/>
      <c r="BI192" s="62"/>
      <c r="BJ192" s="62"/>
      <c r="BK192" s="62"/>
      <c r="BL192" s="62"/>
      <c r="BM192" s="62"/>
      <c r="BN192" s="62"/>
      <c r="BO192" s="62"/>
      <c r="BP192" s="62"/>
      <c r="BQ192" s="62"/>
      <c r="BR192" s="62"/>
      <c r="BS192" s="62"/>
      <c r="BT192" s="62"/>
      <c r="BU192" s="62"/>
      <c r="BV192" s="62"/>
      <c r="BW192" s="62"/>
      <c r="BX192" s="62"/>
      <c r="BY192" s="62"/>
      <c r="BZ192" s="62"/>
      <c r="CA192" s="62"/>
      <c r="CB192" s="62"/>
      <c r="CC192" s="62"/>
      <c r="CD192" s="62"/>
      <c r="CE192" s="62"/>
      <c r="CF192" s="62"/>
      <c r="CG192" s="62"/>
      <c r="CH192" s="62"/>
      <c r="CI192" s="62"/>
      <c r="CJ192" s="62"/>
      <c r="CK192" s="62"/>
      <c r="CL192" s="62"/>
      <c r="CM192" s="62"/>
      <c r="CN192" s="62"/>
      <c r="CO192" s="62"/>
      <c r="CP192" s="62"/>
      <c r="CQ192" s="62"/>
      <c r="CR192" s="62"/>
      <c r="CS192" s="62"/>
      <c r="CT192" s="62"/>
      <c r="CU192" s="62"/>
      <c r="CV192" s="62"/>
      <c r="CW192" s="62"/>
      <c r="CX192" s="62"/>
      <c r="CY192" s="62"/>
      <c r="CZ192" s="62"/>
      <c r="DA192" s="62"/>
      <c r="DB192" s="62"/>
      <c r="DC192" s="62"/>
      <c r="DD192" s="62"/>
      <c r="DE192" s="62"/>
      <c r="DF192" s="62"/>
      <c r="DG192" s="62"/>
      <c r="DH192" s="62"/>
      <c r="DI192" s="62"/>
      <c r="DJ192" s="62"/>
      <c r="DK192" s="62"/>
      <c r="DL192" s="62"/>
      <c r="DM192" s="62"/>
      <c r="DN192" s="62"/>
      <c r="DO192" s="62"/>
      <c r="DP192" s="62"/>
      <c r="DQ192" s="62"/>
      <c r="DR192" s="62"/>
      <c r="DS192" s="62"/>
      <c r="DT192" s="62"/>
      <c r="DU192" s="62"/>
      <c r="DV192" s="62"/>
      <c r="DW192" s="62"/>
      <c r="DX192" s="62"/>
      <c r="DY192" s="62"/>
      <c r="DZ192" s="62"/>
      <c r="EA192" s="62"/>
      <c r="EB192" s="62"/>
      <c r="EC192" s="62"/>
      <c r="ED192" s="62"/>
      <c r="EE192" s="62"/>
      <c r="EF192" s="62"/>
      <c r="EG192" s="62"/>
      <c r="EH192" s="62"/>
      <c r="EI192" s="62"/>
      <c r="EJ192" s="62"/>
      <c r="EK192" s="62"/>
      <c r="EL192" s="62"/>
      <c r="EM192" s="62"/>
      <c r="EN192" s="62"/>
      <c r="EO192" s="62"/>
      <c r="EP192" s="62"/>
      <c r="EQ192" s="62"/>
      <c r="ER192" s="62"/>
      <c r="ES192" s="62"/>
      <c r="ET192" s="62"/>
      <c r="EU192" s="62"/>
      <c r="EV192" s="62"/>
      <c r="EW192" s="63"/>
    </row>
    <row r="193" spans="1:153" s="64" customFormat="1" x14ac:dyDescent="0.25">
      <c r="A193" s="410"/>
      <c r="B193" s="410"/>
      <c r="C193" s="77"/>
      <c r="D193" s="87"/>
      <c r="E193" s="59"/>
      <c r="F193" s="43"/>
      <c r="G193" s="58"/>
      <c r="H193" s="124"/>
      <c r="I193" s="60"/>
      <c r="J193" s="43"/>
      <c r="K193" s="61"/>
      <c r="L193" s="58"/>
      <c r="M193" s="58"/>
      <c r="N193" s="56"/>
      <c r="O193" s="52"/>
      <c r="P193" s="199"/>
      <c r="Q193" s="199"/>
      <c r="R193" s="52"/>
      <c r="S193" s="219"/>
      <c r="T193" s="219"/>
      <c r="U193" s="56"/>
      <c r="V193" s="56"/>
      <c r="W193" s="55"/>
      <c r="X193" s="56"/>
      <c r="Y193" s="56"/>
      <c r="Z193" s="57"/>
      <c r="AA193" s="58"/>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c r="BF193" s="62"/>
      <c r="BG193" s="62"/>
      <c r="BH193" s="62"/>
      <c r="BI193" s="62"/>
      <c r="BJ193" s="62"/>
      <c r="BK193" s="62"/>
      <c r="BL193" s="62"/>
      <c r="BM193" s="62"/>
      <c r="BN193" s="62"/>
      <c r="BO193" s="62"/>
      <c r="BP193" s="62"/>
      <c r="BQ193" s="62"/>
      <c r="BR193" s="62"/>
      <c r="BS193" s="62"/>
      <c r="BT193" s="62"/>
      <c r="BU193" s="62"/>
      <c r="BV193" s="62"/>
      <c r="BW193" s="62"/>
      <c r="BX193" s="62"/>
      <c r="BY193" s="62"/>
      <c r="BZ193" s="62"/>
      <c r="CA193" s="62"/>
      <c r="CB193" s="62"/>
      <c r="CC193" s="62"/>
      <c r="CD193" s="62"/>
      <c r="CE193" s="62"/>
      <c r="CF193" s="62"/>
      <c r="CG193" s="62"/>
      <c r="CH193" s="62"/>
      <c r="CI193" s="62"/>
      <c r="CJ193" s="62"/>
      <c r="CK193" s="62"/>
      <c r="CL193" s="62"/>
      <c r="CM193" s="62"/>
      <c r="CN193" s="62"/>
      <c r="CO193" s="62"/>
      <c r="CP193" s="62"/>
      <c r="CQ193" s="62"/>
      <c r="CR193" s="62"/>
      <c r="CS193" s="62"/>
      <c r="CT193" s="62"/>
      <c r="CU193" s="62"/>
      <c r="CV193" s="62"/>
      <c r="CW193" s="62"/>
      <c r="CX193" s="62"/>
      <c r="CY193" s="62"/>
      <c r="CZ193" s="62"/>
      <c r="DA193" s="62"/>
      <c r="DB193" s="62"/>
      <c r="DC193" s="62"/>
      <c r="DD193" s="62"/>
      <c r="DE193" s="62"/>
      <c r="DF193" s="62"/>
      <c r="DG193" s="62"/>
      <c r="DH193" s="62"/>
      <c r="DI193" s="62"/>
      <c r="DJ193" s="62"/>
      <c r="DK193" s="62"/>
      <c r="DL193" s="62"/>
      <c r="DM193" s="62"/>
      <c r="DN193" s="62"/>
      <c r="DO193" s="62"/>
      <c r="DP193" s="62"/>
      <c r="DQ193" s="62"/>
      <c r="DR193" s="62"/>
      <c r="DS193" s="62"/>
      <c r="DT193" s="62"/>
      <c r="DU193" s="62"/>
      <c r="DV193" s="62"/>
      <c r="DW193" s="62"/>
      <c r="DX193" s="62"/>
      <c r="DY193" s="62"/>
      <c r="DZ193" s="62"/>
      <c r="EA193" s="62"/>
      <c r="EB193" s="62"/>
      <c r="EC193" s="62"/>
      <c r="ED193" s="62"/>
      <c r="EE193" s="62"/>
      <c r="EF193" s="62"/>
      <c r="EG193" s="62"/>
      <c r="EH193" s="62"/>
      <c r="EI193" s="62"/>
      <c r="EJ193" s="62"/>
      <c r="EK193" s="62"/>
      <c r="EL193" s="62"/>
      <c r="EM193" s="62"/>
      <c r="EN193" s="62"/>
      <c r="EO193" s="62"/>
      <c r="EP193" s="62"/>
      <c r="EQ193" s="62"/>
      <c r="ER193" s="62"/>
      <c r="ES193" s="62"/>
      <c r="ET193" s="62"/>
      <c r="EU193" s="62"/>
      <c r="EV193" s="62"/>
      <c r="EW193" s="63"/>
    </row>
    <row r="194" spans="1:153" s="34" customFormat="1" ht="63" x14ac:dyDescent="0.25">
      <c r="A194" s="20" t="s">
        <v>414</v>
      </c>
      <c r="B194" s="20" t="s">
        <v>414</v>
      </c>
      <c r="C194" s="73" t="s">
        <v>415</v>
      </c>
      <c r="D194" s="108">
        <f>D195</f>
        <v>208892730</v>
      </c>
      <c r="E194" s="59"/>
      <c r="F194" s="58"/>
      <c r="G194" s="69"/>
      <c r="H194" s="74"/>
      <c r="I194" s="108"/>
      <c r="J194" s="108">
        <f>J195</f>
        <v>0</v>
      </c>
      <c r="K194" s="108">
        <f>K195</f>
        <v>85369750</v>
      </c>
      <c r="L194" s="108">
        <f>L195</f>
        <v>45</v>
      </c>
      <c r="M194" s="108">
        <f>M195</f>
        <v>123522980</v>
      </c>
      <c r="N194" s="368" t="s">
        <v>14</v>
      </c>
      <c r="O194" s="24"/>
      <c r="P194" s="27"/>
      <c r="Q194" s="27"/>
      <c r="R194" s="24"/>
      <c r="S194" s="220" t="s">
        <v>53</v>
      </c>
      <c r="T194" s="220"/>
      <c r="U194" s="107"/>
      <c r="V194" s="27"/>
      <c r="W194" s="25"/>
      <c r="X194" s="27"/>
      <c r="Y194" s="27"/>
      <c r="Z194" s="108"/>
      <c r="AA194" s="29">
        <f t="shared" si="19"/>
        <v>208892685</v>
      </c>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c r="CH194" s="32"/>
      <c r="CI194" s="32"/>
      <c r="CJ194" s="32"/>
      <c r="CK194" s="32"/>
      <c r="CL194" s="32"/>
      <c r="CM194" s="32"/>
      <c r="CN194" s="32"/>
      <c r="CO194" s="32"/>
      <c r="CP194" s="32"/>
      <c r="CQ194" s="32"/>
      <c r="CR194" s="32"/>
      <c r="CS194" s="32"/>
      <c r="CT194" s="32"/>
      <c r="CU194" s="32"/>
      <c r="CV194" s="32"/>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32"/>
      <c r="ED194" s="32"/>
      <c r="EE194" s="32"/>
      <c r="EF194" s="32"/>
      <c r="EG194" s="32"/>
      <c r="EH194" s="32"/>
      <c r="EI194" s="32"/>
      <c r="EJ194" s="32"/>
      <c r="EK194" s="32"/>
      <c r="EL194" s="32"/>
      <c r="EM194" s="32"/>
      <c r="EN194" s="32"/>
      <c r="EO194" s="32"/>
      <c r="EP194" s="32"/>
      <c r="EQ194" s="32"/>
      <c r="ER194" s="32"/>
      <c r="ES194" s="32"/>
      <c r="ET194" s="32"/>
      <c r="EU194" s="32"/>
      <c r="EV194" s="32"/>
      <c r="EW194" s="33"/>
    </row>
    <row r="195" spans="1:153" s="64" customFormat="1" ht="47.25" x14ac:dyDescent="0.25">
      <c r="A195" s="50" t="s">
        <v>416</v>
      </c>
      <c r="B195" s="50" t="s">
        <v>416</v>
      </c>
      <c r="C195" s="90" t="s">
        <v>417</v>
      </c>
      <c r="D195" s="87">
        <f>SUM(D196:D201)</f>
        <v>208892730</v>
      </c>
      <c r="E195" s="59"/>
      <c r="F195" s="58"/>
      <c r="G195" s="109"/>
      <c r="H195" s="59"/>
      <c r="I195" s="60"/>
      <c r="J195" s="87">
        <f>SUM(J200:J201)</f>
        <v>0</v>
      </c>
      <c r="K195" s="87">
        <f>SUM(K196:K201)</f>
        <v>85369750</v>
      </c>
      <c r="L195" s="58">
        <v>45</v>
      </c>
      <c r="M195" s="44">
        <f t="shared" ref="M195" si="30">D195-K195</f>
        <v>123522980</v>
      </c>
      <c r="N195" s="41" t="s">
        <v>14</v>
      </c>
      <c r="O195" s="111"/>
      <c r="P195" s="56"/>
      <c r="Q195" s="56"/>
      <c r="R195" s="111"/>
      <c r="S195" s="219" t="s">
        <v>53</v>
      </c>
      <c r="T195" s="219"/>
      <c r="U195" s="56"/>
      <c r="V195" s="56"/>
      <c r="W195" s="55"/>
      <c r="X195" s="56"/>
      <c r="Y195" s="56"/>
      <c r="Z195" s="87"/>
      <c r="AA195" s="58">
        <f t="shared" ref="AA195:AA205" si="31">D195-L195</f>
        <v>208892685</v>
      </c>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c r="BF195" s="62"/>
      <c r="BG195" s="62"/>
      <c r="BH195" s="62"/>
      <c r="BI195" s="62"/>
      <c r="BJ195" s="62"/>
      <c r="BK195" s="62"/>
      <c r="BL195" s="62"/>
      <c r="BM195" s="62"/>
      <c r="BN195" s="62"/>
      <c r="BO195" s="62"/>
      <c r="BP195" s="62"/>
      <c r="BQ195" s="62"/>
      <c r="BR195" s="62"/>
      <c r="BS195" s="62"/>
      <c r="BT195" s="62"/>
      <c r="BU195" s="62"/>
      <c r="BV195" s="62"/>
      <c r="BW195" s="62"/>
      <c r="BX195" s="62"/>
      <c r="BY195" s="62"/>
      <c r="BZ195" s="62"/>
      <c r="CA195" s="62"/>
      <c r="CB195" s="62"/>
      <c r="CC195" s="62"/>
      <c r="CD195" s="62"/>
      <c r="CE195" s="62"/>
      <c r="CF195" s="62"/>
      <c r="CG195" s="62"/>
      <c r="CH195" s="62"/>
      <c r="CI195" s="62"/>
      <c r="CJ195" s="62"/>
      <c r="CK195" s="62"/>
      <c r="CL195" s="62"/>
      <c r="CM195" s="62"/>
      <c r="CN195" s="62"/>
      <c r="CO195" s="62"/>
      <c r="CP195" s="62"/>
      <c r="CQ195" s="62"/>
      <c r="CR195" s="62"/>
      <c r="CS195" s="62"/>
      <c r="CT195" s="62"/>
      <c r="CU195" s="62"/>
      <c r="CV195" s="62"/>
      <c r="CW195" s="62"/>
      <c r="CX195" s="62"/>
      <c r="CY195" s="62"/>
      <c r="CZ195" s="62"/>
      <c r="DA195" s="62"/>
      <c r="DB195" s="62"/>
      <c r="DC195" s="62"/>
      <c r="DD195" s="62"/>
      <c r="DE195" s="62"/>
      <c r="DF195" s="62"/>
      <c r="DG195" s="62"/>
      <c r="DH195" s="62"/>
      <c r="DI195" s="62"/>
      <c r="DJ195" s="62"/>
      <c r="DK195" s="62"/>
      <c r="DL195" s="62"/>
      <c r="DM195" s="62"/>
      <c r="DN195" s="62"/>
      <c r="DO195" s="62"/>
      <c r="DP195" s="62"/>
      <c r="DQ195" s="62"/>
      <c r="DR195" s="62"/>
      <c r="DS195" s="62"/>
      <c r="DT195" s="62"/>
      <c r="DU195" s="62"/>
      <c r="DV195" s="62"/>
      <c r="DW195" s="62"/>
      <c r="DX195" s="62"/>
      <c r="DY195" s="62"/>
      <c r="DZ195" s="62"/>
      <c r="EA195" s="62"/>
      <c r="EB195" s="62"/>
      <c r="EC195" s="62"/>
      <c r="ED195" s="62"/>
      <c r="EE195" s="62"/>
      <c r="EF195" s="62"/>
      <c r="EG195" s="62"/>
      <c r="EH195" s="62"/>
      <c r="EI195" s="62"/>
      <c r="EJ195" s="62"/>
      <c r="EK195" s="62"/>
      <c r="EL195" s="62"/>
      <c r="EM195" s="62"/>
      <c r="EN195" s="62"/>
      <c r="EO195" s="62"/>
      <c r="EP195" s="62"/>
      <c r="EQ195" s="62"/>
      <c r="ER195" s="62"/>
      <c r="ES195" s="62"/>
      <c r="ET195" s="62"/>
      <c r="EU195" s="62"/>
      <c r="EV195" s="62"/>
      <c r="EW195" s="63"/>
    </row>
    <row r="196" spans="1:153" s="64" customFormat="1" ht="47.25" hidden="1" x14ac:dyDescent="0.25">
      <c r="A196" s="50"/>
      <c r="B196" s="186"/>
      <c r="C196" s="90" t="s">
        <v>418</v>
      </c>
      <c r="D196" s="411">
        <v>273240</v>
      </c>
      <c r="E196" s="59"/>
      <c r="F196" s="43">
        <f>'[1]Oktober  (2)'!O151</f>
        <v>0</v>
      </c>
      <c r="G196" s="58">
        <v>0</v>
      </c>
      <c r="H196" s="59">
        <f t="shared" ref="H196:H200" si="32">F196+G196</f>
        <v>0</v>
      </c>
      <c r="I196" s="60">
        <f t="shared" ref="I196:I201" si="33">(Z196*H196)/100</f>
        <v>0</v>
      </c>
      <c r="J196" s="43">
        <f>'[1]Oktober  (2)'!Q151</f>
        <v>0</v>
      </c>
      <c r="K196" s="87">
        <v>0</v>
      </c>
      <c r="L196" s="58">
        <f t="shared" si="28"/>
        <v>0</v>
      </c>
      <c r="M196" s="58"/>
      <c r="N196" s="56">
        <v>0</v>
      </c>
      <c r="O196" s="111"/>
      <c r="P196" s="56"/>
      <c r="Q196" s="56"/>
      <c r="R196" s="111"/>
      <c r="S196" s="221"/>
      <c r="T196" s="221"/>
      <c r="U196" s="56">
        <v>0</v>
      </c>
      <c r="V196" s="56">
        <v>0</v>
      </c>
      <c r="W196" s="55">
        <v>0</v>
      </c>
      <c r="X196" s="56">
        <v>0</v>
      </c>
      <c r="Y196" s="56">
        <v>0</v>
      </c>
      <c r="Z196" s="126">
        <f>(D196/D206)*100</f>
        <v>3.5573429528246614E-3</v>
      </c>
      <c r="AA196" s="58">
        <f t="shared" si="31"/>
        <v>273240</v>
      </c>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c r="BF196" s="62"/>
      <c r="BG196" s="62"/>
      <c r="BH196" s="62"/>
      <c r="BI196" s="62"/>
      <c r="BJ196" s="62"/>
      <c r="BK196" s="62"/>
      <c r="BL196" s="62"/>
      <c r="BM196" s="62"/>
      <c r="BN196" s="62"/>
      <c r="BO196" s="62"/>
      <c r="BP196" s="62"/>
      <c r="BQ196" s="62"/>
      <c r="BR196" s="62"/>
      <c r="BS196" s="62"/>
      <c r="BT196" s="62"/>
      <c r="BU196" s="62"/>
      <c r="BV196" s="62"/>
      <c r="BW196" s="62"/>
      <c r="BX196" s="62"/>
      <c r="BY196" s="62"/>
      <c r="BZ196" s="62"/>
      <c r="CA196" s="62"/>
      <c r="CB196" s="62"/>
      <c r="CC196" s="62"/>
      <c r="CD196" s="62"/>
      <c r="CE196" s="62"/>
      <c r="CF196" s="62"/>
      <c r="CG196" s="62"/>
      <c r="CH196" s="62"/>
      <c r="CI196" s="62"/>
      <c r="CJ196" s="62"/>
      <c r="CK196" s="62"/>
      <c r="CL196" s="62"/>
      <c r="CM196" s="62"/>
      <c r="CN196" s="62"/>
      <c r="CO196" s="62"/>
      <c r="CP196" s="62"/>
      <c r="CQ196" s="62"/>
      <c r="CR196" s="62"/>
      <c r="CS196" s="62"/>
      <c r="CT196" s="62"/>
      <c r="CU196" s="62"/>
      <c r="CV196" s="62"/>
      <c r="CW196" s="62"/>
      <c r="CX196" s="62"/>
      <c r="CY196" s="62"/>
      <c r="CZ196" s="62"/>
      <c r="DA196" s="62"/>
      <c r="DB196" s="62"/>
      <c r="DC196" s="62"/>
      <c r="DD196" s="62"/>
      <c r="DE196" s="62"/>
      <c r="DF196" s="62"/>
      <c r="DG196" s="62"/>
      <c r="DH196" s="62"/>
      <c r="DI196" s="62"/>
      <c r="DJ196" s="62"/>
      <c r="DK196" s="62"/>
      <c r="DL196" s="62"/>
      <c r="DM196" s="62"/>
      <c r="DN196" s="62"/>
      <c r="DO196" s="62"/>
      <c r="DP196" s="62"/>
      <c r="DQ196" s="62"/>
      <c r="DR196" s="62"/>
      <c r="DS196" s="62"/>
      <c r="DT196" s="62"/>
      <c r="DU196" s="62"/>
      <c r="DV196" s="62"/>
      <c r="DW196" s="62"/>
      <c r="DX196" s="62"/>
      <c r="DY196" s="62"/>
      <c r="DZ196" s="62"/>
      <c r="EA196" s="62"/>
      <c r="EB196" s="62"/>
      <c r="EC196" s="62"/>
      <c r="ED196" s="62"/>
      <c r="EE196" s="62"/>
      <c r="EF196" s="62"/>
      <c r="EG196" s="62"/>
      <c r="EH196" s="62"/>
      <c r="EI196" s="62"/>
      <c r="EJ196" s="62"/>
      <c r="EK196" s="62"/>
      <c r="EL196" s="62"/>
      <c r="EM196" s="62"/>
      <c r="EN196" s="62"/>
      <c r="EO196" s="62"/>
      <c r="EP196" s="62"/>
      <c r="EQ196" s="62"/>
      <c r="ER196" s="62"/>
      <c r="ES196" s="62"/>
      <c r="ET196" s="62"/>
      <c r="EU196" s="62"/>
      <c r="EV196" s="62"/>
      <c r="EW196" s="63"/>
    </row>
    <row r="197" spans="1:153" s="64" customFormat="1" ht="78.75" hidden="1" x14ac:dyDescent="0.25">
      <c r="A197" s="110"/>
      <c r="B197" s="185"/>
      <c r="C197" s="90" t="s">
        <v>419</v>
      </c>
      <c r="D197" s="87">
        <v>0</v>
      </c>
      <c r="E197" s="59"/>
      <c r="F197" s="43">
        <f>'[1]Oktober  (2)'!O152</f>
        <v>0</v>
      </c>
      <c r="G197" s="58">
        <v>0</v>
      </c>
      <c r="H197" s="59">
        <f t="shared" si="32"/>
        <v>0</v>
      </c>
      <c r="I197" s="60">
        <f t="shared" si="33"/>
        <v>0</v>
      </c>
      <c r="J197" s="43">
        <f>'[1]Oktober  (2)'!Q152</f>
        <v>0</v>
      </c>
      <c r="K197" s="61">
        <v>0</v>
      </c>
      <c r="L197" s="58">
        <f t="shared" si="28"/>
        <v>0</v>
      </c>
      <c r="M197" s="58"/>
      <c r="N197" s="56">
        <v>0</v>
      </c>
      <c r="O197" s="111"/>
      <c r="P197" s="56"/>
      <c r="Q197" s="56"/>
      <c r="R197" s="111"/>
      <c r="S197" s="219" t="s">
        <v>53</v>
      </c>
      <c r="T197" s="219"/>
      <c r="U197" s="56">
        <v>0</v>
      </c>
      <c r="V197" s="56">
        <v>0</v>
      </c>
      <c r="W197" s="55">
        <v>0</v>
      </c>
      <c r="X197" s="56">
        <v>0</v>
      </c>
      <c r="Y197" s="56">
        <v>0</v>
      </c>
      <c r="Z197" s="57">
        <f>(D197/D206)*100</f>
        <v>0</v>
      </c>
      <c r="AA197" s="58">
        <f t="shared" si="31"/>
        <v>0</v>
      </c>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c r="BF197" s="62"/>
      <c r="BG197" s="62"/>
      <c r="BH197" s="62"/>
      <c r="BI197" s="62"/>
      <c r="BJ197" s="62"/>
      <c r="BK197" s="62"/>
      <c r="BL197" s="62"/>
      <c r="BM197" s="62"/>
      <c r="BN197" s="62"/>
      <c r="BO197" s="62"/>
      <c r="BP197" s="62"/>
      <c r="BQ197" s="62"/>
      <c r="BR197" s="62"/>
      <c r="BS197" s="62"/>
      <c r="BT197" s="62"/>
      <c r="BU197" s="62"/>
      <c r="BV197" s="62"/>
      <c r="BW197" s="62"/>
      <c r="BX197" s="62"/>
      <c r="BY197" s="62"/>
      <c r="BZ197" s="62"/>
      <c r="CA197" s="62"/>
      <c r="CB197" s="62"/>
      <c r="CC197" s="62"/>
      <c r="CD197" s="62"/>
      <c r="CE197" s="62"/>
      <c r="CF197" s="62"/>
      <c r="CG197" s="62"/>
      <c r="CH197" s="62"/>
      <c r="CI197" s="62"/>
      <c r="CJ197" s="62"/>
      <c r="CK197" s="62"/>
      <c r="CL197" s="62"/>
      <c r="CM197" s="62"/>
      <c r="CN197" s="62"/>
      <c r="CO197" s="62"/>
      <c r="CP197" s="62"/>
      <c r="CQ197" s="62"/>
      <c r="CR197" s="62"/>
      <c r="CS197" s="62"/>
      <c r="CT197" s="62"/>
      <c r="CU197" s="62"/>
      <c r="CV197" s="62"/>
      <c r="CW197" s="62"/>
      <c r="CX197" s="62"/>
      <c r="CY197" s="62"/>
      <c r="CZ197" s="62"/>
      <c r="DA197" s="62"/>
      <c r="DB197" s="62"/>
      <c r="DC197" s="62"/>
      <c r="DD197" s="62"/>
      <c r="DE197" s="62"/>
      <c r="DF197" s="62"/>
      <c r="DG197" s="62"/>
      <c r="DH197" s="62"/>
      <c r="DI197" s="62"/>
      <c r="DJ197" s="62"/>
      <c r="DK197" s="62"/>
      <c r="DL197" s="62"/>
      <c r="DM197" s="62"/>
      <c r="DN197" s="62"/>
      <c r="DO197" s="62"/>
      <c r="DP197" s="62"/>
      <c r="DQ197" s="62"/>
      <c r="DR197" s="62"/>
      <c r="DS197" s="62"/>
      <c r="DT197" s="62"/>
      <c r="DU197" s="62"/>
      <c r="DV197" s="62"/>
      <c r="DW197" s="62"/>
      <c r="DX197" s="62"/>
      <c r="DY197" s="62"/>
      <c r="DZ197" s="62"/>
      <c r="EA197" s="62"/>
      <c r="EB197" s="62"/>
      <c r="EC197" s="62"/>
      <c r="ED197" s="62"/>
      <c r="EE197" s="62"/>
      <c r="EF197" s="62"/>
      <c r="EG197" s="62"/>
      <c r="EH197" s="62"/>
      <c r="EI197" s="62"/>
      <c r="EJ197" s="62"/>
      <c r="EK197" s="62"/>
      <c r="EL197" s="62"/>
      <c r="EM197" s="62"/>
      <c r="EN197" s="62"/>
      <c r="EO197" s="62"/>
      <c r="EP197" s="62"/>
      <c r="EQ197" s="62"/>
      <c r="ER197" s="62"/>
      <c r="ES197" s="62"/>
      <c r="ET197" s="62"/>
      <c r="EU197" s="62"/>
      <c r="EV197" s="62"/>
      <c r="EW197" s="63"/>
    </row>
    <row r="198" spans="1:153" s="64" customFormat="1" ht="78.75" hidden="1" x14ac:dyDescent="0.25">
      <c r="A198" s="110"/>
      <c r="B198" s="185"/>
      <c r="C198" s="90" t="s">
        <v>420</v>
      </c>
      <c r="D198" s="87">
        <v>0</v>
      </c>
      <c r="E198" s="59"/>
      <c r="F198" s="43">
        <f>'[1]Oktober  (2)'!O153</f>
        <v>0</v>
      </c>
      <c r="G198" s="58">
        <v>0</v>
      </c>
      <c r="H198" s="59">
        <f t="shared" si="32"/>
        <v>0</v>
      </c>
      <c r="I198" s="60">
        <f t="shared" si="33"/>
        <v>0</v>
      </c>
      <c r="J198" s="43">
        <f>'[1]Oktober  (2)'!Q153</f>
        <v>0</v>
      </c>
      <c r="K198" s="61">
        <v>0</v>
      </c>
      <c r="L198" s="58">
        <f t="shared" si="28"/>
        <v>0</v>
      </c>
      <c r="M198" s="58"/>
      <c r="N198" s="56">
        <v>0</v>
      </c>
      <c r="O198" s="111"/>
      <c r="P198" s="56"/>
      <c r="Q198" s="56"/>
      <c r="R198" s="111"/>
      <c r="S198" s="219" t="s">
        <v>53</v>
      </c>
      <c r="T198" s="219"/>
      <c r="U198" s="56">
        <v>0</v>
      </c>
      <c r="V198" s="56">
        <v>0</v>
      </c>
      <c r="W198" s="55">
        <v>0</v>
      </c>
      <c r="X198" s="56">
        <v>0</v>
      </c>
      <c r="Y198" s="56">
        <v>0</v>
      </c>
      <c r="Z198" s="57">
        <f>(D198/D206)*100</f>
        <v>0</v>
      </c>
      <c r="AA198" s="58">
        <f t="shared" si="31"/>
        <v>0</v>
      </c>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c r="BF198" s="62"/>
      <c r="BG198" s="62"/>
      <c r="BH198" s="62"/>
      <c r="BI198" s="62"/>
      <c r="BJ198" s="62"/>
      <c r="BK198" s="62"/>
      <c r="BL198" s="62"/>
      <c r="BM198" s="62"/>
      <c r="BN198" s="62"/>
      <c r="BO198" s="62"/>
      <c r="BP198" s="62"/>
      <c r="BQ198" s="62"/>
      <c r="BR198" s="62"/>
      <c r="BS198" s="62"/>
      <c r="BT198" s="62"/>
      <c r="BU198" s="62"/>
      <c r="BV198" s="62"/>
      <c r="BW198" s="62"/>
      <c r="BX198" s="62"/>
      <c r="BY198" s="62"/>
      <c r="BZ198" s="62"/>
      <c r="CA198" s="62"/>
      <c r="CB198" s="62"/>
      <c r="CC198" s="62"/>
      <c r="CD198" s="62"/>
      <c r="CE198" s="62"/>
      <c r="CF198" s="62"/>
      <c r="CG198" s="62"/>
      <c r="CH198" s="62"/>
      <c r="CI198" s="62"/>
      <c r="CJ198" s="62"/>
      <c r="CK198" s="62"/>
      <c r="CL198" s="62"/>
      <c r="CM198" s="62"/>
      <c r="CN198" s="62"/>
      <c r="CO198" s="62"/>
      <c r="CP198" s="62"/>
      <c r="CQ198" s="62"/>
      <c r="CR198" s="62"/>
      <c r="CS198" s="62"/>
      <c r="CT198" s="62"/>
      <c r="CU198" s="62"/>
      <c r="CV198" s="62"/>
      <c r="CW198" s="62"/>
      <c r="CX198" s="62"/>
      <c r="CY198" s="62"/>
      <c r="CZ198" s="62"/>
      <c r="DA198" s="62"/>
      <c r="DB198" s="62"/>
      <c r="DC198" s="62"/>
      <c r="DD198" s="62"/>
      <c r="DE198" s="62"/>
      <c r="DF198" s="62"/>
      <c r="DG198" s="62"/>
      <c r="DH198" s="62"/>
      <c r="DI198" s="62"/>
      <c r="DJ198" s="62"/>
      <c r="DK198" s="62"/>
      <c r="DL198" s="62"/>
      <c r="DM198" s="62"/>
      <c r="DN198" s="62"/>
      <c r="DO198" s="62"/>
      <c r="DP198" s="62"/>
      <c r="DQ198" s="62"/>
      <c r="DR198" s="62"/>
      <c r="DS198" s="62"/>
      <c r="DT198" s="62"/>
      <c r="DU198" s="62"/>
      <c r="DV198" s="62"/>
      <c r="DW198" s="62"/>
      <c r="DX198" s="62"/>
      <c r="DY198" s="62"/>
      <c r="DZ198" s="62"/>
      <c r="EA198" s="62"/>
      <c r="EB198" s="62"/>
      <c r="EC198" s="62"/>
      <c r="ED198" s="62"/>
      <c r="EE198" s="62"/>
      <c r="EF198" s="62"/>
      <c r="EG198" s="62"/>
      <c r="EH198" s="62"/>
      <c r="EI198" s="62"/>
      <c r="EJ198" s="62"/>
      <c r="EK198" s="62"/>
      <c r="EL198" s="62"/>
      <c r="EM198" s="62"/>
      <c r="EN198" s="62"/>
      <c r="EO198" s="62"/>
      <c r="EP198" s="62"/>
      <c r="EQ198" s="62"/>
      <c r="ER198" s="62"/>
      <c r="ES198" s="62"/>
      <c r="ET198" s="62"/>
      <c r="EU198" s="62"/>
      <c r="EV198" s="62"/>
      <c r="EW198" s="63"/>
    </row>
    <row r="199" spans="1:153" s="64" customFormat="1" ht="49.5" hidden="1" customHeight="1" x14ac:dyDescent="0.25">
      <c r="A199" s="110"/>
      <c r="B199" s="185"/>
      <c r="C199" s="90" t="s">
        <v>75</v>
      </c>
      <c r="D199" s="87">
        <v>199515000</v>
      </c>
      <c r="E199" s="59"/>
      <c r="F199" s="43">
        <f>'[1]Oktober  (2)'!O154</f>
        <v>0</v>
      </c>
      <c r="G199" s="58">
        <v>100</v>
      </c>
      <c r="H199" s="59">
        <f t="shared" si="32"/>
        <v>100</v>
      </c>
      <c r="I199" s="60">
        <f t="shared" si="33"/>
        <v>2.5975087074835765</v>
      </c>
      <c r="J199" s="43">
        <f>'[1]Oktober  (2)'!Q154</f>
        <v>0</v>
      </c>
      <c r="K199" s="61">
        <v>85369750</v>
      </c>
      <c r="L199" s="58">
        <f t="shared" si="28"/>
        <v>85369750</v>
      </c>
      <c r="M199" s="58"/>
      <c r="N199" s="56">
        <v>0</v>
      </c>
      <c r="O199" s="111"/>
      <c r="P199" s="56"/>
      <c r="Q199" s="56"/>
      <c r="R199" s="111"/>
      <c r="S199" s="219" t="s">
        <v>53</v>
      </c>
      <c r="T199" s="219"/>
      <c r="U199" s="56">
        <v>0</v>
      </c>
      <c r="V199" s="56">
        <v>0</v>
      </c>
      <c r="W199" s="55">
        <v>0</v>
      </c>
      <c r="X199" s="56">
        <v>0</v>
      </c>
      <c r="Y199" s="56">
        <v>0</v>
      </c>
      <c r="Z199" s="57">
        <f>(D199/D206)*100</f>
        <v>2.5975087074835765</v>
      </c>
      <c r="AA199" s="58">
        <f t="shared" si="31"/>
        <v>114145250</v>
      </c>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c r="BF199" s="62"/>
      <c r="BG199" s="62"/>
      <c r="BH199" s="62"/>
      <c r="BI199" s="62"/>
      <c r="BJ199" s="62"/>
      <c r="BK199" s="62"/>
      <c r="BL199" s="62"/>
      <c r="BM199" s="62"/>
      <c r="BN199" s="62"/>
      <c r="BO199" s="62"/>
      <c r="BP199" s="62"/>
      <c r="BQ199" s="62"/>
      <c r="BR199" s="62"/>
      <c r="BS199" s="62"/>
      <c r="BT199" s="62"/>
      <c r="BU199" s="62"/>
      <c r="BV199" s="62"/>
      <c r="BW199" s="62"/>
      <c r="BX199" s="62"/>
      <c r="BY199" s="62"/>
      <c r="BZ199" s="62"/>
      <c r="CA199" s="62"/>
      <c r="CB199" s="62"/>
      <c r="CC199" s="62"/>
      <c r="CD199" s="62"/>
      <c r="CE199" s="62"/>
      <c r="CF199" s="62"/>
      <c r="CG199" s="62"/>
      <c r="CH199" s="62"/>
      <c r="CI199" s="62"/>
      <c r="CJ199" s="62"/>
      <c r="CK199" s="62"/>
      <c r="CL199" s="62"/>
      <c r="CM199" s="62"/>
      <c r="CN199" s="62"/>
      <c r="CO199" s="62"/>
      <c r="CP199" s="62"/>
      <c r="CQ199" s="62"/>
      <c r="CR199" s="62"/>
      <c r="CS199" s="62"/>
      <c r="CT199" s="62"/>
      <c r="CU199" s="62"/>
      <c r="CV199" s="62"/>
      <c r="CW199" s="62"/>
      <c r="CX199" s="62"/>
      <c r="CY199" s="62"/>
      <c r="CZ199" s="62"/>
      <c r="DA199" s="62"/>
      <c r="DB199" s="62"/>
      <c r="DC199" s="62"/>
      <c r="DD199" s="62"/>
      <c r="DE199" s="62"/>
      <c r="DF199" s="62"/>
      <c r="DG199" s="62"/>
      <c r="DH199" s="62"/>
      <c r="DI199" s="62"/>
      <c r="DJ199" s="62"/>
      <c r="DK199" s="62"/>
      <c r="DL199" s="62"/>
      <c r="DM199" s="62"/>
      <c r="DN199" s="62"/>
      <c r="DO199" s="62"/>
      <c r="DP199" s="62"/>
      <c r="DQ199" s="62"/>
      <c r="DR199" s="62"/>
      <c r="DS199" s="62"/>
      <c r="DT199" s="62"/>
      <c r="DU199" s="62"/>
      <c r="DV199" s="62"/>
      <c r="DW199" s="62"/>
      <c r="DX199" s="62"/>
      <c r="DY199" s="62"/>
      <c r="DZ199" s="62"/>
      <c r="EA199" s="62"/>
      <c r="EB199" s="62"/>
      <c r="EC199" s="62"/>
      <c r="ED199" s="62"/>
      <c r="EE199" s="62"/>
      <c r="EF199" s="62"/>
      <c r="EG199" s="62"/>
      <c r="EH199" s="62"/>
      <c r="EI199" s="62"/>
      <c r="EJ199" s="62"/>
      <c r="EK199" s="62"/>
      <c r="EL199" s="62"/>
      <c r="EM199" s="62"/>
      <c r="EN199" s="62"/>
      <c r="EO199" s="62"/>
      <c r="EP199" s="62"/>
      <c r="EQ199" s="62"/>
      <c r="ER199" s="62"/>
      <c r="ES199" s="62"/>
      <c r="ET199" s="62"/>
      <c r="EU199" s="62"/>
      <c r="EV199" s="62"/>
      <c r="EW199" s="63"/>
    </row>
    <row r="200" spans="1:153" s="64" customFormat="1" ht="31.5" hidden="1" x14ac:dyDescent="0.25">
      <c r="A200" s="110"/>
      <c r="B200" s="110"/>
      <c r="C200" s="77" t="s">
        <v>421</v>
      </c>
      <c r="D200" s="87">
        <v>9104490</v>
      </c>
      <c r="E200" s="59"/>
      <c r="F200" s="43">
        <f>'[1]Oktober  (2)'!O155</f>
        <v>0</v>
      </c>
      <c r="G200" s="58">
        <v>100</v>
      </c>
      <c r="H200" s="59">
        <f t="shared" si="32"/>
        <v>100</v>
      </c>
      <c r="I200" s="60">
        <f t="shared" si="33"/>
        <v>0.11853240133422122</v>
      </c>
      <c r="J200" s="43">
        <f>'[1]Oktober  (2)'!Q155</f>
        <v>0</v>
      </c>
      <c r="K200" s="61">
        <v>0</v>
      </c>
      <c r="L200" s="58">
        <f t="shared" si="28"/>
        <v>0</v>
      </c>
      <c r="M200" s="58"/>
      <c r="N200" s="56">
        <v>0</v>
      </c>
      <c r="O200" s="52"/>
      <c r="P200" s="199"/>
      <c r="Q200" s="199"/>
      <c r="R200" s="52"/>
      <c r="S200" s="219" t="s">
        <v>53</v>
      </c>
      <c r="T200" s="219"/>
      <c r="U200" s="56">
        <v>0</v>
      </c>
      <c r="V200" s="56">
        <v>0</v>
      </c>
      <c r="W200" s="55">
        <v>0</v>
      </c>
      <c r="X200" s="56">
        <v>0</v>
      </c>
      <c r="Y200" s="56">
        <v>0</v>
      </c>
      <c r="Z200" s="57">
        <f>(D200/D206)*100</f>
        <v>0.1185324013342212</v>
      </c>
      <c r="AA200" s="58">
        <f t="shared" si="31"/>
        <v>9104490</v>
      </c>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c r="BF200" s="62"/>
      <c r="BG200" s="62"/>
      <c r="BH200" s="62"/>
      <c r="BI200" s="62"/>
      <c r="BJ200" s="62"/>
      <c r="BK200" s="62"/>
      <c r="BL200" s="62"/>
      <c r="BM200" s="62"/>
      <c r="BN200" s="62"/>
      <c r="BO200" s="62"/>
      <c r="BP200" s="62"/>
      <c r="BQ200" s="62"/>
      <c r="BR200" s="62"/>
      <c r="BS200" s="62"/>
      <c r="BT200" s="62"/>
      <c r="BU200" s="62"/>
      <c r="BV200" s="62"/>
      <c r="BW200" s="62"/>
      <c r="BX200" s="62"/>
      <c r="BY200" s="62"/>
      <c r="BZ200" s="62"/>
      <c r="CA200" s="62"/>
      <c r="CB200" s="62"/>
      <c r="CC200" s="62"/>
      <c r="CD200" s="62"/>
      <c r="CE200" s="62"/>
      <c r="CF200" s="62"/>
      <c r="CG200" s="62"/>
      <c r="CH200" s="62"/>
      <c r="CI200" s="62"/>
      <c r="CJ200" s="62"/>
      <c r="CK200" s="62"/>
      <c r="CL200" s="62"/>
      <c r="CM200" s="62"/>
      <c r="CN200" s="62"/>
      <c r="CO200" s="62"/>
      <c r="CP200" s="62"/>
      <c r="CQ200" s="62"/>
      <c r="CR200" s="62"/>
      <c r="CS200" s="62"/>
      <c r="CT200" s="62"/>
      <c r="CU200" s="62"/>
      <c r="CV200" s="62"/>
      <c r="CW200" s="62"/>
      <c r="CX200" s="62"/>
      <c r="CY200" s="62"/>
      <c r="CZ200" s="62"/>
      <c r="DA200" s="62"/>
      <c r="DB200" s="62"/>
      <c r="DC200" s="62"/>
      <c r="DD200" s="62"/>
      <c r="DE200" s="62"/>
      <c r="DF200" s="62"/>
      <c r="DG200" s="62"/>
      <c r="DH200" s="62"/>
      <c r="DI200" s="62"/>
      <c r="DJ200" s="62"/>
      <c r="DK200" s="62"/>
      <c r="DL200" s="62"/>
      <c r="DM200" s="62"/>
      <c r="DN200" s="62"/>
      <c r="DO200" s="62"/>
      <c r="DP200" s="62"/>
      <c r="DQ200" s="62"/>
      <c r="DR200" s="62"/>
      <c r="DS200" s="62"/>
      <c r="DT200" s="62"/>
      <c r="DU200" s="62"/>
      <c r="DV200" s="62"/>
      <c r="DW200" s="62"/>
      <c r="DX200" s="62"/>
      <c r="DY200" s="62"/>
      <c r="DZ200" s="62"/>
      <c r="EA200" s="62"/>
      <c r="EB200" s="62"/>
      <c r="EC200" s="62"/>
      <c r="ED200" s="62"/>
      <c r="EE200" s="62"/>
      <c r="EF200" s="62"/>
      <c r="EG200" s="62"/>
      <c r="EH200" s="62"/>
      <c r="EI200" s="62"/>
      <c r="EJ200" s="62"/>
      <c r="EK200" s="62"/>
      <c r="EL200" s="62"/>
      <c r="EM200" s="62"/>
      <c r="EN200" s="62"/>
      <c r="EO200" s="62"/>
      <c r="EP200" s="62"/>
      <c r="EQ200" s="62"/>
      <c r="ER200" s="62"/>
      <c r="ES200" s="62"/>
      <c r="ET200" s="62"/>
      <c r="EU200" s="62"/>
      <c r="EV200" s="62"/>
      <c r="EW200" s="63"/>
    </row>
    <row r="201" spans="1:153" s="64" customFormat="1" ht="72" hidden="1" customHeight="1" x14ac:dyDescent="0.25">
      <c r="A201" s="110"/>
      <c r="B201" s="185"/>
      <c r="C201" s="90" t="s">
        <v>422</v>
      </c>
      <c r="D201" s="87">
        <v>0</v>
      </c>
      <c r="E201" s="59"/>
      <c r="F201" s="43">
        <f>'[1]Oktober  (2)'!O156</f>
        <v>0</v>
      </c>
      <c r="G201" s="61">
        <v>0</v>
      </c>
      <c r="H201" s="59">
        <f>F201+G201</f>
        <v>0</v>
      </c>
      <c r="I201" s="60">
        <f t="shared" si="33"/>
        <v>0</v>
      </c>
      <c r="J201" s="43">
        <f>'[1]Oktober  (2)'!Q156</f>
        <v>0</v>
      </c>
      <c r="K201" s="61">
        <v>0</v>
      </c>
      <c r="L201" s="58">
        <f t="shared" si="28"/>
        <v>0</v>
      </c>
      <c r="M201" s="58"/>
      <c r="N201" s="56">
        <v>0</v>
      </c>
      <c r="O201" s="111"/>
      <c r="P201" s="56"/>
      <c r="Q201" s="56"/>
      <c r="R201" s="111"/>
      <c r="S201" s="219" t="s">
        <v>53</v>
      </c>
      <c r="T201" s="219"/>
      <c r="U201" s="56">
        <v>0</v>
      </c>
      <c r="V201" s="56">
        <v>0</v>
      </c>
      <c r="W201" s="55">
        <v>0</v>
      </c>
      <c r="X201" s="56">
        <v>0</v>
      </c>
      <c r="Y201" s="56">
        <v>0</v>
      </c>
      <c r="Z201" s="57">
        <f>(D201/D206)*100</f>
        <v>0</v>
      </c>
      <c r="AA201" s="58">
        <f t="shared" si="31"/>
        <v>0</v>
      </c>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c r="BF201" s="62"/>
      <c r="BG201" s="62"/>
      <c r="BH201" s="62"/>
      <c r="BI201" s="62"/>
      <c r="BJ201" s="62"/>
      <c r="BK201" s="62"/>
      <c r="BL201" s="62"/>
      <c r="BM201" s="62"/>
      <c r="BN201" s="62"/>
      <c r="BO201" s="62"/>
      <c r="BP201" s="62"/>
      <c r="BQ201" s="62"/>
      <c r="BR201" s="62"/>
      <c r="BS201" s="62"/>
      <c r="BT201" s="62"/>
      <c r="BU201" s="62"/>
      <c r="BV201" s="62"/>
      <c r="BW201" s="62"/>
      <c r="BX201" s="62"/>
      <c r="BY201" s="62"/>
      <c r="BZ201" s="62"/>
      <c r="CA201" s="62"/>
      <c r="CB201" s="62"/>
      <c r="CC201" s="62"/>
      <c r="CD201" s="62"/>
      <c r="CE201" s="62"/>
      <c r="CF201" s="62"/>
      <c r="CG201" s="62"/>
      <c r="CH201" s="62"/>
      <c r="CI201" s="62"/>
      <c r="CJ201" s="62"/>
      <c r="CK201" s="62"/>
      <c r="CL201" s="62"/>
      <c r="CM201" s="62"/>
      <c r="CN201" s="62"/>
      <c r="CO201" s="62"/>
      <c r="CP201" s="62"/>
      <c r="CQ201" s="62"/>
      <c r="CR201" s="62"/>
      <c r="CS201" s="62"/>
      <c r="CT201" s="62"/>
      <c r="CU201" s="62"/>
      <c r="CV201" s="62"/>
      <c r="CW201" s="62"/>
      <c r="CX201" s="62"/>
      <c r="CY201" s="62"/>
      <c r="CZ201" s="62"/>
      <c r="DA201" s="62"/>
      <c r="DB201" s="62"/>
      <c r="DC201" s="62"/>
      <c r="DD201" s="62"/>
      <c r="DE201" s="62"/>
      <c r="DF201" s="62"/>
      <c r="DG201" s="62"/>
      <c r="DH201" s="62"/>
      <c r="DI201" s="62"/>
      <c r="DJ201" s="62"/>
      <c r="DK201" s="62"/>
      <c r="DL201" s="62"/>
      <c r="DM201" s="62"/>
      <c r="DN201" s="62"/>
      <c r="DO201" s="62"/>
      <c r="DP201" s="62"/>
      <c r="DQ201" s="62"/>
      <c r="DR201" s="62"/>
      <c r="DS201" s="62"/>
      <c r="DT201" s="62"/>
      <c r="DU201" s="62"/>
      <c r="DV201" s="62"/>
      <c r="DW201" s="62"/>
      <c r="DX201" s="62"/>
      <c r="DY201" s="62"/>
      <c r="DZ201" s="62"/>
      <c r="EA201" s="62"/>
      <c r="EB201" s="62"/>
      <c r="EC201" s="62"/>
      <c r="ED201" s="62"/>
      <c r="EE201" s="62"/>
      <c r="EF201" s="62"/>
      <c r="EG201" s="62"/>
      <c r="EH201" s="62"/>
      <c r="EI201" s="62"/>
      <c r="EJ201" s="62"/>
      <c r="EK201" s="62"/>
      <c r="EL201" s="62"/>
      <c r="EM201" s="62"/>
      <c r="EN201" s="62"/>
      <c r="EO201" s="62"/>
      <c r="EP201" s="62"/>
      <c r="EQ201" s="62"/>
      <c r="ER201" s="62"/>
      <c r="ES201" s="62"/>
      <c r="ET201" s="62"/>
      <c r="EU201" s="62"/>
      <c r="EV201" s="62"/>
      <c r="EW201" s="63"/>
    </row>
    <row r="202" spans="1:153" s="64" customFormat="1" ht="17.25" customHeight="1" x14ac:dyDescent="0.25">
      <c r="A202" s="398"/>
      <c r="B202" s="278"/>
      <c r="C202" s="90"/>
      <c r="D202" s="87"/>
      <c r="E202" s="59"/>
      <c r="F202" s="43"/>
      <c r="G202" s="61"/>
      <c r="H202" s="59"/>
      <c r="I202" s="60"/>
      <c r="J202" s="43"/>
      <c r="K202" s="61"/>
      <c r="L202" s="58"/>
      <c r="M202" s="58"/>
      <c r="N202" s="56"/>
      <c r="O202" s="52"/>
      <c r="P202" s="199"/>
      <c r="Q202" s="199"/>
      <c r="R202" s="52"/>
      <c r="S202" s="219"/>
      <c r="T202" s="219"/>
      <c r="U202" s="56"/>
      <c r="V202" s="56"/>
      <c r="W202" s="55"/>
      <c r="X202" s="56"/>
      <c r="Y202" s="56"/>
      <c r="Z202" s="57"/>
      <c r="AA202" s="58"/>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c r="BF202" s="62"/>
      <c r="BG202" s="62"/>
      <c r="BH202" s="62"/>
      <c r="BI202" s="62"/>
      <c r="BJ202" s="62"/>
      <c r="BK202" s="62"/>
      <c r="BL202" s="62"/>
      <c r="BM202" s="62"/>
      <c r="BN202" s="62"/>
      <c r="BO202" s="62"/>
      <c r="BP202" s="62"/>
      <c r="BQ202" s="62"/>
      <c r="BR202" s="62"/>
      <c r="BS202" s="62"/>
      <c r="BT202" s="62"/>
      <c r="BU202" s="62"/>
      <c r="BV202" s="62"/>
      <c r="BW202" s="62"/>
      <c r="BX202" s="62"/>
      <c r="BY202" s="62"/>
      <c r="BZ202" s="62"/>
      <c r="CA202" s="62"/>
      <c r="CB202" s="62"/>
      <c r="CC202" s="62"/>
      <c r="CD202" s="62"/>
      <c r="CE202" s="62"/>
      <c r="CF202" s="62"/>
      <c r="CG202" s="62"/>
      <c r="CH202" s="62"/>
      <c r="CI202" s="62"/>
      <c r="CJ202" s="62"/>
      <c r="CK202" s="62"/>
      <c r="CL202" s="62"/>
      <c r="CM202" s="62"/>
      <c r="CN202" s="62"/>
      <c r="CO202" s="62"/>
      <c r="CP202" s="62"/>
      <c r="CQ202" s="62"/>
      <c r="CR202" s="62"/>
      <c r="CS202" s="62"/>
      <c r="CT202" s="62"/>
      <c r="CU202" s="62"/>
      <c r="CV202" s="62"/>
      <c r="CW202" s="62"/>
      <c r="CX202" s="62"/>
      <c r="CY202" s="62"/>
      <c r="CZ202" s="62"/>
      <c r="DA202" s="62"/>
      <c r="DB202" s="62"/>
      <c r="DC202" s="62"/>
      <c r="DD202" s="62"/>
      <c r="DE202" s="62"/>
      <c r="DF202" s="62"/>
      <c r="DG202" s="62"/>
      <c r="DH202" s="62"/>
      <c r="DI202" s="62"/>
      <c r="DJ202" s="62"/>
      <c r="DK202" s="62"/>
      <c r="DL202" s="62"/>
      <c r="DM202" s="62"/>
      <c r="DN202" s="62"/>
      <c r="DO202" s="62"/>
      <c r="DP202" s="62"/>
      <c r="DQ202" s="62"/>
      <c r="DR202" s="62"/>
      <c r="DS202" s="62"/>
      <c r="DT202" s="62"/>
      <c r="DU202" s="62"/>
      <c r="DV202" s="62"/>
      <c r="DW202" s="62"/>
      <c r="DX202" s="62"/>
      <c r="DY202" s="62"/>
      <c r="DZ202" s="62"/>
      <c r="EA202" s="62"/>
      <c r="EB202" s="62"/>
      <c r="EC202" s="62"/>
      <c r="ED202" s="62"/>
      <c r="EE202" s="62"/>
      <c r="EF202" s="62"/>
      <c r="EG202" s="62"/>
      <c r="EH202" s="62"/>
      <c r="EI202" s="62"/>
      <c r="EJ202" s="62"/>
      <c r="EK202" s="62"/>
      <c r="EL202" s="62"/>
      <c r="EM202" s="62"/>
      <c r="EN202" s="62"/>
      <c r="EO202" s="62"/>
      <c r="EP202" s="62"/>
      <c r="EQ202" s="62"/>
      <c r="ER202" s="62"/>
      <c r="ES202" s="62"/>
      <c r="ET202" s="62"/>
      <c r="EU202" s="62"/>
      <c r="EV202" s="62"/>
      <c r="EW202" s="63"/>
    </row>
    <row r="203" spans="1:153" s="34" customFormat="1" ht="59.25" customHeight="1" x14ac:dyDescent="0.25">
      <c r="A203" s="20" t="s">
        <v>423</v>
      </c>
      <c r="B203" s="20" t="s">
        <v>423</v>
      </c>
      <c r="C203" s="21" t="s">
        <v>86</v>
      </c>
      <c r="D203" s="129">
        <f>D204</f>
        <v>21008210</v>
      </c>
      <c r="E203" s="59"/>
      <c r="F203" s="58"/>
      <c r="G203" s="26"/>
      <c r="H203" s="74"/>
      <c r="I203" s="129"/>
      <c r="J203" s="129">
        <f>J204</f>
        <v>8087210</v>
      </c>
      <c r="K203" s="129">
        <f>K204</f>
        <v>14673210</v>
      </c>
      <c r="L203" s="29">
        <f>L204</f>
        <v>100</v>
      </c>
      <c r="M203" s="129">
        <f>M204</f>
        <v>6335000</v>
      </c>
      <c r="N203" s="368" t="s">
        <v>14</v>
      </c>
      <c r="O203" s="22"/>
      <c r="P203" s="198"/>
      <c r="Q203" s="198"/>
      <c r="R203" s="22"/>
      <c r="S203" s="220" t="s">
        <v>53</v>
      </c>
      <c r="T203" s="220"/>
      <c r="U203" s="107"/>
      <c r="V203" s="27"/>
      <c r="W203" s="128"/>
      <c r="X203" s="27"/>
      <c r="Y203" s="27"/>
      <c r="Z203" s="129"/>
      <c r="AA203" s="29">
        <f t="shared" si="31"/>
        <v>21008110</v>
      </c>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c r="ED203" s="32"/>
      <c r="EE203" s="32"/>
      <c r="EF203" s="32"/>
      <c r="EG203" s="32"/>
      <c r="EH203" s="32"/>
      <c r="EI203" s="32"/>
      <c r="EJ203" s="32"/>
      <c r="EK203" s="32"/>
      <c r="EL203" s="32"/>
      <c r="EM203" s="32"/>
      <c r="EN203" s="32"/>
      <c r="EO203" s="32"/>
      <c r="EP203" s="32"/>
      <c r="EQ203" s="32"/>
      <c r="ER203" s="32"/>
      <c r="ES203" s="32"/>
      <c r="ET203" s="32"/>
      <c r="EU203" s="32"/>
      <c r="EV203" s="32"/>
      <c r="EW203" s="33"/>
    </row>
    <row r="204" spans="1:153" s="64" customFormat="1" ht="62.25" customHeight="1" x14ac:dyDescent="0.25">
      <c r="A204" s="50" t="s">
        <v>424</v>
      </c>
      <c r="B204" s="50" t="s">
        <v>424</v>
      </c>
      <c r="C204" s="130" t="s">
        <v>425</v>
      </c>
      <c r="D204" s="412">
        <v>21008210</v>
      </c>
      <c r="E204" s="59"/>
      <c r="F204" s="43">
        <f>'[1]Oktober  (2)'!O158</f>
        <v>30</v>
      </c>
      <c r="G204" s="58">
        <v>70</v>
      </c>
      <c r="H204" s="59">
        <f>F204+G204</f>
        <v>100</v>
      </c>
      <c r="I204" s="60">
        <f>(Z204*H204)/100</f>
        <v>0.27350829964485651</v>
      </c>
      <c r="J204" s="133">
        <v>8087210</v>
      </c>
      <c r="K204" s="61">
        <v>14673210</v>
      </c>
      <c r="L204" s="58">
        <v>100</v>
      </c>
      <c r="M204" s="44">
        <f t="shared" ref="M204" si="34">D204-K204</f>
        <v>6335000</v>
      </c>
      <c r="N204" s="41" t="s">
        <v>14</v>
      </c>
      <c r="O204" s="131"/>
      <c r="P204" s="203"/>
      <c r="Q204" s="203"/>
      <c r="R204" s="131"/>
      <c r="S204" s="219" t="s">
        <v>53</v>
      </c>
      <c r="T204" s="219"/>
      <c r="U204" s="56">
        <v>0</v>
      </c>
      <c r="V204" s="56">
        <v>0</v>
      </c>
      <c r="W204" s="55">
        <v>0</v>
      </c>
      <c r="X204" s="56">
        <v>0</v>
      </c>
      <c r="Y204" s="56">
        <v>0</v>
      </c>
      <c r="Z204" s="57">
        <f>SUM(D204/D206)*100</f>
        <v>0.27350829964485651</v>
      </c>
      <c r="AA204" s="58">
        <f t="shared" si="31"/>
        <v>21008110</v>
      </c>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c r="BF204" s="62"/>
      <c r="BG204" s="62"/>
      <c r="BH204" s="62"/>
      <c r="BI204" s="62"/>
      <c r="BJ204" s="62"/>
      <c r="BK204" s="62"/>
      <c r="BL204" s="62"/>
      <c r="BM204" s="62"/>
      <c r="BN204" s="62"/>
      <c r="BO204" s="62"/>
      <c r="BP204" s="62"/>
      <c r="BQ204" s="62"/>
      <c r="BR204" s="62"/>
      <c r="BS204" s="62"/>
      <c r="BT204" s="62"/>
      <c r="BU204" s="62"/>
      <c r="BV204" s="62"/>
      <c r="BW204" s="62"/>
      <c r="BX204" s="62"/>
      <c r="BY204" s="62"/>
      <c r="BZ204" s="62"/>
      <c r="CA204" s="62"/>
      <c r="CB204" s="62"/>
      <c r="CC204" s="62"/>
      <c r="CD204" s="62"/>
      <c r="CE204" s="62"/>
      <c r="CF204" s="62"/>
      <c r="CG204" s="62"/>
      <c r="CH204" s="62"/>
      <c r="CI204" s="62"/>
      <c r="CJ204" s="62"/>
      <c r="CK204" s="62"/>
      <c r="CL204" s="62"/>
      <c r="CM204" s="62"/>
      <c r="CN204" s="62"/>
      <c r="CO204" s="62"/>
      <c r="CP204" s="62"/>
      <c r="CQ204" s="62"/>
      <c r="CR204" s="62"/>
      <c r="CS204" s="62"/>
      <c r="CT204" s="62"/>
      <c r="CU204" s="62"/>
      <c r="CV204" s="62"/>
      <c r="CW204" s="62"/>
      <c r="CX204" s="62"/>
      <c r="CY204" s="62"/>
      <c r="CZ204" s="62"/>
      <c r="DA204" s="62"/>
      <c r="DB204" s="62"/>
      <c r="DC204" s="62"/>
      <c r="DD204" s="62"/>
      <c r="DE204" s="62"/>
      <c r="DF204" s="62"/>
      <c r="DG204" s="62"/>
      <c r="DH204" s="62"/>
      <c r="DI204" s="62"/>
      <c r="DJ204" s="62"/>
      <c r="DK204" s="62"/>
      <c r="DL204" s="62"/>
      <c r="DM204" s="62"/>
      <c r="DN204" s="62"/>
      <c r="DO204" s="62"/>
      <c r="DP204" s="62"/>
      <c r="DQ204" s="62"/>
      <c r="DR204" s="62"/>
      <c r="DS204" s="62"/>
      <c r="DT204" s="62"/>
      <c r="DU204" s="62"/>
      <c r="DV204" s="62"/>
      <c r="DW204" s="62"/>
      <c r="DX204" s="62"/>
      <c r="DY204" s="62"/>
      <c r="DZ204" s="62"/>
      <c r="EA204" s="62"/>
      <c r="EB204" s="62"/>
      <c r="EC204" s="62"/>
      <c r="ED204" s="62"/>
      <c r="EE204" s="62"/>
      <c r="EF204" s="62"/>
      <c r="EG204" s="62"/>
      <c r="EH204" s="62"/>
      <c r="EI204" s="62"/>
      <c r="EJ204" s="62"/>
      <c r="EK204" s="62"/>
      <c r="EL204" s="62"/>
      <c r="EM204" s="62"/>
      <c r="EN204" s="62"/>
      <c r="EO204" s="62"/>
      <c r="EP204" s="62"/>
      <c r="EQ204" s="62"/>
      <c r="ER204" s="62"/>
      <c r="ES204" s="62"/>
      <c r="ET204" s="62"/>
      <c r="EU204" s="62"/>
      <c r="EV204" s="62"/>
      <c r="EW204" s="63"/>
    </row>
    <row r="205" spans="1:153" s="64" customFormat="1" ht="4.5" customHeight="1" x14ac:dyDescent="0.25">
      <c r="A205" s="134"/>
      <c r="B205" s="134"/>
      <c r="C205" s="135"/>
      <c r="D205" s="413"/>
      <c r="E205" s="56"/>
      <c r="F205" s="143"/>
      <c r="G205" s="144"/>
      <c r="H205" s="144"/>
      <c r="I205" s="145"/>
      <c r="J205" s="142"/>
      <c r="K205" s="142"/>
      <c r="L205" s="142"/>
      <c r="M205" s="142"/>
      <c r="N205" s="141"/>
      <c r="O205" s="136"/>
      <c r="P205" s="141"/>
      <c r="Q205" s="141"/>
      <c r="R205" s="136"/>
      <c r="S205" s="222"/>
      <c r="T205" s="222"/>
      <c r="U205" s="138"/>
      <c r="V205" s="138"/>
      <c r="W205" s="139"/>
      <c r="X205" s="140"/>
      <c r="Y205" s="136"/>
      <c r="Z205" s="142"/>
      <c r="AA205" s="146">
        <f t="shared" si="31"/>
        <v>0</v>
      </c>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c r="BF205" s="62"/>
      <c r="BG205" s="62"/>
      <c r="BH205" s="62"/>
      <c r="BI205" s="62"/>
      <c r="BJ205" s="62"/>
      <c r="BK205" s="62"/>
      <c r="BL205" s="62"/>
      <c r="BM205" s="62"/>
      <c r="BN205" s="62"/>
      <c r="BO205" s="62"/>
      <c r="BP205" s="62"/>
      <c r="BQ205" s="62"/>
      <c r="BR205" s="62"/>
      <c r="BS205" s="62"/>
      <c r="BT205" s="62"/>
      <c r="BU205" s="62"/>
      <c r="BV205" s="62"/>
      <c r="BW205" s="62"/>
      <c r="BX205" s="62"/>
      <c r="BY205" s="62"/>
      <c r="BZ205" s="62"/>
      <c r="CA205" s="62"/>
      <c r="CB205" s="62"/>
      <c r="CC205" s="62"/>
      <c r="CD205" s="62"/>
      <c r="CE205" s="62"/>
      <c r="CF205" s="62"/>
      <c r="CG205" s="62"/>
      <c r="CH205" s="62"/>
      <c r="CI205" s="62"/>
      <c r="CJ205" s="62"/>
      <c r="CK205" s="62"/>
      <c r="CL205" s="62"/>
      <c r="CM205" s="62"/>
      <c r="CN205" s="62"/>
      <c r="CO205" s="62"/>
      <c r="CP205" s="62"/>
      <c r="CQ205" s="62"/>
      <c r="CR205" s="62"/>
      <c r="CS205" s="62"/>
      <c r="CT205" s="62"/>
      <c r="CU205" s="62"/>
      <c r="CV205" s="62"/>
      <c r="CW205" s="62"/>
      <c r="CX205" s="62"/>
      <c r="CY205" s="62"/>
      <c r="CZ205" s="62"/>
      <c r="DA205" s="62"/>
      <c r="DB205" s="62"/>
      <c r="DC205" s="62"/>
      <c r="DD205" s="62"/>
      <c r="DE205" s="62"/>
      <c r="DF205" s="62"/>
      <c r="DG205" s="62"/>
      <c r="DH205" s="62"/>
      <c r="DI205" s="62"/>
      <c r="DJ205" s="62"/>
      <c r="DK205" s="62"/>
      <c r="DL205" s="62"/>
      <c r="DM205" s="62"/>
      <c r="DN205" s="62"/>
      <c r="DO205" s="62"/>
      <c r="DP205" s="62"/>
      <c r="DQ205" s="62"/>
      <c r="DR205" s="62"/>
      <c r="DS205" s="62"/>
      <c r="DT205" s="62"/>
      <c r="DU205" s="62"/>
      <c r="DV205" s="62"/>
      <c r="DW205" s="62"/>
      <c r="DX205" s="62"/>
      <c r="DY205" s="62"/>
      <c r="DZ205" s="62"/>
      <c r="EA205" s="62"/>
      <c r="EB205" s="62"/>
      <c r="EC205" s="62"/>
      <c r="ED205" s="62"/>
      <c r="EE205" s="62"/>
      <c r="EF205" s="62"/>
      <c r="EG205" s="62"/>
      <c r="EH205" s="62"/>
      <c r="EI205" s="62"/>
      <c r="EJ205" s="62"/>
      <c r="EK205" s="62"/>
      <c r="EL205" s="62"/>
      <c r="EM205" s="62"/>
      <c r="EN205" s="62"/>
      <c r="EO205" s="62"/>
      <c r="EP205" s="62"/>
      <c r="EQ205" s="62"/>
      <c r="ER205" s="62"/>
      <c r="ES205" s="62"/>
      <c r="ET205" s="62"/>
      <c r="EU205" s="62"/>
      <c r="EV205" s="62"/>
      <c r="EW205" s="63"/>
    </row>
    <row r="206" spans="1:153" s="155" customFormat="1" x14ac:dyDescent="0.25">
      <c r="A206" s="147"/>
      <c r="B206" s="188"/>
      <c r="C206" s="148" t="s">
        <v>426</v>
      </c>
      <c r="D206" s="149">
        <f>D31+D45+D49+D53+D56+D83+D86+D122+D153+D184+D190+D194+D203</f>
        <v>7681013712.3000002</v>
      </c>
      <c r="E206" s="144"/>
      <c r="F206" s="152"/>
      <c r="G206" s="152"/>
      <c r="H206" s="152"/>
      <c r="I206" s="149">
        <f>SUM(I7:I204)</f>
        <v>95.449687308977076</v>
      </c>
      <c r="J206" s="149">
        <f>SUM(J203,J194,J190,J184,J141,J118,J73,J71,J28,J26,J23,J20,J7)</f>
        <v>1206239125</v>
      </c>
      <c r="K206" s="149">
        <f>K31+K45+K49+K53+K56+K83+K86+K122+K153+K184+K190+K194+K203</f>
        <v>6776338406</v>
      </c>
      <c r="L206" s="149">
        <v>95.45</v>
      </c>
      <c r="M206" s="149">
        <f>M31+M45+M49+M53+M56+M83+M86+M122+M153+M184+M190+M194+M203</f>
        <v>850675306.29999995</v>
      </c>
      <c r="N206" s="150">
        <v>0</v>
      </c>
      <c r="O206" s="204"/>
      <c r="P206" s="204"/>
      <c r="Q206" s="204"/>
      <c r="R206" s="148"/>
      <c r="S206" s="223"/>
      <c r="T206" s="223"/>
      <c r="U206" s="150">
        <v>0</v>
      </c>
      <c r="V206" s="150">
        <v>0</v>
      </c>
      <c r="W206" s="151">
        <v>0</v>
      </c>
      <c r="X206" s="150"/>
      <c r="Y206" s="150">
        <v>0</v>
      </c>
      <c r="Z206" s="149">
        <f>SUM(Z8:Z204)</f>
        <v>100.00000000000003</v>
      </c>
      <c r="AA206" s="149">
        <f>SUM(AA203,AA194,AA190,AA184,AA141,AA118,AA73,AA71,AA28,AA26,AA23,AA20,AA7)</f>
        <v>5753362535.8999996</v>
      </c>
      <c r="AB206" s="153"/>
      <c r="AC206" s="153"/>
      <c r="AD206" s="153"/>
      <c r="AE206" s="153"/>
      <c r="AF206" s="153"/>
      <c r="AG206" s="153"/>
      <c r="AH206" s="153"/>
      <c r="AI206" s="153"/>
      <c r="AJ206" s="153"/>
      <c r="AK206" s="153"/>
      <c r="AL206" s="153"/>
      <c r="AM206" s="153"/>
      <c r="AN206" s="153"/>
      <c r="AO206" s="153"/>
      <c r="AP206" s="153"/>
      <c r="AQ206" s="153"/>
      <c r="AR206" s="153"/>
      <c r="AS206" s="153"/>
      <c r="AT206" s="153"/>
      <c r="AU206" s="153"/>
      <c r="AV206" s="153"/>
      <c r="AW206" s="153"/>
      <c r="AX206" s="153"/>
      <c r="AY206" s="153"/>
      <c r="AZ206" s="153"/>
      <c r="BA206" s="153"/>
      <c r="BB206" s="153"/>
      <c r="BC206" s="153"/>
      <c r="BD206" s="153"/>
      <c r="BE206" s="153"/>
      <c r="BF206" s="153"/>
      <c r="BG206" s="153"/>
      <c r="BH206" s="153"/>
      <c r="BI206" s="153"/>
      <c r="BJ206" s="153"/>
      <c r="BK206" s="153"/>
      <c r="BL206" s="153"/>
      <c r="BM206" s="153"/>
      <c r="BN206" s="153"/>
      <c r="BO206" s="153"/>
      <c r="BP206" s="153"/>
      <c r="BQ206" s="153"/>
      <c r="BR206" s="153"/>
      <c r="BS206" s="153"/>
      <c r="BT206" s="153"/>
      <c r="BU206" s="153"/>
      <c r="BV206" s="153"/>
      <c r="BW206" s="153"/>
      <c r="BX206" s="153"/>
      <c r="BY206" s="153"/>
      <c r="BZ206" s="153"/>
      <c r="CA206" s="153"/>
      <c r="CB206" s="153"/>
      <c r="CC206" s="153"/>
      <c r="CD206" s="153"/>
      <c r="CE206" s="153"/>
      <c r="CF206" s="153"/>
      <c r="CG206" s="153"/>
      <c r="CH206" s="153"/>
      <c r="CI206" s="153"/>
      <c r="CJ206" s="153"/>
      <c r="CK206" s="153"/>
      <c r="CL206" s="153"/>
      <c r="CM206" s="153"/>
      <c r="CN206" s="153"/>
      <c r="CO206" s="153"/>
      <c r="CP206" s="153"/>
      <c r="CQ206" s="153"/>
      <c r="CR206" s="153"/>
      <c r="CS206" s="153"/>
      <c r="CT206" s="153"/>
      <c r="CU206" s="153"/>
      <c r="CV206" s="153"/>
      <c r="CW206" s="153"/>
      <c r="CX206" s="153"/>
      <c r="CY206" s="153"/>
      <c r="CZ206" s="153"/>
      <c r="DA206" s="153"/>
      <c r="DB206" s="153"/>
      <c r="DC206" s="153"/>
      <c r="DD206" s="153"/>
      <c r="DE206" s="153"/>
      <c r="DF206" s="153"/>
      <c r="DG206" s="153"/>
      <c r="DH206" s="153"/>
      <c r="DI206" s="153"/>
      <c r="DJ206" s="153"/>
      <c r="DK206" s="153"/>
      <c r="DL206" s="153"/>
      <c r="DM206" s="153"/>
      <c r="DN206" s="153"/>
      <c r="DO206" s="153"/>
      <c r="DP206" s="153"/>
      <c r="DQ206" s="153"/>
      <c r="DR206" s="153"/>
      <c r="DS206" s="153"/>
      <c r="DT206" s="153"/>
      <c r="DU206" s="153"/>
      <c r="DV206" s="153"/>
      <c r="DW206" s="153"/>
      <c r="DX206" s="153"/>
      <c r="DY206" s="153"/>
      <c r="DZ206" s="153"/>
      <c r="EA206" s="153"/>
      <c r="EB206" s="153"/>
      <c r="EC206" s="153"/>
      <c r="ED206" s="153"/>
      <c r="EE206" s="153"/>
      <c r="EF206" s="153"/>
      <c r="EG206" s="153"/>
      <c r="EH206" s="153"/>
      <c r="EI206" s="153"/>
      <c r="EJ206" s="153"/>
      <c r="EK206" s="153"/>
      <c r="EL206" s="153"/>
      <c r="EM206" s="153"/>
      <c r="EN206" s="153"/>
      <c r="EO206" s="153"/>
      <c r="EP206" s="153"/>
      <c r="EQ206" s="153"/>
      <c r="ER206" s="153"/>
      <c r="ES206" s="153"/>
      <c r="ET206" s="153"/>
      <c r="EU206" s="153"/>
      <c r="EV206" s="153"/>
      <c r="EW206" s="154"/>
    </row>
    <row r="207" spans="1:153" ht="30" customHeight="1" x14ac:dyDescent="0.25">
      <c r="D207" s="414">
        <f>'[2]Desember  (2)'!D162-'Dewan Agst'!D206</f>
        <v>0</v>
      </c>
      <c r="E207" s="256"/>
      <c r="F207" s="163"/>
      <c r="X207" s="161"/>
      <c r="Z207" s="162"/>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9"/>
    </row>
    <row r="208" spans="1:153" x14ac:dyDescent="0.25">
      <c r="C208" s="165"/>
      <c r="D208" s="415"/>
      <c r="E208" s="256"/>
      <c r="F208" s="163"/>
      <c r="J208" s="158" t="s">
        <v>427</v>
      </c>
      <c r="N208" s="1"/>
      <c r="O208" s="1"/>
      <c r="P208" s="1"/>
      <c r="Q208" s="288" t="s">
        <v>594</v>
      </c>
      <c r="X208" s="167"/>
      <c r="Z208" s="16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9"/>
    </row>
    <row r="209" spans="3:153" x14ac:dyDescent="0.25">
      <c r="C209" s="169"/>
      <c r="D209" s="415"/>
      <c r="E209" s="256"/>
      <c r="J209" s="158" t="s">
        <v>428</v>
      </c>
      <c r="N209" s="1"/>
      <c r="O209" s="1"/>
      <c r="P209" s="1"/>
      <c r="Q209" s="288" t="s">
        <v>562</v>
      </c>
      <c r="W209" s="171"/>
      <c r="Z209" s="162"/>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9"/>
    </row>
    <row r="210" spans="3:153" ht="30.75" customHeight="1" x14ac:dyDescent="0.25">
      <c r="C210" s="172"/>
      <c r="E210" s="256"/>
      <c r="J210" s="158" t="s">
        <v>429</v>
      </c>
      <c r="L210" s="174"/>
      <c r="M210" s="174"/>
      <c r="N210" s="1"/>
      <c r="O210" s="1"/>
      <c r="P210" s="1"/>
      <c r="Q210" s="288"/>
      <c r="W210" s="171"/>
      <c r="AA210" s="175"/>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9"/>
    </row>
    <row r="211" spans="3:153" x14ac:dyDescent="0.25">
      <c r="C211" s="176"/>
      <c r="E211" s="256"/>
      <c r="J211" s="179"/>
      <c r="L211" s="174"/>
      <c r="M211" s="174"/>
      <c r="N211" s="1"/>
      <c r="O211" s="1"/>
      <c r="P211" s="1"/>
      <c r="Q211" s="288"/>
      <c r="W211" s="178"/>
      <c r="AA211" s="175"/>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8"/>
      <c r="EO211" s="18"/>
      <c r="EP211" s="18"/>
      <c r="EQ211" s="18"/>
      <c r="ER211" s="18"/>
      <c r="ES211" s="18"/>
      <c r="ET211" s="18"/>
      <c r="EU211" s="18"/>
      <c r="EV211" s="18"/>
      <c r="EW211" s="19"/>
    </row>
    <row r="212" spans="3:153" x14ac:dyDescent="0.25">
      <c r="C212" s="180"/>
      <c r="E212" s="256"/>
      <c r="J212" s="158"/>
      <c r="L212" s="174"/>
      <c r="M212" s="174"/>
      <c r="N212" s="1"/>
      <c r="O212" s="1"/>
      <c r="P212" s="1"/>
      <c r="Q212" s="289" t="s">
        <v>595</v>
      </c>
      <c r="AA212" s="175"/>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9"/>
    </row>
    <row r="213" spans="3:153" x14ac:dyDescent="0.25">
      <c r="E213" s="256"/>
      <c r="J213" s="181" t="s">
        <v>430</v>
      </c>
      <c r="L213" s="168"/>
      <c r="M213" s="168"/>
      <c r="N213" s="1"/>
      <c r="O213" s="1"/>
      <c r="P213" s="1"/>
      <c r="Q213" s="288" t="s">
        <v>596</v>
      </c>
      <c r="AA213" s="161"/>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9"/>
    </row>
    <row r="214" spans="3:153" x14ac:dyDescent="0.25">
      <c r="E214" s="256"/>
      <c r="J214" s="158" t="s">
        <v>431</v>
      </c>
      <c r="N214" s="1"/>
      <c r="O214" s="1"/>
      <c r="P214" s="1"/>
      <c r="Q214" s="288" t="s">
        <v>597</v>
      </c>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9"/>
    </row>
    <row r="215" spans="3:153" x14ac:dyDescent="0.25">
      <c r="E215" s="256"/>
      <c r="J215" s="158" t="s">
        <v>432</v>
      </c>
      <c r="N215" s="1"/>
      <c r="O215" s="1"/>
      <c r="P215" s="1"/>
      <c r="Q215" s="1"/>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9"/>
    </row>
  </sheetData>
  <autoFilter ref="A4:AA206">
    <filterColumn colId="10" showButton="0"/>
    <filterColumn colId="14" showButton="0"/>
    <filterColumn colId="15" showButton="0"/>
    <filterColumn colId="16" showButton="0"/>
    <filterColumn colId="20" showButton="0"/>
  </autoFilter>
  <mergeCells count="17">
    <mergeCell ref="W4:W5"/>
    <mergeCell ref="X4:X5"/>
    <mergeCell ref="Y4:Y5"/>
    <mergeCell ref="Z4:Z5"/>
    <mergeCell ref="AA4:AA5"/>
    <mergeCell ref="U4:V4"/>
    <mergeCell ref="A4:A5"/>
    <mergeCell ref="B4:B5"/>
    <mergeCell ref="C4:C5"/>
    <mergeCell ref="D4:D5"/>
    <mergeCell ref="E4:E5"/>
    <mergeCell ref="K4:L4"/>
    <mergeCell ref="M4:M5"/>
    <mergeCell ref="N4:N5"/>
    <mergeCell ref="O4:R4"/>
    <mergeCell ref="S4:S5"/>
    <mergeCell ref="T4:T5"/>
  </mergeCells>
  <pageMargins left="0.12" right="0.11811023622047245" top="0.23622047244094491" bottom="0.23622047244094491" header="0.31496062992125984" footer="0.31496062992125984"/>
  <pageSetup paperSize="5" scale="57" orientation="landscape" horizontalDpi="4294967294" r:id="rId1"/>
  <colBreaks count="1" manualBreakCount="1">
    <brk id="27"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236"/>
  <sheetViews>
    <sheetView view="pageBreakPreview" topLeftCell="B1" zoomScale="70" zoomScaleNormal="90" zoomScaleSheetLayoutView="70" workbookViewId="0">
      <pane xSplit="1" ySplit="30" topLeftCell="C90" activePane="bottomRight" state="frozen"/>
      <selection activeCell="B1" sqref="B1"/>
      <selection pane="topRight" activeCell="C1" sqref="C1"/>
      <selection pane="bottomLeft" activeCell="B31" sqref="B31"/>
      <selection pane="bottomRight" activeCell="E93" sqref="E93"/>
    </sheetView>
  </sheetViews>
  <sheetFormatPr defaultRowHeight="15.75" x14ac:dyDescent="0.25"/>
  <cols>
    <col min="1" max="1" width="21.85546875" style="156" hidden="1" customWidth="1"/>
    <col min="2" max="2" width="11.28515625" style="156" customWidth="1"/>
    <col min="3" max="3" width="20.42578125" style="157" customWidth="1"/>
    <col min="4" max="4" width="20.140625" style="416" customWidth="1"/>
    <col min="5" max="5" width="11.5703125" style="254" customWidth="1"/>
    <col min="6" max="6" width="14" style="164" hidden="1" customWidth="1"/>
    <col min="7" max="7" width="9.5703125" style="164" hidden="1" customWidth="1"/>
    <col min="8" max="8" width="8.5703125" style="164" hidden="1" customWidth="1"/>
    <col min="9" max="9" width="7.42578125" style="164" hidden="1" customWidth="1"/>
    <col min="10" max="10" width="18.28515625" style="1" hidden="1" customWidth="1"/>
    <col min="11" max="11" width="20" style="162" customWidth="1"/>
    <col min="12" max="12" width="13.85546875" style="1" customWidth="1"/>
    <col min="13" max="13" width="19.5703125" style="1" customWidth="1"/>
    <col min="14" max="15" width="14.140625" style="158" customWidth="1"/>
    <col min="16" max="16" width="19.28515625" style="158" customWidth="1"/>
    <col min="17" max="17" width="29.28515625" style="158" customWidth="1"/>
    <col min="18" max="18" width="20.140625" style="158" customWidth="1"/>
    <col min="19" max="19" width="16.28515625" style="217" customWidth="1"/>
    <col min="20" max="20" width="15" style="217" customWidth="1"/>
    <col min="21" max="21" width="9.140625" style="1" hidden="1" customWidth="1"/>
    <col min="22" max="22" width="10.28515625" style="1" hidden="1" customWidth="1"/>
    <col min="23" max="23" width="24.42578125" style="160" hidden="1" customWidth="1"/>
    <col min="24" max="24" width="16" style="1" hidden="1" customWidth="1"/>
    <col min="25" max="25" width="11" style="1" hidden="1" customWidth="1"/>
    <col min="26" max="26" width="9.7109375" style="1" hidden="1" customWidth="1"/>
    <col min="27" max="27" width="16.5703125" style="1" hidden="1" customWidth="1"/>
    <col min="28" max="28" width="17.28515625" style="1" hidden="1" customWidth="1"/>
    <col min="29" max="30" width="0" style="1" hidden="1" customWidth="1"/>
    <col min="31" max="31" width="21.42578125" style="1" hidden="1" customWidth="1"/>
    <col min="32" max="33" width="0" style="1" hidden="1" customWidth="1"/>
    <col min="34" max="16384" width="9.140625" style="1"/>
  </cols>
  <sheetData>
    <row r="1" spans="1:153" ht="18.75" x14ac:dyDescent="0.3">
      <c r="A1" s="189" t="s">
        <v>0</v>
      </c>
      <c r="B1" s="189"/>
      <c r="C1" s="189"/>
      <c r="D1" s="354"/>
      <c r="F1" s="189"/>
      <c r="G1" s="189"/>
      <c r="H1" s="189"/>
      <c r="I1" s="189"/>
      <c r="J1" s="189"/>
      <c r="K1" s="354"/>
      <c r="N1" s="189"/>
      <c r="O1" s="234" t="s">
        <v>559</v>
      </c>
      <c r="P1" s="189"/>
      <c r="Q1" s="189"/>
      <c r="R1" s="189"/>
      <c r="S1" s="206"/>
      <c r="T1" s="206"/>
      <c r="U1" s="189"/>
      <c r="V1" s="189"/>
      <c r="W1" s="189"/>
      <c r="X1" s="189"/>
      <c r="Y1" s="189"/>
      <c r="Z1" s="189"/>
      <c r="AA1" s="189"/>
    </row>
    <row r="2" spans="1:153" ht="18.75" x14ac:dyDescent="0.3">
      <c r="A2" s="189"/>
      <c r="B2" s="189"/>
      <c r="C2" s="189"/>
      <c r="D2" s="354"/>
      <c r="F2" s="189"/>
      <c r="G2" s="189"/>
      <c r="H2" s="189"/>
      <c r="I2" s="189"/>
      <c r="J2" s="189"/>
      <c r="K2" s="354"/>
      <c r="N2" s="189"/>
      <c r="O2" s="234" t="s">
        <v>560</v>
      </c>
      <c r="P2" s="189"/>
      <c r="Q2" s="189"/>
      <c r="R2" s="189"/>
      <c r="S2" s="206"/>
      <c r="T2" s="206"/>
      <c r="U2" s="189"/>
      <c r="V2" s="189"/>
      <c r="W2" s="189"/>
      <c r="X2" s="189"/>
      <c r="Y2" s="189"/>
      <c r="Z2" s="189"/>
      <c r="AA2" s="189"/>
    </row>
    <row r="3" spans="1:153" ht="16.5" x14ac:dyDescent="0.25">
      <c r="A3" s="2"/>
      <c r="B3" s="2"/>
      <c r="C3" s="3"/>
      <c r="D3" s="355"/>
      <c r="F3" s="8"/>
      <c r="G3" s="8"/>
      <c r="H3" s="8"/>
      <c r="I3" s="8"/>
      <c r="J3" s="9"/>
      <c r="K3" s="356"/>
      <c r="L3" s="10"/>
      <c r="M3" s="10"/>
      <c r="N3" s="6"/>
      <c r="O3" s="6"/>
      <c r="P3" s="6"/>
      <c r="Q3" s="6"/>
      <c r="R3" s="4"/>
      <c r="S3" s="207"/>
      <c r="T3" s="207"/>
      <c r="U3" s="6"/>
      <c r="V3" s="6"/>
      <c r="W3" s="7"/>
      <c r="X3" s="6"/>
      <c r="Y3" s="6"/>
      <c r="Z3" s="6"/>
      <c r="AA3" s="10"/>
    </row>
    <row r="4" spans="1:153" s="11" customFormat="1" ht="18.75" customHeight="1" x14ac:dyDescent="0.2">
      <c r="A4" s="418" t="s">
        <v>1</v>
      </c>
      <c r="B4" s="418" t="s">
        <v>583</v>
      </c>
      <c r="C4" s="418" t="s">
        <v>434</v>
      </c>
      <c r="D4" s="437" t="s">
        <v>435</v>
      </c>
      <c r="E4" s="428" t="s">
        <v>436</v>
      </c>
      <c r="F4" s="191" t="s">
        <v>8</v>
      </c>
      <c r="G4" s="192"/>
      <c r="H4" s="192"/>
      <c r="I4" s="192"/>
      <c r="J4" s="192"/>
      <c r="K4" s="422" t="s">
        <v>8</v>
      </c>
      <c r="L4" s="422"/>
      <c r="M4" s="428" t="s">
        <v>9</v>
      </c>
      <c r="N4" s="418" t="s">
        <v>440</v>
      </c>
      <c r="O4" s="422" t="s">
        <v>441</v>
      </c>
      <c r="P4" s="422"/>
      <c r="Q4" s="422"/>
      <c r="R4" s="422"/>
      <c r="S4" s="420" t="s">
        <v>2</v>
      </c>
      <c r="T4" s="420" t="s">
        <v>452</v>
      </c>
      <c r="U4" s="426" t="s">
        <v>3</v>
      </c>
      <c r="V4" s="427"/>
      <c r="W4" s="420" t="s">
        <v>4</v>
      </c>
      <c r="X4" s="418" t="s">
        <v>5</v>
      </c>
      <c r="Y4" s="418" t="s">
        <v>6</v>
      </c>
      <c r="Z4" s="418" t="s">
        <v>7</v>
      </c>
      <c r="AA4" s="418" t="s">
        <v>9</v>
      </c>
    </row>
    <row r="5" spans="1:153" s="11" customFormat="1" ht="18.75" customHeight="1" x14ac:dyDescent="0.2">
      <c r="A5" s="419"/>
      <c r="B5" s="419"/>
      <c r="C5" s="419"/>
      <c r="D5" s="438"/>
      <c r="E5" s="429"/>
      <c r="F5" s="195" t="s">
        <v>437</v>
      </c>
      <c r="G5" s="196"/>
      <c r="H5" s="196"/>
      <c r="I5" s="196"/>
      <c r="J5" s="196"/>
      <c r="K5" s="357" t="s">
        <v>438</v>
      </c>
      <c r="L5" s="353" t="s">
        <v>439</v>
      </c>
      <c r="M5" s="429"/>
      <c r="N5" s="419"/>
      <c r="O5" s="352" t="s">
        <v>442</v>
      </c>
      <c r="P5" s="352" t="s">
        <v>443</v>
      </c>
      <c r="Q5" s="352" t="s">
        <v>436</v>
      </c>
      <c r="R5" s="352" t="s">
        <v>444</v>
      </c>
      <c r="S5" s="423"/>
      <c r="T5" s="423"/>
      <c r="U5" s="352"/>
      <c r="V5" s="352"/>
      <c r="W5" s="421"/>
      <c r="X5" s="419"/>
      <c r="Y5" s="419"/>
      <c r="Z5" s="419"/>
      <c r="AA5" s="419"/>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3"/>
    </row>
    <row r="6" spans="1:153" s="17" customFormat="1" x14ac:dyDescent="0.25">
      <c r="A6" s="14">
        <v>1</v>
      </c>
      <c r="B6" s="14">
        <v>1</v>
      </c>
      <c r="C6" s="14">
        <v>2</v>
      </c>
      <c r="D6" s="358">
        <v>3</v>
      </c>
      <c r="E6" s="14">
        <v>4</v>
      </c>
      <c r="F6" s="14">
        <v>13</v>
      </c>
      <c r="G6" s="14">
        <v>14</v>
      </c>
      <c r="H6" s="14">
        <v>15</v>
      </c>
      <c r="I6" s="14">
        <v>16</v>
      </c>
      <c r="J6" s="14">
        <v>17</v>
      </c>
      <c r="K6" s="358">
        <v>5</v>
      </c>
      <c r="L6" s="14">
        <v>6</v>
      </c>
      <c r="M6" s="14"/>
      <c r="N6" s="14">
        <v>7</v>
      </c>
      <c r="O6" s="14">
        <v>8</v>
      </c>
      <c r="P6" s="14">
        <v>9</v>
      </c>
      <c r="Q6" s="14">
        <v>10</v>
      </c>
      <c r="R6" s="14">
        <v>11</v>
      </c>
      <c r="S6" s="208">
        <v>12</v>
      </c>
      <c r="T6" s="208">
        <v>13</v>
      </c>
      <c r="U6" s="14">
        <v>6</v>
      </c>
      <c r="V6" s="14">
        <v>7</v>
      </c>
      <c r="W6" s="14">
        <v>8</v>
      </c>
      <c r="X6" s="14">
        <v>9</v>
      </c>
      <c r="Y6" s="14">
        <v>11</v>
      </c>
      <c r="Z6" s="14">
        <v>12</v>
      </c>
      <c r="AA6" s="14">
        <v>20</v>
      </c>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6"/>
    </row>
    <row r="7" spans="1:153" s="34" customFormat="1" ht="47.25" hidden="1" x14ac:dyDescent="0.25">
      <c r="A7" s="20" t="s">
        <v>12</v>
      </c>
      <c r="B7" s="292"/>
      <c r="C7" s="21" t="s">
        <v>13</v>
      </c>
      <c r="D7" s="359">
        <f>SUM(D8:D19)</f>
        <v>924577525</v>
      </c>
      <c r="E7" s="255"/>
      <c r="F7" s="29"/>
      <c r="G7" s="29"/>
      <c r="H7" s="29"/>
      <c r="I7" s="29"/>
      <c r="J7" s="29">
        <f>SUM(J8:J19)</f>
        <v>499588691</v>
      </c>
      <c r="K7" s="29">
        <f>SUM(K8:K19)</f>
        <v>368292036</v>
      </c>
      <c r="L7" s="30">
        <f>J7+K7</f>
        <v>867880727</v>
      </c>
      <c r="M7" s="30"/>
      <c r="N7" s="27">
        <v>0</v>
      </c>
      <c r="O7" s="198"/>
      <c r="P7" s="198"/>
      <c r="Q7" s="198"/>
      <c r="R7" s="22" t="s">
        <v>14</v>
      </c>
      <c r="S7" s="209"/>
      <c r="T7" s="209"/>
      <c r="U7" s="24"/>
      <c r="V7" s="24"/>
      <c r="W7" s="25">
        <v>0</v>
      </c>
      <c r="X7" s="26">
        <f>SUM(X8:X19)</f>
        <v>0</v>
      </c>
      <c r="Y7" s="27"/>
      <c r="Z7" s="28"/>
      <c r="AA7" s="30">
        <f t="shared" ref="AA7:AA119" si="0">D7-L7</f>
        <v>56696798</v>
      </c>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3"/>
    </row>
    <row r="8" spans="1:153" s="49" customFormat="1" ht="47.25" hidden="1" x14ac:dyDescent="0.25">
      <c r="A8" s="35" t="s">
        <v>15</v>
      </c>
      <c r="B8" s="293"/>
      <c r="C8" s="36" t="s">
        <v>16</v>
      </c>
      <c r="D8" s="360">
        <v>56334500</v>
      </c>
      <c r="E8" s="44"/>
      <c r="F8" s="43">
        <f>11/12*100</f>
        <v>91.666666666666657</v>
      </c>
      <c r="G8" s="43">
        <f>1/12*100</f>
        <v>8.3333333333333321</v>
      </c>
      <c r="H8" s="44">
        <f>F8+G8</f>
        <v>99.999999999999986</v>
      </c>
      <c r="I8" s="45">
        <f t="shared" ref="I8:I19" si="1">(Z8*H8)/100</f>
        <v>0.73342532782865211</v>
      </c>
      <c r="J8" s="43">
        <f>'[1]Oktober  (2)'!Q12</f>
        <v>28342296</v>
      </c>
      <c r="K8" s="46">
        <f>14144449+3862747+1104870</f>
        <v>19112066</v>
      </c>
      <c r="L8" s="43">
        <f t="shared" ref="L8:L100" si="2">J8+K8</f>
        <v>47454362</v>
      </c>
      <c r="M8" s="43"/>
      <c r="N8" s="41">
        <v>0</v>
      </c>
      <c r="O8" s="190"/>
      <c r="P8" s="190"/>
      <c r="Q8" s="190"/>
      <c r="R8" s="37" t="s">
        <v>14</v>
      </c>
      <c r="S8" s="210" t="s">
        <v>17</v>
      </c>
      <c r="T8" s="210"/>
      <c r="U8" s="39" t="s">
        <v>18</v>
      </c>
      <c r="V8" s="39" t="s">
        <v>19</v>
      </c>
      <c r="W8" s="40">
        <v>0</v>
      </c>
      <c r="X8" s="41">
        <v>0</v>
      </c>
      <c r="Y8" s="41">
        <v>0</v>
      </c>
      <c r="Z8" s="42">
        <f>D8/D227*100</f>
        <v>0.73342532782865211</v>
      </c>
      <c r="AA8" s="43">
        <f t="shared" si="0"/>
        <v>8880138</v>
      </c>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7"/>
      <c r="EW8" s="48"/>
    </row>
    <row r="9" spans="1:153" s="64" customFormat="1" ht="63" hidden="1" x14ac:dyDescent="0.25">
      <c r="A9" s="50" t="s">
        <v>20</v>
      </c>
      <c r="B9" s="290"/>
      <c r="C9" s="51" t="s">
        <v>21</v>
      </c>
      <c r="D9" s="361">
        <v>20054025</v>
      </c>
      <c r="E9" s="59"/>
      <c r="F9" s="43">
        <v>0</v>
      </c>
      <c r="G9" s="58">
        <v>25</v>
      </c>
      <c r="H9" s="59">
        <f t="shared" ref="H9:H122" si="3">F9+G9</f>
        <v>25</v>
      </c>
      <c r="I9" s="60">
        <f t="shared" si="1"/>
        <v>6.5271413875640089E-2</v>
      </c>
      <c r="J9" s="43">
        <f>'[1]Oktober  (2)'!Q13</f>
        <v>0</v>
      </c>
      <c r="K9" s="61">
        <v>3778750</v>
      </c>
      <c r="L9" s="58">
        <f t="shared" si="2"/>
        <v>3778750</v>
      </c>
      <c r="M9" s="58"/>
      <c r="N9" s="56">
        <v>0</v>
      </c>
      <c r="O9" s="199"/>
      <c r="P9" s="199"/>
      <c r="Q9" s="199"/>
      <c r="R9" s="52" t="s">
        <v>14</v>
      </c>
      <c r="S9" s="211" t="s">
        <v>17</v>
      </c>
      <c r="T9" s="211"/>
      <c r="U9" s="54" t="s">
        <v>18</v>
      </c>
      <c r="V9" s="54" t="s">
        <v>19</v>
      </c>
      <c r="W9" s="55">
        <v>0</v>
      </c>
      <c r="X9" s="56">
        <v>0</v>
      </c>
      <c r="Y9" s="56">
        <v>0</v>
      </c>
      <c r="Z9" s="57">
        <f>D9/D227*100</f>
        <v>0.26108565550256035</v>
      </c>
      <c r="AA9" s="58">
        <f t="shared" si="0"/>
        <v>16275275</v>
      </c>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c r="EO9" s="62"/>
      <c r="EP9" s="62"/>
      <c r="EQ9" s="62"/>
      <c r="ER9" s="62"/>
      <c r="ES9" s="62"/>
      <c r="ET9" s="62"/>
      <c r="EU9" s="62"/>
      <c r="EV9" s="62"/>
      <c r="EW9" s="63"/>
    </row>
    <row r="10" spans="1:153" s="64" customFormat="1" ht="31.5" hidden="1" x14ac:dyDescent="0.25">
      <c r="A10" s="50" t="s">
        <v>22</v>
      </c>
      <c r="B10" s="290"/>
      <c r="C10" s="51" t="s">
        <v>23</v>
      </c>
      <c r="D10" s="361">
        <v>25001260</v>
      </c>
      <c r="E10" s="59"/>
      <c r="F10" s="43">
        <v>50</v>
      </c>
      <c r="G10" s="58">
        <v>50</v>
      </c>
      <c r="H10" s="59">
        <f t="shared" si="3"/>
        <v>100</v>
      </c>
      <c r="I10" s="60">
        <f t="shared" si="1"/>
        <v>0.32549427636047829</v>
      </c>
      <c r="J10" s="43">
        <f>'[1]Oktober  (2)'!Q14</f>
        <v>0</v>
      </c>
      <c r="K10" s="61">
        <v>25001260</v>
      </c>
      <c r="L10" s="58">
        <f t="shared" si="2"/>
        <v>25001260</v>
      </c>
      <c r="M10" s="58"/>
      <c r="N10" s="56">
        <v>0</v>
      </c>
      <c r="O10" s="199"/>
      <c r="P10" s="199"/>
      <c r="Q10" s="199"/>
      <c r="R10" s="52" t="s">
        <v>14</v>
      </c>
      <c r="S10" s="211" t="s">
        <v>17</v>
      </c>
      <c r="T10" s="211"/>
      <c r="U10" s="54" t="s">
        <v>18</v>
      </c>
      <c r="V10" s="54" t="s">
        <v>19</v>
      </c>
      <c r="W10" s="55">
        <v>0</v>
      </c>
      <c r="X10" s="56">
        <v>0</v>
      </c>
      <c r="Y10" s="56">
        <v>0</v>
      </c>
      <c r="Z10" s="57">
        <f>D10/D227*100</f>
        <v>0.32549427636047834</v>
      </c>
      <c r="AA10" s="58">
        <f t="shared" si="0"/>
        <v>0</v>
      </c>
      <c r="AB10" s="65"/>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c r="EO10" s="62"/>
      <c r="EP10" s="62"/>
      <c r="EQ10" s="62"/>
      <c r="ER10" s="62"/>
      <c r="ES10" s="62"/>
      <c r="ET10" s="62"/>
      <c r="EU10" s="62"/>
      <c r="EV10" s="62"/>
      <c r="EW10" s="63"/>
    </row>
    <row r="11" spans="1:153" s="64" customFormat="1" ht="47.25" hidden="1" x14ac:dyDescent="0.25">
      <c r="A11" s="50" t="s">
        <v>24</v>
      </c>
      <c r="B11" s="290"/>
      <c r="C11" s="51" t="s">
        <v>25</v>
      </c>
      <c r="D11" s="361">
        <v>10648260</v>
      </c>
      <c r="E11" s="59"/>
      <c r="F11" s="43">
        <v>30</v>
      </c>
      <c r="G11" s="58">
        <v>70</v>
      </c>
      <c r="H11" s="59">
        <f t="shared" si="3"/>
        <v>100</v>
      </c>
      <c r="I11" s="60">
        <f t="shared" si="1"/>
        <v>0.13863092032954447</v>
      </c>
      <c r="J11" s="43">
        <f>'[1]Oktober  (2)'!Q15</f>
        <v>0</v>
      </c>
      <c r="K11" s="61">
        <v>10648260</v>
      </c>
      <c r="L11" s="58">
        <f t="shared" si="2"/>
        <v>10648260</v>
      </c>
      <c r="M11" s="58"/>
      <c r="N11" s="56">
        <v>0</v>
      </c>
      <c r="O11" s="199"/>
      <c r="P11" s="199"/>
      <c r="Q11" s="199"/>
      <c r="R11" s="52" t="s">
        <v>14</v>
      </c>
      <c r="S11" s="211" t="s">
        <v>17</v>
      </c>
      <c r="T11" s="211"/>
      <c r="U11" s="54" t="s">
        <v>18</v>
      </c>
      <c r="V11" s="54" t="s">
        <v>19</v>
      </c>
      <c r="W11" s="55">
        <v>0</v>
      </c>
      <c r="X11" s="56">
        <v>0</v>
      </c>
      <c r="Y11" s="56">
        <v>0</v>
      </c>
      <c r="Z11" s="66">
        <f>D11/D227*100</f>
        <v>0.13863092032954447</v>
      </c>
      <c r="AA11" s="58">
        <f t="shared" si="0"/>
        <v>0</v>
      </c>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2"/>
      <c r="EW11" s="63"/>
    </row>
    <row r="12" spans="1:153" s="64" customFormat="1" ht="47.25" hidden="1" x14ac:dyDescent="0.25">
      <c r="A12" s="50" t="s">
        <v>26</v>
      </c>
      <c r="B12" s="290"/>
      <c r="C12" s="51" t="s">
        <v>27</v>
      </c>
      <c r="D12" s="361">
        <v>1523600</v>
      </c>
      <c r="E12" s="59"/>
      <c r="F12" s="43">
        <f>'[1]Agustus (2)'!O16</f>
        <v>0</v>
      </c>
      <c r="G12" s="58">
        <v>100</v>
      </c>
      <c r="H12" s="59">
        <f t="shared" si="3"/>
        <v>100</v>
      </c>
      <c r="I12" s="60">
        <f t="shared" si="1"/>
        <v>1.9835923447971214E-2</v>
      </c>
      <c r="J12" s="43">
        <f>'[1]Oktober  (2)'!Q16</f>
        <v>0</v>
      </c>
      <c r="K12" s="61">
        <v>1522500</v>
      </c>
      <c r="L12" s="58">
        <f t="shared" si="2"/>
        <v>1522500</v>
      </c>
      <c r="M12" s="58"/>
      <c r="N12" s="56">
        <v>0</v>
      </c>
      <c r="O12" s="199"/>
      <c r="P12" s="199"/>
      <c r="Q12" s="199"/>
      <c r="R12" s="52" t="s">
        <v>14</v>
      </c>
      <c r="S12" s="211" t="s">
        <v>17</v>
      </c>
      <c r="T12" s="211"/>
      <c r="U12" s="54" t="s">
        <v>18</v>
      </c>
      <c r="V12" s="54" t="s">
        <v>19</v>
      </c>
      <c r="W12" s="55">
        <v>0</v>
      </c>
      <c r="X12" s="56">
        <v>0</v>
      </c>
      <c r="Y12" s="56">
        <v>0</v>
      </c>
      <c r="Z12" s="57">
        <f>D12/D227*100</f>
        <v>1.9835923447971214E-2</v>
      </c>
      <c r="AA12" s="58">
        <f t="shared" si="0"/>
        <v>1100</v>
      </c>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2"/>
      <c r="EW12" s="63"/>
    </row>
    <row r="13" spans="1:153" s="64" customFormat="1" ht="47.25" hidden="1" x14ac:dyDescent="0.25">
      <c r="A13" s="50" t="s">
        <v>28</v>
      </c>
      <c r="B13" s="290"/>
      <c r="C13" s="51" t="s">
        <v>29</v>
      </c>
      <c r="D13" s="361">
        <v>3745040</v>
      </c>
      <c r="E13" s="59"/>
      <c r="F13" s="43">
        <v>40</v>
      </c>
      <c r="G13" s="58">
        <v>60</v>
      </c>
      <c r="H13" s="59">
        <f t="shared" si="3"/>
        <v>100</v>
      </c>
      <c r="I13" s="60">
        <f t="shared" si="1"/>
        <v>4.8757106031497847E-2</v>
      </c>
      <c r="J13" s="43">
        <f>'[1]Oktober  (2)'!Q17</f>
        <v>0</v>
      </c>
      <c r="K13" s="61">
        <v>3744260</v>
      </c>
      <c r="L13" s="58">
        <f t="shared" si="2"/>
        <v>3744260</v>
      </c>
      <c r="M13" s="58"/>
      <c r="N13" s="56">
        <v>0</v>
      </c>
      <c r="O13" s="199"/>
      <c r="P13" s="199"/>
      <c r="Q13" s="199"/>
      <c r="R13" s="52" t="s">
        <v>14</v>
      </c>
      <c r="S13" s="211" t="s">
        <v>17</v>
      </c>
      <c r="T13" s="211"/>
      <c r="U13" s="54" t="s">
        <v>18</v>
      </c>
      <c r="V13" s="54" t="s">
        <v>19</v>
      </c>
      <c r="W13" s="55">
        <v>0</v>
      </c>
      <c r="X13" s="56">
        <v>0</v>
      </c>
      <c r="Y13" s="56">
        <v>0</v>
      </c>
      <c r="Z13" s="57">
        <f>D13/D227*100</f>
        <v>4.8757106031497847E-2</v>
      </c>
      <c r="AA13" s="58">
        <f t="shared" si="0"/>
        <v>780</v>
      </c>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2"/>
      <c r="EW13" s="63"/>
    </row>
    <row r="14" spans="1:153" s="64" customFormat="1" ht="47.25" hidden="1" x14ac:dyDescent="0.25">
      <c r="A14" s="50" t="s">
        <v>30</v>
      </c>
      <c r="B14" s="290"/>
      <c r="C14" s="51" t="s">
        <v>31</v>
      </c>
      <c r="D14" s="361">
        <v>29940000</v>
      </c>
      <c r="E14" s="59"/>
      <c r="F14" s="43">
        <v>90</v>
      </c>
      <c r="G14" s="58">
        <v>10</v>
      </c>
      <c r="H14" s="59">
        <f t="shared" si="3"/>
        <v>100</v>
      </c>
      <c r="I14" s="60">
        <f t="shared" si="1"/>
        <v>0.38979229983739705</v>
      </c>
      <c r="J14" s="43">
        <f>'[1]Oktober  (2)'!Q18</f>
        <v>21660000</v>
      </c>
      <c r="K14" s="61">
        <v>8280000</v>
      </c>
      <c r="L14" s="58">
        <f>J14+K14</f>
        <v>29940000</v>
      </c>
      <c r="M14" s="58"/>
      <c r="N14" s="56">
        <v>0</v>
      </c>
      <c r="O14" s="199"/>
      <c r="P14" s="199"/>
      <c r="Q14" s="199"/>
      <c r="R14" s="52" t="s">
        <v>14</v>
      </c>
      <c r="S14" s="211" t="s">
        <v>17</v>
      </c>
      <c r="T14" s="211"/>
      <c r="U14" s="54" t="s">
        <v>18</v>
      </c>
      <c r="V14" s="54" t="s">
        <v>19</v>
      </c>
      <c r="W14" s="55">
        <v>0</v>
      </c>
      <c r="X14" s="56">
        <v>0</v>
      </c>
      <c r="Y14" s="56">
        <v>0</v>
      </c>
      <c r="Z14" s="57">
        <f>D14/D227*100</f>
        <v>0.38979229983739705</v>
      </c>
      <c r="AA14" s="58">
        <f t="shared" si="0"/>
        <v>0</v>
      </c>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2"/>
      <c r="EW14" s="63"/>
    </row>
    <row r="15" spans="1:153" s="64" customFormat="1" ht="31.5" hidden="1" x14ac:dyDescent="0.25">
      <c r="A15" s="50" t="s">
        <v>32</v>
      </c>
      <c r="B15" s="290"/>
      <c r="C15" s="51" t="s">
        <v>33</v>
      </c>
      <c r="D15" s="361">
        <v>5925000</v>
      </c>
      <c r="E15" s="59"/>
      <c r="F15" s="43">
        <f>'[1]Agustus (2)'!O19</f>
        <v>0</v>
      </c>
      <c r="G15" s="58">
        <v>50</v>
      </c>
      <c r="H15" s="59">
        <f t="shared" si="3"/>
        <v>50</v>
      </c>
      <c r="I15" s="60">
        <f t="shared" si="1"/>
        <v>3.8569127864672308E-2</v>
      </c>
      <c r="J15" s="43">
        <f>'[1]Oktober  (2)'!Q19</f>
        <v>0</v>
      </c>
      <c r="K15" s="61">
        <v>1838000</v>
      </c>
      <c r="L15" s="58">
        <f t="shared" si="2"/>
        <v>1838000</v>
      </c>
      <c r="M15" s="58"/>
      <c r="N15" s="56">
        <v>0</v>
      </c>
      <c r="O15" s="199"/>
      <c r="P15" s="199"/>
      <c r="Q15" s="199"/>
      <c r="R15" s="52" t="s">
        <v>14</v>
      </c>
      <c r="S15" s="211" t="s">
        <v>17</v>
      </c>
      <c r="T15" s="211"/>
      <c r="U15" s="54" t="s">
        <v>18</v>
      </c>
      <c r="V15" s="54" t="s">
        <v>19</v>
      </c>
      <c r="W15" s="55">
        <v>0</v>
      </c>
      <c r="X15" s="56">
        <v>0</v>
      </c>
      <c r="Y15" s="56">
        <v>0</v>
      </c>
      <c r="Z15" s="57">
        <f>D15/D227*100</f>
        <v>7.7138255729344615E-2</v>
      </c>
      <c r="AA15" s="58">
        <f t="shared" si="0"/>
        <v>4087000</v>
      </c>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2"/>
      <c r="EW15" s="63"/>
    </row>
    <row r="16" spans="1:153" s="49" customFormat="1" ht="47.25" hidden="1" x14ac:dyDescent="0.25">
      <c r="A16" s="35" t="s">
        <v>34</v>
      </c>
      <c r="B16" s="293"/>
      <c r="C16" s="36" t="s">
        <v>35</v>
      </c>
      <c r="D16" s="72">
        <v>179543000</v>
      </c>
      <c r="E16" s="44"/>
      <c r="F16" s="43">
        <v>95</v>
      </c>
      <c r="G16" s="43">
        <v>5</v>
      </c>
      <c r="H16" s="44">
        <f>F16+G16</f>
        <v>100</v>
      </c>
      <c r="I16" s="45">
        <f t="shared" si="1"/>
        <v>2.3374909448799523</v>
      </c>
      <c r="J16" s="43">
        <f>'[1]Oktober  (2)'!Q20</f>
        <v>165671395</v>
      </c>
      <c r="K16" s="68">
        <v>11344100</v>
      </c>
      <c r="L16" s="43">
        <f t="shared" si="2"/>
        <v>177015495</v>
      </c>
      <c r="M16" s="43"/>
      <c r="N16" s="41">
        <v>0</v>
      </c>
      <c r="O16" s="190"/>
      <c r="P16" s="190"/>
      <c r="Q16" s="190"/>
      <c r="R16" s="37" t="s">
        <v>14</v>
      </c>
      <c r="S16" s="210" t="s">
        <v>17</v>
      </c>
      <c r="T16" s="210"/>
      <c r="U16" s="39" t="s">
        <v>18</v>
      </c>
      <c r="V16" s="39" t="s">
        <v>19</v>
      </c>
      <c r="W16" s="40">
        <v>0</v>
      </c>
      <c r="X16" s="41">
        <v>0</v>
      </c>
      <c r="Y16" s="41">
        <v>0</v>
      </c>
      <c r="Z16" s="42">
        <f>D16/D227*100</f>
        <v>2.3374909448799523</v>
      </c>
      <c r="AA16" s="43">
        <f t="shared" si="0"/>
        <v>2527505</v>
      </c>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8"/>
    </row>
    <row r="17" spans="1:153" s="49" customFormat="1" ht="63" hidden="1" x14ac:dyDescent="0.25">
      <c r="A17" s="35" t="s">
        <v>36</v>
      </c>
      <c r="B17" s="293"/>
      <c r="C17" s="36" t="s">
        <v>37</v>
      </c>
      <c r="D17" s="72">
        <v>156751420</v>
      </c>
      <c r="E17" s="44"/>
      <c r="F17" s="43">
        <f>11/12*100</f>
        <v>91.666666666666657</v>
      </c>
      <c r="G17" s="43">
        <f>1/12*100</f>
        <v>8.3333333333333321</v>
      </c>
      <c r="H17" s="44">
        <f t="shared" si="3"/>
        <v>99.999999999999986</v>
      </c>
      <c r="I17" s="45">
        <f t="shared" si="1"/>
        <v>2.0407647463118823</v>
      </c>
      <c r="J17" s="43">
        <f>'[1]Oktober  (2)'!Q21</f>
        <v>104000000</v>
      </c>
      <c r="K17" s="68">
        <f>26000000+26751420</f>
        <v>52751420</v>
      </c>
      <c r="L17" s="43">
        <f>J17+K17</f>
        <v>156751420</v>
      </c>
      <c r="M17" s="43"/>
      <c r="N17" s="41">
        <v>0</v>
      </c>
      <c r="O17" s="190"/>
      <c r="P17" s="190"/>
      <c r="Q17" s="190"/>
      <c r="R17" s="37" t="s">
        <v>14</v>
      </c>
      <c r="S17" s="210" t="s">
        <v>17</v>
      </c>
      <c r="T17" s="210"/>
      <c r="U17" s="39" t="s">
        <v>18</v>
      </c>
      <c r="V17" s="39" t="s">
        <v>19</v>
      </c>
      <c r="W17" s="40">
        <v>0</v>
      </c>
      <c r="X17" s="41">
        <v>0</v>
      </c>
      <c r="Y17" s="41">
        <v>0</v>
      </c>
      <c r="Z17" s="42">
        <f>D17/D227*100</f>
        <v>2.0407647463118828</v>
      </c>
      <c r="AA17" s="43">
        <f t="shared" si="0"/>
        <v>0</v>
      </c>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8"/>
    </row>
    <row r="18" spans="1:153" s="49" customFormat="1" ht="47.25" hidden="1" x14ac:dyDescent="0.25">
      <c r="A18" s="35" t="s">
        <v>38</v>
      </c>
      <c r="B18" s="293"/>
      <c r="C18" s="36" t="s">
        <v>39</v>
      </c>
      <c r="D18" s="72">
        <v>217200000</v>
      </c>
      <c r="E18" s="44"/>
      <c r="F18" s="43">
        <v>85</v>
      </c>
      <c r="G18" s="43">
        <v>15</v>
      </c>
      <c r="H18" s="44">
        <f t="shared" si="3"/>
        <v>100</v>
      </c>
      <c r="I18" s="45">
        <f t="shared" si="1"/>
        <v>2.8277517543314179</v>
      </c>
      <c r="J18" s="43">
        <f>'[1]Oktober  (2)'!Q22</f>
        <v>179915000</v>
      </c>
      <c r="K18" s="68">
        <f>2500000+30850000+3900000</f>
        <v>37250000</v>
      </c>
      <c r="L18" s="43">
        <f t="shared" si="2"/>
        <v>217165000</v>
      </c>
      <c r="M18" s="43"/>
      <c r="N18" s="41">
        <v>0</v>
      </c>
      <c r="O18" s="190"/>
      <c r="P18" s="190"/>
      <c r="Q18" s="190"/>
      <c r="R18" s="37" t="s">
        <v>14</v>
      </c>
      <c r="S18" s="212" t="s">
        <v>40</v>
      </c>
      <c r="T18" s="212"/>
      <c r="U18" s="39" t="s">
        <v>18</v>
      </c>
      <c r="V18" s="39" t="s">
        <v>19</v>
      </c>
      <c r="W18" s="40">
        <v>0</v>
      </c>
      <c r="X18" s="41">
        <v>0</v>
      </c>
      <c r="Y18" s="41">
        <v>0</v>
      </c>
      <c r="Z18" s="42">
        <f>D18/D227*100</f>
        <v>2.8277517543314179</v>
      </c>
      <c r="AA18" s="43">
        <f t="shared" si="0"/>
        <v>35000</v>
      </c>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8"/>
    </row>
    <row r="19" spans="1:153" s="64" customFormat="1" ht="47.25" hidden="1" x14ac:dyDescent="0.25">
      <c r="A19" s="50" t="s">
        <v>41</v>
      </c>
      <c r="B19" s="290"/>
      <c r="C19" s="51" t="s">
        <v>42</v>
      </c>
      <c r="D19" s="361">
        <v>217911420</v>
      </c>
      <c r="E19" s="59"/>
      <c r="F19" s="43">
        <f>11/12*100</f>
        <v>91.666666666666657</v>
      </c>
      <c r="G19" s="43">
        <f>1/12*100</f>
        <v>8.3333333333333321</v>
      </c>
      <c r="H19" s="59">
        <f t="shared" si="3"/>
        <v>99.999999999999986</v>
      </c>
      <c r="I19" s="60">
        <f t="shared" si="1"/>
        <v>2.8370138130471929</v>
      </c>
      <c r="J19" s="43">
        <f>'[1]Oktober  (2)'!Q23</f>
        <v>0</v>
      </c>
      <c r="K19" s="61">
        <f>14490000+178531420</f>
        <v>193021420</v>
      </c>
      <c r="L19" s="58">
        <f t="shared" si="2"/>
        <v>193021420</v>
      </c>
      <c r="M19" s="58"/>
      <c r="N19" s="56">
        <v>0</v>
      </c>
      <c r="O19" s="199"/>
      <c r="P19" s="199"/>
      <c r="Q19" s="199"/>
      <c r="R19" s="52" t="s">
        <v>14</v>
      </c>
      <c r="S19" s="213" t="s">
        <v>40</v>
      </c>
      <c r="T19" s="213"/>
      <c r="U19" s="54" t="s">
        <v>18</v>
      </c>
      <c r="V19" s="54" t="s">
        <v>19</v>
      </c>
      <c r="W19" s="55">
        <v>0</v>
      </c>
      <c r="X19" s="56">
        <v>0</v>
      </c>
      <c r="Y19" s="56">
        <v>0</v>
      </c>
      <c r="Z19" s="57">
        <f>D19/D227*100</f>
        <v>2.8370138130471934</v>
      </c>
      <c r="AA19" s="58">
        <f t="shared" si="0"/>
        <v>24890000</v>
      </c>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2"/>
      <c r="EW19" s="63"/>
    </row>
    <row r="20" spans="1:153" s="34" customFormat="1" ht="47.25" hidden="1" x14ac:dyDescent="0.25">
      <c r="A20" s="20" t="s">
        <v>43</v>
      </c>
      <c r="B20" s="292"/>
      <c r="C20" s="21" t="s">
        <v>44</v>
      </c>
      <c r="D20" s="362">
        <f>SUM(D21:D22)</f>
        <v>154758890</v>
      </c>
      <c r="E20" s="59"/>
      <c r="F20" s="70"/>
      <c r="G20" s="71"/>
      <c r="H20" s="71"/>
      <c r="I20" s="71"/>
      <c r="J20" s="29">
        <f>SUM(J21:J22)</f>
        <v>40945899</v>
      </c>
      <c r="K20" s="29">
        <f>SUM(K21:K22)</f>
        <v>53100749</v>
      </c>
      <c r="L20" s="29">
        <f t="shared" si="2"/>
        <v>94046648</v>
      </c>
      <c r="M20" s="29"/>
      <c r="N20" s="27">
        <v>0</v>
      </c>
      <c r="O20" s="198"/>
      <c r="P20" s="198"/>
      <c r="Q20" s="198"/>
      <c r="R20" s="22"/>
      <c r="S20" s="209"/>
      <c r="T20" s="209"/>
      <c r="U20" s="24"/>
      <c r="V20" s="24"/>
      <c r="W20" s="25">
        <v>0</v>
      </c>
      <c r="X20" s="27">
        <v>0</v>
      </c>
      <c r="Y20" s="27">
        <v>0</v>
      </c>
      <c r="Z20" s="69"/>
      <c r="AA20" s="29">
        <f t="shared" si="0"/>
        <v>60712242</v>
      </c>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3"/>
    </row>
    <row r="21" spans="1:153" s="49" customFormat="1" ht="63" hidden="1" customHeight="1" x14ac:dyDescent="0.25">
      <c r="A21" s="35" t="s">
        <v>45</v>
      </c>
      <c r="B21" s="293"/>
      <c r="C21" s="36" t="s">
        <v>46</v>
      </c>
      <c r="D21" s="72">
        <v>131158890</v>
      </c>
      <c r="E21" s="44"/>
      <c r="F21" s="43">
        <v>33</v>
      </c>
      <c r="G21" s="43">
        <v>47</v>
      </c>
      <c r="H21" s="44">
        <f t="shared" si="3"/>
        <v>80</v>
      </c>
      <c r="I21" s="45">
        <f>(Z21*H21)/100</f>
        <v>1.3660581263118285</v>
      </c>
      <c r="J21" s="43">
        <f>'[1]Oktober  (2)'!Q25</f>
        <v>40945899</v>
      </c>
      <c r="K21" s="68">
        <f>26141530+16484334+6943285</f>
        <v>49569149</v>
      </c>
      <c r="L21" s="43">
        <f>J21+K21</f>
        <v>90515048</v>
      </c>
      <c r="M21" s="43"/>
      <c r="N21" s="41">
        <v>0</v>
      </c>
      <c r="O21" s="190"/>
      <c r="P21" s="190"/>
      <c r="Q21" s="190"/>
      <c r="R21" s="37" t="s">
        <v>14</v>
      </c>
      <c r="S21" s="212" t="s">
        <v>40</v>
      </c>
      <c r="T21" s="212"/>
      <c r="U21" s="39" t="s">
        <v>18</v>
      </c>
      <c r="V21" s="39" t="s">
        <v>19</v>
      </c>
      <c r="W21" s="40">
        <v>0</v>
      </c>
      <c r="X21" s="41">
        <v>0</v>
      </c>
      <c r="Y21" s="41">
        <v>0</v>
      </c>
      <c r="Z21" s="42">
        <f>SUM(D21/D227)*100</f>
        <v>1.7075726578897856</v>
      </c>
      <c r="AA21" s="43">
        <f t="shared" si="0"/>
        <v>40643842</v>
      </c>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8"/>
    </row>
    <row r="22" spans="1:153" s="64" customFormat="1" ht="63" hidden="1" x14ac:dyDescent="0.25">
      <c r="A22" s="50" t="s">
        <v>47</v>
      </c>
      <c r="B22" s="290"/>
      <c r="C22" s="51" t="s">
        <v>48</v>
      </c>
      <c r="D22" s="361">
        <v>23600000</v>
      </c>
      <c r="E22" s="59"/>
      <c r="F22" s="43">
        <v>30</v>
      </c>
      <c r="G22" s="58">
        <v>10</v>
      </c>
      <c r="H22" s="59">
        <f t="shared" si="3"/>
        <v>40</v>
      </c>
      <c r="I22" s="60">
        <f>(Z22*H22)/100</f>
        <v>0.12290044457131021</v>
      </c>
      <c r="J22" s="43">
        <f>'[1]Oktober  (2)'!Q26</f>
        <v>0</v>
      </c>
      <c r="K22" s="61">
        <f>2806600+725000</f>
        <v>3531600</v>
      </c>
      <c r="L22" s="58">
        <f t="shared" si="2"/>
        <v>3531600</v>
      </c>
      <c r="M22" s="58"/>
      <c r="N22" s="56">
        <v>0</v>
      </c>
      <c r="O22" s="199"/>
      <c r="P22" s="199"/>
      <c r="Q22" s="199"/>
      <c r="R22" s="52" t="s">
        <v>14</v>
      </c>
      <c r="S22" s="213" t="s">
        <v>40</v>
      </c>
      <c r="T22" s="213"/>
      <c r="U22" s="54" t="s">
        <v>18</v>
      </c>
      <c r="V22" s="54" t="s">
        <v>19</v>
      </c>
      <c r="W22" s="55">
        <v>0</v>
      </c>
      <c r="X22" s="56">
        <v>0</v>
      </c>
      <c r="Y22" s="56">
        <v>0</v>
      </c>
      <c r="Z22" s="57">
        <f>SUM(D22/D227)*100</f>
        <v>0.30725111142827555</v>
      </c>
      <c r="AA22" s="58">
        <f t="shared" si="0"/>
        <v>20068400</v>
      </c>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3"/>
    </row>
    <row r="23" spans="1:153" s="34" customFormat="1" ht="78.75" hidden="1" x14ac:dyDescent="0.25">
      <c r="A23" s="20" t="s">
        <v>49</v>
      </c>
      <c r="B23" s="292"/>
      <c r="C23" s="21" t="s">
        <v>50</v>
      </c>
      <c r="D23" s="362">
        <f>SUM(D24:D25)</f>
        <v>26013992.5</v>
      </c>
      <c r="E23" s="59"/>
      <c r="F23" s="70"/>
      <c r="G23" s="29"/>
      <c r="H23" s="29"/>
      <c r="I23" s="71"/>
      <c r="J23" s="29">
        <f>SUM(J24:J25)</f>
        <v>4569010</v>
      </c>
      <c r="K23" s="29">
        <f>SUM(K24:K25)</f>
        <v>21438788</v>
      </c>
      <c r="L23" s="29">
        <f t="shared" si="2"/>
        <v>26007798</v>
      </c>
      <c r="M23" s="29"/>
      <c r="N23" s="27">
        <v>0</v>
      </c>
      <c r="O23" s="198"/>
      <c r="P23" s="198"/>
      <c r="Q23" s="198"/>
      <c r="R23" s="22"/>
      <c r="S23" s="214"/>
      <c r="T23" s="214"/>
      <c r="U23" s="27"/>
      <c r="V23" s="27"/>
      <c r="W23" s="25">
        <v>0</v>
      </c>
      <c r="X23" s="27">
        <v>0</v>
      </c>
      <c r="Y23" s="27"/>
      <c r="Z23" s="69"/>
      <c r="AA23" s="29">
        <f t="shared" si="0"/>
        <v>6194.5</v>
      </c>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3"/>
    </row>
    <row r="24" spans="1:153" s="49" customFormat="1" ht="63" hidden="1" x14ac:dyDescent="0.25">
      <c r="A24" s="35" t="s">
        <v>51</v>
      </c>
      <c r="B24" s="293"/>
      <c r="C24" s="36" t="s">
        <v>52</v>
      </c>
      <c r="D24" s="72">
        <v>22326992.5</v>
      </c>
      <c r="E24" s="44"/>
      <c r="F24" s="43">
        <v>70</v>
      </c>
      <c r="G24" s="43">
        <v>30</v>
      </c>
      <c r="H24" s="44">
        <f t="shared" si="3"/>
        <v>100</v>
      </c>
      <c r="I24" s="45">
        <f>(Z24*H24)/100</f>
        <v>0.29067768052863441</v>
      </c>
      <c r="J24" s="43">
        <f>'[1]Oktober  (2)'!Q28</f>
        <v>888080</v>
      </c>
      <c r="K24" s="68">
        <f>4286180+7326198+9826410</f>
        <v>21438788</v>
      </c>
      <c r="L24" s="43">
        <f t="shared" si="2"/>
        <v>22326868</v>
      </c>
      <c r="M24" s="43"/>
      <c r="N24" s="41">
        <v>0</v>
      </c>
      <c r="O24" s="190"/>
      <c r="P24" s="190"/>
      <c r="Q24" s="190"/>
      <c r="R24" s="37" t="s">
        <v>14</v>
      </c>
      <c r="S24" s="215" t="s">
        <v>53</v>
      </c>
      <c r="T24" s="215"/>
      <c r="U24" s="39" t="s">
        <v>18</v>
      </c>
      <c r="V24" s="39" t="s">
        <v>19</v>
      </c>
      <c r="W24" s="40">
        <v>0</v>
      </c>
      <c r="X24" s="41">
        <v>0</v>
      </c>
      <c r="Y24" s="41">
        <v>0</v>
      </c>
      <c r="Z24" s="42">
        <f>SUM(D24/D227)*100</f>
        <v>0.29067768052863441</v>
      </c>
      <c r="AA24" s="43">
        <f t="shared" si="0"/>
        <v>124.5</v>
      </c>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8"/>
    </row>
    <row r="25" spans="1:153" s="49" customFormat="1" ht="31.5" hidden="1" x14ac:dyDescent="0.25">
      <c r="A25" s="35" t="s">
        <v>54</v>
      </c>
      <c r="B25" s="293"/>
      <c r="C25" s="36" t="s">
        <v>55</v>
      </c>
      <c r="D25" s="72">
        <v>3687000</v>
      </c>
      <c r="E25" s="44"/>
      <c r="F25" s="43">
        <v>100</v>
      </c>
      <c r="G25" s="43">
        <v>0</v>
      </c>
      <c r="H25" s="44">
        <f t="shared" si="3"/>
        <v>100</v>
      </c>
      <c r="I25" s="45">
        <f>(Z25*H25)/100</f>
        <v>4.8001476603222543E-2</v>
      </c>
      <c r="J25" s="43">
        <f>'[1]Oktober  (2)'!Q29</f>
        <v>3680930</v>
      </c>
      <c r="K25" s="68">
        <v>0</v>
      </c>
      <c r="L25" s="43">
        <f t="shared" si="2"/>
        <v>3680930</v>
      </c>
      <c r="M25" s="43"/>
      <c r="N25" s="41">
        <v>0</v>
      </c>
      <c r="O25" s="190"/>
      <c r="P25" s="190"/>
      <c r="Q25" s="190"/>
      <c r="R25" s="37" t="s">
        <v>14</v>
      </c>
      <c r="S25" s="215" t="s">
        <v>17</v>
      </c>
      <c r="T25" s="215"/>
      <c r="U25" s="39" t="s">
        <v>18</v>
      </c>
      <c r="V25" s="39" t="s">
        <v>56</v>
      </c>
      <c r="W25" s="40">
        <v>0</v>
      </c>
      <c r="X25" s="41">
        <v>0</v>
      </c>
      <c r="Y25" s="41">
        <v>0</v>
      </c>
      <c r="Z25" s="42">
        <f>SUM(D25/D227)*100</f>
        <v>4.8001476603222543E-2</v>
      </c>
      <c r="AA25" s="43">
        <f t="shared" si="0"/>
        <v>6070</v>
      </c>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8"/>
    </row>
    <row r="26" spans="1:153" s="34" customFormat="1" ht="31.5" hidden="1" x14ac:dyDescent="0.25">
      <c r="A26" s="20" t="s">
        <v>57</v>
      </c>
      <c r="B26" s="292"/>
      <c r="C26" s="73" t="s">
        <v>58</v>
      </c>
      <c r="D26" s="362">
        <f>D27</f>
        <v>82124250</v>
      </c>
      <c r="E26" s="59"/>
      <c r="F26" s="70"/>
      <c r="G26" s="26"/>
      <c r="H26" s="74"/>
      <c r="I26" s="71"/>
      <c r="J26" s="29">
        <f>J27</f>
        <v>0</v>
      </c>
      <c r="K26" s="29">
        <f>K27</f>
        <v>319250</v>
      </c>
      <c r="L26" s="29">
        <f t="shared" si="2"/>
        <v>319250</v>
      </c>
      <c r="M26" s="29"/>
      <c r="N26" s="27">
        <v>0</v>
      </c>
      <c r="O26" s="198"/>
      <c r="P26" s="198"/>
      <c r="Q26" s="198"/>
      <c r="R26" s="22"/>
      <c r="S26" s="214"/>
      <c r="T26" s="214"/>
      <c r="U26" s="27">
        <v>0</v>
      </c>
      <c r="V26" s="27">
        <v>0</v>
      </c>
      <c r="W26" s="25">
        <v>0</v>
      </c>
      <c r="X26" s="27">
        <v>0</v>
      </c>
      <c r="Y26" s="27">
        <v>0</v>
      </c>
      <c r="Z26" s="69"/>
      <c r="AA26" s="29">
        <f t="shared" si="0"/>
        <v>81805000</v>
      </c>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3"/>
    </row>
    <row r="27" spans="1:153" s="64" customFormat="1" ht="63" hidden="1" x14ac:dyDescent="0.25">
      <c r="A27" s="50" t="s">
        <v>59</v>
      </c>
      <c r="B27" s="290"/>
      <c r="C27" s="51" t="s">
        <v>60</v>
      </c>
      <c r="D27" s="361">
        <v>82124250</v>
      </c>
      <c r="E27" s="59"/>
      <c r="F27" s="43">
        <v>30</v>
      </c>
      <c r="G27" s="55">
        <v>0</v>
      </c>
      <c r="H27" s="31">
        <f>G27+F27/1</f>
        <v>30</v>
      </c>
      <c r="I27" s="60">
        <f>(Z27*H27)/100</f>
        <v>0.32075551382686723</v>
      </c>
      <c r="J27" s="43">
        <f>'[1]Oktober  (2)'!Q31</f>
        <v>0</v>
      </c>
      <c r="K27" s="61">
        <v>319250</v>
      </c>
      <c r="L27" s="58">
        <f t="shared" si="2"/>
        <v>319250</v>
      </c>
      <c r="M27" s="58"/>
      <c r="N27" s="56">
        <v>0</v>
      </c>
      <c r="O27" s="199"/>
      <c r="P27" s="199"/>
      <c r="Q27" s="199"/>
      <c r="R27" s="52"/>
      <c r="S27" s="205" t="s">
        <v>40</v>
      </c>
      <c r="T27" s="205"/>
      <c r="U27" s="56">
        <v>0</v>
      </c>
      <c r="V27" s="56">
        <v>0</v>
      </c>
      <c r="W27" s="55">
        <v>0</v>
      </c>
      <c r="X27" s="56">
        <v>0</v>
      </c>
      <c r="Y27" s="56">
        <v>0</v>
      </c>
      <c r="Z27" s="57">
        <f>SUM(D27/D227)*100</f>
        <v>1.0691850460895576</v>
      </c>
      <c r="AA27" s="58">
        <f t="shared" si="0"/>
        <v>81805000</v>
      </c>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3"/>
    </row>
    <row r="28" spans="1:153" s="34" customFormat="1" ht="47.25" hidden="1" x14ac:dyDescent="0.25">
      <c r="A28" s="20" t="s">
        <v>61</v>
      </c>
      <c r="B28" s="292"/>
      <c r="C28" s="73" t="s">
        <v>62</v>
      </c>
      <c r="D28" s="362">
        <f>(D29+D30+D59+D69)</f>
        <v>781822515</v>
      </c>
      <c r="E28" s="59"/>
      <c r="F28" s="70"/>
      <c r="G28" s="69"/>
      <c r="H28" s="69"/>
      <c r="I28" s="71"/>
      <c r="J28" s="69">
        <f>(J29+J30+J59+J69)</f>
        <v>352747437</v>
      </c>
      <c r="K28" s="362">
        <f>(K29+K30+K59+K69)</f>
        <v>526936667</v>
      </c>
      <c r="L28" s="69">
        <f>(L29+L30+L59+L69)</f>
        <v>177563525</v>
      </c>
      <c r="M28" s="69"/>
      <c r="N28" s="27">
        <v>0</v>
      </c>
      <c r="O28" s="198"/>
      <c r="P28" s="198"/>
      <c r="Q28" s="198"/>
      <c r="R28" s="75"/>
      <c r="S28" s="214"/>
      <c r="T28" s="214"/>
      <c r="U28" s="27">
        <v>0</v>
      </c>
      <c r="V28" s="27">
        <v>0</v>
      </c>
      <c r="W28" s="25">
        <v>0</v>
      </c>
      <c r="X28" s="27">
        <v>0</v>
      </c>
      <c r="Y28" s="27"/>
      <c r="Z28" s="69"/>
      <c r="AA28" s="29">
        <f t="shared" si="0"/>
        <v>604258990</v>
      </c>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3"/>
    </row>
    <row r="29" spans="1:153" s="49" customFormat="1" ht="47.25" hidden="1" x14ac:dyDescent="0.25">
      <c r="A29" s="35" t="s">
        <v>63</v>
      </c>
      <c r="B29" s="293"/>
      <c r="C29" s="76" t="s">
        <v>64</v>
      </c>
      <c r="D29" s="72">
        <v>130308765</v>
      </c>
      <c r="E29" s="44"/>
      <c r="F29" s="43">
        <v>75</v>
      </c>
      <c r="G29" s="43">
        <v>25</v>
      </c>
      <c r="H29" s="44">
        <f>F29+G29</f>
        <v>100</v>
      </c>
      <c r="I29" s="45">
        <f>(Z29*H29)/100</f>
        <v>1.6965047828430497</v>
      </c>
      <c r="J29" s="43">
        <f>'[1]Oktober  (2)'!Q33</f>
        <v>50610785</v>
      </c>
      <c r="K29" s="68">
        <f>19200000+24948000+1683000+19860000+3600000</f>
        <v>69291000</v>
      </c>
      <c r="L29" s="43">
        <f t="shared" si="2"/>
        <v>119901785</v>
      </c>
      <c r="M29" s="43"/>
      <c r="N29" s="41">
        <v>0</v>
      </c>
      <c r="O29" s="190"/>
      <c r="P29" s="190"/>
      <c r="Q29" s="190"/>
      <c r="R29" s="37"/>
      <c r="S29" s="215" t="s">
        <v>65</v>
      </c>
      <c r="T29" s="215"/>
      <c r="U29" s="41">
        <v>0</v>
      </c>
      <c r="V29" s="41">
        <v>0</v>
      </c>
      <c r="W29" s="40">
        <v>0</v>
      </c>
      <c r="X29" s="41">
        <v>0</v>
      </c>
      <c r="Y29" s="41">
        <v>0</v>
      </c>
      <c r="Z29" s="42">
        <f>SUM(D29/D227)*100</f>
        <v>1.6965047828430497</v>
      </c>
      <c r="AA29" s="43">
        <f t="shared" si="0"/>
        <v>10406980</v>
      </c>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8"/>
    </row>
    <row r="30" spans="1:153" s="49" customFormat="1" ht="47.25" hidden="1" x14ac:dyDescent="0.25">
      <c r="A30" s="35" t="s">
        <v>66</v>
      </c>
      <c r="B30" s="293"/>
      <c r="C30" s="76" t="s">
        <v>67</v>
      </c>
      <c r="D30" s="72">
        <v>61153390</v>
      </c>
      <c r="E30" s="44"/>
      <c r="F30" s="43">
        <v>75</v>
      </c>
      <c r="G30" s="43">
        <v>25</v>
      </c>
      <c r="H30" s="44">
        <f t="shared" si="3"/>
        <v>100</v>
      </c>
      <c r="I30" s="45">
        <f>(Z30*H30)/100</f>
        <v>0.796163010385881</v>
      </c>
      <c r="J30" s="43">
        <f>'[1]Oktober  (2)'!Q34</f>
        <v>20835200</v>
      </c>
      <c r="K30" s="68">
        <f>4050000+32776340</f>
        <v>36826340</v>
      </c>
      <c r="L30" s="43">
        <f t="shared" si="2"/>
        <v>57661540</v>
      </c>
      <c r="M30" s="43"/>
      <c r="N30" s="41">
        <v>0</v>
      </c>
      <c r="O30" s="190"/>
      <c r="P30" s="190"/>
      <c r="Q30" s="190"/>
      <c r="R30" s="37"/>
      <c r="S30" s="215" t="s">
        <v>40</v>
      </c>
      <c r="T30" s="215"/>
      <c r="U30" s="41">
        <v>0</v>
      </c>
      <c r="V30" s="41">
        <v>0</v>
      </c>
      <c r="W30" s="40">
        <v>0</v>
      </c>
      <c r="X30" s="41">
        <v>0</v>
      </c>
      <c r="Y30" s="41">
        <v>0</v>
      </c>
      <c r="Z30" s="42">
        <f>SUM(D30/D227)*100</f>
        <v>0.79616301038588111</v>
      </c>
      <c r="AA30" s="43">
        <f t="shared" si="0"/>
        <v>3491850</v>
      </c>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8"/>
    </row>
    <row r="31" spans="1:153" s="377" customFormat="1" ht="63" x14ac:dyDescent="0.25">
      <c r="A31" s="363"/>
      <c r="B31" s="20" t="s">
        <v>12</v>
      </c>
      <c r="C31" s="21" t="s">
        <v>13</v>
      </c>
      <c r="D31" s="364">
        <f>SUM(D32:D43)</f>
        <v>924577525</v>
      </c>
      <c r="E31" s="365" t="s">
        <v>584</v>
      </c>
      <c r="F31" s="366"/>
      <c r="G31" s="366"/>
      <c r="H31" s="365"/>
      <c r="I31" s="367"/>
      <c r="J31" s="366"/>
      <c r="K31" s="364">
        <f>SUM(K32:K43)</f>
        <v>867880727</v>
      </c>
      <c r="L31" s="366"/>
      <c r="M31" s="364">
        <f>SUM(M32:M43)</f>
        <v>56696798</v>
      </c>
      <c r="N31" s="368" t="s">
        <v>14</v>
      </c>
      <c r="O31" s="369"/>
      <c r="P31" s="369"/>
      <c r="Q31" s="369"/>
      <c r="R31" s="370"/>
      <c r="S31" s="371" t="s">
        <v>585</v>
      </c>
      <c r="T31" s="372"/>
      <c r="U31" s="368"/>
      <c r="V31" s="368"/>
      <c r="W31" s="373"/>
      <c r="X31" s="368"/>
      <c r="Y31" s="368"/>
      <c r="Z31" s="374"/>
      <c r="AA31" s="366"/>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5"/>
      <c r="CQ31" s="375"/>
      <c r="CR31" s="375"/>
      <c r="CS31" s="375"/>
      <c r="CT31" s="375"/>
      <c r="CU31" s="375"/>
      <c r="CV31" s="375"/>
      <c r="CW31" s="375"/>
      <c r="CX31" s="375"/>
      <c r="CY31" s="375"/>
      <c r="CZ31" s="375"/>
      <c r="DA31" s="375"/>
      <c r="DB31" s="375"/>
      <c r="DC31" s="375"/>
      <c r="DD31" s="375"/>
      <c r="DE31" s="375"/>
      <c r="DF31" s="375"/>
      <c r="DG31" s="375"/>
      <c r="DH31" s="375"/>
      <c r="DI31" s="375"/>
      <c r="DJ31" s="375"/>
      <c r="DK31" s="375"/>
      <c r="DL31" s="375"/>
      <c r="DM31" s="375"/>
      <c r="DN31" s="375"/>
      <c r="DO31" s="375"/>
      <c r="DP31" s="375"/>
      <c r="DQ31" s="375"/>
      <c r="DR31" s="375"/>
      <c r="DS31" s="375"/>
      <c r="DT31" s="375"/>
      <c r="DU31" s="375"/>
      <c r="DV31" s="375"/>
      <c r="DW31" s="375"/>
      <c r="DX31" s="375"/>
      <c r="DY31" s="375"/>
      <c r="DZ31" s="375"/>
      <c r="EA31" s="375"/>
      <c r="EB31" s="375"/>
      <c r="EC31" s="375"/>
      <c r="ED31" s="375"/>
      <c r="EE31" s="375"/>
      <c r="EF31" s="375"/>
      <c r="EG31" s="375"/>
      <c r="EH31" s="375"/>
      <c r="EI31" s="375"/>
      <c r="EJ31" s="375"/>
      <c r="EK31" s="375"/>
      <c r="EL31" s="375"/>
      <c r="EM31" s="375"/>
      <c r="EN31" s="375"/>
      <c r="EO31" s="375"/>
      <c r="EP31" s="375"/>
      <c r="EQ31" s="375"/>
      <c r="ER31" s="375"/>
      <c r="ES31" s="375"/>
      <c r="ET31" s="375"/>
      <c r="EU31" s="375"/>
      <c r="EV31" s="375"/>
      <c r="EW31" s="376"/>
    </row>
    <row r="32" spans="1:153" s="49" customFormat="1" ht="47.25" x14ac:dyDescent="0.25">
      <c r="A32" s="35"/>
      <c r="B32" s="35" t="s">
        <v>15</v>
      </c>
      <c r="C32" s="36" t="s">
        <v>16</v>
      </c>
      <c r="D32" s="360">
        <v>56334500</v>
      </c>
      <c r="E32" s="44" t="s">
        <v>584</v>
      </c>
      <c r="F32" s="43"/>
      <c r="G32" s="43"/>
      <c r="H32" s="44"/>
      <c r="I32" s="45"/>
      <c r="J32" s="43"/>
      <c r="K32" s="43">
        <v>47454362</v>
      </c>
      <c r="L32" s="44">
        <v>99.999999999999986</v>
      </c>
      <c r="M32" s="44">
        <f>D32-K32</f>
        <v>8880138</v>
      </c>
      <c r="N32" s="41" t="s">
        <v>14</v>
      </c>
      <c r="O32" s="190"/>
      <c r="P32" s="190"/>
      <c r="Q32" s="190"/>
      <c r="R32" s="37"/>
      <c r="S32" s="378" t="s">
        <v>17</v>
      </c>
      <c r="T32" s="215"/>
      <c r="U32" s="41"/>
      <c r="V32" s="41"/>
      <c r="W32" s="40"/>
      <c r="X32" s="41"/>
      <c r="Y32" s="41"/>
      <c r="Z32" s="42"/>
      <c r="AA32" s="43"/>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8"/>
    </row>
    <row r="33" spans="1:153" s="49" customFormat="1" ht="63" x14ac:dyDescent="0.25">
      <c r="A33" s="35"/>
      <c r="B33" s="50" t="s">
        <v>20</v>
      </c>
      <c r="C33" s="51" t="s">
        <v>21</v>
      </c>
      <c r="D33" s="361">
        <v>20054025</v>
      </c>
      <c r="E33" s="44" t="s">
        <v>584</v>
      </c>
      <c r="F33" s="43"/>
      <c r="G33" s="43"/>
      <c r="H33" s="44"/>
      <c r="I33" s="45"/>
      <c r="J33" s="43"/>
      <c r="K33" s="58">
        <v>3778750</v>
      </c>
      <c r="L33" s="59">
        <v>25</v>
      </c>
      <c r="M33" s="44">
        <f t="shared" ref="M33:M43" si="4">D33-K33</f>
        <v>16275275</v>
      </c>
      <c r="N33" s="41" t="s">
        <v>14</v>
      </c>
      <c r="O33" s="190"/>
      <c r="P33" s="190"/>
      <c r="Q33" s="190"/>
      <c r="R33" s="37"/>
      <c r="S33" s="379" t="s">
        <v>17</v>
      </c>
      <c r="T33" s="215"/>
      <c r="U33" s="41"/>
      <c r="V33" s="41"/>
      <c r="W33" s="40"/>
      <c r="X33" s="41"/>
      <c r="Y33" s="41"/>
      <c r="Z33" s="42"/>
      <c r="AA33" s="43"/>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8"/>
    </row>
    <row r="34" spans="1:153" s="49" customFormat="1" ht="47.25" x14ac:dyDescent="0.25">
      <c r="A34" s="35"/>
      <c r="B34" s="50" t="s">
        <v>22</v>
      </c>
      <c r="C34" s="51" t="s">
        <v>23</v>
      </c>
      <c r="D34" s="361">
        <v>25001260</v>
      </c>
      <c r="E34" s="44" t="s">
        <v>584</v>
      </c>
      <c r="F34" s="43"/>
      <c r="G34" s="43"/>
      <c r="H34" s="44"/>
      <c r="I34" s="45"/>
      <c r="J34" s="43"/>
      <c r="K34" s="58">
        <v>25001260</v>
      </c>
      <c r="L34" s="59">
        <v>100</v>
      </c>
      <c r="M34" s="44">
        <f t="shared" si="4"/>
        <v>0</v>
      </c>
      <c r="N34" s="41" t="s">
        <v>14</v>
      </c>
      <c r="O34" s="190"/>
      <c r="P34" s="190"/>
      <c r="Q34" s="190"/>
      <c r="R34" s="37"/>
      <c r="S34" s="379" t="s">
        <v>17</v>
      </c>
      <c r="T34" s="215"/>
      <c r="U34" s="41"/>
      <c r="V34" s="41"/>
      <c r="W34" s="40"/>
      <c r="X34" s="41"/>
      <c r="Y34" s="41"/>
      <c r="Z34" s="42"/>
      <c r="AA34" s="43"/>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8"/>
    </row>
    <row r="35" spans="1:153" s="49" customFormat="1" ht="47.25" x14ac:dyDescent="0.25">
      <c r="A35" s="35"/>
      <c r="B35" s="50" t="s">
        <v>24</v>
      </c>
      <c r="C35" s="51" t="s">
        <v>25</v>
      </c>
      <c r="D35" s="361">
        <v>10648260</v>
      </c>
      <c r="E35" s="44" t="s">
        <v>584</v>
      </c>
      <c r="F35" s="43"/>
      <c r="G35" s="43"/>
      <c r="H35" s="44"/>
      <c r="I35" s="45"/>
      <c r="J35" s="43"/>
      <c r="K35" s="58">
        <v>10648260</v>
      </c>
      <c r="L35" s="59">
        <v>100</v>
      </c>
      <c r="M35" s="44">
        <f t="shared" si="4"/>
        <v>0</v>
      </c>
      <c r="N35" s="41" t="s">
        <v>14</v>
      </c>
      <c r="O35" s="190"/>
      <c r="P35" s="190"/>
      <c r="Q35" s="190"/>
      <c r="R35" s="37"/>
      <c r="S35" s="379" t="s">
        <v>17</v>
      </c>
      <c r="T35" s="215"/>
      <c r="U35" s="41"/>
      <c r="V35" s="41"/>
      <c r="W35" s="40"/>
      <c r="X35" s="41"/>
      <c r="Y35" s="41"/>
      <c r="Z35" s="42"/>
      <c r="AA35" s="43"/>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8"/>
    </row>
    <row r="36" spans="1:153" s="49" customFormat="1" ht="47.25" x14ac:dyDescent="0.25">
      <c r="A36" s="35"/>
      <c r="B36" s="50" t="s">
        <v>26</v>
      </c>
      <c r="C36" s="51" t="s">
        <v>27</v>
      </c>
      <c r="D36" s="361">
        <v>1523600</v>
      </c>
      <c r="E36" s="44" t="s">
        <v>584</v>
      </c>
      <c r="F36" s="43"/>
      <c r="G36" s="43"/>
      <c r="H36" s="44"/>
      <c r="I36" s="45"/>
      <c r="J36" s="43"/>
      <c r="K36" s="58">
        <v>1522500</v>
      </c>
      <c r="L36" s="59">
        <v>100</v>
      </c>
      <c r="M36" s="44">
        <f t="shared" si="4"/>
        <v>1100</v>
      </c>
      <c r="N36" s="41" t="s">
        <v>14</v>
      </c>
      <c r="O36" s="190"/>
      <c r="P36" s="190"/>
      <c r="Q36" s="190"/>
      <c r="R36" s="37"/>
      <c r="S36" s="379" t="s">
        <v>17</v>
      </c>
      <c r="T36" s="215"/>
      <c r="U36" s="41"/>
      <c r="V36" s="41"/>
      <c r="W36" s="40"/>
      <c r="X36" s="41"/>
      <c r="Y36" s="41"/>
      <c r="Z36" s="42"/>
      <c r="AA36" s="43"/>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8"/>
    </row>
    <row r="37" spans="1:153" s="49" customFormat="1" ht="47.25" x14ac:dyDescent="0.25">
      <c r="A37" s="35"/>
      <c r="B37" s="50" t="s">
        <v>28</v>
      </c>
      <c r="C37" s="51" t="s">
        <v>29</v>
      </c>
      <c r="D37" s="361">
        <v>3745040</v>
      </c>
      <c r="E37" s="44" t="s">
        <v>584</v>
      </c>
      <c r="F37" s="43"/>
      <c r="G37" s="43"/>
      <c r="H37" s="44"/>
      <c r="I37" s="45"/>
      <c r="J37" s="43"/>
      <c r="K37" s="58">
        <v>3744260</v>
      </c>
      <c r="L37" s="59">
        <v>100</v>
      </c>
      <c r="M37" s="44">
        <f t="shared" si="4"/>
        <v>780</v>
      </c>
      <c r="N37" s="41" t="s">
        <v>14</v>
      </c>
      <c r="O37" s="190"/>
      <c r="P37" s="190"/>
      <c r="Q37" s="190"/>
      <c r="R37" s="37"/>
      <c r="S37" s="379" t="s">
        <v>17</v>
      </c>
      <c r="T37" s="215"/>
      <c r="U37" s="41"/>
      <c r="V37" s="41"/>
      <c r="W37" s="40"/>
      <c r="X37" s="41"/>
      <c r="Y37" s="41"/>
      <c r="Z37" s="42"/>
      <c r="AA37" s="43"/>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8"/>
    </row>
    <row r="38" spans="1:153" s="49" customFormat="1" ht="47.25" x14ac:dyDescent="0.25">
      <c r="A38" s="35"/>
      <c r="B38" s="50" t="s">
        <v>30</v>
      </c>
      <c r="C38" s="51" t="s">
        <v>31</v>
      </c>
      <c r="D38" s="361">
        <v>29940000</v>
      </c>
      <c r="E38" s="44" t="s">
        <v>584</v>
      </c>
      <c r="F38" s="43"/>
      <c r="G38" s="43"/>
      <c r="H38" s="44"/>
      <c r="I38" s="45"/>
      <c r="J38" s="43"/>
      <c r="K38" s="58">
        <v>29940000</v>
      </c>
      <c r="L38" s="59">
        <v>100</v>
      </c>
      <c r="M38" s="44">
        <f t="shared" si="4"/>
        <v>0</v>
      </c>
      <c r="N38" s="41" t="s">
        <v>14</v>
      </c>
      <c r="O38" s="190"/>
      <c r="P38" s="190"/>
      <c r="Q38" s="190"/>
      <c r="R38" s="37"/>
      <c r="S38" s="379" t="s">
        <v>17</v>
      </c>
      <c r="T38" s="215"/>
      <c r="U38" s="41"/>
      <c r="V38" s="41"/>
      <c r="W38" s="40"/>
      <c r="X38" s="41"/>
      <c r="Y38" s="41"/>
      <c r="Z38" s="42"/>
      <c r="AA38" s="43"/>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8"/>
    </row>
    <row r="39" spans="1:153" s="49" customFormat="1" ht="47.25" x14ac:dyDescent="0.25">
      <c r="A39" s="35"/>
      <c r="B39" s="50" t="s">
        <v>32</v>
      </c>
      <c r="C39" s="51" t="s">
        <v>33</v>
      </c>
      <c r="D39" s="361">
        <v>5925000</v>
      </c>
      <c r="E39" s="44" t="s">
        <v>584</v>
      </c>
      <c r="F39" s="43"/>
      <c r="G39" s="43"/>
      <c r="H39" s="44"/>
      <c r="I39" s="45"/>
      <c r="J39" s="43"/>
      <c r="K39" s="58">
        <v>1838000</v>
      </c>
      <c r="L39" s="59">
        <v>50</v>
      </c>
      <c r="M39" s="44">
        <f t="shared" si="4"/>
        <v>4087000</v>
      </c>
      <c r="N39" s="41" t="s">
        <v>14</v>
      </c>
      <c r="O39" s="190"/>
      <c r="P39" s="190"/>
      <c r="Q39" s="190"/>
      <c r="R39" s="37"/>
      <c r="S39" s="379" t="s">
        <v>17</v>
      </c>
      <c r="T39" s="215"/>
      <c r="U39" s="41"/>
      <c r="V39" s="41"/>
      <c r="W39" s="40"/>
      <c r="X39" s="41"/>
      <c r="Y39" s="41"/>
      <c r="Z39" s="42"/>
      <c r="AA39" s="43"/>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8"/>
    </row>
    <row r="40" spans="1:153" s="49" customFormat="1" ht="47.25" x14ac:dyDescent="0.25">
      <c r="A40" s="35"/>
      <c r="B40" s="35" t="s">
        <v>34</v>
      </c>
      <c r="C40" s="36" t="s">
        <v>35</v>
      </c>
      <c r="D40" s="72">
        <v>179543000</v>
      </c>
      <c r="E40" s="44" t="s">
        <v>584</v>
      </c>
      <c r="F40" s="43"/>
      <c r="G40" s="43"/>
      <c r="H40" s="44"/>
      <c r="I40" s="45"/>
      <c r="J40" s="43"/>
      <c r="K40" s="43">
        <v>177015495</v>
      </c>
      <c r="L40" s="44">
        <v>100</v>
      </c>
      <c r="M40" s="44">
        <f t="shared" si="4"/>
        <v>2527505</v>
      </c>
      <c r="N40" s="41" t="s">
        <v>14</v>
      </c>
      <c r="O40" s="190"/>
      <c r="P40" s="190"/>
      <c r="Q40" s="190"/>
      <c r="R40" s="37"/>
      <c r="S40" s="378" t="s">
        <v>17</v>
      </c>
      <c r="T40" s="215"/>
      <c r="U40" s="41"/>
      <c r="V40" s="41"/>
      <c r="W40" s="40"/>
      <c r="X40" s="41"/>
      <c r="Y40" s="41"/>
      <c r="Z40" s="42"/>
      <c r="AA40" s="43"/>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8"/>
    </row>
    <row r="41" spans="1:153" s="49" customFormat="1" ht="63" x14ac:dyDescent="0.25">
      <c r="A41" s="35"/>
      <c r="B41" s="35" t="s">
        <v>36</v>
      </c>
      <c r="C41" s="36" t="s">
        <v>37</v>
      </c>
      <c r="D41" s="72">
        <v>156751420</v>
      </c>
      <c r="E41" s="44" t="s">
        <v>584</v>
      </c>
      <c r="F41" s="43"/>
      <c r="G41" s="43"/>
      <c r="H41" s="44"/>
      <c r="I41" s="45"/>
      <c r="J41" s="43"/>
      <c r="K41" s="43">
        <v>156751420</v>
      </c>
      <c r="L41" s="44">
        <v>99.999999999999986</v>
      </c>
      <c r="M41" s="44">
        <f t="shared" si="4"/>
        <v>0</v>
      </c>
      <c r="N41" s="41" t="s">
        <v>14</v>
      </c>
      <c r="O41" s="190"/>
      <c r="P41" s="190"/>
      <c r="Q41" s="190"/>
      <c r="R41" s="37"/>
      <c r="S41" s="378" t="s">
        <v>17</v>
      </c>
      <c r="T41" s="215"/>
      <c r="U41" s="41"/>
      <c r="V41" s="41"/>
      <c r="W41" s="40"/>
      <c r="X41" s="41"/>
      <c r="Y41" s="41"/>
      <c r="Z41" s="42"/>
      <c r="AA41" s="43"/>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8"/>
    </row>
    <row r="42" spans="1:153" s="49" customFormat="1" ht="47.25" x14ac:dyDescent="0.25">
      <c r="A42" s="35"/>
      <c r="B42" s="35" t="s">
        <v>38</v>
      </c>
      <c r="C42" s="36" t="s">
        <v>39</v>
      </c>
      <c r="D42" s="72">
        <v>217200000</v>
      </c>
      <c r="E42" s="44" t="s">
        <v>584</v>
      </c>
      <c r="F42" s="43"/>
      <c r="G42" s="43"/>
      <c r="H42" s="44"/>
      <c r="I42" s="45"/>
      <c r="J42" s="43"/>
      <c r="K42" s="43">
        <v>217165000</v>
      </c>
      <c r="L42" s="44">
        <v>100</v>
      </c>
      <c r="M42" s="44">
        <f t="shared" si="4"/>
        <v>35000</v>
      </c>
      <c r="N42" s="41" t="s">
        <v>14</v>
      </c>
      <c r="O42" s="190"/>
      <c r="P42" s="190"/>
      <c r="Q42" s="190"/>
      <c r="R42" s="37"/>
      <c r="S42" s="380" t="s">
        <v>40</v>
      </c>
      <c r="T42" s="215"/>
      <c r="U42" s="41"/>
      <c r="V42" s="41"/>
      <c r="W42" s="40"/>
      <c r="X42" s="41"/>
      <c r="Y42" s="41"/>
      <c r="Z42" s="42"/>
      <c r="AA42" s="43"/>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8"/>
    </row>
    <row r="43" spans="1:153" s="49" customFormat="1" ht="47.25" x14ac:dyDescent="0.25">
      <c r="A43" s="35"/>
      <c r="B43" s="50" t="s">
        <v>41</v>
      </c>
      <c r="C43" s="51" t="s">
        <v>42</v>
      </c>
      <c r="D43" s="361">
        <v>217911420</v>
      </c>
      <c r="E43" s="44" t="s">
        <v>584</v>
      </c>
      <c r="F43" s="43"/>
      <c r="G43" s="43"/>
      <c r="H43" s="44"/>
      <c r="I43" s="45"/>
      <c r="J43" s="43"/>
      <c r="K43" s="58">
        <v>193021420</v>
      </c>
      <c r="L43" s="59">
        <v>99.999999999999986</v>
      </c>
      <c r="M43" s="44">
        <f t="shared" si="4"/>
        <v>24890000</v>
      </c>
      <c r="N43" s="41" t="s">
        <v>14</v>
      </c>
      <c r="O43" s="190"/>
      <c r="P43" s="190"/>
      <c r="Q43" s="190"/>
      <c r="R43" s="37"/>
      <c r="S43" s="381" t="s">
        <v>40</v>
      </c>
      <c r="T43" s="215"/>
      <c r="U43" s="41"/>
      <c r="V43" s="41"/>
      <c r="W43" s="40"/>
      <c r="X43" s="41"/>
      <c r="Y43" s="41"/>
      <c r="Z43" s="42"/>
      <c r="AA43" s="43"/>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8"/>
    </row>
    <row r="44" spans="1:153" s="49" customFormat="1" x14ac:dyDescent="0.25">
      <c r="A44" s="35"/>
      <c r="B44" s="50"/>
      <c r="C44" s="51"/>
      <c r="D44" s="361"/>
      <c r="E44" s="44"/>
      <c r="F44" s="43"/>
      <c r="G44" s="43"/>
      <c r="H44" s="44"/>
      <c r="I44" s="45"/>
      <c r="J44" s="43"/>
      <c r="K44" s="58"/>
      <c r="L44" s="59"/>
      <c r="M44" s="59"/>
      <c r="N44" s="41"/>
      <c r="O44" s="190"/>
      <c r="P44" s="190"/>
      <c r="Q44" s="190"/>
      <c r="R44" s="37"/>
      <c r="S44" s="225"/>
      <c r="T44" s="215"/>
      <c r="U44" s="41"/>
      <c r="V44" s="41"/>
      <c r="W44" s="40"/>
      <c r="X44" s="41"/>
      <c r="Y44" s="41"/>
      <c r="Z44" s="42"/>
      <c r="AA44" s="43"/>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8"/>
    </row>
    <row r="45" spans="1:153" s="377" customFormat="1" ht="63" x14ac:dyDescent="0.25">
      <c r="A45" s="363"/>
      <c r="B45" s="20" t="s">
        <v>43</v>
      </c>
      <c r="C45" s="21" t="s">
        <v>44</v>
      </c>
      <c r="D45" s="71">
        <f>SUM(D46:D47)</f>
        <v>154758890</v>
      </c>
      <c r="E45" s="365" t="s">
        <v>584</v>
      </c>
      <c r="F45" s="366"/>
      <c r="G45" s="366"/>
      <c r="H45" s="365"/>
      <c r="I45" s="367"/>
      <c r="J45" s="366"/>
      <c r="K45" s="71">
        <f>SUM(K46:K47)</f>
        <v>94046648</v>
      </c>
      <c r="L45" s="382"/>
      <c r="M45" s="71">
        <f>SUM(M46:M47)</f>
        <v>60712242</v>
      </c>
      <c r="N45" s="368" t="s">
        <v>14</v>
      </c>
      <c r="O45" s="369"/>
      <c r="P45" s="369"/>
      <c r="Q45" s="369"/>
      <c r="R45" s="370"/>
      <c r="S45" s="383" t="str">
        <f>S46</f>
        <v>DBH PJK BKN PJK</v>
      </c>
      <c r="T45" s="372"/>
      <c r="U45" s="368"/>
      <c r="V45" s="368"/>
      <c r="W45" s="373"/>
      <c r="X45" s="368"/>
      <c r="Y45" s="368"/>
      <c r="Z45" s="374"/>
      <c r="AA45" s="366"/>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5"/>
      <c r="CQ45" s="375"/>
      <c r="CR45" s="375"/>
      <c r="CS45" s="375"/>
      <c r="CT45" s="375"/>
      <c r="CU45" s="375"/>
      <c r="CV45" s="375"/>
      <c r="CW45" s="375"/>
      <c r="CX45" s="375"/>
      <c r="CY45" s="375"/>
      <c r="CZ45" s="375"/>
      <c r="DA45" s="375"/>
      <c r="DB45" s="375"/>
      <c r="DC45" s="375"/>
      <c r="DD45" s="375"/>
      <c r="DE45" s="375"/>
      <c r="DF45" s="375"/>
      <c r="DG45" s="375"/>
      <c r="DH45" s="375"/>
      <c r="DI45" s="375"/>
      <c r="DJ45" s="375"/>
      <c r="DK45" s="375"/>
      <c r="DL45" s="375"/>
      <c r="DM45" s="375"/>
      <c r="DN45" s="375"/>
      <c r="DO45" s="375"/>
      <c r="DP45" s="375"/>
      <c r="DQ45" s="375"/>
      <c r="DR45" s="375"/>
      <c r="DS45" s="375"/>
      <c r="DT45" s="375"/>
      <c r="DU45" s="375"/>
      <c r="DV45" s="375"/>
      <c r="DW45" s="375"/>
      <c r="DX45" s="375"/>
      <c r="DY45" s="375"/>
      <c r="DZ45" s="375"/>
      <c r="EA45" s="375"/>
      <c r="EB45" s="375"/>
      <c r="EC45" s="375"/>
      <c r="ED45" s="375"/>
      <c r="EE45" s="375"/>
      <c r="EF45" s="375"/>
      <c r="EG45" s="375"/>
      <c r="EH45" s="375"/>
      <c r="EI45" s="375"/>
      <c r="EJ45" s="375"/>
      <c r="EK45" s="375"/>
      <c r="EL45" s="375"/>
      <c r="EM45" s="375"/>
      <c r="EN45" s="375"/>
      <c r="EO45" s="375"/>
      <c r="EP45" s="375"/>
      <c r="EQ45" s="375"/>
      <c r="ER45" s="375"/>
      <c r="ES45" s="375"/>
      <c r="ET45" s="375"/>
      <c r="EU45" s="375"/>
      <c r="EV45" s="375"/>
      <c r="EW45" s="376"/>
    </row>
    <row r="46" spans="1:153" s="49" customFormat="1" ht="47.25" x14ac:dyDescent="0.25">
      <c r="A46" s="35"/>
      <c r="B46" s="35" t="s">
        <v>45</v>
      </c>
      <c r="C46" s="36" t="s">
        <v>46</v>
      </c>
      <c r="D46" s="72">
        <v>131158890</v>
      </c>
      <c r="E46" s="44" t="s">
        <v>584</v>
      </c>
      <c r="F46" s="43"/>
      <c r="G46" s="43"/>
      <c r="H46" s="44"/>
      <c r="I46" s="45"/>
      <c r="J46" s="43"/>
      <c r="K46" s="58">
        <v>90515048</v>
      </c>
      <c r="L46" s="44">
        <v>80</v>
      </c>
      <c r="M46" s="44">
        <f t="shared" ref="M46:M47" si="5">D46-K46</f>
        <v>40643842</v>
      </c>
      <c r="N46" s="41" t="s">
        <v>14</v>
      </c>
      <c r="O46" s="190"/>
      <c r="P46" s="190"/>
      <c r="Q46" s="190"/>
      <c r="R46" s="37"/>
      <c r="S46" s="380" t="s">
        <v>40</v>
      </c>
      <c r="T46" s="215"/>
      <c r="U46" s="41"/>
      <c r="V46" s="41"/>
      <c r="W46" s="40"/>
      <c r="X46" s="41"/>
      <c r="Y46" s="41"/>
      <c r="Z46" s="42"/>
      <c r="AA46" s="43"/>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8"/>
    </row>
    <row r="47" spans="1:153" s="49" customFormat="1" ht="63" x14ac:dyDescent="0.25">
      <c r="A47" s="35"/>
      <c r="B47" s="50" t="s">
        <v>47</v>
      </c>
      <c r="C47" s="51" t="s">
        <v>48</v>
      </c>
      <c r="D47" s="361">
        <v>23600000</v>
      </c>
      <c r="E47" s="44" t="s">
        <v>584</v>
      </c>
      <c r="F47" s="43"/>
      <c r="G47" s="43"/>
      <c r="H47" s="44"/>
      <c r="I47" s="45"/>
      <c r="J47" s="43"/>
      <c r="K47" s="58">
        <v>3531600</v>
      </c>
      <c r="L47" s="59">
        <v>40</v>
      </c>
      <c r="M47" s="44">
        <f t="shared" si="5"/>
        <v>20068400</v>
      </c>
      <c r="N47" s="41" t="s">
        <v>14</v>
      </c>
      <c r="O47" s="190"/>
      <c r="P47" s="190"/>
      <c r="Q47" s="190"/>
      <c r="R47" s="37"/>
      <c r="S47" s="381" t="s">
        <v>40</v>
      </c>
      <c r="T47" s="215"/>
      <c r="U47" s="41"/>
      <c r="V47" s="41"/>
      <c r="W47" s="40"/>
      <c r="X47" s="41"/>
      <c r="Y47" s="41"/>
      <c r="Z47" s="42"/>
      <c r="AA47" s="43"/>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8"/>
    </row>
    <row r="48" spans="1:153" s="49" customFormat="1" ht="8.25" customHeight="1" x14ac:dyDescent="0.25">
      <c r="A48" s="35"/>
      <c r="B48" s="50"/>
      <c r="C48" s="51"/>
      <c r="D48" s="361"/>
      <c r="E48" s="44"/>
      <c r="F48" s="43"/>
      <c r="G48" s="43"/>
      <c r="H48" s="44"/>
      <c r="I48" s="45"/>
      <c r="J48" s="43"/>
      <c r="K48" s="58"/>
      <c r="L48" s="59"/>
      <c r="M48" s="59"/>
      <c r="N48" s="41"/>
      <c r="O48" s="190"/>
      <c r="P48" s="190"/>
      <c r="Q48" s="190"/>
      <c r="R48" s="37"/>
      <c r="S48" s="225"/>
      <c r="T48" s="215"/>
      <c r="U48" s="41"/>
      <c r="V48" s="41"/>
      <c r="W48" s="40"/>
      <c r="X48" s="41"/>
      <c r="Y48" s="41"/>
      <c r="Z48" s="42"/>
      <c r="AA48" s="43"/>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8"/>
    </row>
    <row r="49" spans="1:153" s="377" customFormat="1" ht="78.75" x14ac:dyDescent="0.25">
      <c r="A49" s="363"/>
      <c r="B49" s="20" t="s">
        <v>49</v>
      </c>
      <c r="C49" s="21" t="s">
        <v>50</v>
      </c>
      <c r="D49" s="71">
        <f>SUM(D50:D51)</f>
        <v>26013992.5</v>
      </c>
      <c r="E49" s="365" t="s">
        <v>584</v>
      </c>
      <c r="F49" s="366"/>
      <c r="G49" s="366"/>
      <c r="H49" s="365"/>
      <c r="I49" s="367"/>
      <c r="J49" s="366"/>
      <c r="K49" s="71">
        <f>SUM(K50:K51)</f>
        <v>26007798</v>
      </c>
      <c r="L49" s="382"/>
      <c r="M49" s="71">
        <f>SUM(M50:M51)</f>
        <v>6194.5</v>
      </c>
      <c r="N49" s="368" t="s">
        <v>14</v>
      </c>
      <c r="O49" s="369"/>
      <c r="P49" s="369"/>
      <c r="Q49" s="369"/>
      <c r="R49" s="370"/>
      <c r="S49" s="373" t="s">
        <v>586</v>
      </c>
      <c r="T49" s="372"/>
      <c r="U49" s="368"/>
      <c r="V49" s="368"/>
      <c r="W49" s="373"/>
      <c r="X49" s="368"/>
      <c r="Y49" s="368"/>
      <c r="Z49" s="374"/>
      <c r="AA49" s="366"/>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5"/>
      <c r="CQ49" s="375"/>
      <c r="CR49" s="375"/>
      <c r="CS49" s="375"/>
      <c r="CT49" s="375"/>
      <c r="CU49" s="375"/>
      <c r="CV49" s="375"/>
      <c r="CW49" s="375"/>
      <c r="CX49" s="375"/>
      <c r="CY49" s="375"/>
      <c r="CZ49" s="375"/>
      <c r="DA49" s="375"/>
      <c r="DB49" s="375"/>
      <c r="DC49" s="375"/>
      <c r="DD49" s="375"/>
      <c r="DE49" s="375"/>
      <c r="DF49" s="375"/>
      <c r="DG49" s="375"/>
      <c r="DH49" s="375"/>
      <c r="DI49" s="375"/>
      <c r="DJ49" s="375"/>
      <c r="DK49" s="375"/>
      <c r="DL49" s="375"/>
      <c r="DM49" s="375"/>
      <c r="DN49" s="375"/>
      <c r="DO49" s="375"/>
      <c r="DP49" s="375"/>
      <c r="DQ49" s="375"/>
      <c r="DR49" s="375"/>
      <c r="DS49" s="375"/>
      <c r="DT49" s="375"/>
      <c r="DU49" s="375"/>
      <c r="DV49" s="375"/>
      <c r="DW49" s="375"/>
      <c r="DX49" s="375"/>
      <c r="DY49" s="375"/>
      <c r="DZ49" s="375"/>
      <c r="EA49" s="375"/>
      <c r="EB49" s="375"/>
      <c r="EC49" s="375"/>
      <c r="ED49" s="375"/>
      <c r="EE49" s="375"/>
      <c r="EF49" s="375"/>
      <c r="EG49" s="375"/>
      <c r="EH49" s="375"/>
      <c r="EI49" s="375"/>
      <c r="EJ49" s="375"/>
      <c r="EK49" s="375"/>
      <c r="EL49" s="375"/>
      <c r="EM49" s="375"/>
      <c r="EN49" s="375"/>
      <c r="EO49" s="375"/>
      <c r="EP49" s="375"/>
      <c r="EQ49" s="375"/>
      <c r="ER49" s="375"/>
      <c r="ES49" s="375"/>
      <c r="ET49" s="375"/>
      <c r="EU49" s="375"/>
      <c r="EV49" s="375"/>
      <c r="EW49" s="376"/>
    </row>
    <row r="50" spans="1:153" s="49" customFormat="1" ht="63" x14ac:dyDescent="0.25">
      <c r="A50" s="35"/>
      <c r="B50" s="35" t="s">
        <v>51</v>
      </c>
      <c r="C50" s="36" t="s">
        <v>52</v>
      </c>
      <c r="D50" s="72">
        <v>22326992.5</v>
      </c>
      <c r="E50" s="44" t="s">
        <v>584</v>
      </c>
      <c r="F50" s="43"/>
      <c r="G50" s="43"/>
      <c r="H50" s="44"/>
      <c r="I50" s="45"/>
      <c r="J50" s="43"/>
      <c r="K50" s="58">
        <v>22326868</v>
      </c>
      <c r="L50" s="59">
        <v>100</v>
      </c>
      <c r="M50" s="44">
        <f t="shared" ref="M50:M51" si="6">D50-K50</f>
        <v>124.5</v>
      </c>
      <c r="N50" s="41" t="s">
        <v>14</v>
      </c>
      <c r="O50" s="190"/>
      <c r="P50" s="190"/>
      <c r="Q50" s="190"/>
      <c r="R50" s="37"/>
      <c r="S50" s="40" t="s">
        <v>53</v>
      </c>
      <c r="T50" s="215"/>
      <c r="U50" s="41"/>
      <c r="V50" s="41"/>
      <c r="W50" s="40"/>
      <c r="X50" s="41"/>
      <c r="Y50" s="41"/>
      <c r="Z50" s="42"/>
      <c r="AA50" s="43"/>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8"/>
    </row>
    <row r="51" spans="1:153" s="49" customFormat="1" ht="47.25" x14ac:dyDescent="0.25">
      <c r="A51" s="35"/>
      <c r="B51" s="35" t="s">
        <v>54</v>
      </c>
      <c r="C51" s="36" t="s">
        <v>55</v>
      </c>
      <c r="D51" s="72">
        <v>3687000</v>
      </c>
      <c r="E51" s="44" t="s">
        <v>584</v>
      </c>
      <c r="F51" s="43"/>
      <c r="G51" s="43"/>
      <c r="H51" s="44"/>
      <c r="I51" s="45"/>
      <c r="J51" s="43"/>
      <c r="K51" s="58">
        <v>3680930</v>
      </c>
      <c r="L51" s="59">
        <v>100</v>
      </c>
      <c r="M51" s="44">
        <f t="shared" si="6"/>
        <v>6070</v>
      </c>
      <c r="N51" s="41" t="s">
        <v>14</v>
      </c>
      <c r="O51" s="190"/>
      <c r="P51" s="190"/>
      <c r="Q51" s="190"/>
      <c r="R51" s="37"/>
      <c r="S51" s="40" t="s">
        <v>17</v>
      </c>
      <c r="T51" s="215"/>
      <c r="U51" s="41"/>
      <c r="V51" s="41"/>
      <c r="W51" s="40"/>
      <c r="X51" s="41"/>
      <c r="Y51" s="41"/>
      <c r="Z51" s="42"/>
      <c r="AA51" s="43"/>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8"/>
    </row>
    <row r="52" spans="1:153" s="49" customFormat="1" x14ac:dyDescent="0.25">
      <c r="A52" s="35"/>
      <c r="B52" s="50"/>
      <c r="C52" s="51"/>
      <c r="D52" s="361"/>
      <c r="E52" s="44"/>
      <c r="F52" s="43"/>
      <c r="G52" s="43"/>
      <c r="H52" s="44"/>
      <c r="I52" s="45"/>
      <c r="J52" s="43"/>
      <c r="K52" s="58"/>
      <c r="L52" s="59"/>
      <c r="M52" s="59"/>
      <c r="N52" s="41"/>
      <c r="O52" s="190"/>
      <c r="P52" s="190"/>
      <c r="Q52" s="190"/>
      <c r="R52" s="37"/>
      <c r="S52" s="225"/>
      <c r="T52" s="215"/>
      <c r="U52" s="41"/>
      <c r="V52" s="41"/>
      <c r="W52" s="40"/>
      <c r="X52" s="41"/>
      <c r="Y52" s="41"/>
      <c r="Z52" s="42"/>
      <c r="AA52" s="43"/>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8"/>
    </row>
    <row r="53" spans="1:153" s="377" customFormat="1" ht="63" x14ac:dyDescent="0.25">
      <c r="A53" s="363"/>
      <c r="B53" s="20" t="s">
        <v>57</v>
      </c>
      <c r="C53" s="73" t="s">
        <v>58</v>
      </c>
      <c r="D53" s="71">
        <f>D54</f>
        <v>82124250</v>
      </c>
      <c r="E53" s="365" t="s">
        <v>584</v>
      </c>
      <c r="F53" s="366"/>
      <c r="G53" s="366"/>
      <c r="H53" s="365"/>
      <c r="I53" s="367"/>
      <c r="J53" s="366"/>
      <c r="K53" s="71">
        <f>K54</f>
        <v>319250</v>
      </c>
      <c r="L53" s="382"/>
      <c r="M53" s="71">
        <f>SUM(M54:M55)</f>
        <v>81805000</v>
      </c>
      <c r="N53" s="368" t="s">
        <v>14</v>
      </c>
      <c r="O53" s="369"/>
      <c r="P53" s="369"/>
      <c r="Q53" s="369"/>
      <c r="R53" s="370"/>
      <c r="S53" s="384" t="str">
        <f>S54</f>
        <v>DBH PJK BKN PJK</v>
      </c>
      <c r="T53" s="372"/>
      <c r="U53" s="368"/>
      <c r="V53" s="368"/>
      <c r="W53" s="373"/>
      <c r="X53" s="368"/>
      <c r="Y53" s="368"/>
      <c r="Z53" s="374"/>
      <c r="AA53" s="366"/>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5"/>
      <c r="CQ53" s="375"/>
      <c r="CR53" s="375"/>
      <c r="CS53" s="375"/>
      <c r="CT53" s="375"/>
      <c r="CU53" s="375"/>
      <c r="CV53" s="375"/>
      <c r="CW53" s="375"/>
      <c r="CX53" s="375"/>
      <c r="CY53" s="375"/>
      <c r="CZ53" s="375"/>
      <c r="DA53" s="375"/>
      <c r="DB53" s="375"/>
      <c r="DC53" s="375"/>
      <c r="DD53" s="375"/>
      <c r="DE53" s="375"/>
      <c r="DF53" s="375"/>
      <c r="DG53" s="375"/>
      <c r="DH53" s="375"/>
      <c r="DI53" s="375"/>
      <c r="DJ53" s="375"/>
      <c r="DK53" s="375"/>
      <c r="DL53" s="375"/>
      <c r="DM53" s="375"/>
      <c r="DN53" s="375"/>
      <c r="DO53" s="375"/>
      <c r="DP53" s="375"/>
      <c r="DQ53" s="375"/>
      <c r="DR53" s="375"/>
      <c r="DS53" s="375"/>
      <c r="DT53" s="375"/>
      <c r="DU53" s="375"/>
      <c r="DV53" s="375"/>
      <c r="DW53" s="375"/>
      <c r="DX53" s="375"/>
      <c r="DY53" s="375"/>
      <c r="DZ53" s="375"/>
      <c r="EA53" s="375"/>
      <c r="EB53" s="375"/>
      <c r="EC53" s="375"/>
      <c r="ED53" s="375"/>
      <c r="EE53" s="375"/>
      <c r="EF53" s="375"/>
      <c r="EG53" s="375"/>
      <c r="EH53" s="375"/>
      <c r="EI53" s="375"/>
      <c r="EJ53" s="375"/>
      <c r="EK53" s="375"/>
      <c r="EL53" s="375"/>
      <c r="EM53" s="375"/>
      <c r="EN53" s="375"/>
      <c r="EO53" s="375"/>
      <c r="EP53" s="375"/>
      <c r="EQ53" s="375"/>
      <c r="ER53" s="375"/>
      <c r="ES53" s="375"/>
      <c r="ET53" s="375"/>
      <c r="EU53" s="375"/>
      <c r="EV53" s="375"/>
      <c r="EW53" s="376"/>
    </row>
    <row r="54" spans="1:153" s="49" customFormat="1" ht="63" x14ac:dyDescent="0.25">
      <c r="A54" s="35"/>
      <c r="B54" s="50" t="s">
        <v>59</v>
      </c>
      <c r="C54" s="51" t="s">
        <v>60</v>
      </c>
      <c r="D54" s="361">
        <v>82124250</v>
      </c>
      <c r="E54" s="44" t="s">
        <v>584</v>
      </c>
      <c r="F54" s="43"/>
      <c r="G54" s="43"/>
      <c r="H54" s="44"/>
      <c r="I54" s="45"/>
      <c r="J54" s="43"/>
      <c r="K54" s="58">
        <v>319250</v>
      </c>
      <c r="L54" s="31">
        <v>30</v>
      </c>
      <c r="M54" s="44">
        <f t="shared" ref="M54" si="7">D54-K54</f>
        <v>81805000</v>
      </c>
      <c r="N54" s="41" t="s">
        <v>14</v>
      </c>
      <c r="O54" s="190"/>
      <c r="P54" s="190"/>
      <c r="Q54" s="190"/>
      <c r="R54" s="37"/>
      <c r="S54" s="55" t="s">
        <v>40</v>
      </c>
      <c r="T54" s="215"/>
      <c r="U54" s="41"/>
      <c r="V54" s="41"/>
      <c r="W54" s="40"/>
      <c r="X54" s="41"/>
      <c r="Y54" s="41"/>
      <c r="Z54" s="42"/>
      <c r="AA54" s="43"/>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8"/>
    </row>
    <row r="55" spans="1:153" s="49" customFormat="1" x14ac:dyDescent="0.25">
      <c r="A55" s="35"/>
      <c r="B55" s="50"/>
      <c r="C55" s="51"/>
      <c r="D55" s="361"/>
      <c r="E55" s="44"/>
      <c r="F55" s="43"/>
      <c r="G55" s="43"/>
      <c r="H55" s="44"/>
      <c r="I55" s="45"/>
      <c r="J55" s="43"/>
      <c r="K55" s="58"/>
      <c r="L55" s="59"/>
      <c r="M55" s="59"/>
      <c r="N55" s="41"/>
      <c r="O55" s="190"/>
      <c r="P55" s="190"/>
      <c r="Q55" s="190"/>
      <c r="R55" s="37"/>
      <c r="S55" s="225"/>
      <c r="T55" s="215"/>
      <c r="U55" s="41"/>
      <c r="V55" s="41"/>
      <c r="W55" s="40"/>
      <c r="X55" s="41"/>
      <c r="Y55" s="41"/>
      <c r="Z55" s="42"/>
      <c r="AA55" s="43"/>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47"/>
      <c r="CQ55" s="47"/>
      <c r="CR55" s="47"/>
      <c r="CS55" s="47"/>
      <c r="CT55" s="47"/>
      <c r="CU55" s="47"/>
      <c r="CV55" s="47"/>
      <c r="CW55" s="47"/>
      <c r="CX55" s="47"/>
      <c r="CY55" s="47"/>
      <c r="CZ55" s="47"/>
      <c r="DA55" s="47"/>
      <c r="DB55" s="47"/>
      <c r="DC55" s="47"/>
      <c r="DD55" s="47"/>
      <c r="DE55" s="47"/>
      <c r="DF55" s="47"/>
      <c r="DG55" s="47"/>
      <c r="DH55" s="47"/>
      <c r="DI55" s="47"/>
      <c r="DJ55" s="47"/>
      <c r="DK55" s="47"/>
      <c r="DL55" s="47"/>
      <c r="DM55" s="47"/>
      <c r="DN55" s="47"/>
      <c r="DO55" s="47"/>
      <c r="DP55" s="47"/>
      <c r="DQ55" s="47"/>
      <c r="DR55" s="47"/>
      <c r="DS55" s="47"/>
      <c r="DT55" s="47"/>
      <c r="DU55" s="47"/>
      <c r="DV55" s="47"/>
      <c r="DW55" s="47"/>
      <c r="DX55" s="47"/>
      <c r="DY55" s="47"/>
      <c r="DZ55" s="47"/>
      <c r="EA55" s="47"/>
      <c r="EB55" s="47"/>
      <c r="EC55" s="47"/>
      <c r="ED55" s="47"/>
      <c r="EE55" s="47"/>
      <c r="EF55" s="47"/>
      <c r="EG55" s="47"/>
      <c r="EH55" s="47"/>
      <c r="EI55" s="47"/>
      <c r="EJ55" s="47"/>
      <c r="EK55" s="47"/>
      <c r="EL55" s="47"/>
      <c r="EM55" s="47"/>
      <c r="EN55" s="47"/>
      <c r="EO55" s="47"/>
      <c r="EP55" s="47"/>
      <c r="EQ55" s="47"/>
      <c r="ER55" s="47"/>
      <c r="ES55" s="47"/>
      <c r="ET55" s="47"/>
      <c r="EU55" s="47"/>
      <c r="EV55" s="47"/>
      <c r="EW55" s="48"/>
    </row>
    <row r="56" spans="1:153" s="377" customFormat="1" ht="78.75" x14ac:dyDescent="0.25">
      <c r="A56" s="363"/>
      <c r="B56" s="20" t="s">
        <v>61</v>
      </c>
      <c r="C56" s="73" t="s">
        <v>62</v>
      </c>
      <c r="D56" s="71">
        <f>D57+D58+D59+D81</f>
        <v>781822515</v>
      </c>
      <c r="E56" s="365" t="s">
        <v>584</v>
      </c>
      <c r="F56" s="366"/>
      <c r="G56" s="366"/>
      <c r="H56" s="365"/>
      <c r="I56" s="367"/>
      <c r="J56" s="366"/>
      <c r="K56" s="71">
        <f>K57+K58+K59+K81</f>
        <v>621282652</v>
      </c>
      <c r="L56" s="382"/>
      <c r="M56" s="71">
        <f>M57+M58+M59+M81</f>
        <v>160539863</v>
      </c>
      <c r="N56" s="368" t="s">
        <v>14</v>
      </c>
      <c r="O56" s="369"/>
      <c r="P56" s="369"/>
      <c r="Q56" s="369"/>
      <c r="R56" s="370"/>
      <c r="S56" s="384" t="s">
        <v>587</v>
      </c>
      <c r="T56" s="372"/>
      <c r="U56" s="368"/>
      <c r="V56" s="368"/>
      <c r="W56" s="373"/>
      <c r="X56" s="368"/>
      <c r="Y56" s="368"/>
      <c r="Z56" s="374"/>
      <c r="AA56" s="366"/>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5"/>
      <c r="CQ56" s="375"/>
      <c r="CR56" s="375"/>
      <c r="CS56" s="375"/>
      <c r="CT56" s="375"/>
      <c r="CU56" s="375"/>
      <c r="CV56" s="375"/>
      <c r="CW56" s="375"/>
      <c r="CX56" s="375"/>
      <c r="CY56" s="375"/>
      <c r="CZ56" s="375"/>
      <c r="DA56" s="375"/>
      <c r="DB56" s="375"/>
      <c r="DC56" s="375"/>
      <c r="DD56" s="375"/>
      <c r="DE56" s="375"/>
      <c r="DF56" s="375"/>
      <c r="DG56" s="375"/>
      <c r="DH56" s="375"/>
      <c r="DI56" s="375"/>
      <c r="DJ56" s="375"/>
      <c r="DK56" s="375"/>
      <c r="DL56" s="375"/>
      <c r="DM56" s="375"/>
      <c r="DN56" s="375"/>
      <c r="DO56" s="375"/>
      <c r="DP56" s="375"/>
      <c r="DQ56" s="375"/>
      <c r="DR56" s="375"/>
      <c r="DS56" s="375"/>
      <c r="DT56" s="375"/>
      <c r="DU56" s="375"/>
      <c r="DV56" s="375"/>
      <c r="DW56" s="375"/>
      <c r="DX56" s="375"/>
      <c r="DY56" s="375"/>
      <c r="DZ56" s="375"/>
      <c r="EA56" s="375"/>
      <c r="EB56" s="375"/>
      <c r="EC56" s="375"/>
      <c r="ED56" s="375"/>
      <c r="EE56" s="375"/>
      <c r="EF56" s="375"/>
      <c r="EG56" s="375"/>
      <c r="EH56" s="375"/>
      <c r="EI56" s="375"/>
      <c r="EJ56" s="375"/>
      <c r="EK56" s="375"/>
      <c r="EL56" s="375"/>
      <c r="EM56" s="375"/>
      <c r="EN56" s="375"/>
      <c r="EO56" s="375"/>
      <c r="EP56" s="375"/>
      <c r="EQ56" s="375"/>
      <c r="ER56" s="375"/>
      <c r="ES56" s="375"/>
      <c r="ET56" s="375"/>
      <c r="EU56" s="375"/>
      <c r="EV56" s="375"/>
      <c r="EW56" s="376"/>
    </row>
    <row r="57" spans="1:153" s="49" customFormat="1" ht="47.25" x14ac:dyDescent="0.25">
      <c r="A57" s="35"/>
      <c r="B57" s="35" t="s">
        <v>63</v>
      </c>
      <c r="C57" s="76" t="s">
        <v>64</v>
      </c>
      <c r="D57" s="361">
        <v>130308765</v>
      </c>
      <c r="E57" s="44" t="s">
        <v>584</v>
      </c>
      <c r="F57" s="43"/>
      <c r="G57" s="43"/>
      <c r="H57" s="44"/>
      <c r="I57" s="45"/>
      <c r="J57" s="43"/>
      <c r="K57" s="58">
        <v>119901785</v>
      </c>
      <c r="L57" s="59">
        <v>100</v>
      </c>
      <c r="M57" s="44">
        <f t="shared" ref="M57:M81" si="8">D57-K57</f>
        <v>10406980</v>
      </c>
      <c r="N57" s="41" t="s">
        <v>14</v>
      </c>
      <c r="O57" s="190"/>
      <c r="P57" s="190"/>
      <c r="Q57" s="190"/>
      <c r="R57" s="37"/>
      <c r="S57" s="40" t="s">
        <v>65</v>
      </c>
      <c r="T57" s="215"/>
      <c r="U57" s="41"/>
      <c r="V57" s="41"/>
      <c r="W57" s="40"/>
      <c r="X57" s="41"/>
      <c r="Y57" s="41"/>
      <c r="Z57" s="42"/>
      <c r="AA57" s="43"/>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8"/>
    </row>
    <row r="58" spans="1:153" s="49" customFormat="1" ht="47.25" x14ac:dyDescent="0.25">
      <c r="A58" s="35"/>
      <c r="B58" s="35" t="s">
        <v>66</v>
      </c>
      <c r="C58" s="76" t="s">
        <v>67</v>
      </c>
      <c r="D58" s="361">
        <v>61153390</v>
      </c>
      <c r="E58" s="44" t="s">
        <v>584</v>
      </c>
      <c r="F58" s="43"/>
      <c r="G58" s="43"/>
      <c r="H58" s="44"/>
      <c r="I58" s="45"/>
      <c r="J58" s="43"/>
      <c r="K58" s="58">
        <v>57661540</v>
      </c>
      <c r="L58" s="59">
        <v>100</v>
      </c>
      <c r="M58" s="44">
        <f t="shared" si="8"/>
        <v>3491850</v>
      </c>
      <c r="N58" s="41" t="s">
        <v>14</v>
      </c>
      <c r="O58" s="190"/>
      <c r="P58" s="190"/>
      <c r="Q58" s="190"/>
      <c r="R58" s="37"/>
      <c r="S58" s="40" t="s">
        <v>40</v>
      </c>
      <c r="T58" s="215"/>
      <c r="U58" s="41"/>
      <c r="V58" s="41"/>
      <c r="W58" s="40"/>
      <c r="X58" s="41"/>
      <c r="Y58" s="41"/>
      <c r="Z58" s="42"/>
      <c r="AA58" s="43"/>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7"/>
      <c r="DP58" s="47"/>
      <c r="DQ58" s="47"/>
      <c r="DR58" s="47"/>
      <c r="DS58" s="47"/>
      <c r="DT58" s="47"/>
      <c r="DU58" s="47"/>
      <c r="DV58" s="47"/>
      <c r="DW58" s="47"/>
      <c r="DX58" s="47"/>
      <c r="DY58" s="47"/>
      <c r="DZ58" s="47"/>
      <c r="EA58" s="47"/>
      <c r="EB58" s="47"/>
      <c r="EC58" s="47"/>
      <c r="ED58" s="47"/>
      <c r="EE58" s="47"/>
      <c r="EF58" s="47"/>
      <c r="EG58" s="47"/>
      <c r="EH58" s="47"/>
      <c r="EI58" s="47"/>
      <c r="EJ58" s="47"/>
      <c r="EK58" s="47"/>
      <c r="EL58" s="47"/>
      <c r="EM58" s="47"/>
      <c r="EN58" s="47"/>
      <c r="EO58" s="47"/>
      <c r="EP58" s="47"/>
      <c r="EQ58" s="47"/>
      <c r="ER58" s="47"/>
      <c r="ES58" s="47"/>
      <c r="ET58" s="47"/>
      <c r="EU58" s="47"/>
      <c r="EV58" s="47"/>
      <c r="EW58" s="48"/>
    </row>
    <row r="59" spans="1:153" s="64" customFormat="1" ht="219" customHeight="1" x14ac:dyDescent="0.25">
      <c r="A59" s="50" t="s">
        <v>68</v>
      </c>
      <c r="B59" s="50" t="s">
        <v>68</v>
      </c>
      <c r="C59" s="77" t="s">
        <v>69</v>
      </c>
      <c r="D59" s="80">
        <f>SUM(D60:D68)</f>
        <v>529196610</v>
      </c>
      <c r="E59" s="59" t="s">
        <v>490</v>
      </c>
      <c r="F59" s="58">
        <f>[1]Juni!O42</f>
        <v>0</v>
      </c>
      <c r="G59" s="58"/>
      <c r="H59" s="58"/>
      <c r="I59" s="80"/>
      <c r="J59" s="61">
        <f>SUM(J60:J68)</f>
        <v>258401452</v>
      </c>
      <c r="K59" s="80">
        <f>SUM(K60:K68)</f>
        <v>382561327</v>
      </c>
      <c r="L59" s="58">
        <v>100</v>
      </c>
      <c r="M59" s="44">
        <f t="shared" si="8"/>
        <v>146635283</v>
      </c>
      <c r="N59" s="56" t="s">
        <v>489</v>
      </c>
      <c r="O59" s="199" t="s">
        <v>491</v>
      </c>
      <c r="P59" s="199" t="s">
        <v>492</v>
      </c>
      <c r="Q59" s="199" t="s">
        <v>490</v>
      </c>
      <c r="R59" s="52" t="s">
        <v>493</v>
      </c>
      <c r="S59" s="224" t="s">
        <v>53</v>
      </c>
      <c r="T59" s="205" t="s">
        <v>494</v>
      </c>
      <c r="U59" s="79"/>
      <c r="V59" s="56"/>
      <c r="W59" s="55"/>
      <c r="X59" s="56"/>
      <c r="Y59" s="56"/>
      <c r="Z59" s="80"/>
      <c r="AA59" s="58">
        <f t="shared" si="0"/>
        <v>529196510</v>
      </c>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2"/>
      <c r="EW59" s="63"/>
    </row>
    <row r="60" spans="1:153" s="49" customFormat="1" ht="47.25" x14ac:dyDescent="0.25">
      <c r="A60" s="81"/>
      <c r="B60" s="294"/>
      <c r="C60" s="76" t="s">
        <v>70</v>
      </c>
      <c r="D60" s="42">
        <v>231789320</v>
      </c>
      <c r="E60" s="44"/>
      <c r="F60" s="43">
        <v>90</v>
      </c>
      <c r="G60" s="43">
        <v>0</v>
      </c>
      <c r="H60" s="44">
        <f t="shared" si="3"/>
        <v>90</v>
      </c>
      <c r="I60" s="45">
        <f t="shared" ref="I60:I68" si="9">(Z60*H60)/100</f>
        <v>2.7159226088340596</v>
      </c>
      <c r="J60" s="43">
        <f>'[1]Oktober  (2)'!Q36</f>
        <v>143920012</v>
      </c>
      <c r="K60" s="68">
        <v>210785887</v>
      </c>
      <c r="L60" s="43">
        <v>90</v>
      </c>
      <c r="M60" s="44">
        <f t="shared" si="8"/>
        <v>21003433</v>
      </c>
      <c r="N60" s="41">
        <v>0</v>
      </c>
      <c r="O60" s="190"/>
      <c r="P60" s="190"/>
      <c r="Q60" s="190"/>
      <c r="R60" s="37"/>
      <c r="S60" s="225" t="s">
        <v>53</v>
      </c>
      <c r="T60" s="215"/>
      <c r="U60" s="41">
        <v>0</v>
      </c>
      <c r="V60" s="41">
        <v>0</v>
      </c>
      <c r="W60" s="40">
        <v>0</v>
      </c>
      <c r="X60" s="41">
        <v>0</v>
      </c>
      <c r="Y60" s="41">
        <v>0</v>
      </c>
      <c r="Z60" s="42">
        <f>SUM(D60/D227)*100</f>
        <v>3.0176917875933995</v>
      </c>
      <c r="AA60" s="43">
        <f t="shared" si="0"/>
        <v>231789230</v>
      </c>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8"/>
    </row>
    <row r="61" spans="1:153" s="64" customFormat="1" ht="31.5" x14ac:dyDescent="0.25">
      <c r="A61" s="82"/>
      <c r="B61" s="295"/>
      <c r="C61" s="77" t="s">
        <v>71</v>
      </c>
      <c r="D61" s="80">
        <v>9203940</v>
      </c>
      <c r="E61" s="59"/>
      <c r="F61" s="43">
        <f>'[1]Agustus (2)'!O44</f>
        <v>100</v>
      </c>
      <c r="G61" s="58">
        <v>0</v>
      </c>
      <c r="H61" s="59">
        <f t="shared" si="3"/>
        <v>100</v>
      </c>
      <c r="I61" s="60">
        <f t="shared" si="9"/>
        <v>0.11982715231013401</v>
      </c>
      <c r="J61" s="43">
        <f>'[1]Oktober  (2)'!Q37</f>
        <v>9203940</v>
      </c>
      <c r="K61" s="61">
        <v>9203940</v>
      </c>
      <c r="L61" s="58">
        <v>100</v>
      </c>
      <c r="M61" s="44">
        <f t="shared" si="8"/>
        <v>0</v>
      </c>
      <c r="N61" s="56">
        <v>0</v>
      </c>
      <c r="O61" s="199"/>
      <c r="P61" s="199"/>
      <c r="Q61" s="199"/>
      <c r="R61" s="52"/>
      <c r="S61" s="224" t="s">
        <v>53</v>
      </c>
      <c r="T61" s="205"/>
      <c r="U61" s="56">
        <v>0</v>
      </c>
      <c r="V61" s="56">
        <v>0</v>
      </c>
      <c r="W61" s="55">
        <v>0</v>
      </c>
      <c r="X61" s="56">
        <v>0</v>
      </c>
      <c r="Y61" s="56">
        <v>0</v>
      </c>
      <c r="Z61" s="57">
        <f>(D61/D227)*100</f>
        <v>0.11982715231013401</v>
      </c>
      <c r="AA61" s="58">
        <f t="shared" si="0"/>
        <v>9203840</v>
      </c>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2"/>
      <c r="EW61" s="63"/>
    </row>
    <row r="62" spans="1:153" s="49" customFormat="1" ht="31.5" x14ac:dyDescent="0.25">
      <c r="A62" s="81"/>
      <c r="B62" s="294"/>
      <c r="C62" s="76" t="s">
        <v>72</v>
      </c>
      <c r="D62" s="385">
        <v>135000000</v>
      </c>
      <c r="E62" s="44"/>
      <c r="F62" s="43">
        <f>'[1]Agustus (2)'!O45</f>
        <v>100</v>
      </c>
      <c r="G62" s="43">
        <v>0</v>
      </c>
      <c r="H62" s="44">
        <f t="shared" si="3"/>
        <v>100</v>
      </c>
      <c r="I62" s="45">
        <f t="shared" si="9"/>
        <v>1.7575805102888646</v>
      </c>
      <c r="J62" s="43">
        <f>'[1]Oktober  (2)'!Q38</f>
        <v>47250000</v>
      </c>
      <c r="K62" s="68">
        <v>47250000</v>
      </c>
      <c r="L62" s="43">
        <v>100</v>
      </c>
      <c r="M62" s="44">
        <f t="shared" si="8"/>
        <v>87750000</v>
      </c>
      <c r="N62" s="41">
        <v>0</v>
      </c>
      <c r="O62" s="190"/>
      <c r="P62" s="190"/>
      <c r="Q62" s="190"/>
      <c r="R62" s="37"/>
      <c r="S62" s="225" t="s">
        <v>53</v>
      </c>
      <c r="T62" s="215"/>
      <c r="U62" s="41">
        <v>0</v>
      </c>
      <c r="V62" s="41">
        <v>0</v>
      </c>
      <c r="W62" s="40">
        <v>0</v>
      </c>
      <c r="X62" s="41">
        <v>0</v>
      </c>
      <c r="Y62" s="41">
        <v>0</v>
      </c>
      <c r="Z62" s="42">
        <f>(D62/D227)*100</f>
        <v>1.7575805102888646</v>
      </c>
      <c r="AA62" s="43">
        <f t="shared" si="0"/>
        <v>134999900</v>
      </c>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7"/>
      <c r="DP62" s="47"/>
      <c r="DQ62" s="47"/>
      <c r="DR62" s="47"/>
      <c r="DS62" s="47"/>
      <c r="DT62" s="47"/>
      <c r="DU62" s="47"/>
      <c r="DV62" s="47"/>
      <c r="DW62" s="47"/>
      <c r="DX62" s="47"/>
      <c r="DY62" s="47"/>
      <c r="DZ62" s="47"/>
      <c r="EA62" s="47"/>
      <c r="EB62" s="47"/>
      <c r="EC62" s="47"/>
      <c r="ED62" s="47"/>
      <c r="EE62" s="47"/>
      <c r="EF62" s="47"/>
      <c r="EG62" s="47"/>
      <c r="EH62" s="47"/>
      <c r="EI62" s="47"/>
      <c r="EJ62" s="47"/>
      <c r="EK62" s="47"/>
      <c r="EL62" s="47"/>
      <c r="EM62" s="47"/>
      <c r="EN62" s="47"/>
      <c r="EO62" s="47"/>
      <c r="EP62" s="47"/>
      <c r="EQ62" s="47"/>
      <c r="ER62" s="47"/>
      <c r="ES62" s="47"/>
      <c r="ET62" s="47"/>
      <c r="EU62" s="47"/>
      <c r="EV62" s="47"/>
      <c r="EW62" s="48"/>
    </row>
    <row r="63" spans="1:153" s="64" customFormat="1" ht="31.5" x14ac:dyDescent="0.25">
      <c r="A63" s="82"/>
      <c r="B63" s="295"/>
      <c r="C63" s="77" t="s">
        <v>73</v>
      </c>
      <c r="D63" s="80">
        <v>9285530</v>
      </c>
      <c r="E63" s="59"/>
      <c r="F63" s="43">
        <v>100</v>
      </c>
      <c r="G63" s="58">
        <v>0</v>
      </c>
      <c r="H63" s="59">
        <f t="shared" si="3"/>
        <v>100</v>
      </c>
      <c r="I63" s="60">
        <f t="shared" si="9"/>
        <v>0.12088938189409305</v>
      </c>
      <c r="J63" s="43">
        <f>'[1]Oktober  (2)'!Q39</f>
        <v>8287000</v>
      </c>
      <c r="K63" s="61">
        <v>8287000</v>
      </c>
      <c r="L63" s="58">
        <v>100</v>
      </c>
      <c r="M63" s="44">
        <f t="shared" si="8"/>
        <v>998530</v>
      </c>
      <c r="N63" s="56">
        <v>0</v>
      </c>
      <c r="O63" s="199"/>
      <c r="P63" s="199"/>
      <c r="Q63" s="199"/>
      <c r="R63" s="52"/>
      <c r="S63" s="224" t="s">
        <v>53</v>
      </c>
      <c r="T63" s="205"/>
      <c r="U63" s="56">
        <v>0</v>
      </c>
      <c r="V63" s="56">
        <v>0</v>
      </c>
      <c r="W63" s="55">
        <v>0</v>
      </c>
      <c r="X63" s="56">
        <v>0</v>
      </c>
      <c r="Y63" s="56">
        <v>0</v>
      </c>
      <c r="Z63" s="57">
        <f>SUM(D63/D227)*100</f>
        <v>0.12088938189409304</v>
      </c>
      <c r="AA63" s="58">
        <f t="shared" si="0"/>
        <v>9285430</v>
      </c>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c r="EO63" s="62"/>
      <c r="EP63" s="62"/>
      <c r="EQ63" s="62"/>
      <c r="ER63" s="62"/>
      <c r="ES63" s="62"/>
      <c r="ET63" s="62"/>
      <c r="EU63" s="62"/>
      <c r="EV63" s="62"/>
      <c r="EW63" s="63"/>
    </row>
    <row r="64" spans="1:153" s="64" customFormat="1" ht="31.5" x14ac:dyDescent="0.25">
      <c r="A64" s="82"/>
      <c r="B64" s="295"/>
      <c r="C64" s="77" t="s">
        <v>74</v>
      </c>
      <c r="D64" s="80">
        <v>16128510</v>
      </c>
      <c r="E64" s="59"/>
      <c r="F64" s="43">
        <v>100</v>
      </c>
      <c r="G64" s="58">
        <v>0</v>
      </c>
      <c r="H64" s="59">
        <f t="shared" si="3"/>
        <v>100</v>
      </c>
      <c r="I64" s="60">
        <f t="shared" si="9"/>
        <v>0.2099789247111041</v>
      </c>
      <c r="J64" s="43">
        <f>'[1]Oktober  (2)'!Q40</f>
        <v>9922500</v>
      </c>
      <c r="K64" s="61">
        <v>9922500</v>
      </c>
      <c r="L64" s="58">
        <v>100</v>
      </c>
      <c r="M64" s="44">
        <f t="shared" si="8"/>
        <v>6206010</v>
      </c>
      <c r="N64" s="56">
        <v>0</v>
      </c>
      <c r="O64" s="199"/>
      <c r="P64" s="199"/>
      <c r="Q64" s="199"/>
      <c r="R64" s="52"/>
      <c r="S64" s="224" t="s">
        <v>53</v>
      </c>
      <c r="T64" s="205"/>
      <c r="U64" s="56">
        <v>0</v>
      </c>
      <c r="V64" s="56">
        <v>0</v>
      </c>
      <c r="W64" s="55">
        <v>0</v>
      </c>
      <c r="X64" s="56">
        <v>0</v>
      </c>
      <c r="Y64" s="56">
        <v>0</v>
      </c>
      <c r="Z64" s="57">
        <f>SUM(D64/D227)*100</f>
        <v>0.20997892471110413</v>
      </c>
      <c r="AA64" s="58">
        <f t="shared" si="0"/>
        <v>16128410</v>
      </c>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c r="CP64" s="62"/>
      <c r="CQ64" s="62"/>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c r="EO64" s="62"/>
      <c r="EP64" s="62"/>
      <c r="EQ64" s="62"/>
      <c r="ER64" s="62"/>
      <c r="ES64" s="62"/>
      <c r="ET64" s="62"/>
      <c r="EU64" s="62"/>
      <c r="EV64" s="62"/>
      <c r="EW64" s="63"/>
    </row>
    <row r="65" spans="1:153" s="49" customFormat="1" ht="31.5" x14ac:dyDescent="0.25">
      <c r="A65" s="81"/>
      <c r="B65" s="294"/>
      <c r="C65" s="76" t="s">
        <v>75</v>
      </c>
      <c r="D65" s="385">
        <v>66581230</v>
      </c>
      <c r="E65" s="44"/>
      <c r="F65" s="43">
        <v>70</v>
      </c>
      <c r="G65" s="84">
        <v>30</v>
      </c>
      <c r="H65" s="44">
        <f t="shared" si="3"/>
        <v>100</v>
      </c>
      <c r="I65" s="45">
        <f t="shared" si="9"/>
        <v>0.86682868295600191</v>
      </c>
      <c r="J65" s="43">
        <f>'[1]Oktober  (2)'!Q41</f>
        <v>35527000</v>
      </c>
      <c r="K65" s="68">
        <v>46985000</v>
      </c>
      <c r="L65" s="43">
        <v>100</v>
      </c>
      <c r="M65" s="44">
        <f t="shared" si="8"/>
        <v>19596230</v>
      </c>
      <c r="N65" s="41">
        <v>0</v>
      </c>
      <c r="O65" s="190"/>
      <c r="P65" s="190"/>
      <c r="Q65" s="190"/>
      <c r="R65" s="37"/>
      <c r="S65" s="225" t="s">
        <v>53</v>
      </c>
      <c r="T65" s="215"/>
      <c r="U65" s="41">
        <v>0</v>
      </c>
      <c r="V65" s="41">
        <v>0</v>
      </c>
      <c r="W65" s="40">
        <v>0</v>
      </c>
      <c r="X65" s="41">
        <v>0</v>
      </c>
      <c r="Y65" s="41">
        <v>0</v>
      </c>
      <c r="Z65" s="42">
        <f>SUM(D65/D227)*100</f>
        <v>0.86682868295600191</v>
      </c>
      <c r="AA65" s="43">
        <f t="shared" si="0"/>
        <v>66581130</v>
      </c>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8"/>
    </row>
    <row r="66" spans="1:153" s="49" customFormat="1" ht="31.5" x14ac:dyDescent="0.25">
      <c r="A66" s="81"/>
      <c r="B66" s="294"/>
      <c r="C66" s="76" t="s">
        <v>76</v>
      </c>
      <c r="D66" s="385">
        <v>7051000</v>
      </c>
      <c r="E66" s="44"/>
      <c r="F66" s="43">
        <v>80</v>
      </c>
      <c r="G66" s="84">
        <v>20</v>
      </c>
      <c r="H66" s="44">
        <f t="shared" si="3"/>
        <v>100</v>
      </c>
      <c r="I66" s="45">
        <f t="shared" si="9"/>
        <v>9.1797779096642843E-2</v>
      </c>
      <c r="J66" s="43">
        <v>0</v>
      </c>
      <c r="K66" s="68">
        <v>6875000</v>
      </c>
      <c r="L66" s="43">
        <v>100</v>
      </c>
      <c r="M66" s="44">
        <f t="shared" si="8"/>
        <v>176000</v>
      </c>
      <c r="N66" s="41">
        <v>0</v>
      </c>
      <c r="O66" s="190"/>
      <c r="P66" s="190"/>
      <c r="Q66" s="190"/>
      <c r="R66" s="37"/>
      <c r="S66" s="225" t="s">
        <v>53</v>
      </c>
      <c r="T66" s="215"/>
      <c r="U66" s="41">
        <v>0</v>
      </c>
      <c r="V66" s="41">
        <v>0</v>
      </c>
      <c r="W66" s="40">
        <v>0</v>
      </c>
      <c r="X66" s="41">
        <v>0</v>
      </c>
      <c r="Y66" s="41">
        <v>0</v>
      </c>
      <c r="Z66" s="42">
        <f>SUM(D66/D227)*100</f>
        <v>9.1797779096642843E-2</v>
      </c>
      <c r="AA66" s="43">
        <f t="shared" si="0"/>
        <v>7050900</v>
      </c>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DY66" s="47"/>
      <c r="DZ66" s="47"/>
      <c r="EA66" s="47"/>
      <c r="EB66" s="47"/>
      <c r="EC66" s="47"/>
      <c r="ED66" s="47"/>
      <c r="EE66" s="47"/>
      <c r="EF66" s="47"/>
      <c r="EG66" s="47"/>
      <c r="EH66" s="47"/>
      <c r="EI66" s="47"/>
      <c r="EJ66" s="47"/>
      <c r="EK66" s="47"/>
      <c r="EL66" s="47"/>
      <c r="EM66" s="47"/>
      <c r="EN66" s="47"/>
      <c r="EO66" s="47"/>
      <c r="EP66" s="47"/>
      <c r="EQ66" s="47"/>
      <c r="ER66" s="47"/>
      <c r="ES66" s="47"/>
      <c r="ET66" s="47"/>
      <c r="EU66" s="47"/>
      <c r="EV66" s="47"/>
      <c r="EW66" s="48"/>
    </row>
    <row r="67" spans="1:153" s="49" customFormat="1" ht="31.5" x14ac:dyDescent="0.25">
      <c r="A67" s="81"/>
      <c r="B67" s="294"/>
      <c r="C67" s="76" t="s">
        <v>77</v>
      </c>
      <c r="D67" s="385">
        <v>40250000</v>
      </c>
      <c r="E67" s="44"/>
      <c r="F67" s="43">
        <v>60</v>
      </c>
      <c r="G67" s="43">
        <v>30</v>
      </c>
      <c r="H67" s="44">
        <f t="shared" si="3"/>
        <v>90</v>
      </c>
      <c r="I67" s="45">
        <f t="shared" si="9"/>
        <v>0.4716174369275119</v>
      </c>
      <c r="J67" s="43">
        <f>'[1]Oktober  (2)'!Q43</f>
        <v>4291000</v>
      </c>
      <c r="K67" s="68">
        <v>29345000</v>
      </c>
      <c r="L67" s="43">
        <v>90</v>
      </c>
      <c r="M67" s="44">
        <f t="shared" si="8"/>
        <v>10905000</v>
      </c>
      <c r="N67" s="41">
        <v>0</v>
      </c>
      <c r="O67" s="190"/>
      <c r="P67" s="190"/>
      <c r="Q67" s="190"/>
      <c r="R67" s="37"/>
      <c r="S67" s="225" t="s">
        <v>53</v>
      </c>
      <c r="T67" s="215"/>
      <c r="U67" s="41">
        <v>0</v>
      </c>
      <c r="V67" s="41">
        <v>0</v>
      </c>
      <c r="W67" s="40">
        <v>0</v>
      </c>
      <c r="X67" s="41">
        <v>0</v>
      </c>
      <c r="Y67" s="41">
        <v>0</v>
      </c>
      <c r="Z67" s="42">
        <f>SUM(D67/D227)*100</f>
        <v>0.52401937436390211</v>
      </c>
      <c r="AA67" s="43">
        <f t="shared" si="0"/>
        <v>40249910</v>
      </c>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47"/>
      <c r="EC67" s="47"/>
      <c r="ED67" s="47"/>
      <c r="EE67" s="47"/>
      <c r="EF67" s="47"/>
      <c r="EG67" s="47"/>
      <c r="EH67" s="47"/>
      <c r="EI67" s="47"/>
      <c r="EJ67" s="47"/>
      <c r="EK67" s="47"/>
      <c r="EL67" s="47"/>
      <c r="EM67" s="47"/>
      <c r="EN67" s="47"/>
      <c r="EO67" s="47"/>
      <c r="EP67" s="47"/>
      <c r="EQ67" s="47"/>
      <c r="ER67" s="47"/>
      <c r="ES67" s="47"/>
      <c r="ET67" s="47"/>
      <c r="EU67" s="47"/>
      <c r="EV67" s="47"/>
      <c r="EW67" s="48"/>
    </row>
    <row r="68" spans="1:153" s="64" customFormat="1" ht="63" x14ac:dyDescent="0.25">
      <c r="A68" s="82"/>
      <c r="B68" s="295"/>
      <c r="C68" s="77" t="s">
        <v>78</v>
      </c>
      <c r="D68" s="80">
        <v>13907080</v>
      </c>
      <c r="E68" s="59"/>
      <c r="F68" s="43">
        <v>100</v>
      </c>
      <c r="G68" s="58">
        <v>0</v>
      </c>
      <c r="H68" s="59">
        <f t="shared" si="3"/>
        <v>100</v>
      </c>
      <c r="I68" s="60">
        <f t="shared" si="9"/>
        <v>0.18105787231872639</v>
      </c>
      <c r="J68" s="43">
        <f>'[1]Oktober  (2)'!Q44</f>
        <v>0</v>
      </c>
      <c r="K68" s="61">
        <v>13907000</v>
      </c>
      <c r="L68" s="58">
        <v>100</v>
      </c>
      <c r="M68" s="44">
        <f t="shared" si="8"/>
        <v>80</v>
      </c>
      <c r="N68" s="56">
        <v>0</v>
      </c>
      <c r="O68" s="199"/>
      <c r="P68" s="199"/>
      <c r="Q68" s="199"/>
      <c r="R68" s="52"/>
      <c r="S68" s="224" t="s">
        <v>53</v>
      </c>
      <c r="T68" s="205"/>
      <c r="U68" s="56">
        <v>0</v>
      </c>
      <c r="V68" s="56">
        <v>0</v>
      </c>
      <c r="W68" s="55">
        <v>0</v>
      </c>
      <c r="X68" s="56">
        <v>0</v>
      </c>
      <c r="Y68" s="56">
        <v>0</v>
      </c>
      <c r="Z68" s="57">
        <f>SUM(D68/D227)*100</f>
        <v>0.18105787231872639</v>
      </c>
      <c r="AA68" s="58">
        <f t="shared" si="0"/>
        <v>13906980</v>
      </c>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2"/>
      <c r="EW68" s="63"/>
    </row>
    <row r="69" spans="1:153" s="64" customFormat="1" ht="31.5" hidden="1" x14ac:dyDescent="0.25">
      <c r="A69" s="50" t="s">
        <v>79</v>
      </c>
      <c r="B69" s="290" t="s">
        <v>79</v>
      </c>
      <c r="C69" s="77" t="s">
        <v>80</v>
      </c>
      <c r="D69" s="80">
        <f>D70</f>
        <v>61163750</v>
      </c>
      <c r="E69" s="59"/>
      <c r="F69" s="58"/>
      <c r="G69" s="58"/>
      <c r="H69" s="58"/>
      <c r="I69" s="80"/>
      <c r="J69" s="61">
        <f>J70</f>
        <v>22900000</v>
      </c>
      <c r="K69" s="61">
        <f>K70</f>
        <v>38258000</v>
      </c>
      <c r="L69" s="58">
        <f>L70</f>
        <v>100</v>
      </c>
      <c r="M69" s="44">
        <f t="shared" si="8"/>
        <v>22905750</v>
      </c>
      <c r="N69" s="56"/>
      <c r="O69" s="199"/>
      <c r="P69" s="199"/>
      <c r="Q69" s="199"/>
      <c r="R69" s="52"/>
      <c r="S69" s="224" t="s">
        <v>40</v>
      </c>
      <c r="T69" s="205"/>
      <c r="U69" s="56"/>
      <c r="V69" s="56"/>
      <c r="W69" s="55"/>
      <c r="X69" s="56"/>
      <c r="Y69" s="56"/>
      <c r="Z69" s="80"/>
      <c r="AA69" s="58">
        <f t="shared" si="0"/>
        <v>61163650</v>
      </c>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2"/>
      <c r="EW69" s="63"/>
    </row>
    <row r="70" spans="1:153" s="64" customFormat="1" ht="47.25" hidden="1" x14ac:dyDescent="0.25">
      <c r="A70" s="82"/>
      <c r="B70" s="295"/>
      <c r="C70" s="77" t="s">
        <v>70</v>
      </c>
      <c r="D70" s="386">
        <v>61163750</v>
      </c>
      <c r="E70" s="59"/>
      <c r="F70" s="43">
        <v>72</v>
      </c>
      <c r="G70" s="58">
        <v>28</v>
      </c>
      <c r="H70" s="59">
        <f>F70+G70</f>
        <v>100</v>
      </c>
      <c r="I70" s="60">
        <f>(Z70*H70)/100</f>
        <v>0.79629788841615212</v>
      </c>
      <c r="J70" s="43">
        <f>'[1]Oktober  (2)'!Q46</f>
        <v>22900000</v>
      </c>
      <c r="K70" s="61">
        <v>38258000</v>
      </c>
      <c r="L70" s="58">
        <v>100</v>
      </c>
      <c r="M70" s="44">
        <f t="shared" si="8"/>
        <v>22905750</v>
      </c>
      <c r="N70" s="56">
        <v>0</v>
      </c>
      <c r="O70" s="199"/>
      <c r="P70" s="199"/>
      <c r="Q70" s="199"/>
      <c r="R70" s="52"/>
      <c r="S70" s="224" t="s">
        <v>40</v>
      </c>
      <c r="T70" s="205"/>
      <c r="U70" s="56">
        <v>0</v>
      </c>
      <c r="V70" s="56">
        <v>0</v>
      </c>
      <c r="W70" s="55">
        <v>0</v>
      </c>
      <c r="X70" s="56">
        <v>0</v>
      </c>
      <c r="Y70" s="56">
        <v>0</v>
      </c>
      <c r="Z70" s="57">
        <f>SUM(D70/D227)*100</f>
        <v>0.79629788841615212</v>
      </c>
      <c r="AA70" s="58">
        <f t="shared" si="0"/>
        <v>61163650</v>
      </c>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2"/>
      <c r="EW70" s="63"/>
    </row>
    <row r="71" spans="1:153" s="34" customFormat="1" ht="78.75" hidden="1" x14ac:dyDescent="0.25">
      <c r="A71" s="20" t="s">
        <v>81</v>
      </c>
      <c r="B71" s="20" t="s">
        <v>81</v>
      </c>
      <c r="C71" s="73" t="s">
        <v>82</v>
      </c>
      <c r="D71" s="362">
        <f>D72</f>
        <v>98969600</v>
      </c>
      <c r="E71" s="59"/>
      <c r="F71" s="43"/>
      <c r="G71" s="29"/>
      <c r="H71" s="29"/>
      <c r="I71" s="71"/>
      <c r="J71" s="29">
        <f>J72</f>
        <v>2732000</v>
      </c>
      <c r="K71" s="29">
        <f>K72</f>
        <v>63787640</v>
      </c>
      <c r="L71" s="29">
        <f>L72</f>
        <v>80</v>
      </c>
      <c r="M71" s="44">
        <f t="shared" si="8"/>
        <v>35181960</v>
      </c>
      <c r="N71" s="27"/>
      <c r="O71" s="198"/>
      <c r="P71" s="198"/>
      <c r="Q71" s="198"/>
      <c r="R71" s="75"/>
      <c r="S71" s="226"/>
      <c r="T71" s="214"/>
      <c r="U71" s="27"/>
      <c r="V71" s="27"/>
      <c r="W71" s="25"/>
      <c r="X71" s="27"/>
      <c r="Y71" s="27"/>
      <c r="Z71" s="71"/>
      <c r="AA71" s="29">
        <f t="shared" si="0"/>
        <v>98969520</v>
      </c>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32"/>
      <c r="ED71" s="32"/>
      <c r="EE71" s="32"/>
      <c r="EF71" s="32"/>
      <c r="EG71" s="32"/>
      <c r="EH71" s="32"/>
      <c r="EI71" s="32"/>
      <c r="EJ71" s="32"/>
      <c r="EK71" s="32"/>
      <c r="EL71" s="32"/>
      <c r="EM71" s="32"/>
      <c r="EN71" s="32"/>
      <c r="EO71" s="32"/>
      <c r="EP71" s="32"/>
      <c r="EQ71" s="32"/>
      <c r="ER71" s="32"/>
      <c r="ES71" s="32"/>
      <c r="ET71" s="32"/>
      <c r="EU71" s="32"/>
      <c r="EV71" s="32"/>
      <c r="EW71" s="33"/>
    </row>
    <row r="72" spans="1:153" s="64" customFormat="1" ht="63" hidden="1" x14ac:dyDescent="0.25">
      <c r="A72" s="50" t="s">
        <v>83</v>
      </c>
      <c r="B72" s="50" t="s">
        <v>83</v>
      </c>
      <c r="C72" s="77" t="s">
        <v>84</v>
      </c>
      <c r="D72" s="80">
        <v>98969600</v>
      </c>
      <c r="E72" s="59"/>
      <c r="F72" s="43">
        <v>70</v>
      </c>
      <c r="G72" s="58">
        <v>10</v>
      </c>
      <c r="H72" s="59">
        <f t="shared" si="3"/>
        <v>80</v>
      </c>
      <c r="I72" s="60">
        <f>(Z72*H72)/100</f>
        <v>1.0307972744953176</v>
      </c>
      <c r="J72" s="43">
        <f>'[1]Oktober  (2)'!Q48</f>
        <v>2732000</v>
      </c>
      <c r="K72" s="61">
        <f>58050740+5736900</f>
        <v>63787640</v>
      </c>
      <c r="L72" s="58">
        <v>80</v>
      </c>
      <c r="M72" s="44">
        <f t="shared" si="8"/>
        <v>35181960</v>
      </c>
      <c r="N72" s="56">
        <v>0</v>
      </c>
      <c r="O72" s="199"/>
      <c r="P72" s="199"/>
      <c r="Q72" s="199"/>
      <c r="R72" s="52"/>
      <c r="S72" s="224" t="s">
        <v>40</v>
      </c>
      <c r="T72" s="205"/>
      <c r="U72" s="56">
        <v>0</v>
      </c>
      <c r="V72" s="56">
        <v>0</v>
      </c>
      <c r="W72" s="55">
        <v>0</v>
      </c>
      <c r="X72" s="56">
        <v>0</v>
      </c>
      <c r="Y72" s="56">
        <v>0</v>
      </c>
      <c r="Z72" s="57">
        <f>SUM(D72/D227*100)</f>
        <v>1.2884965931191468</v>
      </c>
      <c r="AA72" s="58">
        <f t="shared" si="0"/>
        <v>98969520</v>
      </c>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2"/>
      <c r="EW72" s="63"/>
    </row>
    <row r="73" spans="1:153" s="34" customFormat="1" ht="63" hidden="1" x14ac:dyDescent="0.25">
      <c r="A73" s="20" t="s">
        <v>85</v>
      </c>
      <c r="B73" s="20" t="s">
        <v>85</v>
      </c>
      <c r="C73" s="73" t="s">
        <v>86</v>
      </c>
      <c r="D73" s="387">
        <f>SUM(D74,D75,D99,D103)</f>
        <v>7181350494.3999996</v>
      </c>
      <c r="E73" s="59"/>
      <c r="F73" s="43"/>
      <c r="G73" s="29"/>
      <c r="H73" s="29"/>
      <c r="I73" s="86"/>
      <c r="J73" s="29">
        <f>J75+J99+J103</f>
        <v>54000000</v>
      </c>
      <c r="K73" s="29">
        <f>K75+K99+K103</f>
        <v>5998143520</v>
      </c>
      <c r="L73" s="29"/>
      <c r="M73" s="44">
        <f t="shared" si="8"/>
        <v>1183206974.3999996</v>
      </c>
      <c r="N73" s="27"/>
      <c r="O73" s="198"/>
      <c r="P73" s="198"/>
      <c r="Q73" s="198"/>
      <c r="R73" s="22"/>
      <c r="S73" s="226"/>
      <c r="T73" s="214"/>
      <c r="U73" s="27"/>
      <c r="V73" s="27"/>
      <c r="W73" s="25"/>
      <c r="X73" s="27"/>
      <c r="Y73" s="27"/>
      <c r="Z73" s="86"/>
      <c r="AA73" s="29">
        <f t="shared" si="0"/>
        <v>7181350494.3999996</v>
      </c>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c r="ED73" s="32"/>
      <c r="EE73" s="32"/>
      <c r="EF73" s="32"/>
      <c r="EG73" s="32"/>
      <c r="EH73" s="32"/>
      <c r="EI73" s="32"/>
      <c r="EJ73" s="32"/>
      <c r="EK73" s="32"/>
      <c r="EL73" s="32"/>
      <c r="EM73" s="32"/>
      <c r="EN73" s="32"/>
      <c r="EO73" s="32"/>
      <c r="EP73" s="32"/>
      <c r="EQ73" s="32"/>
      <c r="ER73" s="32"/>
      <c r="ES73" s="32"/>
      <c r="ET73" s="32"/>
      <c r="EU73" s="32"/>
      <c r="EV73" s="32"/>
      <c r="EW73" s="33"/>
    </row>
    <row r="74" spans="1:153" s="64" customFormat="1" ht="31.5" hidden="1" x14ac:dyDescent="0.25">
      <c r="A74" s="50" t="s">
        <v>87</v>
      </c>
      <c r="B74" s="50" t="s">
        <v>87</v>
      </c>
      <c r="C74" s="77" t="s">
        <v>88</v>
      </c>
      <c r="D74" s="87">
        <v>39932240</v>
      </c>
      <c r="E74" s="59"/>
      <c r="F74" s="43">
        <v>70</v>
      </c>
      <c r="G74" s="61">
        <v>30</v>
      </c>
      <c r="H74" s="59">
        <f t="shared" si="3"/>
        <v>100</v>
      </c>
      <c r="I74" s="60">
        <f>(Z74*H74)/100</f>
        <v>0.51988242041612898</v>
      </c>
      <c r="J74" s="43">
        <f>'[1]Oktober  (2)'!Q50</f>
        <v>0</v>
      </c>
      <c r="K74" s="61">
        <f>28840000+786240+450000+2725000+3400000</f>
        <v>36201240</v>
      </c>
      <c r="L74" s="58">
        <v>100</v>
      </c>
      <c r="M74" s="44">
        <f t="shared" si="8"/>
        <v>3731000</v>
      </c>
      <c r="N74" s="56">
        <v>0</v>
      </c>
      <c r="O74" s="199"/>
      <c r="P74" s="199"/>
      <c r="Q74" s="199"/>
      <c r="R74" s="52"/>
      <c r="S74" s="224" t="s">
        <v>40</v>
      </c>
      <c r="T74" s="205"/>
      <c r="U74" s="56">
        <v>0</v>
      </c>
      <c r="V74" s="56">
        <v>0</v>
      </c>
      <c r="W74" s="55">
        <v>0</v>
      </c>
      <c r="X74" s="56">
        <v>0</v>
      </c>
      <c r="Y74" s="56">
        <v>0</v>
      </c>
      <c r="Z74" s="57">
        <f>SUM(D74/D227)*100</f>
        <v>0.51988242041612898</v>
      </c>
      <c r="AA74" s="58">
        <f t="shared" si="0"/>
        <v>39932140</v>
      </c>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2"/>
      <c r="EW74" s="63"/>
    </row>
    <row r="75" spans="1:153" s="64" customFormat="1" ht="63" hidden="1" x14ac:dyDescent="0.25">
      <c r="A75" s="50" t="s">
        <v>89</v>
      </c>
      <c r="B75" s="50" t="s">
        <v>89</v>
      </c>
      <c r="C75" s="77" t="s">
        <v>90</v>
      </c>
      <c r="D75" s="87">
        <f>SUM(D76:D98)</f>
        <v>4227604174.3999996</v>
      </c>
      <c r="E75" s="59"/>
      <c r="F75" s="43"/>
      <c r="G75" s="61"/>
      <c r="H75" s="59"/>
      <c r="I75" s="87"/>
      <c r="J75" s="61">
        <f>SUM(J76:J98)</f>
        <v>0</v>
      </c>
      <c r="K75" s="61">
        <f>SUM(K76:K98)</f>
        <v>3568443520</v>
      </c>
      <c r="L75" s="61">
        <f>SUM(L76:L98)</f>
        <v>99286120</v>
      </c>
      <c r="M75" s="44">
        <f t="shared" si="8"/>
        <v>659160654.39999962</v>
      </c>
      <c r="N75" s="56"/>
      <c r="O75" s="199"/>
      <c r="P75" s="199"/>
      <c r="Q75" s="199"/>
      <c r="R75" s="52"/>
      <c r="S75" s="224" t="s">
        <v>91</v>
      </c>
      <c r="T75" s="205"/>
      <c r="U75" s="79"/>
      <c r="V75" s="56"/>
      <c r="W75" s="55"/>
      <c r="X75" s="88"/>
      <c r="Y75" s="56"/>
      <c r="Z75" s="87"/>
      <c r="AA75" s="58">
        <f t="shared" si="0"/>
        <v>4128318054.3999996</v>
      </c>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2"/>
      <c r="EW75" s="63"/>
    </row>
    <row r="76" spans="1:153" s="64" customFormat="1" ht="78.75" hidden="1" x14ac:dyDescent="0.25">
      <c r="A76" s="89"/>
      <c r="B76" s="296"/>
      <c r="C76" s="77" t="s">
        <v>92</v>
      </c>
      <c r="D76" s="92">
        <v>42798620</v>
      </c>
      <c r="E76" s="59"/>
      <c r="F76" s="43">
        <v>50</v>
      </c>
      <c r="G76" s="58">
        <v>50</v>
      </c>
      <c r="H76" s="59">
        <f t="shared" si="3"/>
        <v>100</v>
      </c>
      <c r="I76" s="60">
        <f t="shared" ref="I76:I98" si="10">(Z76*H76)/100</f>
        <v>0.55720015095747555</v>
      </c>
      <c r="J76" s="43">
        <f>'[1]Oktober  (2)'!Q52</f>
        <v>0</v>
      </c>
      <c r="K76" s="61">
        <v>42784940</v>
      </c>
      <c r="L76" s="58">
        <f t="shared" si="2"/>
        <v>42784940</v>
      </c>
      <c r="M76" s="44">
        <f t="shared" si="8"/>
        <v>13680</v>
      </c>
      <c r="N76" s="56">
        <v>0</v>
      </c>
      <c r="O76" s="200"/>
      <c r="P76" s="200"/>
      <c r="Q76" s="200"/>
      <c r="R76" s="91"/>
      <c r="S76" s="224" t="s">
        <v>91</v>
      </c>
      <c r="T76" s="205"/>
      <c r="U76" s="56">
        <v>0</v>
      </c>
      <c r="V76" s="56">
        <v>0</v>
      </c>
      <c r="W76" s="55">
        <v>0</v>
      </c>
      <c r="X76" s="56">
        <v>0</v>
      </c>
      <c r="Y76" s="56">
        <v>0</v>
      </c>
      <c r="Z76" s="57">
        <f>SUM(D76/D227)*100</f>
        <v>0.55720015095747555</v>
      </c>
      <c r="AA76" s="58">
        <f t="shared" si="0"/>
        <v>13680</v>
      </c>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c r="EP76" s="62"/>
      <c r="EQ76" s="62"/>
      <c r="ER76" s="62"/>
      <c r="ES76" s="62"/>
      <c r="ET76" s="62"/>
      <c r="EU76" s="62"/>
      <c r="EV76" s="62"/>
      <c r="EW76" s="63"/>
    </row>
    <row r="77" spans="1:153" s="64" customFormat="1" ht="110.25" hidden="1" x14ac:dyDescent="0.25">
      <c r="A77" s="51"/>
      <c r="B77" s="297"/>
      <c r="C77" s="90" t="s">
        <v>93</v>
      </c>
      <c r="D77" s="388">
        <v>21140650</v>
      </c>
      <c r="E77" s="59"/>
      <c r="F77" s="43">
        <f>'[1]Oktober  (2)'!O53</f>
        <v>0</v>
      </c>
      <c r="G77" s="58">
        <v>100</v>
      </c>
      <c r="H77" s="59">
        <f t="shared" si="3"/>
        <v>100</v>
      </c>
      <c r="I77" s="60">
        <f t="shared" si="10"/>
        <v>0.27523255122102436</v>
      </c>
      <c r="J77" s="43">
        <f>'[1]Oktober  (2)'!Q53</f>
        <v>0</v>
      </c>
      <c r="K77" s="61">
        <v>21000000</v>
      </c>
      <c r="L77" s="58">
        <f t="shared" si="2"/>
        <v>21000000</v>
      </c>
      <c r="M77" s="44">
        <f t="shared" si="8"/>
        <v>140650</v>
      </c>
      <c r="N77" s="56" t="s">
        <v>97</v>
      </c>
      <c r="O77" s="201"/>
      <c r="P77" s="201"/>
      <c r="Q77" s="201"/>
      <c r="R77" s="93"/>
      <c r="S77" s="224" t="s">
        <v>91</v>
      </c>
      <c r="T77" s="205"/>
      <c r="U77" s="95" t="s">
        <v>94</v>
      </c>
      <c r="V77" s="95" t="s">
        <v>95</v>
      </c>
      <c r="W77" s="55" t="s">
        <v>96</v>
      </c>
      <c r="X77" s="56">
        <v>21000000</v>
      </c>
      <c r="Y77" s="56" t="s">
        <v>98</v>
      </c>
      <c r="Z77" s="57">
        <f>SUM(D77/D227)*100</f>
        <v>0.27523255122102436</v>
      </c>
      <c r="AA77" s="58">
        <f t="shared" si="0"/>
        <v>140650</v>
      </c>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2"/>
      <c r="EW77" s="63"/>
    </row>
    <row r="78" spans="1:153" s="64" customFormat="1" ht="94.5" hidden="1" x14ac:dyDescent="0.25">
      <c r="A78" s="51"/>
      <c r="B78" s="297"/>
      <c r="C78" s="90" t="s">
        <v>99</v>
      </c>
      <c r="D78" s="388">
        <v>21140650</v>
      </c>
      <c r="E78" s="59"/>
      <c r="F78" s="43">
        <f>'[1]Oktober  (2)'!O54</f>
        <v>0</v>
      </c>
      <c r="G78" s="58">
        <v>100</v>
      </c>
      <c r="H78" s="59">
        <f t="shared" si="3"/>
        <v>100</v>
      </c>
      <c r="I78" s="60">
        <f t="shared" si="10"/>
        <v>0.27523255122102436</v>
      </c>
      <c r="J78" s="43">
        <f>'[1]Oktober  (2)'!Q54</f>
        <v>0</v>
      </c>
      <c r="K78" s="61">
        <v>20900000</v>
      </c>
      <c r="L78" s="58">
        <f t="shared" si="2"/>
        <v>20900000</v>
      </c>
      <c r="M78" s="44">
        <f t="shared" si="8"/>
        <v>240650</v>
      </c>
      <c r="N78" s="56" t="s">
        <v>103</v>
      </c>
      <c r="O78" s="201"/>
      <c r="P78" s="201"/>
      <c r="Q78" s="201"/>
      <c r="R78" s="93"/>
      <c r="S78" s="224" t="s">
        <v>91</v>
      </c>
      <c r="T78" s="205"/>
      <c r="U78" s="95" t="s">
        <v>100</v>
      </c>
      <c r="V78" s="95" t="s">
        <v>101</v>
      </c>
      <c r="W78" s="55" t="s">
        <v>102</v>
      </c>
      <c r="X78" s="56">
        <v>20900000</v>
      </c>
      <c r="Y78" s="56" t="s">
        <v>104</v>
      </c>
      <c r="Z78" s="57">
        <f>SUM(D78/D227)*100</f>
        <v>0.27523255122102436</v>
      </c>
      <c r="AA78" s="58">
        <f t="shared" si="0"/>
        <v>240650</v>
      </c>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2"/>
      <c r="EW78" s="63"/>
    </row>
    <row r="79" spans="1:153" s="64" customFormat="1" ht="78.75" hidden="1" x14ac:dyDescent="0.25">
      <c r="A79" s="51"/>
      <c r="B79" s="297"/>
      <c r="C79" s="90" t="s">
        <v>105</v>
      </c>
      <c r="D79" s="388">
        <v>0</v>
      </c>
      <c r="E79" s="59"/>
      <c r="F79" s="43">
        <f>'[1]Oktober  (2)'!O55</f>
        <v>0</v>
      </c>
      <c r="G79" s="58">
        <v>0</v>
      </c>
      <c r="H79" s="59">
        <f t="shared" si="3"/>
        <v>0</v>
      </c>
      <c r="I79" s="60">
        <f t="shared" si="10"/>
        <v>0</v>
      </c>
      <c r="J79" s="43">
        <f>'[1]Oktober  (2)'!Q55</f>
        <v>0</v>
      </c>
      <c r="K79" s="61">
        <v>0</v>
      </c>
      <c r="L79" s="58">
        <f t="shared" si="2"/>
        <v>0</v>
      </c>
      <c r="M79" s="44">
        <f t="shared" si="8"/>
        <v>0</v>
      </c>
      <c r="N79" s="56">
        <v>0</v>
      </c>
      <c r="O79" s="201"/>
      <c r="P79" s="201"/>
      <c r="Q79" s="201"/>
      <c r="R79" s="93"/>
      <c r="S79" s="224" t="s">
        <v>91</v>
      </c>
      <c r="T79" s="205"/>
      <c r="U79" s="56">
        <v>0</v>
      </c>
      <c r="V79" s="56">
        <v>0</v>
      </c>
      <c r="W79" s="55">
        <v>0</v>
      </c>
      <c r="X79" s="56">
        <v>0</v>
      </c>
      <c r="Y79" s="56">
        <v>0</v>
      </c>
      <c r="Z79" s="57">
        <f>SUM(D79/D227)*100</f>
        <v>0</v>
      </c>
      <c r="AA79" s="58">
        <f t="shared" si="0"/>
        <v>0</v>
      </c>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2"/>
      <c r="EW79" s="63"/>
    </row>
    <row r="80" spans="1:153" s="64" customFormat="1" ht="94.5" hidden="1" x14ac:dyDescent="0.25">
      <c r="A80" s="51"/>
      <c r="B80" s="297"/>
      <c r="C80" s="90" t="s">
        <v>106</v>
      </c>
      <c r="D80" s="388">
        <v>14644500</v>
      </c>
      <c r="E80" s="59"/>
      <c r="F80" s="43">
        <f>'[1]Oktober  (2)'!O56</f>
        <v>0</v>
      </c>
      <c r="G80" s="58">
        <v>100</v>
      </c>
      <c r="H80" s="59">
        <f t="shared" si="3"/>
        <v>100</v>
      </c>
      <c r="I80" s="60">
        <f t="shared" si="10"/>
        <v>0.19065842802166869</v>
      </c>
      <c r="J80" s="43">
        <f>'[1]Oktober  (2)'!Q56</f>
        <v>0</v>
      </c>
      <c r="K80" s="61">
        <v>14600000</v>
      </c>
      <c r="L80" s="58">
        <f t="shared" si="2"/>
        <v>14600000</v>
      </c>
      <c r="M80" s="44">
        <f t="shared" si="8"/>
        <v>44500</v>
      </c>
      <c r="N80" s="56" t="s">
        <v>110</v>
      </c>
      <c r="O80" s="201"/>
      <c r="P80" s="201"/>
      <c r="Q80" s="201"/>
      <c r="R80" s="93"/>
      <c r="S80" s="224" t="s">
        <v>91</v>
      </c>
      <c r="T80" s="205"/>
      <c r="U80" s="95" t="s">
        <v>107</v>
      </c>
      <c r="V80" s="95" t="s">
        <v>108</v>
      </c>
      <c r="W80" s="55" t="s">
        <v>109</v>
      </c>
      <c r="X80" s="56">
        <v>14600000</v>
      </c>
      <c r="Y80" s="56" t="s">
        <v>111</v>
      </c>
      <c r="Z80" s="57">
        <f>SUM(D80/D227)*100</f>
        <v>0.19065842802166871</v>
      </c>
      <c r="AA80" s="58">
        <f t="shared" si="0"/>
        <v>44500</v>
      </c>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2"/>
      <c r="EW80" s="63"/>
    </row>
    <row r="81" spans="1:153" s="64" customFormat="1" ht="47.25" x14ac:dyDescent="0.25">
      <c r="A81" s="51"/>
      <c r="B81" s="50" t="s">
        <v>79</v>
      </c>
      <c r="C81" s="77" t="s">
        <v>80</v>
      </c>
      <c r="D81" s="80">
        <v>61163750</v>
      </c>
      <c r="E81" s="44" t="s">
        <v>584</v>
      </c>
      <c r="F81" s="43"/>
      <c r="G81" s="58"/>
      <c r="H81" s="59"/>
      <c r="I81" s="60"/>
      <c r="J81" s="43"/>
      <c r="K81" s="61">
        <v>61158000</v>
      </c>
      <c r="L81" s="58">
        <v>100</v>
      </c>
      <c r="M81" s="44">
        <f t="shared" si="8"/>
        <v>5750</v>
      </c>
      <c r="N81" s="56" t="s">
        <v>14</v>
      </c>
      <c r="O81" s="56"/>
      <c r="P81" s="56"/>
      <c r="Q81" s="56"/>
      <c r="R81" s="111"/>
      <c r="S81" s="55" t="s">
        <v>40</v>
      </c>
      <c r="T81" s="205"/>
      <c r="U81" s="95"/>
      <c r="V81" s="95"/>
      <c r="W81" s="55"/>
      <c r="X81" s="56"/>
      <c r="Y81" s="56"/>
      <c r="Z81" s="57"/>
      <c r="AA81" s="58"/>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2"/>
      <c r="EW81" s="63"/>
    </row>
    <row r="82" spans="1:153" s="64" customFormat="1" x14ac:dyDescent="0.25">
      <c r="A82" s="51"/>
      <c r="B82" s="297"/>
      <c r="C82" s="90"/>
      <c r="D82" s="388"/>
      <c r="E82" s="59"/>
      <c r="F82" s="43"/>
      <c r="G82" s="58"/>
      <c r="H82" s="59"/>
      <c r="I82" s="60"/>
      <c r="J82" s="43"/>
      <c r="K82" s="61"/>
      <c r="L82" s="58"/>
      <c r="M82" s="58"/>
      <c r="N82" s="56"/>
      <c r="O82" s="56"/>
      <c r="P82" s="56"/>
      <c r="Q82" s="56"/>
      <c r="R82" s="111"/>
      <c r="S82" s="224"/>
      <c r="T82" s="205"/>
      <c r="U82" s="95"/>
      <c r="V82" s="95"/>
      <c r="W82" s="55"/>
      <c r="X82" s="56"/>
      <c r="Y82" s="56"/>
      <c r="Z82" s="57"/>
      <c r="AA82" s="58"/>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2"/>
      <c r="EW82" s="63"/>
    </row>
    <row r="83" spans="1:153" s="34" customFormat="1" ht="78.75" x14ac:dyDescent="0.25">
      <c r="A83" s="21"/>
      <c r="B83" s="20" t="s">
        <v>81</v>
      </c>
      <c r="C83" s="73" t="s">
        <v>82</v>
      </c>
      <c r="D83" s="389">
        <f>D84</f>
        <v>98969600</v>
      </c>
      <c r="E83" s="365" t="s">
        <v>584</v>
      </c>
      <c r="F83" s="366"/>
      <c r="G83" s="29"/>
      <c r="H83" s="382"/>
      <c r="I83" s="390"/>
      <c r="J83" s="366"/>
      <c r="K83" s="389">
        <f>K84</f>
        <v>66519640</v>
      </c>
      <c r="L83" s="29"/>
      <c r="M83" s="389">
        <f>M84</f>
        <v>32449960</v>
      </c>
      <c r="N83" s="27" t="s">
        <v>14</v>
      </c>
      <c r="O83" s="27"/>
      <c r="P83" s="27"/>
      <c r="Q83" s="27"/>
      <c r="R83" s="391"/>
      <c r="S83" s="25" t="s">
        <v>40</v>
      </c>
      <c r="T83" s="214"/>
      <c r="U83" s="392"/>
      <c r="V83" s="392"/>
      <c r="W83" s="25"/>
      <c r="X83" s="27"/>
      <c r="Y83" s="27"/>
      <c r="Z83" s="393"/>
      <c r="AA83" s="29"/>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3"/>
    </row>
    <row r="84" spans="1:153" s="64" customFormat="1" ht="63" x14ac:dyDescent="0.25">
      <c r="A84" s="51"/>
      <c r="B84" s="50" t="s">
        <v>83</v>
      </c>
      <c r="C84" s="77" t="s">
        <v>84</v>
      </c>
      <c r="D84" s="388">
        <v>98969600</v>
      </c>
      <c r="E84" s="44" t="s">
        <v>584</v>
      </c>
      <c r="F84" s="43"/>
      <c r="G84" s="58"/>
      <c r="H84" s="59"/>
      <c r="I84" s="60"/>
      <c r="J84" s="43"/>
      <c r="K84" s="61">
        <v>66519640</v>
      </c>
      <c r="L84" s="58">
        <v>80</v>
      </c>
      <c r="M84" s="44">
        <f t="shared" ref="M84" si="11">D84-K84</f>
        <v>32449960</v>
      </c>
      <c r="N84" s="56" t="s">
        <v>14</v>
      </c>
      <c r="O84" s="56"/>
      <c r="P84" s="56"/>
      <c r="Q84" s="56"/>
      <c r="R84" s="111"/>
      <c r="S84" s="55" t="s">
        <v>40</v>
      </c>
      <c r="T84" s="205"/>
      <c r="U84" s="95"/>
      <c r="V84" s="95"/>
      <c r="W84" s="55"/>
      <c r="X84" s="56"/>
      <c r="Y84" s="56"/>
      <c r="Z84" s="57"/>
      <c r="AA84" s="58"/>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2"/>
      <c r="EW84" s="63"/>
    </row>
    <row r="85" spans="1:153" s="64" customFormat="1" x14ac:dyDescent="0.25">
      <c r="A85" s="51"/>
      <c r="B85" s="297"/>
      <c r="C85" s="90"/>
      <c r="D85" s="388"/>
      <c r="E85" s="59"/>
      <c r="F85" s="43"/>
      <c r="G85" s="58"/>
      <c r="H85" s="59"/>
      <c r="I85" s="60"/>
      <c r="J85" s="43"/>
      <c r="K85" s="61"/>
      <c r="L85" s="58"/>
      <c r="M85" s="58"/>
      <c r="N85" s="56"/>
      <c r="O85" s="56"/>
      <c r="P85" s="56"/>
      <c r="Q85" s="56"/>
      <c r="R85" s="111"/>
      <c r="S85" s="224"/>
      <c r="T85" s="205"/>
      <c r="U85" s="95"/>
      <c r="V85" s="95"/>
      <c r="W85" s="55"/>
      <c r="X85" s="56"/>
      <c r="Y85" s="56"/>
      <c r="Z85" s="57"/>
      <c r="AA85" s="58"/>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2"/>
      <c r="EW85" s="63"/>
    </row>
    <row r="86" spans="1:153" s="34" customFormat="1" ht="78.75" x14ac:dyDescent="0.25">
      <c r="A86" s="21"/>
      <c r="B86" s="20" t="s">
        <v>85</v>
      </c>
      <c r="C86" s="73" t="s">
        <v>86</v>
      </c>
      <c r="D86" s="389">
        <f>D87+D88+D109+D112+D110</f>
        <v>2226417254.8000002</v>
      </c>
      <c r="E86" s="365" t="s">
        <v>584</v>
      </c>
      <c r="F86" s="366"/>
      <c r="G86" s="29"/>
      <c r="H86" s="382"/>
      <c r="I86" s="390"/>
      <c r="J86" s="366"/>
      <c r="K86" s="389">
        <f>K87+K88+K109+K112+K110</f>
        <v>1931654180</v>
      </c>
      <c r="L86" s="29"/>
      <c r="M86" s="389">
        <f>D86-K86</f>
        <v>294763074.80000019</v>
      </c>
      <c r="N86" s="27"/>
      <c r="O86" s="27"/>
      <c r="P86" s="27"/>
      <c r="Q86" s="27"/>
      <c r="R86" s="391"/>
      <c r="S86" s="25" t="s">
        <v>588</v>
      </c>
      <c r="T86" s="214"/>
      <c r="U86" s="392"/>
      <c r="V86" s="392"/>
      <c r="W86" s="25"/>
      <c r="X86" s="27"/>
      <c r="Y86" s="27"/>
      <c r="Z86" s="393"/>
      <c r="AA86" s="29"/>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3"/>
    </row>
    <row r="87" spans="1:153" s="64" customFormat="1" ht="47.25" x14ac:dyDescent="0.25">
      <c r="A87" s="51"/>
      <c r="B87" s="50" t="s">
        <v>87</v>
      </c>
      <c r="C87" s="77" t="s">
        <v>88</v>
      </c>
      <c r="D87" s="388">
        <v>39932240</v>
      </c>
      <c r="E87" s="44" t="s">
        <v>584</v>
      </c>
      <c r="F87" s="43"/>
      <c r="G87" s="58"/>
      <c r="H87" s="59"/>
      <c r="I87" s="60"/>
      <c r="J87" s="43"/>
      <c r="K87" s="61">
        <v>36201240</v>
      </c>
      <c r="L87" s="58">
        <v>100</v>
      </c>
      <c r="M87" s="44">
        <f t="shared" ref="M87:M98" si="12">D87-K87</f>
        <v>3731000</v>
      </c>
      <c r="N87" s="56" t="s">
        <v>14</v>
      </c>
      <c r="O87" s="56"/>
      <c r="P87" s="56"/>
      <c r="Q87" s="56"/>
      <c r="R87" s="111"/>
      <c r="S87" s="55" t="s">
        <v>40</v>
      </c>
      <c r="T87" s="205"/>
      <c r="U87" s="95"/>
      <c r="V87" s="95"/>
      <c r="W87" s="55"/>
      <c r="X87" s="56"/>
      <c r="Y87" s="56"/>
      <c r="Z87" s="57"/>
      <c r="AA87" s="58"/>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2"/>
      <c r="EW87" s="63"/>
    </row>
    <row r="88" spans="1:153" s="64" customFormat="1" ht="63" x14ac:dyDescent="0.25">
      <c r="A88" s="51"/>
      <c r="B88" s="50" t="s">
        <v>89</v>
      </c>
      <c r="C88" s="77" t="s">
        <v>90</v>
      </c>
      <c r="D88" s="388">
        <f>D89+D90+D91+D92+D93+D94+D95+D96+D97+D98</f>
        <v>801213654.80000007</v>
      </c>
      <c r="E88" s="388"/>
      <c r="F88" s="43"/>
      <c r="G88" s="58"/>
      <c r="H88" s="59"/>
      <c r="I88" s="60"/>
      <c r="J88" s="43"/>
      <c r="K88" s="388">
        <f>K89+K90+K91+K92+K93+K94+K95+K96+K97+K98</f>
        <v>653552940</v>
      </c>
      <c r="L88" s="58"/>
      <c r="M88" s="388">
        <f>M89+M90+M91+M92+M93+M94+M95+M96+M97+M98</f>
        <v>147660714.79999995</v>
      </c>
      <c r="N88" s="56"/>
      <c r="O88" s="56"/>
      <c r="P88" s="56"/>
      <c r="Q88" s="56"/>
      <c r="R88" s="111"/>
      <c r="S88" s="224" t="s">
        <v>91</v>
      </c>
      <c r="T88" s="205"/>
      <c r="U88" s="95"/>
      <c r="V88" s="95"/>
      <c r="W88" s="55"/>
      <c r="X88" s="56"/>
      <c r="Y88" s="56"/>
      <c r="Z88" s="57"/>
      <c r="AA88" s="58"/>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2"/>
      <c r="EW88" s="63"/>
    </row>
    <row r="89" spans="1:153" s="64" customFormat="1" ht="78.75" x14ac:dyDescent="0.25">
      <c r="A89" s="51"/>
      <c r="B89" s="297"/>
      <c r="C89" s="90" t="s">
        <v>92</v>
      </c>
      <c r="D89" s="388">
        <v>42798620</v>
      </c>
      <c r="E89" s="44" t="s">
        <v>584</v>
      </c>
      <c r="F89" s="43"/>
      <c r="G89" s="58"/>
      <c r="H89" s="59"/>
      <c r="I89" s="60"/>
      <c r="J89" s="43"/>
      <c r="K89" s="61">
        <v>42784940</v>
      </c>
      <c r="L89" s="58">
        <v>100</v>
      </c>
      <c r="M89" s="44">
        <f t="shared" si="12"/>
        <v>13680</v>
      </c>
      <c r="N89" s="56" t="s">
        <v>14</v>
      </c>
      <c r="O89" s="56"/>
      <c r="P89" s="56"/>
      <c r="Q89" s="56"/>
      <c r="R89" s="111"/>
      <c r="S89" s="224" t="s">
        <v>91</v>
      </c>
      <c r="T89" s="205"/>
      <c r="U89" s="95"/>
      <c r="V89" s="95"/>
      <c r="W89" s="55"/>
      <c r="X89" s="56"/>
      <c r="Y89" s="56"/>
      <c r="Z89" s="57"/>
      <c r="AA89" s="58"/>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2"/>
      <c r="EW89" s="63"/>
    </row>
    <row r="90" spans="1:153" s="64" customFormat="1" ht="110.25" x14ac:dyDescent="0.25">
      <c r="A90" s="51"/>
      <c r="B90" s="297"/>
      <c r="C90" s="90" t="s">
        <v>93</v>
      </c>
      <c r="D90" s="388">
        <v>21140650</v>
      </c>
      <c r="E90" s="44" t="s">
        <v>584</v>
      </c>
      <c r="F90" s="43"/>
      <c r="G90" s="58"/>
      <c r="H90" s="59"/>
      <c r="I90" s="60"/>
      <c r="J90" s="43"/>
      <c r="K90" s="61">
        <v>21000000</v>
      </c>
      <c r="L90" s="58">
        <v>100</v>
      </c>
      <c r="M90" s="44">
        <f t="shared" si="12"/>
        <v>140650</v>
      </c>
      <c r="N90" s="56" t="s">
        <v>589</v>
      </c>
      <c r="O90" s="56"/>
      <c r="P90" s="56"/>
      <c r="Q90" s="56"/>
      <c r="R90" s="111"/>
      <c r="S90" s="224" t="s">
        <v>91</v>
      </c>
      <c r="T90" s="205"/>
      <c r="U90" s="95"/>
      <c r="V90" s="95"/>
      <c r="W90" s="55"/>
      <c r="X90" s="56"/>
      <c r="Y90" s="56"/>
      <c r="Z90" s="57"/>
      <c r="AA90" s="58"/>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2"/>
      <c r="EW90" s="63"/>
    </row>
    <row r="91" spans="1:153" s="64" customFormat="1" ht="94.5" x14ac:dyDescent="0.25">
      <c r="A91" s="51"/>
      <c r="B91" s="297"/>
      <c r="C91" s="90" t="s">
        <v>99</v>
      </c>
      <c r="D91" s="388">
        <v>21140650</v>
      </c>
      <c r="E91" s="44" t="s">
        <v>584</v>
      </c>
      <c r="F91" s="43"/>
      <c r="G91" s="58"/>
      <c r="H91" s="59"/>
      <c r="I91" s="60"/>
      <c r="J91" s="43"/>
      <c r="K91" s="61">
        <v>20900000</v>
      </c>
      <c r="L91" s="58">
        <v>100</v>
      </c>
      <c r="M91" s="44">
        <f t="shared" si="12"/>
        <v>240650</v>
      </c>
      <c r="N91" s="56" t="s">
        <v>103</v>
      </c>
      <c r="O91" s="56"/>
      <c r="P91" s="56"/>
      <c r="Q91" s="56"/>
      <c r="R91" s="111"/>
      <c r="S91" s="224" t="s">
        <v>91</v>
      </c>
      <c r="T91" s="205"/>
      <c r="U91" s="95"/>
      <c r="V91" s="95"/>
      <c r="W91" s="55"/>
      <c r="X91" s="56"/>
      <c r="Y91" s="56"/>
      <c r="Z91" s="57"/>
      <c r="AA91" s="58"/>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2"/>
      <c r="EW91" s="63"/>
    </row>
    <row r="92" spans="1:153" s="64" customFormat="1" ht="94.5" x14ac:dyDescent="0.25">
      <c r="A92" s="51"/>
      <c r="B92" s="297"/>
      <c r="C92" s="90" t="s">
        <v>106</v>
      </c>
      <c r="D92" s="388">
        <v>14644500</v>
      </c>
      <c r="E92" s="44" t="s">
        <v>584</v>
      </c>
      <c r="F92" s="43"/>
      <c r="G92" s="58"/>
      <c r="H92" s="59"/>
      <c r="I92" s="60"/>
      <c r="J92" s="43"/>
      <c r="K92" s="61">
        <v>14600000</v>
      </c>
      <c r="L92" s="58">
        <v>100</v>
      </c>
      <c r="M92" s="44">
        <f t="shared" si="12"/>
        <v>44500</v>
      </c>
      <c r="N92" s="56" t="s">
        <v>110</v>
      </c>
      <c r="O92" s="56"/>
      <c r="P92" s="56"/>
      <c r="Q92" s="56"/>
      <c r="R92" s="111"/>
      <c r="S92" s="224" t="s">
        <v>91</v>
      </c>
      <c r="T92" s="205"/>
      <c r="U92" s="95"/>
      <c r="V92" s="95"/>
      <c r="W92" s="55"/>
      <c r="X92" s="56"/>
      <c r="Y92" s="56"/>
      <c r="Z92" s="57"/>
      <c r="AA92" s="58"/>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2"/>
      <c r="EW92" s="63"/>
    </row>
    <row r="93" spans="1:153" s="64" customFormat="1" ht="94.5" x14ac:dyDescent="0.25">
      <c r="A93" s="51"/>
      <c r="B93" s="297"/>
      <c r="C93" s="90" t="s">
        <v>112</v>
      </c>
      <c r="D93" s="388">
        <v>75141000</v>
      </c>
      <c r="E93" s="59" t="s">
        <v>119</v>
      </c>
      <c r="F93" s="43">
        <f>'[1]Oktober  (2)'!O57</f>
        <v>0</v>
      </c>
      <c r="G93" s="58">
        <v>100</v>
      </c>
      <c r="H93" s="59">
        <f t="shared" si="3"/>
        <v>100</v>
      </c>
      <c r="I93" s="60">
        <f t="shared" si="10"/>
        <v>0.97826931202678191</v>
      </c>
      <c r="J93" s="43">
        <f>'[1]Oktober  (2)'!Q57</f>
        <v>0</v>
      </c>
      <c r="K93" s="43">
        <v>54268000</v>
      </c>
      <c r="L93" s="58">
        <v>100</v>
      </c>
      <c r="M93" s="44">
        <f t="shared" si="12"/>
        <v>20873000</v>
      </c>
      <c r="N93" s="56" t="s">
        <v>117</v>
      </c>
      <c r="O93" s="111" t="s">
        <v>504</v>
      </c>
      <c r="P93" s="56" t="s">
        <v>505</v>
      </c>
      <c r="Q93" s="56" t="s">
        <v>506</v>
      </c>
      <c r="R93" s="111" t="s">
        <v>507</v>
      </c>
      <c r="S93" s="224" t="s">
        <v>91</v>
      </c>
      <c r="T93" s="205"/>
      <c r="U93" s="95" t="s">
        <v>114</v>
      </c>
      <c r="V93" s="95" t="s">
        <v>115</v>
      </c>
      <c r="W93" s="55" t="s">
        <v>116</v>
      </c>
      <c r="X93" s="56">
        <v>54268000</v>
      </c>
      <c r="Y93" s="56" t="s">
        <v>118</v>
      </c>
      <c r="Z93" s="57">
        <f>(D93/D227)*100</f>
        <v>0.97826931202678202</v>
      </c>
      <c r="AA93" s="58">
        <f t="shared" si="0"/>
        <v>75140900</v>
      </c>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2"/>
      <c r="EW93" s="63"/>
    </row>
    <row r="94" spans="1:153" s="64" customFormat="1" ht="48.75" customHeight="1" x14ac:dyDescent="0.25">
      <c r="A94" s="51"/>
      <c r="B94" s="297"/>
      <c r="C94" s="90" t="s">
        <v>120</v>
      </c>
      <c r="D94" s="388">
        <v>125236000</v>
      </c>
      <c r="E94" s="59"/>
      <c r="F94" s="43">
        <f>'[1]Oktober  (2)'!O58</f>
        <v>0</v>
      </c>
      <c r="G94" s="58">
        <v>0</v>
      </c>
      <c r="H94" s="59">
        <f t="shared" si="3"/>
        <v>0</v>
      </c>
      <c r="I94" s="60">
        <f t="shared" si="10"/>
        <v>0</v>
      </c>
      <c r="J94" s="43">
        <f>'[1]Oktober  (2)'!Q58</f>
        <v>0</v>
      </c>
      <c r="K94" s="61">
        <v>0</v>
      </c>
      <c r="L94" s="58">
        <f t="shared" si="2"/>
        <v>0</v>
      </c>
      <c r="M94" s="44">
        <f t="shared" si="12"/>
        <v>125236000</v>
      </c>
      <c r="N94" s="56">
        <v>0</v>
      </c>
      <c r="O94" s="111"/>
      <c r="P94" s="56"/>
      <c r="Q94" s="56"/>
      <c r="R94" s="111"/>
      <c r="S94" s="224" t="s">
        <v>91</v>
      </c>
      <c r="T94" s="205"/>
      <c r="U94" s="56">
        <v>0</v>
      </c>
      <c r="V94" s="56">
        <v>0</v>
      </c>
      <c r="W94" s="55">
        <v>0</v>
      </c>
      <c r="X94" s="56">
        <v>0</v>
      </c>
      <c r="Y94" s="56">
        <v>0</v>
      </c>
      <c r="Z94" s="57">
        <f>(D94/D227)*100</f>
        <v>1.630461872492861</v>
      </c>
      <c r="AA94" s="58">
        <f t="shared" si="0"/>
        <v>125236000</v>
      </c>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c r="EO94" s="62"/>
      <c r="EP94" s="62"/>
      <c r="EQ94" s="62"/>
      <c r="ER94" s="62"/>
      <c r="ES94" s="62"/>
      <c r="ET94" s="62"/>
      <c r="EU94" s="62"/>
      <c r="EV94" s="62"/>
      <c r="EW94" s="63"/>
    </row>
    <row r="95" spans="1:153" s="64" customFormat="1" ht="64.5" customHeight="1" x14ac:dyDescent="0.25">
      <c r="A95" s="51"/>
      <c r="B95" s="297"/>
      <c r="C95" s="90" t="s">
        <v>121</v>
      </c>
      <c r="D95" s="388">
        <v>125278058.7</v>
      </c>
      <c r="E95" s="59" t="s">
        <v>128</v>
      </c>
      <c r="F95" s="43">
        <v>70</v>
      </c>
      <c r="G95" s="58">
        <v>30</v>
      </c>
      <c r="H95" s="59">
        <f t="shared" si="3"/>
        <v>100</v>
      </c>
      <c r="I95" s="60">
        <f t="shared" si="10"/>
        <v>1.6310094395403283</v>
      </c>
      <c r="J95" s="43">
        <f>'[1]Oktober  (2)'!Q59</f>
        <v>0</v>
      </c>
      <c r="K95" s="61">
        <v>125000000</v>
      </c>
      <c r="L95" s="58">
        <v>100</v>
      </c>
      <c r="M95" s="44">
        <f t="shared" si="12"/>
        <v>278058.70000000298</v>
      </c>
      <c r="N95" s="56" t="s">
        <v>126</v>
      </c>
      <c r="O95" s="111" t="s">
        <v>122</v>
      </c>
      <c r="P95" s="56" t="s">
        <v>555</v>
      </c>
      <c r="Q95" s="31" t="s">
        <v>128</v>
      </c>
      <c r="R95" s="111" t="s">
        <v>558</v>
      </c>
      <c r="S95" s="224" t="s">
        <v>91</v>
      </c>
      <c r="T95" s="205"/>
      <c r="U95" s="56" t="s">
        <v>123</v>
      </c>
      <c r="V95" s="56" t="s">
        <v>124</v>
      </c>
      <c r="W95" s="55" t="s">
        <v>125</v>
      </c>
      <c r="X95" s="56">
        <v>125000000</v>
      </c>
      <c r="Y95" s="56" t="s">
        <v>127</v>
      </c>
      <c r="Z95" s="57">
        <f>(D95/D227)*100</f>
        <v>1.6310094395403283</v>
      </c>
      <c r="AA95" s="58">
        <f t="shared" si="0"/>
        <v>125277958.7</v>
      </c>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c r="EO95" s="62"/>
      <c r="EP95" s="62"/>
      <c r="EQ95" s="62"/>
      <c r="ER95" s="62"/>
      <c r="ES95" s="62"/>
      <c r="ET95" s="62"/>
      <c r="EU95" s="62"/>
      <c r="EV95" s="62"/>
      <c r="EW95" s="63"/>
    </row>
    <row r="96" spans="1:153" s="64" customFormat="1" ht="110.25" x14ac:dyDescent="0.25">
      <c r="A96" s="51"/>
      <c r="B96" s="297"/>
      <c r="C96" s="90" t="s">
        <v>129</v>
      </c>
      <c r="D96" s="388">
        <v>125278058.7</v>
      </c>
      <c r="E96" s="59" t="s">
        <v>135</v>
      </c>
      <c r="F96" s="43">
        <v>70</v>
      </c>
      <c r="G96" s="58">
        <v>30</v>
      </c>
      <c r="H96" s="59">
        <f t="shared" si="3"/>
        <v>100</v>
      </c>
      <c r="I96" s="60">
        <f t="shared" si="10"/>
        <v>1.6310094395403283</v>
      </c>
      <c r="J96" s="43">
        <f>'[1]Oktober  (2)'!Q60</f>
        <v>0</v>
      </c>
      <c r="K96" s="61">
        <v>125000000</v>
      </c>
      <c r="L96" s="58">
        <v>100</v>
      </c>
      <c r="M96" s="44">
        <f t="shared" si="12"/>
        <v>278058.70000000298</v>
      </c>
      <c r="N96" s="56" t="s">
        <v>133</v>
      </c>
      <c r="O96" s="111" t="s">
        <v>130</v>
      </c>
      <c r="P96" s="56" t="s">
        <v>557</v>
      </c>
      <c r="Q96" s="31" t="s">
        <v>135</v>
      </c>
      <c r="R96" s="111" t="s">
        <v>558</v>
      </c>
      <c r="S96" s="224" t="s">
        <v>91</v>
      </c>
      <c r="T96" s="205"/>
      <c r="U96" s="95" t="s">
        <v>131</v>
      </c>
      <c r="V96" s="56" t="s">
        <v>124</v>
      </c>
      <c r="W96" s="55" t="s">
        <v>132</v>
      </c>
      <c r="X96" s="56">
        <v>125000000</v>
      </c>
      <c r="Y96" s="56" t="s">
        <v>134</v>
      </c>
      <c r="Z96" s="57">
        <f>(D96/D227)*100</f>
        <v>1.6310094395403283</v>
      </c>
      <c r="AA96" s="58">
        <f t="shared" si="0"/>
        <v>125277958.7</v>
      </c>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2"/>
      <c r="EW96" s="63"/>
    </row>
    <row r="97" spans="1:153" s="64" customFormat="1" ht="63.75" customHeight="1" x14ac:dyDescent="0.25">
      <c r="A97" s="51"/>
      <c r="B97" s="297"/>
      <c r="C97" s="90" t="s">
        <v>136</v>
      </c>
      <c r="D97" s="388">
        <v>125278058.7</v>
      </c>
      <c r="E97" s="59" t="s">
        <v>141</v>
      </c>
      <c r="F97" s="43">
        <v>70</v>
      </c>
      <c r="G97" s="58">
        <v>30</v>
      </c>
      <c r="H97" s="59">
        <f t="shared" si="3"/>
        <v>100</v>
      </c>
      <c r="I97" s="60">
        <f t="shared" si="10"/>
        <v>1.6310094395403283</v>
      </c>
      <c r="J97" s="43">
        <f>'[1]Oktober  (2)'!Q61</f>
        <v>0</v>
      </c>
      <c r="K97" s="61">
        <f>37500000+87500000</f>
        <v>125000000</v>
      </c>
      <c r="L97" s="58">
        <v>100</v>
      </c>
      <c r="M97" s="44">
        <f t="shared" si="12"/>
        <v>278058.70000000298</v>
      </c>
      <c r="N97" s="56" t="s">
        <v>139</v>
      </c>
      <c r="O97" s="93" t="s">
        <v>130</v>
      </c>
      <c r="P97" s="201" t="s">
        <v>500</v>
      </c>
      <c r="Q97" s="31" t="s">
        <v>141</v>
      </c>
      <c r="R97" s="111" t="s">
        <v>558</v>
      </c>
      <c r="S97" s="224" t="s">
        <v>91</v>
      </c>
      <c r="T97" s="205"/>
      <c r="U97" s="56" t="s">
        <v>137</v>
      </c>
      <c r="V97" s="56" t="s">
        <v>124</v>
      </c>
      <c r="W97" s="55" t="s">
        <v>138</v>
      </c>
      <c r="X97" s="56">
        <v>120000000</v>
      </c>
      <c r="Y97" s="56" t="s">
        <v>140</v>
      </c>
      <c r="Z97" s="57">
        <f>(D97/D227)*100</f>
        <v>1.6310094395403283</v>
      </c>
      <c r="AA97" s="58">
        <f t="shared" si="0"/>
        <v>125277958.7</v>
      </c>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c r="EO97" s="62"/>
      <c r="EP97" s="62"/>
      <c r="EQ97" s="62"/>
      <c r="ER97" s="62"/>
      <c r="ES97" s="62"/>
      <c r="ET97" s="62"/>
      <c r="EU97" s="62"/>
      <c r="EV97" s="62"/>
      <c r="EW97" s="63"/>
    </row>
    <row r="98" spans="1:153" s="64" customFormat="1" ht="63.75" customHeight="1" x14ac:dyDescent="0.25">
      <c r="A98" s="51"/>
      <c r="B98" s="297"/>
      <c r="C98" s="90" t="s">
        <v>142</v>
      </c>
      <c r="D98" s="388">
        <v>125278058.7</v>
      </c>
      <c r="E98" s="59" t="s">
        <v>148</v>
      </c>
      <c r="F98" s="43">
        <v>70</v>
      </c>
      <c r="G98" s="58">
        <v>30</v>
      </c>
      <c r="H98" s="59">
        <f>F98+G98</f>
        <v>100</v>
      </c>
      <c r="I98" s="60">
        <f t="shared" si="10"/>
        <v>1.6310094395403283</v>
      </c>
      <c r="J98" s="43">
        <f>'[1]Oktober  (2)'!Q62</f>
        <v>0</v>
      </c>
      <c r="K98" s="61">
        <v>125000000</v>
      </c>
      <c r="L98" s="58">
        <v>100</v>
      </c>
      <c r="M98" s="44">
        <f t="shared" si="12"/>
        <v>278058.70000000298</v>
      </c>
      <c r="N98" s="56" t="s">
        <v>146</v>
      </c>
      <c r="O98" s="93" t="s">
        <v>143</v>
      </c>
      <c r="P98" s="201" t="s">
        <v>556</v>
      </c>
      <c r="Q98" s="31" t="s">
        <v>148</v>
      </c>
      <c r="R98" s="93" t="s">
        <v>558</v>
      </c>
      <c r="S98" s="224" t="s">
        <v>91</v>
      </c>
      <c r="T98" s="205"/>
      <c r="U98" s="95" t="s">
        <v>144</v>
      </c>
      <c r="V98" s="95" t="s">
        <v>124</v>
      </c>
      <c r="W98" s="55" t="s">
        <v>145</v>
      </c>
      <c r="X98" s="56">
        <v>125000000</v>
      </c>
      <c r="Y98" s="56" t="s">
        <v>147</v>
      </c>
      <c r="Z98" s="57">
        <f>(D98/D227)*100</f>
        <v>1.6310094395403283</v>
      </c>
      <c r="AA98" s="58">
        <f t="shared" si="0"/>
        <v>125277958.7</v>
      </c>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2"/>
      <c r="EW98" s="63"/>
    </row>
    <row r="99" spans="1:153" s="64" customFormat="1" ht="63" hidden="1" customHeight="1" x14ac:dyDescent="0.25">
      <c r="A99" s="50" t="s">
        <v>149</v>
      </c>
      <c r="B99" s="290"/>
      <c r="C99" s="77" t="s">
        <v>150</v>
      </c>
      <c r="D99" s="98">
        <f>SUM(D100:D100)</f>
        <v>141271360</v>
      </c>
      <c r="E99" s="59"/>
      <c r="F99" s="58"/>
      <c r="G99" s="61"/>
      <c r="H99" s="59"/>
      <c r="I99" s="98"/>
      <c r="J99" s="61">
        <f>SUM(J100)/1</f>
        <v>54000000</v>
      </c>
      <c r="K99" s="61">
        <f>SUM(K100)/1</f>
        <v>0</v>
      </c>
      <c r="L99" s="58">
        <f t="shared" si="2"/>
        <v>54000000</v>
      </c>
      <c r="M99" s="58"/>
      <c r="N99" s="56"/>
      <c r="O99" s="52"/>
      <c r="P99" s="199"/>
      <c r="Q99" s="199"/>
      <c r="R99" s="52"/>
      <c r="S99" s="224" t="s">
        <v>53</v>
      </c>
      <c r="T99" s="205"/>
      <c r="U99" s="56"/>
      <c r="V99" s="56"/>
      <c r="W99" s="55"/>
      <c r="X99" s="56"/>
      <c r="Y99" s="56"/>
      <c r="Z99" s="98"/>
      <c r="AA99" s="58">
        <f t="shared" si="0"/>
        <v>87271360</v>
      </c>
      <c r="AB99" s="65"/>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c r="EP99" s="62"/>
      <c r="EQ99" s="62"/>
      <c r="ER99" s="62"/>
      <c r="ES99" s="62"/>
      <c r="ET99" s="62"/>
      <c r="EU99" s="62"/>
      <c r="EV99" s="62"/>
      <c r="EW99" s="63"/>
    </row>
    <row r="100" spans="1:153" s="34" customFormat="1" ht="31.5" hidden="1" customHeight="1" x14ac:dyDescent="0.25">
      <c r="A100" s="82"/>
      <c r="B100" s="295"/>
      <c r="C100" s="77" t="s">
        <v>151</v>
      </c>
      <c r="D100" s="98">
        <f>141271360</f>
        <v>141271360</v>
      </c>
      <c r="E100" s="59"/>
      <c r="F100" s="43">
        <f>'[1]Oktober  (2)'!O68</f>
        <v>30</v>
      </c>
      <c r="G100" s="58">
        <v>70</v>
      </c>
      <c r="H100" s="59">
        <f t="shared" si="3"/>
        <v>100</v>
      </c>
      <c r="I100" s="60">
        <f>(Z100*H100)/100</f>
        <v>1.8392280666518657</v>
      </c>
      <c r="J100" s="43">
        <v>54000000</v>
      </c>
      <c r="K100" s="61"/>
      <c r="L100" s="58">
        <f t="shared" si="2"/>
        <v>54000000</v>
      </c>
      <c r="M100" s="58"/>
      <c r="N100" s="56">
        <v>0</v>
      </c>
      <c r="O100" s="52"/>
      <c r="P100" s="199"/>
      <c r="Q100" s="199"/>
      <c r="R100" s="52"/>
      <c r="S100" s="224" t="s">
        <v>152</v>
      </c>
      <c r="T100" s="205"/>
      <c r="U100" s="56">
        <v>0</v>
      </c>
      <c r="V100" s="56">
        <v>0</v>
      </c>
      <c r="W100" s="55">
        <v>0</v>
      </c>
      <c r="X100" s="56">
        <v>0</v>
      </c>
      <c r="Y100" s="56">
        <v>0</v>
      </c>
      <c r="Z100" s="57">
        <f>SUM(D100/D227)*100</f>
        <v>1.8392280666518657</v>
      </c>
      <c r="AA100" s="58">
        <f t="shared" si="0"/>
        <v>87271360</v>
      </c>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3"/>
    </row>
    <row r="101" spans="1:153" s="34" customFormat="1" ht="63" hidden="1" customHeight="1" x14ac:dyDescent="0.25">
      <c r="A101" s="50"/>
      <c r="B101" s="290"/>
      <c r="C101" s="77" t="s">
        <v>150</v>
      </c>
      <c r="D101" s="98">
        <f>D102</f>
        <v>54000000</v>
      </c>
      <c r="E101" s="59"/>
      <c r="F101" s="43"/>
      <c r="G101" s="58"/>
      <c r="H101" s="59"/>
      <c r="I101" s="60"/>
      <c r="J101" s="43"/>
      <c r="K101" s="61">
        <f>K102</f>
        <v>54000000</v>
      </c>
      <c r="L101" s="58">
        <f>L102</f>
        <v>54000000</v>
      </c>
      <c r="M101" s="58"/>
      <c r="N101" s="56"/>
      <c r="O101" s="52"/>
      <c r="P101" s="199"/>
      <c r="Q101" s="199"/>
      <c r="R101" s="52"/>
      <c r="S101" s="224" t="s">
        <v>152</v>
      </c>
      <c r="T101" s="205"/>
      <c r="U101" s="56">
        <v>0</v>
      </c>
      <c r="V101" s="56">
        <v>0</v>
      </c>
      <c r="W101" s="55"/>
      <c r="X101" s="56"/>
      <c r="Y101" s="56"/>
      <c r="Z101" s="57"/>
      <c r="AA101" s="58">
        <f t="shared" si="0"/>
        <v>0</v>
      </c>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3"/>
    </row>
    <row r="102" spans="1:153" s="34" customFormat="1" ht="31.5" hidden="1" customHeight="1" x14ac:dyDescent="0.25">
      <c r="A102" s="50"/>
      <c r="B102" s="290"/>
      <c r="C102" s="77" t="s">
        <v>151</v>
      </c>
      <c r="D102" s="98">
        <v>54000000</v>
      </c>
      <c r="E102" s="59"/>
      <c r="F102" s="43">
        <v>100</v>
      </c>
      <c r="G102" s="99">
        <v>100</v>
      </c>
      <c r="H102" s="59">
        <f t="shared" si="3"/>
        <v>200</v>
      </c>
      <c r="I102" s="60">
        <f>(Z102*H102)/100</f>
        <v>1.4060644082310916</v>
      </c>
      <c r="J102" s="43">
        <v>0</v>
      </c>
      <c r="K102" s="61">
        <v>54000000</v>
      </c>
      <c r="L102" s="58">
        <f>K102</f>
        <v>54000000</v>
      </c>
      <c r="M102" s="58"/>
      <c r="N102" s="56">
        <v>0</v>
      </c>
      <c r="O102" s="52"/>
      <c r="P102" s="199"/>
      <c r="Q102" s="199"/>
      <c r="R102" s="52"/>
      <c r="S102" s="224" t="s">
        <v>152</v>
      </c>
      <c r="T102" s="205"/>
      <c r="U102" s="56">
        <v>0</v>
      </c>
      <c r="V102" s="56">
        <v>0</v>
      </c>
      <c r="W102" s="55">
        <v>0</v>
      </c>
      <c r="X102" s="56">
        <v>0</v>
      </c>
      <c r="Y102" s="56">
        <v>0</v>
      </c>
      <c r="Z102" s="57">
        <f>SUM(D102/D227)*100</f>
        <v>0.70303220411554579</v>
      </c>
      <c r="AA102" s="58">
        <f t="shared" si="0"/>
        <v>0</v>
      </c>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3"/>
    </row>
    <row r="103" spans="1:153" s="64" customFormat="1" ht="63" hidden="1" customHeight="1" x14ac:dyDescent="0.25">
      <c r="A103" s="50" t="s">
        <v>153</v>
      </c>
      <c r="B103" s="290"/>
      <c r="C103" s="77" t="s">
        <v>154</v>
      </c>
      <c r="D103" s="101">
        <f>SUM(D104:D122)</f>
        <v>2772542720</v>
      </c>
      <c r="E103" s="59"/>
      <c r="F103" s="58"/>
      <c r="G103" s="102"/>
      <c r="H103" s="102"/>
      <c r="I103" s="101"/>
      <c r="J103" s="101">
        <f>SUM(J104:J122)</f>
        <v>0</v>
      </c>
      <c r="K103" s="101">
        <f>SUM(K104:K122)</f>
        <v>2429700000</v>
      </c>
      <c r="L103" s="101">
        <f>J103+K103</f>
        <v>2429700000</v>
      </c>
      <c r="M103" s="101"/>
      <c r="N103" s="56"/>
      <c r="O103" s="52"/>
      <c r="P103" s="199"/>
      <c r="Q103" s="199"/>
      <c r="R103" s="52"/>
      <c r="S103" s="227" t="s">
        <v>155</v>
      </c>
      <c r="T103" s="216"/>
      <c r="U103" s="56"/>
      <c r="V103" s="56"/>
      <c r="W103" s="55"/>
      <c r="X103" s="56"/>
      <c r="Y103" s="56"/>
      <c r="Z103" s="101"/>
      <c r="AA103" s="58">
        <f t="shared" si="0"/>
        <v>342842720</v>
      </c>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2"/>
      <c r="EW103" s="63"/>
    </row>
    <row r="104" spans="1:153" s="64" customFormat="1" ht="63" hidden="1" customHeight="1" x14ac:dyDescent="0.25">
      <c r="A104" s="82"/>
      <c r="B104" s="295"/>
      <c r="C104" s="77" t="s">
        <v>156</v>
      </c>
      <c r="D104" s="101">
        <v>110000000</v>
      </c>
      <c r="E104" s="59"/>
      <c r="F104" s="43">
        <v>20</v>
      </c>
      <c r="G104" s="58">
        <v>40</v>
      </c>
      <c r="H104" s="59">
        <f t="shared" ref="H104" si="13">F104+G104</f>
        <v>60</v>
      </c>
      <c r="I104" s="60">
        <f t="shared" ref="I104:I122" si="14">(Z104*H104)/100</f>
        <v>0.85926158280788945</v>
      </c>
      <c r="J104" s="43">
        <f>'[1]Oktober  (2)'!Q70</f>
        <v>0</v>
      </c>
      <c r="K104" s="61">
        <f>47600000+6300000</f>
        <v>53900000</v>
      </c>
      <c r="L104" s="58">
        <f t="shared" ref="L104:L187" si="15">J104+K104</f>
        <v>53900000</v>
      </c>
      <c r="M104" s="58"/>
      <c r="N104" s="56">
        <v>0</v>
      </c>
      <c r="O104" s="52"/>
      <c r="P104" s="199"/>
      <c r="Q104" s="199"/>
      <c r="R104" s="52"/>
      <c r="S104" s="217" t="s">
        <v>155</v>
      </c>
      <c r="T104" s="228"/>
      <c r="U104" s="56">
        <v>0</v>
      </c>
      <c r="V104" s="56">
        <v>0</v>
      </c>
      <c r="W104" s="55">
        <v>0</v>
      </c>
      <c r="X104" s="56">
        <v>0</v>
      </c>
      <c r="Y104" s="56">
        <v>0</v>
      </c>
      <c r="Z104" s="57">
        <f>SUM(D104/D227)*100</f>
        <v>1.432102638013149</v>
      </c>
      <c r="AA104" s="58">
        <f t="shared" si="0"/>
        <v>56100000</v>
      </c>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2"/>
      <c r="EW104" s="63"/>
    </row>
    <row r="105" spans="1:153" s="64" customFormat="1" ht="63" customHeight="1" x14ac:dyDescent="0.25">
      <c r="A105" s="82"/>
      <c r="B105" s="290"/>
      <c r="C105" s="90" t="s">
        <v>598</v>
      </c>
      <c r="D105" s="101">
        <v>0</v>
      </c>
      <c r="E105" s="59"/>
      <c r="F105" s="43"/>
      <c r="G105" s="58"/>
      <c r="H105" s="59"/>
      <c r="I105" s="60"/>
      <c r="J105" s="43"/>
      <c r="K105" s="61"/>
      <c r="L105" s="58"/>
      <c r="M105" s="58"/>
      <c r="N105" s="56"/>
      <c r="O105" s="52"/>
      <c r="P105" s="199"/>
      <c r="Q105" s="199"/>
      <c r="R105" s="52"/>
      <c r="S105" s="217"/>
      <c r="T105" s="228"/>
      <c r="U105" s="56"/>
      <c r="V105" s="56"/>
      <c r="W105" s="55"/>
      <c r="X105" s="56"/>
      <c r="Y105" s="56"/>
      <c r="Z105" s="57"/>
      <c r="AA105" s="58"/>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2"/>
      <c r="EW105" s="63"/>
    </row>
    <row r="106" spans="1:153" s="64" customFormat="1" ht="63" customHeight="1" x14ac:dyDescent="0.25">
      <c r="A106" s="82"/>
      <c r="B106" s="290"/>
      <c r="C106" s="90" t="s">
        <v>599</v>
      </c>
      <c r="D106" s="101">
        <v>0</v>
      </c>
      <c r="E106" s="59"/>
      <c r="F106" s="43"/>
      <c r="G106" s="58"/>
      <c r="H106" s="59"/>
      <c r="I106" s="60"/>
      <c r="J106" s="43"/>
      <c r="K106" s="61"/>
      <c r="L106" s="58"/>
      <c r="M106" s="58"/>
      <c r="N106" s="56"/>
      <c r="O106" s="52"/>
      <c r="P106" s="199"/>
      <c r="Q106" s="199"/>
      <c r="R106" s="52"/>
      <c r="S106" s="217"/>
      <c r="T106" s="228"/>
      <c r="U106" s="56"/>
      <c r="V106" s="56"/>
      <c r="W106" s="55"/>
      <c r="X106" s="56"/>
      <c r="Y106" s="56"/>
      <c r="Z106" s="57"/>
      <c r="AA106" s="58"/>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2"/>
      <c r="EW106" s="63"/>
    </row>
    <row r="107" spans="1:153" s="64" customFormat="1" ht="63" customHeight="1" x14ac:dyDescent="0.25">
      <c r="A107" s="82"/>
      <c r="B107" s="290"/>
      <c r="C107" s="90" t="s">
        <v>600</v>
      </c>
      <c r="D107" s="101">
        <v>0</v>
      </c>
      <c r="E107" s="59"/>
      <c r="F107" s="43"/>
      <c r="G107" s="58"/>
      <c r="H107" s="59"/>
      <c r="I107" s="60"/>
      <c r="J107" s="43"/>
      <c r="K107" s="61"/>
      <c r="L107" s="58"/>
      <c r="M107" s="58"/>
      <c r="N107" s="56"/>
      <c r="O107" s="52"/>
      <c r="P107" s="199"/>
      <c r="Q107" s="199"/>
      <c r="R107" s="52"/>
      <c r="S107" s="217"/>
      <c r="T107" s="228"/>
      <c r="U107" s="56"/>
      <c r="V107" s="56"/>
      <c r="W107" s="55"/>
      <c r="X107" s="56"/>
      <c r="Y107" s="56"/>
      <c r="Z107" s="57"/>
      <c r="AA107" s="58"/>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2"/>
      <c r="EW107" s="63"/>
    </row>
    <row r="108" spans="1:153" s="64" customFormat="1" ht="63" customHeight="1" x14ac:dyDescent="0.25">
      <c r="A108" s="82"/>
      <c r="B108" s="290"/>
      <c r="C108" s="90" t="s">
        <v>601</v>
      </c>
      <c r="D108" s="101">
        <v>0</v>
      </c>
      <c r="E108" s="59"/>
      <c r="F108" s="43"/>
      <c r="G108" s="58"/>
      <c r="H108" s="59"/>
      <c r="I108" s="60"/>
      <c r="J108" s="43"/>
      <c r="K108" s="61"/>
      <c r="L108" s="58"/>
      <c r="M108" s="58"/>
      <c r="N108" s="56"/>
      <c r="O108" s="52"/>
      <c r="P108" s="199"/>
      <c r="Q108" s="199"/>
      <c r="R108" s="52"/>
      <c r="S108" s="217"/>
      <c r="T108" s="228"/>
      <c r="U108" s="56"/>
      <c r="V108" s="56"/>
      <c r="W108" s="55"/>
      <c r="X108" s="56"/>
      <c r="Y108" s="56"/>
      <c r="Z108" s="57"/>
      <c r="AA108" s="58"/>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2"/>
      <c r="EW108" s="63"/>
    </row>
    <row r="109" spans="1:153" s="64" customFormat="1" ht="67.5" customHeight="1" x14ac:dyDescent="0.25">
      <c r="A109" s="82"/>
      <c r="B109" s="50" t="s">
        <v>149</v>
      </c>
      <c r="C109" s="77" t="s">
        <v>150</v>
      </c>
      <c r="D109" s="101">
        <v>141271360</v>
      </c>
      <c r="E109" s="59" t="s">
        <v>584</v>
      </c>
      <c r="F109" s="43"/>
      <c r="G109" s="58"/>
      <c r="H109" s="59"/>
      <c r="I109" s="60"/>
      <c r="J109" s="43"/>
      <c r="K109" s="61">
        <v>54000000</v>
      </c>
      <c r="L109" s="58">
        <v>70</v>
      </c>
      <c r="M109" s="44">
        <f>D109-K109</f>
        <v>87271360</v>
      </c>
      <c r="N109" s="56" t="s">
        <v>590</v>
      </c>
      <c r="O109" s="52"/>
      <c r="P109" s="199"/>
      <c r="Q109" s="199"/>
      <c r="R109" s="52"/>
      <c r="S109" s="55" t="s">
        <v>53</v>
      </c>
      <c r="T109" s="228"/>
      <c r="U109" s="56"/>
      <c r="V109" s="56"/>
      <c r="W109" s="55"/>
      <c r="X109" s="56"/>
      <c r="Y109" s="56"/>
      <c r="Z109" s="57"/>
      <c r="AA109" s="58"/>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2"/>
      <c r="EW109" s="63"/>
    </row>
    <row r="110" spans="1:153" s="64" customFormat="1" ht="67.5" customHeight="1" x14ac:dyDescent="0.25">
      <c r="A110" s="82"/>
      <c r="B110" s="417"/>
      <c r="C110" s="77" t="s">
        <v>151</v>
      </c>
      <c r="D110" s="101">
        <v>54000000</v>
      </c>
      <c r="E110" s="59" t="s">
        <v>584</v>
      </c>
      <c r="F110" s="43"/>
      <c r="G110" s="58"/>
      <c r="H110" s="59"/>
      <c r="I110" s="60"/>
      <c r="J110" s="43"/>
      <c r="K110" s="61">
        <v>54000000</v>
      </c>
      <c r="L110" s="58">
        <v>70</v>
      </c>
      <c r="M110" s="44">
        <f t="shared" ref="M110:M122" si="16">D110-K110</f>
        <v>0</v>
      </c>
      <c r="N110" s="56" t="s">
        <v>590</v>
      </c>
      <c r="O110" s="52"/>
      <c r="P110" s="199"/>
      <c r="Q110" s="199"/>
      <c r="R110" s="52"/>
      <c r="S110" s="55" t="s">
        <v>53</v>
      </c>
      <c r="T110" s="228"/>
      <c r="U110" s="56"/>
      <c r="V110" s="56"/>
      <c r="W110" s="55"/>
      <c r="X110" s="56"/>
      <c r="Y110" s="56"/>
      <c r="Z110" s="57"/>
      <c r="AA110" s="58"/>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2"/>
      <c r="EW110" s="63"/>
    </row>
    <row r="111" spans="1:153" s="64" customFormat="1" ht="67.5" customHeight="1" x14ac:dyDescent="0.25">
      <c r="A111" s="82"/>
      <c r="B111" s="50"/>
      <c r="C111" s="77" t="s">
        <v>150</v>
      </c>
      <c r="D111" s="101">
        <v>87271360</v>
      </c>
      <c r="E111" s="59" t="s">
        <v>584</v>
      </c>
      <c r="F111" s="43"/>
      <c r="G111" s="58"/>
      <c r="H111" s="59"/>
      <c r="I111" s="60"/>
      <c r="J111" s="43"/>
      <c r="K111" s="61">
        <v>0</v>
      </c>
      <c r="L111" s="58">
        <v>70</v>
      </c>
      <c r="M111" s="44">
        <f t="shared" si="16"/>
        <v>87271360</v>
      </c>
      <c r="N111" s="56" t="s">
        <v>590</v>
      </c>
      <c r="O111" s="52"/>
      <c r="P111" s="199"/>
      <c r="Q111" s="199"/>
      <c r="R111" s="52"/>
      <c r="S111" s="55" t="s">
        <v>53</v>
      </c>
      <c r="T111" s="228"/>
      <c r="U111" s="56"/>
      <c r="V111" s="56"/>
      <c r="W111" s="55"/>
      <c r="X111" s="56"/>
      <c r="Y111" s="56"/>
      <c r="Z111" s="57"/>
      <c r="AA111" s="58"/>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2"/>
      <c r="EW111" s="63"/>
    </row>
    <row r="112" spans="1:153" s="64" customFormat="1" ht="67.5" customHeight="1" x14ac:dyDescent="0.25">
      <c r="A112" s="82"/>
      <c r="B112" s="50" t="s">
        <v>153</v>
      </c>
      <c r="C112" s="77" t="s">
        <v>154</v>
      </c>
      <c r="D112" s="101">
        <f>SUM(D113:D122)</f>
        <v>1190000000</v>
      </c>
      <c r="E112" s="59"/>
      <c r="F112" s="43"/>
      <c r="G112" s="58"/>
      <c r="H112" s="59"/>
      <c r="I112" s="60"/>
      <c r="J112" s="43"/>
      <c r="K112" s="101">
        <f>SUM(K113:K122)</f>
        <v>1133900000</v>
      </c>
      <c r="L112" s="58"/>
      <c r="M112" s="101">
        <f>SUM(M113:M122)</f>
        <v>56100000</v>
      </c>
      <c r="N112" s="56"/>
      <c r="O112" s="52"/>
      <c r="P112" s="199"/>
      <c r="Q112" s="199"/>
      <c r="R112" s="52"/>
      <c r="S112" s="217" t="s">
        <v>155</v>
      </c>
      <c r="T112" s="228"/>
      <c r="U112" s="56"/>
      <c r="V112" s="56"/>
      <c r="W112" s="55"/>
      <c r="X112" s="56"/>
      <c r="Y112" s="56"/>
      <c r="Z112" s="57"/>
      <c r="AA112" s="58"/>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2"/>
      <c r="EW112" s="63"/>
    </row>
    <row r="113" spans="1:153" s="64" customFormat="1" ht="67.5" customHeight="1" x14ac:dyDescent="0.25">
      <c r="A113" s="82"/>
      <c r="B113" s="50"/>
      <c r="C113" s="77" t="s">
        <v>156</v>
      </c>
      <c r="D113" s="101">
        <v>110000000</v>
      </c>
      <c r="E113" s="59" t="s">
        <v>584</v>
      </c>
      <c r="F113" s="43"/>
      <c r="G113" s="58"/>
      <c r="H113" s="59"/>
      <c r="I113" s="60"/>
      <c r="J113" s="43"/>
      <c r="K113" s="61">
        <v>53900000</v>
      </c>
      <c r="L113" s="58">
        <v>60</v>
      </c>
      <c r="M113" s="44">
        <f t="shared" si="16"/>
        <v>56100000</v>
      </c>
      <c r="N113" s="56"/>
      <c r="O113" s="52"/>
      <c r="P113" s="199"/>
      <c r="Q113" s="199"/>
      <c r="R113" s="52"/>
      <c r="S113" s="217" t="s">
        <v>155</v>
      </c>
      <c r="T113" s="228"/>
      <c r="U113" s="56"/>
      <c r="V113" s="56"/>
      <c r="W113" s="55"/>
      <c r="X113" s="56"/>
      <c r="Y113" s="56"/>
      <c r="Z113" s="57"/>
      <c r="AA113" s="58"/>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2"/>
      <c r="EW113" s="63"/>
    </row>
    <row r="114" spans="1:153" s="64" customFormat="1" ht="55.5" customHeight="1" x14ac:dyDescent="0.25">
      <c r="A114" s="51"/>
      <c r="B114" s="54"/>
      <c r="C114" s="77" t="s">
        <v>157</v>
      </c>
      <c r="D114" s="101">
        <v>120000000</v>
      </c>
      <c r="E114" s="59" t="s">
        <v>164</v>
      </c>
      <c r="F114" s="43">
        <v>70</v>
      </c>
      <c r="G114" s="58">
        <v>30</v>
      </c>
      <c r="H114" s="59">
        <f t="shared" si="3"/>
        <v>100</v>
      </c>
      <c r="I114" s="60">
        <f t="shared" si="14"/>
        <v>1.5622937869234348</v>
      </c>
      <c r="J114" s="43">
        <f>'[1]Oktober  (2)'!Q71</f>
        <v>0</v>
      </c>
      <c r="K114" s="61">
        <f t="shared" ref="K114:K120" si="17">30000000+54000000+36000000</f>
        <v>120000000</v>
      </c>
      <c r="L114" s="58">
        <v>100</v>
      </c>
      <c r="M114" s="44">
        <f t="shared" si="16"/>
        <v>0</v>
      </c>
      <c r="N114" s="56" t="s">
        <v>162</v>
      </c>
      <c r="O114" s="52" t="s">
        <v>158</v>
      </c>
      <c r="P114" s="199" t="s">
        <v>495</v>
      </c>
      <c r="Q114" s="31" t="s">
        <v>164</v>
      </c>
      <c r="R114" s="56" t="s">
        <v>162</v>
      </c>
      <c r="S114" s="217" t="s">
        <v>155</v>
      </c>
      <c r="T114" s="228"/>
      <c r="U114" s="95" t="s">
        <v>159</v>
      </c>
      <c r="V114" s="95" t="s">
        <v>160</v>
      </c>
      <c r="W114" s="103" t="s">
        <v>161</v>
      </c>
      <c r="X114" s="56">
        <v>120000000</v>
      </c>
      <c r="Y114" s="56" t="s">
        <v>163</v>
      </c>
      <c r="Z114" s="57">
        <f>SUM(D114/D227)*100</f>
        <v>1.562293786923435</v>
      </c>
      <c r="AA114" s="58">
        <f t="shared" si="0"/>
        <v>119999900</v>
      </c>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2"/>
      <c r="EW114" s="63"/>
    </row>
    <row r="115" spans="1:153" s="64" customFormat="1" ht="61.5" customHeight="1" x14ac:dyDescent="0.25">
      <c r="A115" s="51"/>
      <c r="B115" s="54"/>
      <c r="C115" s="104" t="s">
        <v>165</v>
      </c>
      <c r="D115" s="101">
        <v>120000000</v>
      </c>
      <c r="E115" s="59" t="s">
        <v>164</v>
      </c>
      <c r="F115" s="43">
        <v>100</v>
      </c>
      <c r="G115" s="58">
        <v>0</v>
      </c>
      <c r="H115" s="59">
        <f t="shared" si="3"/>
        <v>100</v>
      </c>
      <c r="I115" s="60">
        <f t="shared" si="14"/>
        <v>1.5622937869234348</v>
      </c>
      <c r="J115" s="43">
        <f>'[1]Oktober  (2)'!Q72</f>
        <v>0</v>
      </c>
      <c r="K115" s="61">
        <f t="shared" si="17"/>
        <v>120000000</v>
      </c>
      <c r="L115" s="58">
        <v>100</v>
      </c>
      <c r="M115" s="44">
        <f t="shared" si="16"/>
        <v>0</v>
      </c>
      <c r="N115" s="56" t="s">
        <v>167</v>
      </c>
      <c r="O115" s="52" t="s">
        <v>130</v>
      </c>
      <c r="P115" s="199" t="s">
        <v>496</v>
      </c>
      <c r="Q115" s="31" t="s">
        <v>164</v>
      </c>
      <c r="R115" s="56" t="s">
        <v>167</v>
      </c>
      <c r="S115" s="217" t="s">
        <v>155</v>
      </c>
      <c r="T115" s="228"/>
      <c r="U115" s="95" t="s">
        <v>159</v>
      </c>
      <c r="V115" s="95" t="s">
        <v>160</v>
      </c>
      <c r="W115" s="103" t="s">
        <v>166</v>
      </c>
      <c r="X115" s="56">
        <v>120000000</v>
      </c>
      <c r="Y115" s="56" t="s">
        <v>168</v>
      </c>
      <c r="Z115" s="57">
        <f>SUM(D115/D227*100)</f>
        <v>1.562293786923435</v>
      </c>
      <c r="AA115" s="58">
        <f t="shared" si="0"/>
        <v>119999900</v>
      </c>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2"/>
      <c r="EW115" s="63"/>
    </row>
    <row r="116" spans="1:153" s="64" customFormat="1" ht="68.25" customHeight="1" x14ac:dyDescent="0.25">
      <c r="A116" s="51"/>
      <c r="B116" s="54"/>
      <c r="C116" s="104" t="s">
        <v>169</v>
      </c>
      <c r="D116" s="101">
        <v>120000000</v>
      </c>
      <c r="E116" s="59" t="s">
        <v>164</v>
      </c>
      <c r="F116" s="43">
        <v>45</v>
      </c>
      <c r="G116" s="58">
        <v>55</v>
      </c>
      <c r="H116" s="59">
        <f t="shared" si="3"/>
        <v>100</v>
      </c>
      <c r="I116" s="60">
        <f t="shared" si="14"/>
        <v>1.5622937869234348</v>
      </c>
      <c r="J116" s="43">
        <f>'[1]Oktober  (2)'!Q73</f>
        <v>0</v>
      </c>
      <c r="K116" s="61">
        <f t="shared" si="17"/>
        <v>120000000</v>
      </c>
      <c r="L116" s="58">
        <v>100</v>
      </c>
      <c r="M116" s="44">
        <f t="shared" si="16"/>
        <v>0</v>
      </c>
      <c r="N116" s="56" t="s">
        <v>172</v>
      </c>
      <c r="O116" s="52" t="s">
        <v>170</v>
      </c>
      <c r="P116" s="199" t="s">
        <v>497</v>
      </c>
      <c r="Q116" s="31" t="s">
        <v>164</v>
      </c>
      <c r="R116" s="56" t="s">
        <v>172</v>
      </c>
      <c r="S116" s="217" t="s">
        <v>155</v>
      </c>
      <c r="T116" s="228"/>
      <c r="U116" s="95" t="s">
        <v>159</v>
      </c>
      <c r="V116" s="95" t="s">
        <v>160</v>
      </c>
      <c r="W116" s="103" t="s">
        <v>171</v>
      </c>
      <c r="X116" s="56">
        <v>120000000</v>
      </c>
      <c r="Y116" s="56" t="s">
        <v>173</v>
      </c>
      <c r="Z116" s="57">
        <f>SUM(D116/D227)*100</f>
        <v>1.562293786923435</v>
      </c>
      <c r="AA116" s="58">
        <f t="shared" si="0"/>
        <v>119999900</v>
      </c>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2"/>
      <c r="EW116" s="63"/>
    </row>
    <row r="117" spans="1:153" s="64" customFormat="1" ht="49.5" customHeight="1" x14ac:dyDescent="0.25">
      <c r="A117" s="51"/>
      <c r="B117" s="54"/>
      <c r="C117" s="104" t="s">
        <v>174</v>
      </c>
      <c r="D117" s="101">
        <v>120000000</v>
      </c>
      <c r="E117" s="59" t="s">
        <v>164</v>
      </c>
      <c r="F117" s="43">
        <v>90</v>
      </c>
      <c r="G117" s="58">
        <v>10</v>
      </c>
      <c r="H117" s="59">
        <f t="shared" si="3"/>
        <v>100</v>
      </c>
      <c r="I117" s="60">
        <f t="shared" si="14"/>
        <v>1.5622937869234348</v>
      </c>
      <c r="J117" s="43">
        <f>'[1]Oktober  (2)'!Q74</f>
        <v>0</v>
      </c>
      <c r="K117" s="61">
        <f t="shared" si="17"/>
        <v>120000000</v>
      </c>
      <c r="L117" s="58">
        <v>100</v>
      </c>
      <c r="M117" s="44">
        <f t="shared" si="16"/>
        <v>0</v>
      </c>
      <c r="N117" s="56" t="s">
        <v>177</v>
      </c>
      <c r="O117" s="52" t="s">
        <v>175</v>
      </c>
      <c r="P117" s="199" t="s">
        <v>498</v>
      </c>
      <c r="Q117" s="31" t="s">
        <v>164</v>
      </c>
      <c r="R117" s="56" t="s">
        <v>177</v>
      </c>
      <c r="S117" s="217" t="s">
        <v>155</v>
      </c>
      <c r="T117" s="228"/>
      <c r="U117" s="95" t="s">
        <v>159</v>
      </c>
      <c r="V117" s="95" t="s">
        <v>160</v>
      </c>
      <c r="W117" s="103" t="s">
        <v>176</v>
      </c>
      <c r="X117" s="56">
        <v>120000000</v>
      </c>
      <c r="Y117" s="56" t="s">
        <v>178</v>
      </c>
      <c r="Z117" s="57">
        <f>SUM(D117/D227)*100</f>
        <v>1.562293786923435</v>
      </c>
      <c r="AA117" s="58">
        <f t="shared" si="0"/>
        <v>119999900</v>
      </c>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2"/>
      <c r="EW117" s="63"/>
    </row>
    <row r="118" spans="1:153" s="64" customFormat="1" ht="63" x14ac:dyDescent="0.25">
      <c r="A118" s="51"/>
      <c r="B118" s="54"/>
      <c r="C118" s="104" t="s">
        <v>179</v>
      </c>
      <c r="D118" s="101">
        <v>120000000</v>
      </c>
      <c r="E118" s="59" t="s">
        <v>164</v>
      </c>
      <c r="F118" s="43">
        <v>90</v>
      </c>
      <c r="G118" s="58">
        <v>10</v>
      </c>
      <c r="H118" s="59">
        <f t="shared" si="3"/>
        <v>100</v>
      </c>
      <c r="I118" s="60">
        <f t="shared" si="14"/>
        <v>1.5622937869234348</v>
      </c>
      <c r="J118" s="43">
        <f>'[1]Oktober  (2)'!Q75</f>
        <v>0</v>
      </c>
      <c r="K118" s="61">
        <f t="shared" si="17"/>
        <v>120000000</v>
      </c>
      <c r="L118" s="58">
        <v>100</v>
      </c>
      <c r="M118" s="44">
        <f t="shared" si="16"/>
        <v>0</v>
      </c>
      <c r="N118" s="56" t="s">
        <v>181</v>
      </c>
      <c r="O118" s="52" t="s">
        <v>175</v>
      </c>
      <c r="P118" s="199" t="s">
        <v>499</v>
      </c>
      <c r="Q118" s="31" t="s">
        <v>164</v>
      </c>
      <c r="R118" s="56" t="s">
        <v>181</v>
      </c>
      <c r="S118" s="217" t="s">
        <v>155</v>
      </c>
      <c r="T118" s="228"/>
      <c r="U118" s="95" t="s">
        <v>159</v>
      </c>
      <c r="V118" s="95" t="s">
        <v>160</v>
      </c>
      <c r="W118" s="103" t="s">
        <v>180</v>
      </c>
      <c r="X118" s="56">
        <v>120000000</v>
      </c>
      <c r="Y118" s="56" t="s">
        <v>182</v>
      </c>
      <c r="Z118" s="57">
        <f>SUM(D118/D227)*100</f>
        <v>1.562293786923435</v>
      </c>
      <c r="AA118" s="58">
        <f t="shared" si="0"/>
        <v>119999900</v>
      </c>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2"/>
      <c r="EW118" s="63"/>
    </row>
    <row r="119" spans="1:153" s="64" customFormat="1" ht="42" customHeight="1" x14ac:dyDescent="0.25">
      <c r="A119" s="51"/>
      <c r="B119" s="54"/>
      <c r="C119" s="105" t="s">
        <v>183</v>
      </c>
      <c r="D119" s="101">
        <v>120000000</v>
      </c>
      <c r="E119" s="59" t="s">
        <v>164</v>
      </c>
      <c r="F119" s="43">
        <v>100</v>
      </c>
      <c r="G119" s="58">
        <v>0</v>
      </c>
      <c r="H119" s="59">
        <f t="shared" si="3"/>
        <v>100</v>
      </c>
      <c r="I119" s="60">
        <f t="shared" si="14"/>
        <v>1.5622937869234348</v>
      </c>
      <c r="J119" s="43">
        <f>'[1]Oktober  (2)'!Q76</f>
        <v>0</v>
      </c>
      <c r="K119" s="61">
        <f t="shared" si="17"/>
        <v>120000000</v>
      </c>
      <c r="L119" s="58">
        <v>100</v>
      </c>
      <c r="M119" s="44">
        <f t="shared" si="16"/>
        <v>0</v>
      </c>
      <c r="N119" s="56" t="s">
        <v>185</v>
      </c>
      <c r="O119" s="52" t="s">
        <v>130</v>
      </c>
      <c r="P119" s="199" t="s">
        <v>500</v>
      </c>
      <c r="Q119" s="31" t="s">
        <v>164</v>
      </c>
      <c r="R119" s="56" t="s">
        <v>185</v>
      </c>
      <c r="S119" s="217" t="s">
        <v>155</v>
      </c>
      <c r="T119" s="228"/>
      <c r="U119" s="95" t="s">
        <v>159</v>
      </c>
      <c r="V119" s="95" t="s">
        <v>160</v>
      </c>
      <c r="W119" s="103" t="s">
        <v>184</v>
      </c>
      <c r="X119" s="56">
        <v>120000000</v>
      </c>
      <c r="Y119" s="56" t="s">
        <v>186</v>
      </c>
      <c r="Z119" s="57">
        <f>SUM(D119/D227)*100</f>
        <v>1.562293786923435</v>
      </c>
      <c r="AA119" s="58">
        <f t="shared" si="0"/>
        <v>119999900</v>
      </c>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2"/>
      <c r="EW119" s="63"/>
    </row>
    <row r="120" spans="1:153" s="64" customFormat="1" ht="43.5" customHeight="1" x14ac:dyDescent="0.25">
      <c r="A120" s="51"/>
      <c r="B120" s="54"/>
      <c r="C120" s="104" t="s">
        <v>187</v>
      </c>
      <c r="D120" s="101">
        <v>120000000</v>
      </c>
      <c r="E120" s="59" t="s">
        <v>164</v>
      </c>
      <c r="F120" s="43">
        <v>45</v>
      </c>
      <c r="G120" s="58">
        <v>55</v>
      </c>
      <c r="H120" s="59">
        <f t="shared" si="3"/>
        <v>100</v>
      </c>
      <c r="I120" s="60">
        <f t="shared" si="14"/>
        <v>1.5622937869234348</v>
      </c>
      <c r="J120" s="43">
        <f>'[1]Oktober  (2)'!Q77</f>
        <v>0</v>
      </c>
      <c r="K120" s="61">
        <f t="shared" si="17"/>
        <v>120000000</v>
      </c>
      <c r="L120" s="58">
        <v>100</v>
      </c>
      <c r="M120" s="44">
        <f t="shared" si="16"/>
        <v>0</v>
      </c>
      <c r="N120" s="56" t="s">
        <v>190</v>
      </c>
      <c r="O120" s="52" t="s">
        <v>188</v>
      </c>
      <c r="P120" s="199" t="s">
        <v>501</v>
      </c>
      <c r="Q120" s="31" t="s">
        <v>164</v>
      </c>
      <c r="R120" s="56" t="s">
        <v>190</v>
      </c>
      <c r="S120" s="217" t="s">
        <v>155</v>
      </c>
      <c r="T120" s="228"/>
      <c r="U120" s="95" t="s">
        <v>159</v>
      </c>
      <c r="V120" s="95" t="s">
        <v>160</v>
      </c>
      <c r="W120" s="103" t="s">
        <v>189</v>
      </c>
      <c r="X120" s="56">
        <v>120000000</v>
      </c>
      <c r="Y120" s="56" t="s">
        <v>191</v>
      </c>
      <c r="Z120" s="57">
        <f>SUM(D120/D227)*100</f>
        <v>1.562293786923435</v>
      </c>
      <c r="AA120" s="58">
        <f t="shared" ref="AA120:AA215" si="18">D120-L120</f>
        <v>119999900</v>
      </c>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2"/>
      <c r="EW120" s="63"/>
    </row>
    <row r="121" spans="1:153" s="64" customFormat="1" ht="47.25" customHeight="1" x14ac:dyDescent="0.25">
      <c r="A121" s="51"/>
      <c r="B121" s="54"/>
      <c r="C121" s="104" t="s">
        <v>192</v>
      </c>
      <c r="D121" s="101">
        <v>120000000</v>
      </c>
      <c r="E121" s="59" t="s">
        <v>164</v>
      </c>
      <c r="F121" s="43">
        <v>70</v>
      </c>
      <c r="G121" s="58">
        <v>30</v>
      </c>
      <c r="H121" s="59">
        <f t="shared" si="3"/>
        <v>100</v>
      </c>
      <c r="I121" s="60">
        <f t="shared" si="14"/>
        <v>1.5622937869234348</v>
      </c>
      <c r="J121" s="43">
        <f>'[1]Oktober  (2)'!Q78</f>
        <v>0</v>
      </c>
      <c r="K121" s="61">
        <f>30000000+36000000+54000000</f>
        <v>120000000</v>
      </c>
      <c r="L121" s="58">
        <v>100</v>
      </c>
      <c r="M121" s="44">
        <f t="shared" si="16"/>
        <v>0</v>
      </c>
      <c r="N121" s="56" t="s">
        <v>195</v>
      </c>
      <c r="O121" s="52" t="s">
        <v>170</v>
      </c>
      <c r="P121" s="199" t="s">
        <v>502</v>
      </c>
      <c r="Q121" s="31" t="s">
        <v>164</v>
      </c>
      <c r="R121" s="56" t="s">
        <v>195</v>
      </c>
      <c r="S121" s="217" t="s">
        <v>155</v>
      </c>
      <c r="T121" s="228"/>
      <c r="U121" s="56" t="s">
        <v>193</v>
      </c>
      <c r="V121" s="95" t="s">
        <v>160</v>
      </c>
      <c r="W121" s="55" t="s">
        <v>194</v>
      </c>
      <c r="X121" s="56">
        <v>120000000</v>
      </c>
      <c r="Y121" s="56" t="s">
        <v>196</v>
      </c>
      <c r="Z121" s="57">
        <f>SUM(D121/D227)*100</f>
        <v>1.562293786923435</v>
      </c>
      <c r="AA121" s="58">
        <f t="shared" si="18"/>
        <v>119999900</v>
      </c>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2"/>
      <c r="EW121" s="63"/>
    </row>
    <row r="122" spans="1:153" s="64" customFormat="1" ht="63" x14ac:dyDescent="0.25">
      <c r="A122" s="51"/>
      <c r="B122" s="54"/>
      <c r="C122" s="104" t="s">
        <v>197</v>
      </c>
      <c r="D122" s="101">
        <v>120000000</v>
      </c>
      <c r="E122" s="59" t="s">
        <v>164</v>
      </c>
      <c r="F122" s="43">
        <v>90</v>
      </c>
      <c r="G122" s="58">
        <v>10</v>
      </c>
      <c r="H122" s="59">
        <f t="shared" si="3"/>
        <v>100</v>
      </c>
      <c r="I122" s="60">
        <f t="shared" si="14"/>
        <v>1.5622937869234348</v>
      </c>
      <c r="J122" s="43">
        <f>'[1]Oktober  (2)'!Q79</f>
        <v>0</v>
      </c>
      <c r="K122" s="61">
        <f>30000000+54000000+36000000</f>
        <v>120000000</v>
      </c>
      <c r="L122" s="58">
        <v>100</v>
      </c>
      <c r="M122" s="44">
        <f t="shared" si="16"/>
        <v>0</v>
      </c>
      <c r="N122" s="56" t="s">
        <v>200</v>
      </c>
      <c r="O122" s="52" t="s">
        <v>198</v>
      </c>
      <c r="P122" s="199" t="s">
        <v>503</v>
      </c>
      <c r="Q122" s="31" t="s">
        <v>164</v>
      </c>
      <c r="R122" s="56" t="s">
        <v>200</v>
      </c>
      <c r="S122" s="217" t="s">
        <v>155</v>
      </c>
      <c r="T122" s="229"/>
      <c r="U122" s="95" t="s">
        <v>159</v>
      </c>
      <c r="V122" s="95" t="s">
        <v>160</v>
      </c>
      <c r="W122" s="103" t="s">
        <v>199</v>
      </c>
      <c r="X122" s="56">
        <v>120000000</v>
      </c>
      <c r="Y122" s="56" t="s">
        <v>201</v>
      </c>
      <c r="Z122" s="57">
        <f>SUM(D122/D227)*100</f>
        <v>1.562293786923435</v>
      </c>
      <c r="AA122" s="58">
        <f t="shared" si="18"/>
        <v>119999900</v>
      </c>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2"/>
      <c r="EW122" s="63"/>
    </row>
    <row r="123" spans="1:153" s="34" customFormat="1" ht="63" hidden="1" x14ac:dyDescent="0.25">
      <c r="A123" s="20" t="s">
        <v>202</v>
      </c>
      <c r="B123" s="292"/>
      <c r="C123" s="73" t="s">
        <v>203</v>
      </c>
      <c r="D123" s="389">
        <f>SUM(D124,D153)</f>
        <v>4294286890</v>
      </c>
      <c r="E123" s="59"/>
      <c r="F123" s="58"/>
      <c r="G123" s="69"/>
      <c r="H123" s="69"/>
      <c r="I123" s="108"/>
      <c r="J123" s="29">
        <f>J124+J153</f>
        <v>84678138</v>
      </c>
      <c r="K123" s="29">
        <f>K124+K153</f>
        <v>4154230484</v>
      </c>
      <c r="L123" s="29">
        <f t="shared" si="15"/>
        <v>4238908622</v>
      </c>
      <c r="M123" s="29"/>
      <c r="N123" s="27"/>
      <c r="O123" s="24"/>
      <c r="P123" s="27"/>
      <c r="Q123" s="27"/>
      <c r="R123" s="24"/>
      <c r="S123" s="214"/>
      <c r="T123" s="214"/>
      <c r="U123" s="107"/>
      <c r="V123" s="27"/>
      <c r="W123" s="25"/>
      <c r="X123" s="27"/>
      <c r="Y123" s="27"/>
      <c r="Z123" s="87"/>
      <c r="AA123" s="29">
        <f t="shared" si="18"/>
        <v>55378268</v>
      </c>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c r="EQ123" s="32"/>
      <c r="ER123" s="32"/>
      <c r="ES123" s="32"/>
      <c r="ET123" s="32"/>
      <c r="EU123" s="32"/>
      <c r="EV123" s="32"/>
      <c r="EW123" s="33"/>
    </row>
    <row r="124" spans="1:153" s="64" customFormat="1" ht="47.25" hidden="1" x14ac:dyDescent="0.25">
      <c r="A124" s="50" t="s">
        <v>204</v>
      </c>
      <c r="B124" s="290"/>
      <c r="C124" s="77" t="s">
        <v>205</v>
      </c>
      <c r="D124" s="87">
        <f>SUM(D125:D152)</f>
        <v>4160239570</v>
      </c>
      <c r="E124" s="59"/>
      <c r="F124" s="58"/>
      <c r="G124" s="58"/>
      <c r="H124" s="58"/>
      <c r="I124" s="87"/>
      <c r="J124" s="61">
        <f>SUM(J125:J152)</f>
        <v>21475000</v>
      </c>
      <c r="K124" s="61">
        <f>SUM(K125:K152)</f>
        <v>4097861051</v>
      </c>
      <c r="L124" s="61">
        <f>SUM(L125:L152)</f>
        <v>54904120</v>
      </c>
      <c r="M124" s="61"/>
      <c r="N124" s="56"/>
      <c r="O124" s="52"/>
      <c r="P124" s="199"/>
      <c r="Q124" s="199"/>
      <c r="R124" s="52"/>
      <c r="S124" s="205" t="s">
        <v>206</v>
      </c>
      <c r="T124" s="205"/>
      <c r="U124" s="56"/>
      <c r="V124" s="56"/>
      <c r="W124" s="55"/>
      <c r="X124" s="56"/>
      <c r="Y124" s="56"/>
      <c r="Z124" s="87"/>
      <c r="AA124" s="58">
        <f t="shared" si="18"/>
        <v>4105335450</v>
      </c>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2"/>
      <c r="EW124" s="63"/>
    </row>
    <row r="125" spans="1:153" s="64" customFormat="1" ht="47.25" hidden="1" x14ac:dyDescent="0.25">
      <c r="A125" s="110"/>
      <c r="B125" s="298"/>
      <c r="C125" s="77" t="s">
        <v>207</v>
      </c>
      <c r="D125" s="87">
        <v>55044970</v>
      </c>
      <c r="E125" s="59"/>
      <c r="F125" s="43">
        <f>'[1]Oktober  (2)'!O82</f>
        <v>35</v>
      </c>
      <c r="G125" s="61">
        <v>65</v>
      </c>
      <c r="H125" s="59">
        <f t="shared" ref="H125:H209" si="19">F125+G125</f>
        <v>100</v>
      </c>
      <c r="I125" s="60">
        <f t="shared" ref="I125:I152" si="20">(Z125*H125)/100</f>
        <v>0.71663678860322411</v>
      </c>
      <c r="J125" s="43">
        <f>'[1]Oktober  (2)'!Q82</f>
        <v>21475000</v>
      </c>
      <c r="K125" s="61">
        <v>33427620</v>
      </c>
      <c r="L125" s="58">
        <f t="shared" si="15"/>
        <v>54902620</v>
      </c>
      <c r="M125" s="58"/>
      <c r="N125" s="56">
        <v>0</v>
      </c>
      <c r="O125" s="52"/>
      <c r="P125" s="199"/>
      <c r="Q125" s="199"/>
      <c r="R125" s="52"/>
      <c r="S125" s="205" t="s">
        <v>206</v>
      </c>
      <c r="T125" s="205"/>
      <c r="U125" s="56">
        <v>0</v>
      </c>
      <c r="V125" s="56">
        <v>0</v>
      </c>
      <c r="W125" s="55">
        <v>0</v>
      </c>
      <c r="X125" s="56">
        <v>0</v>
      </c>
      <c r="Y125" s="56">
        <v>0</v>
      </c>
      <c r="Z125" s="57">
        <f>(D125/D227)*100</f>
        <v>0.716636788603224</v>
      </c>
      <c r="AA125" s="58">
        <f t="shared" si="18"/>
        <v>142350</v>
      </c>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2"/>
      <c r="EW125" s="63"/>
    </row>
    <row r="126" spans="1:153" s="64" customFormat="1" x14ac:dyDescent="0.25">
      <c r="A126" s="110"/>
      <c r="B126" s="291"/>
      <c r="C126" s="90"/>
      <c r="D126" s="87"/>
      <c r="E126" s="59"/>
      <c r="F126" s="43"/>
      <c r="G126" s="61"/>
      <c r="H126" s="59"/>
      <c r="I126" s="60"/>
      <c r="J126" s="43"/>
      <c r="K126" s="61"/>
      <c r="L126" s="58"/>
      <c r="M126" s="58"/>
      <c r="N126" s="56"/>
      <c r="O126" s="52"/>
      <c r="P126" s="199"/>
      <c r="Q126" s="199"/>
      <c r="R126" s="52"/>
      <c r="S126" s="205"/>
      <c r="T126" s="205"/>
      <c r="U126" s="56"/>
      <c r="V126" s="56"/>
      <c r="W126" s="55"/>
      <c r="X126" s="56"/>
      <c r="Y126" s="56"/>
      <c r="Z126" s="57"/>
      <c r="AA126" s="58"/>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2"/>
      <c r="EW126" s="63"/>
    </row>
    <row r="127" spans="1:153" s="34" customFormat="1" ht="63" x14ac:dyDescent="0.25">
      <c r="A127" s="394"/>
      <c r="B127" s="20" t="s">
        <v>202</v>
      </c>
      <c r="C127" s="73" t="s">
        <v>203</v>
      </c>
      <c r="D127" s="108">
        <f>D128+D165</f>
        <v>1457763080</v>
      </c>
      <c r="E127" s="382"/>
      <c r="F127" s="366"/>
      <c r="G127" s="128"/>
      <c r="H127" s="382"/>
      <c r="I127" s="390"/>
      <c r="J127" s="366"/>
      <c r="K127" s="108">
        <f>K128+K165</f>
        <v>1434526191</v>
      </c>
      <c r="L127" s="29"/>
      <c r="M127" s="108">
        <f>M128+M165</f>
        <v>23236889</v>
      </c>
      <c r="N127" s="27"/>
      <c r="O127" s="22"/>
      <c r="P127" s="198"/>
      <c r="Q127" s="198"/>
      <c r="R127" s="22"/>
      <c r="S127" s="214" t="s">
        <v>206</v>
      </c>
      <c r="T127" s="214"/>
      <c r="U127" s="27"/>
      <c r="V127" s="27"/>
      <c r="W127" s="25"/>
      <c r="X127" s="27"/>
      <c r="Y127" s="27"/>
      <c r="Z127" s="393"/>
      <c r="AA127" s="29"/>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c r="EQ127" s="32"/>
      <c r="ER127" s="32"/>
      <c r="ES127" s="32"/>
      <c r="ET127" s="32"/>
      <c r="EU127" s="32"/>
      <c r="EV127" s="32"/>
      <c r="EW127" s="33"/>
    </row>
    <row r="128" spans="1:153" s="64" customFormat="1" ht="47.25" x14ac:dyDescent="0.25">
      <c r="A128" s="110"/>
      <c r="B128" s="50" t="s">
        <v>204</v>
      </c>
      <c r="C128" s="77" t="s">
        <v>205</v>
      </c>
      <c r="D128" s="87">
        <f>D129+D135+D136+D138+D139+D140+D141+D143+D144+D146+D147+D148+D150+D151+D164</f>
        <v>1323715760</v>
      </c>
      <c r="E128" s="59"/>
      <c r="F128" s="43"/>
      <c r="G128" s="61"/>
      <c r="H128" s="59"/>
      <c r="I128" s="60"/>
      <c r="J128" s="43"/>
      <c r="K128" s="87">
        <f>K129+K135+K136+K138+K139+K140+K141+K143+K144+K146+K147+K148+K150+K151+K164</f>
        <v>1314953620</v>
      </c>
      <c r="L128" s="58"/>
      <c r="M128" s="87">
        <f>M129+M135+M136+M138+M139+M140+M141+M143+M144+M146+M147+M148+M150+M151+M164</f>
        <v>8762140</v>
      </c>
      <c r="N128" s="56"/>
      <c r="O128" s="52"/>
      <c r="P128" s="199"/>
      <c r="Q128" s="199"/>
      <c r="R128" s="52"/>
      <c r="S128" s="205" t="s">
        <v>206</v>
      </c>
      <c r="T128" s="205"/>
      <c r="U128" s="56"/>
      <c r="V128" s="56"/>
      <c r="W128" s="55"/>
      <c r="X128" s="56"/>
      <c r="Y128" s="56"/>
      <c r="Z128" s="57"/>
      <c r="AA128" s="58"/>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c r="EP128" s="62"/>
      <c r="EQ128" s="62"/>
      <c r="ER128" s="62"/>
      <c r="ES128" s="62"/>
      <c r="ET128" s="62"/>
      <c r="EU128" s="62"/>
      <c r="EV128" s="62"/>
      <c r="EW128" s="63"/>
    </row>
    <row r="129" spans="1:153" s="64" customFormat="1" ht="47.25" x14ac:dyDescent="0.25">
      <c r="A129" s="110"/>
      <c r="B129" s="186"/>
      <c r="C129" s="77" t="s">
        <v>207</v>
      </c>
      <c r="D129" s="87">
        <v>55044970</v>
      </c>
      <c r="E129" s="59" t="s">
        <v>584</v>
      </c>
      <c r="F129" s="43"/>
      <c r="G129" s="61"/>
      <c r="H129" s="59"/>
      <c r="I129" s="60"/>
      <c r="J129" s="43"/>
      <c r="K129" s="61">
        <v>54902620</v>
      </c>
      <c r="L129" s="58">
        <v>100</v>
      </c>
      <c r="M129" s="44">
        <f t="shared" ref="M129:M166" si="21">D129-K129</f>
        <v>142350</v>
      </c>
      <c r="N129" s="56" t="s">
        <v>14</v>
      </c>
      <c r="O129" s="52"/>
      <c r="P129" s="199"/>
      <c r="Q129" s="199"/>
      <c r="R129" s="52"/>
      <c r="S129" s="205" t="s">
        <v>206</v>
      </c>
      <c r="T129" s="205"/>
      <c r="U129" s="56"/>
      <c r="V129" s="56"/>
      <c r="W129" s="55"/>
      <c r="X129" s="56"/>
      <c r="Y129" s="56"/>
      <c r="Z129" s="57"/>
      <c r="AA129" s="58"/>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2"/>
      <c r="EW129" s="63"/>
    </row>
    <row r="130" spans="1:153" s="64" customFormat="1" ht="47.25" x14ac:dyDescent="0.25">
      <c r="A130" s="110"/>
      <c r="B130" s="186"/>
      <c r="C130" s="77" t="s">
        <v>602</v>
      </c>
      <c r="D130" s="87">
        <v>0</v>
      </c>
      <c r="E130" s="59"/>
      <c r="F130" s="43"/>
      <c r="G130" s="61"/>
      <c r="H130" s="59"/>
      <c r="I130" s="60"/>
      <c r="J130" s="43"/>
      <c r="K130" s="61"/>
      <c r="L130" s="58"/>
      <c r="M130" s="44"/>
      <c r="N130" s="56"/>
      <c r="O130" s="52"/>
      <c r="P130" s="199"/>
      <c r="Q130" s="199"/>
      <c r="R130" s="52"/>
      <c r="S130" s="205"/>
      <c r="T130" s="205"/>
      <c r="U130" s="56"/>
      <c r="V130" s="56"/>
      <c r="W130" s="55"/>
      <c r="X130" s="56"/>
      <c r="Y130" s="56"/>
      <c r="Z130" s="57"/>
      <c r="AA130" s="58"/>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2"/>
      <c r="EW130" s="63"/>
    </row>
    <row r="131" spans="1:153" s="64" customFormat="1" ht="47.25" x14ac:dyDescent="0.25">
      <c r="A131" s="110"/>
      <c r="B131" s="186"/>
      <c r="C131" s="77" t="s">
        <v>603</v>
      </c>
      <c r="D131" s="87">
        <v>0</v>
      </c>
      <c r="E131" s="59"/>
      <c r="F131" s="43"/>
      <c r="G131" s="61"/>
      <c r="H131" s="59"/>
      <c r="I131" s="60"/>
      <c r="J131" s="43"/>
      <c r="K131" s="61"/>
      <c r="L131" s="58"/>
      <c r="M131" s="44"/>
      <c r="N131" s="56"/>
      <c r="O131" s="52"/>
      <c r="P131" s="199"/>
      <c r="Q131" s="199"/>
      <c r="R131" s="52"/>
      <c r="S131" s="205"/>
      <c r="T131" s="205"/>
      <c r="U131" s="56"/>
      <c r="V131" s="56"/>
      <c r="W131" s="55"/>
      <c r="X131" s="56"/>
      <c r="Y131" s="56"/>
      <c r="Z131" s="57"/>
      <c r="AA131" s="58"/>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2"/>
      <c r="EW131" s="63"/>
    </row>
    <row r="132" spans="1:153" s="64" customFormat="1" ht="47.25" x14ac:dyDescent="0.25">
      <c r="A132" s="110"/>
      <c r="B132" s="186"/>
      <c r="C132" s="77" t="s">
        <v>604</v>
      </c>
      <c r="D132" s="87">
        <v>0</v>
      </c>
      <c r="E132" s="59"/>
      <c r="F132" s="43"/>
      <c r="G132" s="61"/>
      <c r="H132" s="59"/>
      <c r="I132" s="60"/>
      <c r="J132" s="43"/>
      <c r="K132" s="61"/>
      <c r="L132" s="58"/>
      <c r="M132" s="44"/>
      <c r="N132" s="56"/>
      <c r="O132" s="52"/>
      <c r="P132" s="199"/>
      <c r="Q132" s="199"/>
      <c r="R132" s="52"/>
      <c r="S132" s="205"/>
      <c r="T132" s="205"/>
      <c r="U132" s="56"/>
      <c r="V132" s="56"/>
      <c r="W132" s="55"/>
      <c r="X132" s="56"/>
      <c r="Y132" s="56"/>
      <c r="Z132" s="57"/>
      <c r="AA132" s="58"/>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2"/>
      <c r="EW132" s="63"/>
    </row>
    <row r="133" spans="1:153" s="64" customFormat="1" ht="47.25" x14ac:dyDescent="0.25">
      <c r="A133" s="110"/>
      <c r="B133" s="186"/>
      <c r="C133" s="77" t="s">
        <v>605</v>
      </c>
      <c r="D133" s="87">
        <v>0</v>
      </c>
      <c r="E133" s="59"/>
      <c r="F133" s="43"/>
      <c r="G133" s="61"/>
      <c r="H133" s="59"/>
      <c r="I133" s="60"/>
      <c r="J133" s="43"/>
      <c r="K133" s="61"/>
      <c r="L133" s="58"/>
      <c r="M133" s="44"/>
      <c r="N133" s="56"/>
      <c r="O133" s="52"/>
      <c r="P133" s="199"/>
      <c r="Q133" s="199"/>
      <c r="R133" s="52"/>
      <c r="S133" s="205"/>
      <c r="T133" s="205"/>
      <c r="U133" s="56"/>
      <c r="V133" s="56"/>
      <c r="W133" s="55"/>
      <c r="X133" s="56"/>
      <c r="Y133" s="56"/>
      <c r="Z133" s="57"/>
      <c r="AA133" s="58"/>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c r="EP133" s="62"/>
      <c r="EQ133" s="62"/>
      <c r="ER133" s="62"/>
      <c r="ES133" s="62"/>
      <c r="ET133" s="62"/>
      <c r="EU133" s="62"/>
      <c r="EV133" s="62"/>
      <c r="EW133" s="63"/>
    </row>
    <row r="134" spans="1:153" s="64" customFormat="1" ht="31.5" x14ac:dyDescent="0.25">
      <c r="A134" s="110"/>
      <c r="B134" s="186"/>
      <c r="C134" s="90" t="s">
        <v>606</v>
      </c>
      <c r="D134" s="87">
        <v>0</v>
      </c>
      <c r="E134" s="59"/>
      <c r="F134" s="43"/>
      <c r="G134" s="61"/>
      <c r="H134" s="59"/>
      <c r="I134" s="60"/>
      <c r="J134" s="43"/>
      <c r="K134" s="61"/>
      <c r="L134" s="58"/>
      <c r="M134" s="44"/>
      <c r="N134" s="56"/>
      <c r="O134" s="52"/>
      <c r="P134" s="199"/>
      <c r="Q134" s="199"/>
      <c r="R134" s="52"/>
      <c r="S134" s="205"/>
      <c r="T134" s="205"/>
      <c r="U134" s="56"/>
      <c r="V134" s="56"/>
      <c r="W134" s="55"/>
      <c r="X134" s="56"/>
      <c r="Y134" s="56"/>
      <c r="Z134" s="57"/>
      <c r="AA134" s="58"/>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2"/>
      <c r="EW134" s="63"/>
    </row>
    <row r="135" spans="1:153" s="64" customFormat="1" ht="193.5" customHeight="1" x14ac:dyDescent="0.25">
      <c r="A135" s="110"/>
      <c r="B135" s="291"/>
      <c r="C135" s="90" t="s">
        <v>208</v>
      </c>
      <c r="D135" s="388">
        <v>136279780</v>
      </c>
      <c r="E135" s="59" t="s">
        <v>215</v>
      </c>
      <c r="F135" s="43">
        <f>'[1]Oktober  (2)'!O88</f>
        <v>50</v>
      </c>
      <c r="G135" s="61">
        <v>50</v>
      </c>
      <c r="H135" s="59">
        <f t="shared" si="19"/>
        <v>100</v>
      </c>
      <c r="I135" s="60">
        <f t="shared" si="20"/>
        <v>1.7742421131441051</v>
      </c>
      <c r="J135" s="43">
        <f>'[1]Oktober  (2)'!Q88</f>
        <v>0</v>
      </c>
      <c r="K135" s="61">
        <v>136200000</v>
      </c>
      <c r="L135" s="58">
        <v>100</v>
      </c>
      <c r="M135" s="44">
        <f t="shared" si="21"/>
        <v>79780</v>
      </c>
      <c r="N135" s="56" t="s">
        <v>213</v>
      </c>
      <c r="O135" s="111" t="s">
        <v>209</v>
      </c>
      <c r="P135" s="56" t="s">
        <v>448</v>
      </c>
      <c r="Q135" s="56" t="s">
        <v>449</v>
      </c>
      <c r="R135" s="111" t="s">
        <v>450</v>
      </c>
      <c r="S135" s="205" t="s">
        <v>206</v>
      </c>
      <c r="T135" s="205" t="s">
        <v>453</v>
      </c>
      <c r="U135" s="95" t="s">
        <v>210</v>
      </c>
      <c r="V135" s="95" t="s">
        <v>211</v>
      </c>
      <c r="W135" s="103" t="s">
        <v>212</v>
      </c>
      <c r="X135" s="56">
        <v>136200000</v>
      </c>
      <c r="Y135" s="56" t="s">
        <v>214</v>
      </c>
      <c r="Z135" s="57">
        <f>(D135/D227)*100</f>
        <v>1.7742421131441051</v>
      </c>
      <c r="AA135" s="58">
        <f t="shared" si="18"/>
        <v>136279680</v>
      </c>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2"/>
      <c r="EW135" s="63"/>
    </row>
    <row r="136" spans="1:153" s="64" customFormat="1" ht="78.75" x14ac:dyDescent="0.25">
      <c r="A136" s="110"/>
      <c r="B136" s="291"/>
      <c r="C136" s="90" t="s">
        <v>216</v>
      </c>
      <c r="D136" s="388">
        <v>127405550</v>
      </c>
      <c r="E136" s="59" t="s">
        <v>222</v>
      </c>
      <c r="F136" s="43">
        <f>'[1]Oktober  (2)'!O89</f>
        <v>50</v>
      </c>
      <c r="G136" s="61">
        <v>50</v>
      </c>
      <c r="H136" s="59">
        <f t="shared" si="19"/>
        <v>100</v>
      </c>
      <c r="I136" s="60">
        <f t="shared" si="20"/>
        <v>1.6587074932046924</v>
      </c>
      <c r="J136" s="43">
        <f>'[1]Oktober  (2)'!Q89</f>
        <v>0</v>
      </c>
      <c r="K136" s="61">
        <v>127250000</v>
      </c>
      <c r="L136" s="58">
        <v>100</v>
      </c>
      <c r="M136" s="44">
        <f t="shared" si="21"/>
        <v>155550</v>
      </c>
      <c r="N136" s="55" t="s">
        <v>220</v>
      </c>
      <c r="O136" s="111" t="s">
        <v>217</v>
      </c>
      <c r="P136" s="55" t="s">
        <v>479</v>
      </c>
      <c r="Q136" s="55" t="s">
        <v>470</v>
      </c>
      <c r="R136" s="111" t="s">
        <v>480</v>
      </c>
      <c r="S136" s="205" t="s">
        <v>206</v>
      </c>
      <c r="T136" s="205"/>
      <c r="U136" s="95" t="s">
        <v>218</v>
      </c>
      <c r="V136" s="95" t="s">
        <v>115</v>
      </c>
      <c r="W136" s="55" t="s">
        <v>219</v>
      </c>
      <c r="X136" s="56">
        <v>127250000</v>
      </c>
      <c r="Y136" s="56" t="s">
        <v>221</v>
      </c>
      <c r="Z136" s="57">
        <f>(D136/D227)*100</f>
        <v>1.6587074932046924</v>
      </c>
      <c r="AA136" s="58">
        <f t="shared" si="18"/>
        <v>127405450</v>
      </c>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c r="EO136" s="62"/>
      <c r="EP136" s="62"/>
      <c r="EQ136" s="62"/>
      <c r="ER136" s="62"/>
      <c r="ES136" s="62"/>
      <c r="ET136" s="62"/>
      <c r="EU136" s="62"/>
      <c r="EV136" s="62"/>
      <c r="EW136" s="63"/>
    </row>
    <row r="137" spans="1:153" s="64" customFormat="1" ht="47.25" x14ac:dyDescent="0.25">
      <c r="A137" s="110"/>
      <c r="B137" s="291"/>
      <c r="C137" s="90" t="s">
        <v>607</v>
      </c>
      <c r="D137" s="388">
        <v>0</v>
      </c>
      <c r="E137" s="59"/>
      <c r="F137" s="43"/>
      <c r="G137" s="61"/>
      <c r="H137" s="59"/>
      <c r="I137" s="60"/>
      <c r="J137" s="43"/>
      <c r="K137" s="61"/>
      <c r="L137" s="58"/>
      <c r="M137" s="44"/>
      <c r="N137" s="55"/>
      <c r="O137" s="111"/>
      <c r="P137" s="55"/>
      <c r="Q137" s="55"/>
      <c r="R137" s="111"/>
      <c r="S137" s="205"/>
      <c r="T137" s="205"/>
      <c r="U137" s="95"/>
      <c r="V137" s="95"/>
      <c r="W137" s="55"/>
      <c r="X137" s="56"/>
      <c r="Y137" s="56"/>
      <c r="Z137" s="57"/>
      <c r="AA137" s="58"/>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2"/>
      <c r="EW137" s="63"/>
    </row>
    <row r="138" spans="1:153" s="64" customFormat="1" ht="78.75" x14ac:dyDescent="0.25">
      <c r="A138" s="110"/>
      <c r="B138" s="291"/>
      <c r="C138" s="90" t="s">
        <v>223</v>
      </c>
      <c r="D138" s="388">
        <v>127405550</v>
      </c>
      <c r="E138" s="59" t="s">
        <v>222</v>
      </c>
      <c r="F138" s="43">
        <f>'[1]Oktober  (2)'!O91</f>
        <v>50</v>
      </c>
      <c r="G138" s="61">
        <v>50</v>
      </c>
      <c r="H138" s="59">
        <f t="shared" si="19"/>
        <v>100</v>
      </c>
      <c r="I138" s="60">
        <f t="shared" si="20"/>
        <v>1.6587074932046924</v>
      </c>
      <c r="J138" s="43">
        <f>'[1]Oktober  (2)'!Q91</f>
        <v>0</v>
      </c>
      <c r="K138" s="61">
        <v>127250000</v>
      </c>
      <c r="L138" s="58">
        <v>100</v>
      </c>
      <c r="M138" s="44">
        <f t="shared" si="21"/>
        <v>155550</v>
      </c>
      <c r="N138" s="55" t="s">
        <v>220</v>
      </c>
      <c r="O138" s="111" t="s">
        <v>224</v>
      </c>
      <c r="P138" s="55" t="s">
        <v>469</v>
      </c>
      <c r="Q138" s="55" t="s">
        <v>470</v>
      </c>
      <c r="R138" s="111" t="s">
        <v>471</v>
      </c>
      <c r="S138" s="205" t="s">
        <v>206</v>
      </c>
      <c r="T138" s="205"/>
      <c r="U138" s="95" t="s">
        <v>218</v>
      </c>
      <c r="V138" s="95" t="s">
        <v>115</v>
      </c>
      <c r="W138" s="55" t="s">
        <v>225</v>
      </c>
      <c r="X138" s="56">
        <v>127250000</v>
      </c>
      <c r="Y138" s="56" t="s">
        <v>221</v>
      </c>
      <c r="Z138" s="57">
        <f>(D138/D227)*100</f>
        <v>1.6587074932046924</v>
      </c>
      <c r="AA138" s="58">
        <f t="shared" si="18"/>
        <v>127405450</v>
      </c>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2"/>
      <c r="EW138" s="63"/>
    </row>
    <row r="139" spans="1:153" s="64" customFormat="1" ht="94.5" x14ac:dyDescent="0.25">
      <c r="A139" s="110"/>
      <c r="B139" s="291"/>
      <c r="C139" s="90" t="s">
        <v>226</v>
      </c>
      <c r="D139" s="388">
        <v>127405550</v>
      </c>
      <c r="E139" s="59" t="s">
        <v>222</v>
      </c>
      <c r="F139" s="43">
        <f>'[1]Oktober  (2)'!O92</f>
        <v>50</v>
      </c>
      <c r="G139" s="61">
        <v>50</v>
      </c>
      <c r="H139" s="59">
        <f t="shared" si="19"/>
        <v>100</v>
      </c>
      <c r="I139" s="60">
        <f t="shared" si="20"/>
        <v>1.6587074932046924</v>
      </c>
      <c r="J139" s="43">
        <f>'[1]Oktober  (2)'!Q92</f>
        <v>0</v>
      </c>
      <c r="K139" s="61">
        <v>127250000</v>
      </c>
      <c r="L139" s="58">
        <v>100</v>
      </c>
      <c r="M139" s="44">
        <f t="shared" si="21"/>
        <v>155550</v>
      </c>
      <c r="N139" s="56" t="s">
        <v>229</v>
      </c>
      <c r="O139" s="111" t="s">
        <v>227</v>
      </c>
      <c r="P139" s="56" t="s">
        <v>477</v>
      </c>
      <c r="Q139" s="56" t="s">
        <v>470</v>
      </c>
      <c r="R139" s="111" t="s">
        <v>478</v>
      </c>
      <c r="S139" s="205" t="s">
        <v>206</v>
      </c>
      <c r="T139" s="205"/>
      <c r="U139" s="95" t="s">
        <v>218</v>
      </c>
      <c r="V139" s="95" t="s">
        <v>115</v>
      </c>
      <c r="W139" s="55" t="s">
        <v>228</v>
      </c>
      <c r="X139" s="56">
        <v>127250000</v>
      </c>
      <c r="Y139" s="56" t="s">
        <v>230</v>
      </c>
      <c r="Z139" s="57">
        <f>(D139/D227)*100</f>
        <v>1.6587074932046924</v>
      </c>
      <c r="AA139" s="58">
        <f t="shared" si="18"/>
        <v>127405450</v>
      </c>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2"/>
      <c r="EW139" s="63"/>
    </row>
    <row r="140" spans="1:153" s="64" customFormat="1" ht="94.5" x14ac:dyDescent="0.25">
      <c r="A140" s="110"/>
      <c r="B140" s="291"/>
      <c r="C140" s="90" t="s">
        <v>231</v>
      </c>
      <c r="D140" s="388">
        <v>63702775</v>
      </c>
      <c r="E140" s="59" t="s">
        <v>235</v>
      </c>
      <c r="F140" s="43">
        <f>'[1]Oktober  (2)'!O93</f>
        <v>50</v>
      </c>
      <c r="G140" s="61">
        <v>50</v>
      </c>
      <c r="H140" s="59">
        <f t="shared" si="19"/>
        <v>100</v>
      </c>
      <c r="I140" s="60">
        <f t="shared" si="20"/>
        <v>0.82935374660234618</v>
      </c>
      <c r="J140" s="43">
        <f>'[1]Oktober  (2)'!Q93</f>
        <v>0</v>
      </c>
      <c r="K140" s="61">
        <v>63650000</v>
      </c>
      <c r="L140" s="58">
        <v>100</v>
      </c>
      <c r="M140" s="44">
        <f t="shared" si="21"/>
        <v>52775</v>
      </c>
      <c r="N140" s="56" t="s">
        <v>233</v>
      </c>
      <c r="O140" s="111" t="s">
        <v>224</v>
      </c>
      <c r="P140" s="56" t="s">
        <v>474</v>
      </c>
      <c r="Q140" s="56" t="s">
        <v>475</v>
      </c>
      <c r="R140" s="111" t="s">
        <v>476</v>
      </c>
      <c r="S140" s="205" t="s">
        <v>206</v>
      </c>
      <c r="T140" s="205"/>
      <c r="U140" s="95" t="s">
        <v>218</v>
      </c>
      <c r="V140" s="95" t="s">
        <v>115</v>
      </c>
      <c r="W140" s="55" t="s">
        <v>232</v>
      </c>
      <c r="X140" s="56">
        <v>63650000</v>
      </c>
      <c r="Y140" s="56" t="s">
        <v>234</v>
      </c>
      <c r="Z140" s="57">
        <f>(D140/D227)*100</f>
        <v>0.82935374660234618</v>
      </c>
      <c r="AA140" s="58">
        <f t="shared" si="18"/>
        <v>63702675</v>
      </c>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2"/>
      <c r="EW140" s="63"/>
    </row>
    <row r="141" spans="1:153" s="64" customFormat="1" ht="110.25" x14ac:dyDescent="0.25">
      <c r="A141" s="110"/>
      <c r="B141" s="291"/>
      <c r="C141" s="90" t="s">
        <v>236</v>
      </c>
      <c r="D141" s="388">
        <v>127405550</v>
      </c>
      <c r="E141" s="59" t="s">
        <v>222</v>
      </c>
      <c r="F141" s="43">
        <f>'[1]Oktober  (2)'!O94</f>
        <v>50</v>
      </c>
      <c r="G141" s="61">
        <v>50</v>
      </c>
      <c r="H141" s="59">
        <f t="shared" si="19"/>
        <v>100</v>
      </c>
      <c r="I141" s="60">
        <f t="shared" si="20"/>
        <v>1.6587074932046924</v>
      </c>
      <c r="J141" s="43">
        <f>'[1]Oktober  (2)'!Q94</f>
        <v>0</v>
      </c>
      <c r="K141" s="61">
        <v>127250000</v>
      </c>
      <c r="L141" s="58">
        <v>100</v>
      </c>
      <c r="M141" s="44">
        <f t="shared" si="21"/>
        <v>155550</v>
      </c>
      <c r="N141" s="56" t="s">
        <v>238</v>
      </c>
      <c r="O141" s="111" t="s">
        <v>224</v>
      </c>
      <c r="P141" s="56" t="s">
        <v>472</v>
      </c>
      <c r="Q141" s="56" t="s">
        <v>470</v>
      </c>
      <c r="R141" s="111" t="s">
        <v>473</v>
      </c>
      <c r="S141" s="205" t="s">
        <v>206</v>
      </c>
      <c r="T141" s="205"/>
      <c r="U141" s="95" t="s">
        <v>218</v>
      </c>
      <c r="V141" s="95" t="s">
        <v>115</v>
      </c>
      <c r="W141" s="55" t="s">
        <v>237</v>
      </c>
      <c r="X141" s="56">
        <v>127250000</v>
      </c>
      <c r="Y141" s="56" t="s">
        <v>239</v>
      </c>
      <c r="Z141" s="57">
        <f>(D141/D227)*100</f>
        <v>1.6587074932046924</v>
      </c>
      <c r="AA141" s="58">
        <f t="shared" si="18"/>
        <v>127405450</v>
      </c>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2"/>
      <c r="EW141" s="63"/>
    </row>
    <row r="142" spans="1:153" s="64" customFormat="1" ht="47.25" x14ac:dyDescent="0.25">
      <c r="A142" s="110"/>
      <c r="B142" s="291"/>
      <c r="C142" s="90" t="s">
        <v>608</v>
      </c>
      <c r="D142" s="388">
        <v>0</v>
      </c>
      <c r="E142" s="59"/>
      <c r="F142" s="43"/>
      <c r="G142" s="61"/>
      <c r="H142" s="59"/>
      <c r="I142" s="60"/>
      <c r="J142" s="43"/>
      <c r="K142" s="61"/>
      <c r="L142" s="58"/>
      <c r="M142" s="44"/>
      <c r="N142" s="56"/>
      <c r="O142" s="111"/>
      <c r="P142" s="56"/>
      <c r="Q142" s="56"/>
      <c r="R142" s="111"/>
      <c r="S142" s="205"/>
      <c r="T142" s="205"/>
      <c r="U142" s="95"/>
      <c r="V142" s="95"/>
      <c r="W142" s="55"/>
      <c r="X142" s="56"/>
      <c r="Y142" s="56"/>
      <c r="Z142" s="57"/>
      <c r="AA142" s="58"/>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2"/>
      <c r="EW142" s="63"/>
    </row>
    <row r="143" spans="1:153" s="64" customFormat="1" ht="94.5" x14ac:dyDescent="0.25">
      <c r="A143" s="110"/>
      <c r="B143" s="291"/>
      <c r="C143" s="90" t="s">
        <v>240</v>
      </c>
      <c r="D143" s="388">
        <v>50037640</v>
      </c>
      <c r="E143" s="59" t="s">
        <v>247</v>
      </c>
      <c r="F143" s="43">
        <f>'[1]Oktober  (2)'!O96</f>
        <v>50</v>
      </c>
      <c r="G143" s="61">
        <v>50</v>
      </c>
      <c r="H143" s="59">
        <f t="shared" si="19"/>
        <v>100</v>
      </c>
      <c r="I143" s="60">
        <f t="shared" si="20"/>
        <v>0.65144578403592979</v>
      </c>
      <c r="J143" s="43">
        <f>'[1]Oktober  (2)'!Q96</f>
        <v>0</v>
      </c>
      <c r="K143" s="61">
        <v>50000000</v>
      </c>
      <c r="L143" s="58">
        <v>100</v>
      </c>
      <c r="M143" s="44">
        <f t="shared" si="21"/>
        <v>37640</v>
      </c>
      <c r="N143" s="56" t="s">
        <v>245</v>
      </c>
      <c r="O143" s="111" t="s">
        <v>241</v>
      </c>
      <c r="P143" s="56" t="s">
        <v>462</v>
      </c>
      <c r="Q143" s="56" t="s">
        <v>463</v>
      </c>
      <c r="R143" s="111" t="s">
        <v>464</v>
      </c>
      <c r="S143" s="205" t="s">
        <v>206</v>
      </c>
      <c r="T143" s="205" t="s">
        <v>460</v>
      </c>
      <c r="U143" s="95" t="s">
        <v>242</v>
      </c>
      <c r="V143" s="95" t="s">
        <v>243</v>
      </c>
      <c r="W143" s="55" t="s">
        <v>244</v>
      </c>
      <c r="X143" s="56">
        <v>50000000</v>
      </c>
      <c r="Y143" s="56" t="s">
        <v>246</v>
      </c>
      <c r="Z143" s="57">
        <f>(D143/D227)*100</f>
        <v>0.65144578403592968</v>
      </c>
      <c r="AA143" s="58">
        <f t="shared" si="18"/>
        <v>50037540</v>
      </c>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2"/>
      <c r="EW143" s="63"/>
    </row>
    <row r="144" spans="1:153" s="64" customFormat="1" ht="148.5" customHeight="1" x14ac:dyDescent="0.25">
      <c r="A144" s="110"/>
      <c r="B144" s="291"/>
      <c r="C144" s="90" t="s">
        <v>248</v>
      </c>
      <c r="D144" s="388">
        <v>50037640</v>
      </c>
      <c r="E144" s="59" t="s">
        <v>247</v>
      </c>
      <c r="F144" s="43">
        <f>'[1]Oktober  (2)'!O97</f>
        <v>50</v>
      </c>
      <c r="G144" s="61">
        <v>50</v>
      </c>
      <c r="H144" s="59">
        <f t="shared" si="19"/>
        <v>100</v>
      </c>
      <c r="I144" s="60">
        <f t="shared" si="20"/>
        <v>0.65144578403592979</v>
      </c>
      <c r="J144" s="43">
        <f>'[1]Oktober  (2)'!Q97</f>
        <v>0</v>
      </c>
      <c r="K144" s="61">
        <v>49901000</v>
      </c>
      <c r="L144" s="58">
        <v>100</v>
      </c>
      <c r="M144" s="44">
        <f t="shared" si="21"/>
        <v>136640</v>
      </c>
      <c r="N144" s="56" t="s">
        <v>253</v>
      </c>
      <c r="O144" s="111" t="s">
        <v>249</v>
      </c>
      <c r="P144" s="56" t="s">
        <v>457</v>
      </c>
      <c r="Q144" s="56" t="s">
        <v>458</v>
      </c>
      <c r="R144" s="111" t="s">
        <v>459</v>
      </c>
      <c r="S144" s="205" t="s">
        <v>206</v>
      </c>
      <c r="T144" s="205" t="s">
        <v>460</v>
      </c>
      <c r="U144" s="95" t="s">
        <v>250</v>
      </c>
      <c r="V144" s="56" t="s">
        <v>251</v>
      </c>
      <c r="W144" s="103" t="s">
        <v>252</v>
      </c>
      <c r="X144" s="56">
        <v>49901000</v>
      </c>
      <c r="Y144" s="56" t="s">
        <v>254</v>
      </c>
      <c r="Z144" s="57">
        <f>(D144/D227)*100</f>
        <v>0.65144578403592968</v>
      </c>
      <c r="AA144" s="58">
        <f t="shared" si="18"/>
        <v>50037540</v>
      </c>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c r="EO144" s="62"/>
      <c r="EP144" s="62"/>
      <c r="EQ144" s="62"/>
      <c r="ER144" s="62"/>
      <c r="ES144" s="62"/>
      <c r="ET144" s="62"/>
      <c r="EU144" s="62"/>
      <c r="EV144" s="62"/>
      <c r="EW144" s="63"/>
    </row>
    <row r="145" spans="1:153" s="64" customFormat="1" ht="48.75" customHeight="1" x14ac:dyDescent="0.25">
      <c r="A145" s="110"/>
      <c r="B145" s="291"/>
      <c r="C145" s="90" t="s">
        <v>609</v>
      </c>
      <c r="D145" s="388">
        <v>0</v>
      </c>
      <c r="E145" s="59"/>
      <c r="F145" s="43"/>
      <c r="G145" s="61"/>
      <c r="H145" s="59"/>
      <c r="I145" s="60"/>
      <c r="J145" s="43"/>
      <c r="K145" s="61"/>
      <c r="L145" s="58"/>
      <c r="M145" s="44"/>
      <c r="N145" s="56"/>
      <c r="O145" s="111"/>
      <c r="P145" s="56"/>
      <c r="Q145" s="56"/>
      <c r="R145" s="111"/>
      <c r="S145" s="205"/>
      <c r="T145" s="205"/>
      <c r="U145" s="95"/>
      <c r="V145" s="56"/>
      <c r="W145" s="103"/>
      <c r="X145" s="56"/>
      <c r="Y145" s="56"/>
      <c r="Z145" s="57"/>
      <c r="AA145" s="58"/>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2"/>
      <c r="EW145" s="63"/>
    </row>
    <row r="146" spans="1:153" s="64" customFormat="1" ht="48.75" customHeight="1" x14ac:dyDescent="0.25">
      <c r="A146" s="110"/>
      <c r="B146" s="291"/>
      <c r="C146" s="90" t="s">
        <v>248</v>
      </c>
      <c r="D146" s="388">
        <v>92219400</v>
      </c>
      <c r="E146" s="59" t="s">
        <v>260</v>
      </c>
      <c r="F146" s="43">
        <f>'[1]Oktober  (2)'!O99</f>
        <v>50</v>
      </c>
      <c r="G146" s="61">
        <v>50</v>
      </c>
      <c r="H146" s="59">
        <f t="shared" si="19"/>
        <v>100</v>
      </c>
      <c r="I146" s="60">
        <f t="shared" si="20"/>
        <v>1.2006149637817254</v>
      </c>
      <c r="J146" s="43">
        <f>'[1]Oktober  (2)'!Q99</f>
        <v>0</v>
      </c>
      <c r="K146" s="61">
        <v>92150000</v>
      </c>
      <c r="L146" s="58">
        <v>100</v>
      </c>
      <c r="M146" s="44">
        <f t="shared" si="21"/>
        <v>69400</v>
      </c>
      <c r="N146" s="56" t="s">
        <v>258</v>
      </c>
      <c r="O146" s="111" t="s">
        <v>255</v>
      </c>
      <c r="P146" s="56" t="s">
        <v>445</v>
      </c>
      <c r="Q146" s="56" t="s">
        <v>447</v>
      </c>
      <c r="R146" s="111" t="s">
        <v>446</v>
      </c>
      <c r="S146" s="205" t="s">
        <v>206</v>
      </c>
      <c r="T146" s="205" t="s">
        <v>461</v>
      </c>
      <c r="U146" s="95" t="s">
        <v>256</v>
      </c>
      <c r="V146" s="95" t="s">
        <v>211</v>
      </c>
      <c r="W146" s="103" t="s">
        <v>257</v>
      </c>
      <c r="X146" s="56">
        <v>92150000</v>
      </c>
      <c r="Y146" s="56" t="s">
        <v>259</v>
      </c>
      <c r="Z146" s="57">
        <f>(D146/D227)*100</f>
        <v>1.2006149637817254</v>
      </c>
      <c r="AA146" s="58">
        <f t="shared" si="18"/>
        <v>92219300</v>
      </c>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2"/>
      <c r="EW146" s="63"/>
    </row>
    <row r="147" spans="1:153" s="64" customFormat="1" ht="67.5" customHeight="1" x14ac:dyDescent="0.25">
      <c r="A147" s="110"/>
      <c r="B147" s="291"/>
      <c r="C147" s="90" t="s">
        <v>261</v>
      </c>
      <c r="D147" s="388">
        <v>63702775</v>
      </c>
      <c r="E147" s="59" t="s">
        <v>235</v>
      </c>
      <c r="F147" s="43">
        <f>'[1]Oktober  (2)'!O100</f>
        <v>0</v>
      </c>
      <c r="G147" s="61">
        <v>100</v>
      </c>
      <c r="H147" s="59">
        <f t="shared" si="19"/>
        <v>100</v>
      </c>
      <c r="I147" s="60">
        <f t="shared" si="20"/>
        <v>0.82935374660234618</v>
      </c>
      <c r="J147" s="43">
        <f>'[1]Oktober  (2)'!Q100</f>
        <v>0</v>
      </c>
      <c r="K147" s="61">
        <v>63600000</v>
      </c>
      <c r="L147" s="58">
        <v>100</v>
      </c>
      <c r="M147" s="44">
        <f t="shared" si="21"/>
        <v>102775</v>
      </c>
      <c r="N147" s="56" t="s">
        <v>264</v>
      </c>
      <c r="O147" s="111" t="s">
        <v>217</v>
      </c>
      <c r="P147" s="56" t="s">
        <v>481</v>
      </c>
      <c r="Q147" s="56" t="s">
        <v>475</v>
      </c>
      <c r="R147" s="111" t="s">
        <v>482</v>
      </c>
      <c r="S147" s="205" t="s">
        <v>206</v>
      </c>
      <c r="T147" s="205"/>
      <c r="U147" s="95" t="s">
        <v>262</v>
      </c>
      <c r="V147" s="95" t="s">
        <v>115</v>
      </c>
      <c r="W147" s="55" t="s">
        <v>263</v>
      </c>
      <c r="X147" s="56">
        <v>63600000</v>
      </c>
      <c r="Y147" s="56" t="s">
        <v>265</v>
      </c>
      <c r="Z147" s="57">
        <f>(D147/D227)*100</f>
        <v>0.82935374660234618</v>
      </c>
      <c r="AA147" s="58">
        <f t="shared" si="18"/>
        <v>63702675</v>
      </c>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c r="BF147" s="62"/>
      <c r="BG147" s="62"/>
      <c r="BH147" s="62"/>
      <c r="BI147" s="62"/>
      <c r="BJ147" s="62"/>
      <c r="BK147" s="62"/>
      <c r="BL147" s="62"/>
      <c r="BM147" s="62"/>
      <c r="BN147" s="62"/>
      <c r="BO147" s="62"/>
      <c r="BP147" s="62"/>
      <c r="BQ147" s="62"/>
      <c r="BR147" s="62"/>
      <c r="BS147" s="62"/>
      <c r="BT147" s="62"/>
      <c r="BU147" s="62"/>
      <c r="BV147" s="62"/>
      <c r="BW147" s="62"/>
      <c r="BX147" s="62"/>
      <c r="BY147" s="62"/>
      <c r="BZ147" s="62"/>
      <c r="CA147" s="62"/>
      <c r="CB147" s="62"/>
      <c r="CC147" s="62"/>
      <c r="CD147" s="62"/>
      <c r="CE147" s="62"/>
      <c r="CF147" s="62"/>
      <c r="CG147" s="62"/>
      <c r="CH147" s="62"/>
      <c r="CI147" s="62"/>
      <c r="CJ147" s="62"/>
      <c r="CK147" s="62"/>
      <c r="CL147" s="62"/>
      <c r="CM147" s="62"/>
      <c r="CN147" s="62"/>
      <c r="CO147" s="62"/>
      <c r="CP147" s="62"/>
      <c r="CQ147" s="62"/>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c r="EO147" s="62"/>
      <c r="EP147" s="62"/>
      <c r="EQ147" s="62"/>
      <c r="ER147" s="62"/>
      <c r="ES147" s="62"/>
      <c r="ET147" s="62"/>
      <c r="EU147" s="62"/>
      <c r="EV147" s="62"/>
      <c r="EW147" s="63"/>
    </row>
    <row r="148" spans="1:153" s="64" customFormat="1" ht="152.25" customHeight="1" x14ac:dyDescent="0.25">
      <c r="A148" s="110"/>
      <c r="B148" s="291"/>
      <c r="C148" s="90" t="s">
        <v>266</v>
      </c>
      <c r="D148" s="388">
        <v>50520900</v>
      </c>
      <c r="E148" s="59" t="s">
        <v>270</v>
      </c>
      <c r="F148" s="43">
        <f>'[1]Oktober  (2)'!O101</f>
        <v>50</v>
      </c>
      <c r="G148" s="61">
        <v>50</v>
      </c>
      <c r="H148" s="59">
        <f t="shared" si="19"/>
        <v>100</v>
      </c>
      <c r="I148" s="60">
        <f t="shared" si="20"/>
        <v>0.65773740149816817</v>
      </c>
      <c r="J148" s="43">
        <f>'[1]Oktober  (2)'!Q101</f>
        <v>0</v>
      </c>
      <c r="K148" s="61">
        <v>50360000</v>
      </c>
      <c r="L148" s="58">
        <v>100</v>
      </c>
      <c r="M148" s="44">
        <f t="shared" si="21"/>
        <v>160900</v>
      </c>
      <c r="N148" s="56" t="s">
        <v>268</v>
      </c>
      <c r="O148" s="111" t="s">
        <v>483</v>
      </c>
      <c r="P148" s="56" t="s">
        <v>484</v>
      </c>
      <c r="Q148" s="56" t="s">
        <v>485</v>
      </c>
      <c r="R148" s="111" t="s">
        <v>486</v>
      </c>
      <c r="S148" s="205" t="s">
        <v>206</v>
      </c>
      <c r="T148" s="205" t="s">
        <v>487</v>
      </c>
      <c r="U148" s="95" t="s">
        <v>262</v>
      </c>
      <c r="V148" s="95" t="s">
        <v>115</v>
      </c>
      <c r="W148" s="55" t="s">
        <v>267</v>
      </c>
      <c r="X148" s="56">
        <v>50360000</v>
      </c>
      <c r="Y148" s="56" t="s">
        <v>269</v>
      </c>
      <c r="Z148" s="57">
        <f>(D148/D227)*100</f>
        <v>0.65773740149816817</v>
      </c>
      <c r="AA148" s="58">
        <f t="shared" si="18"/>
        <v>50520800</v>
      </c>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c r="CC148" s="62"/>
      <c r="CD148" s="62"/>
      <c r="CE148" s="62"/>
      <c r="CF148" s="62"/>
      <c r="CG148" s="62"/>
      <c r="CH148" s="62"/>
      <c r="CI148" s="62"/>
      <c r="CJ148" s="62"/>
      <c r="CK148" s="62"/>
      <c r="CL148" s="62"/>
      <c r="CM148" s="62"/>
      <c r="CN148" s="62"/>
      <c r="CO148" s="62"/>
      <c r="CP148" s="62"/>
      <c r="CQ148" s="62"/>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c r="EO148" s="62"/>
      <c r="EP148" s="62"/>
      <c r="EQ148" s="62"/>
      <c r="ER148" s="62"/>
      <c r="ES148" s="62"/>
      <c r="ET148" s="62"/>
      <c r="EU148" s="62"/>
      <c r="EV148" s="62"/>
      <c r="EW148" s="63"/>
    </row>
    <row r="149" spans="1:153" s="64" customFormat="1" ht="69.75" customHeight="1" x14ac:dyDescent="0.25">
      <c r="A149" s="110"/>
      <c r="B149" s="291"/>
      <c r="C149" s="90" t="s">
        <v>610</v>
      </c>
      <c r="D149" s="388">
        <v>0</v>
      </c>
      <c r="E149" s="59"/>
      <c r="F149" s="43"/>
      <c r="G149" s="61"/>
      <c r="H149" s="59"/>
      <c r="I149" s="60"/>
      <c r="J149" s="43"/>
      <c r="K149" s="61"/>
      <c r="L149" s="58"/>
      <c r="M149" s="44"/>
      <c r="N149" s="56"/>
      <c r="O149" s="111"/>
      <c r="P149" s="56"/>
      <c r="Q149" s="56"/>
      <c r="R149" s="111"/>
      <c r="S149" s="205"/>
      <c r="T149" s="205"/>
      <c r="U149" s="95"/>
      <c r="V149" s="95"/>
      <c r="W149" s="55"/>
      <c r="X149" s="56"/>
      <c r="Y149" s="56"/>
      <c r="Z149" s="57"/>
      <c r="AA149" s="58"/>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c r="BF149" s="62"/>
      <c r="BG149" s="62"/>
      <c r="BH149" s="62"/>
      <c r="BI149" s="62"/>
      <c r="BJ149" s="62"/>
      <c r="BK149" s="62"/>
      <c r="BL149" s="62"/>
      <c r="BM149" s="62"/>
      <c r="BN149" s="62"/>
      <c r="BO149" s="62"/>
      <c r="BP149" s="62"/>
      <c r="BQ149" s="62"/>
      <c r="BR149" s="62"/>
      <c r="BS149" s="62"/>
      <c r="BT149" s="62"/>
      <c r="BU149" s="62"/>
      <c r="BV149" s="62"/>
      <c r="BW149" s="62"/>
      <c r="BX149" s="62"/>
      <c r="BY149" s="62"/>
      <c r="BZ149" s="62"/>
      <c r="CA149" s="62"/>
      <c r="CB149" s="62"/>
      <c r="CC149" s="62"/>
      <c r="CD149" s="62"/>
      <c r="CE149" s="62"/>
      <c r="CF149" s="62"/>
      <c r="CG149" s="62"/>
      <c r="CH149" s="62"/>
      <c r="CI149" s="62"/>
      <c r="CJ149" s="62"/>
      <c r="CK149" s="62"/>
      <c r="CL149" s="62"/>
      <c r="CM149" s="62"/>
      <c r="CN149" s="62"/>
      <c r="CO149" s="62"/>
      <c r="CP149" s="62"/>
      <c r="CQ149" s="62"/>
      <c r="CR149" s="62"/>
      <c r="CS149" s="62"/>
      <c r="CT149" s="62"/>
      <c r="CU149" s="62"/>
      <c r="CV149" s="62"/>
      <c r="CW149" s="62"/>
      <c r="CX149" s="62"/>
      <c r="CY149" s="62"/>
      <c r="CZ149" s="62"/>
      <c r="DA149" s="62"/>
      <c r="DB149" s="62"/>
      <c r="DC149" s="62"/>
      <c r="DD149" s="62"/>
      <c r="DE149" s="62"/>
      <c r="DF149" s="62"/>
      <c r="DG149" s="62"/>
      <c r="DH149" s="62"/>
      <c r="DI149" s="62"/>
      <c r="DJ149" s="62"/>
      <c r="DK149" s="62"/>
      <c r="DL149" s="62"/>
      <c r="DM149" s="62"/>
      <c r="DN149" s="62"/>
      <c r="DO149" s="62"/>
      <c r="DP149" s="62"/>
      <c r="DQ149" s="62"/>
      <c r="DR149" s="62"/>
      <c r="DS149" s="62"/>
      <c r="DT149" s="62"/>
      <c r="DU149" s="62"/>
      <c r="DV149" s="62"/>
      <c r="DW149" s="62"/>
      <c r="DX149" s="62"/>
      <c r="DY149" s="62"/>
      <c r="DZ149" s="62"/>
      <c r="EA149" s="62"/>
      <c r="EB149" s="62"/>
      <c r="EC149" s="62"/>
      <c r="ED149" s="62"/>
      <c r="EE149" s="62"/>
      <c r="EF149" s="62"/>
      <c r="EG149" s="62"/>
      <c r="EH149" s="62"/>
      <c r="EI149" s="62"/>
      <c r="EJ149" s="62"/>
      <c r="EK149" s="62"/>
      <c r="EL149" s="62"/>
      <c r="EM149" s="62"/>
      <c r="EN149" s="62"/>
      <c r="EO149" s="62"/>
      <c r="EP149" s="62"/>
      <c r="EQ149" s="62"/>
      <c r="ER149" s="62"/>
      <c r="ES149" s="62"/>
      <c r="ET149" s="62"/>
      <c r="EU149" s="62"/>
      <c r="EV149" s="62"/>
      <c r="EW149" s="63"/>
    </row>
    <row r="150" spans="1:153" s="64" customFormat="1" ht="275.25" customHeight="1" x14ac:dyDescent="0.25">
      <c r="A150" s="110"/>
      <c r="B150" s="291"/>
      <c r="C150" s="90" t="s">
        <v>271</v>
      </c>
      <c r="D150" s="388">
        <v>102465000</v>
      </c>
      <c r="E150" s="59" t="s">
        <v>277</v>
      </c>
      <c r="F150" s="43">
        <f>'[1]Oktober  (2)'!O103</f>
        <v>50</v>
      </c>
      <c r="G150" s="61">
        <v>50</v>
      </c>
      <c r="H150" s="59">
        <f t="shared" si="19"/>
        <v>100</v>
      </c>
      <c r="I150" s="60">
        <f t="shared" si="20"/>
        <v>1.3340036073092481</v>
      </c>
      <c r="J150" s="43">
        <f>'[1]Oktober  (2)'!Q103</f>
        <v>0</v>
      </c>
      <c r="K150" s="61">
        <v>97000000</v>
      </c>
      <c r="L150" s="58">
        <v>100</v>
      </c>
      <c r="M150" s="44">
        <f t="shared" si="21"/>
        <v>5465000</v>
      </c>
      <c r="N150" s="56" t="s">
        <v>275</v>
      </c>
      <c r="O150" s="111" t="s">
        <v>465</v>
      </c>
      <c r="P150" s="56" t="s">
        <v>466</v>
      </c>
      <c r="Q150" s="56" t="s">
        <v>467</v>
      </c>
      <c r="R150" s="111" t="s">
        <v>488</v>
      </c>
      <c r="S150" s="205" t="s">
        <v>206</v>
      </c>
      <c r="T150" s="205" t="s">
        <v>468</v>
      </c>
      <c r="U150" s="95" t="s">
        <v>272</v>
      </c>
      <c r="V150" s="56" t="s">
        <v>273</v>
      </c>
      <c r="W150" s="103" t="s">
        <v>274</v>
      </c>
      <c r="X150" s="56">
        <v>97000000</v>
      </c>
      <c r="Y150" s="56" t="s">
        <v>276</v>
      </c>
      <c r="Z150" s="57">
        <f>(D150/D227)*100</f>
        <v>1.3340036073092481</v>
      </c>
      <c r="AA150" s="58">
        <f t="shared" si="18"/>
        <v>102464900</v>
      </c>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c r="BF150" s="62"/>
      <c r="BG150" s="62"/>
      <c r="BH150" s="62"/>
      <c r="BI150" s="62"/>
      <c r="BJ150" s="62"/>
      <c r="BK150" s="62"/>
      <c r="BL150" s="62"/>
      <c r="BM150" s="62"/>
      <c r="BN150" s="62"/>
      <c r="BO150" s="62"/>
      <c r="BP150" s="62"/>
      <c r="BQ150" s="62"/>
      <c r="BR150" s="62"/>
      <c r="BS150" s="62"/>
      <c r="BT150" s="62"/>
      <c r="BU150" s="62"/>
      <c r="BV150" s="62"/>
      <c r="BW150" s="62"/>
      <c r="BX150" s="62"/>
      <c r="BY150" s="62"/>
      <c r="BZ150" s="62"/>
      <c r="CA150" s="62"/>
      <c r="CB150" s="62"/>
      <c r="CC150" s="62"/>
      <c r="CD150" s="62"/>
      <c r="CE150" s="62"/>
      <c r="CF150" s="62"/>
      <c r="CG150" s="62"/>
      <c r="CH150" s="62"/>
      <c r="CI150" s="62"/>
      <c r="CJ150" s="62"/>
      <c r="CK150" s="62"/>
      <c r="CL150" s="62"/>
      <c r="CM150" s="62"/>
      <c r="CN150" s="62"/>
      <c r="CO150" s="62"/>
      <c r="CP150" s="62"/>
      <c r="CQ150" s="62"/>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c r="EO150" s="62"/>
      <c r="EP150" s="62"/>
      <c r="EQ150" s="62"/>
      <c r="ER150" s="62"/>
      <c r="ES150" s="62"/>
      <c r="ET150" s="62"/>
      <c r="EU150" s="62"/>
      <c r="EV150" s="62"/>
      <c r="EW150" s="63"/>
    </row>
    <row r="151" spans="1:153" s="64" customFormat="1" ht="123" customHeight="1" x14ac:dyDescent="0.25">
      <c r="A151" s="110"/>
      <c r="B151" s="291"/>
      <c r="C151" s="90" t="s">
        <v>248</v>
      </c>
      <c r="D151" s="388">
        <v>50208480</v>
      </c>
      <c r="E151" s="59" t="s">
        <v>283</v>
      </c>
      <c r="F151" s="43">
        <f>'[1]Oktober  (2)'!O104</f>
        <v>50</v>
      </c>
      <c r="G151" s="61">
        <v>50</v>
      </c>
      <c r="H151" s="59">
        <f t="shared" si="19"/>
        <v>100</v>
      </c>
      <c r="I151" s="60">
        <f t="shared" si="20"/>
        <v>0.65366996962391299</v>
      </c>
      <c r="J151" s="43">
        <f>'[1]Oktober  (2)'!Q104</f>
        <v>0</v>
      </c>
      <c r="K151" s="61">
        <v>50190000</v>
      </c>
      <c r="L151" s="58">
        <v>100</v>
      </c>
      <c r="M151" s="44">
        <f t="shared" si="21"/>
        <v>18480</v>
      </c>
      <c r="N151" s="56" t="s">
        <v>281</v>
      </c>
      <c r="O151" s="111" t="s">
        <v>278</v>
      </c>
      <c r="P151" s="56" t="s">
        <v>451</v>
      </c>
      <c r="Q151" s="56" t="s">
        <v>454</v>
      </c>
      <c r="R151" s="111" t="s">
        <v>455</v>
      </c>
      <c r="S151" s="205" t="s">
        <v>206</v>
      </c>
      <c r="T151" s="205" t="s">
        <v>456</v>
      </c>
      <c r="U151" s="95" t="s">
        <v>250</v>
      </c>
      <c r="V151" s="95" t="s">
        <v>279</v>
      </c>
      <c r="W151" s="103" t="s">
        <v>280</v>
      </c>
      <c r="X151" s="56">
        <v>50190000</v>
      </c>
      <c r="Y151" s="56" t="s">
        <v>282</v>
      </c>
      <c r="Z151" s="57">
        <f>(D151/D227)*100</f>
        <v>0.65366996962391299</v>
      </c>
      <c r="AA151" s="58">
        <f t="shared" si="18"/>
        <v>50208380</v>
      </c>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c r="BF151" s="62"/>
      <c r="BG151" s="62"/>
      <c r="BH151" s="62"/>
      <c r="BI151" s="62"/>
      <c r="BJ151" s="62"/>
      <c r="BK151" s="62"/>
      <c r="BL151" s="62"/>
      <c r="BM151" s="62"/>
      <c r="BN151" s="62"/>
      <c r="BO151" s="62"/>
      <c r="BP151" s="62"/>
      <c r="BQ151" s="62"/>
      <c r="BR151" s="62"/>
      <c r="BS151" s="62"/>
      <c r="BT151" s="62"/>
      <c r="BU151" s="62"/>
      <c r="BV151" s="62"/>
      <c r="BW151" s="62"/>
      <c r="BX151" s="62"/>
      <c r="BY151" s="62"/>
      <c r="BZ151" s="62"/>
      <c r="CA151" s="62"/>
      <c r="CB151" s="62"/>
      <c r="CC151" s="62"/>
      <c r="CD151" s="62"/>
      <c r="CE151" s="62"/>
      <c r="CF151" s="62"/>
      <c r="CG151" s="62"/>
      <c r="CH151" s="62"/>
      <c r="CI151" s="62"/>
      <c r="CJ151" s="62"/>
      <c r="CK151" s="62"/>
      <c r="CL151" s="62"/>
      <c r="CM151" s="62"/>
      <c r="CN151" s="62"/>
      <c r="CO151" s="62"/>
      <c r="CP151" s="62"/>
      <c r="CQ151" s="62"/>
      <c r="CR151" s="62"/>
      <c r="CS151" s="62"/>
      <c r="CT151" s="62"/>
      <c r="CU151" s="62"/>
      <c r="CV151" s="62"/>
      <c r="CW151" s="62"/>
      <c r="CX151" s="62"/>
      <c r="CY151" s="62"/>
      <c r="CZ151" s="62"/>
      <c r="DA151" s="62"/>
      <c r="DB151" s="62"/>
      <c r="DC151" s="62"/>
      <c r="DD151" s="62"/>
      <c r="DE151" s="62"/>
      <c r="DF151" s="62"/>
      <c r="DG151" s="62"/>
      <c r="DH151" s="62"/>
      <c r="DI151" s="62"/>
      <c r="DJ151" s="62"/>
      <c r="DK151" s="62"/>
      <c r="DL151" s="62"/>
      <c r="DM151" s="62"/>
      <c r="DN151" s="62"/>
      <c r="DO151" s="62"/>
      <c r="DP151" s="62"/>
      <c r="DQ151" s="62"/>
      <c r="DR151" s="62"/>
      <c r="DS151" s="62"/>
      <c r="DT151" s="62"/>
      <c r="DU151" s="62"/>
      <c r="DV151" s="62"/>
      <c r="DW151" s="62"/>
      <c r="DX151" s="62"/>
      <c r="DY151" s="62"/>
      <c r="DZ151" s="62"/>
      <c r="EA151" s="62"/>
      <c r="EB151" s="62"/>
      <c r="EC151" s="62"/>
      <c r="ED151" s="62"/>
      <c r="EE151" s="62"/>
      <c r="EF151" s="62"/>
      <c r="EG151" s="62"/>
      <c r="EH151" s="62"/>
      <c r="EI151" s="62"/>
      <c r="EJ151" s="62"/>
      <c r="EK151" s="62"/>
      <c r="EL151" s="62"/>
      <c r="EM151" s="62"/>
      <c r="EN151" s="62"/>
      <c r="EO151" s="62"/>
      <c r="EP151" s="62"/>
      <c r="EQ151" s="62"/>
      <c r="ER151" s="62"/>
      <c r="ES151" s="62"/>
      <c r="ET151" s="62"/>
      <c r="EU151" s="62"/>
      <c r="EV151" s="62"/>
      <c r="EW151" s="63"/>
    </row>
    <row r="152" spans="1:153" s="64" customFormat="1" ht="63" hidden="1" x14ac:dyDescent="0.25">
      <c r="A152" s="110"/>
      <c r="B152" s="291"/>
      <c r="C152" s="90" t="s">
        <v>284</v>
      </c>
      <c r="D152" s="388">
        <v>99874200</v>
      </c>
      <c r="E152" s="59" t="s">
        <v>270</v>
      </c>
      <c r="F152" s="43">
        <f>'[1]Oktober  (2)'!O105</f>
        <v>50</v>
      </c>
      <c r="G152" s="61">
        <v>50</v>
      </c>
      <c r="H152" s="59">
        <f t="shared" si="19"/>
        <v>100</v>
      </c>
      <c r="I152" s="60">
        <f t="shared" si="20"/>
        <v>1.3002736844495713</v>
      </c>
      <c r="J152" s="43">
        <f>'[1]Oktober  (2)'!Q105</f>
        <v>0</v>
      </c>
      <c r="K152" s="61">
        <v>98000000</v>
      </c>
      <c r="L152" s="99">
        <v>100</v>
      </c>
      <c r="M152" s="44">
        <f t="shared" si="21"/>
        <v>1874200</v>
      </c>
      <c r="N152" s="56" t="s">
        <v>288</v>
      </c>
      <c r="O152" s="111" t="s">
        <v>113</v>
      </c>
      <c r="P152" s="56"/>
      <c r="Q152" s="56"/>
      <c r="R152" s="111"/>
      <c r="S152" s="205" t="s">
        <v>206</v>
      </c>
      <c r="T152" s="205"/>
      <c r="U152" s="95" t="s">
        <v>285</v>
      </c>
      <c r="V152" s="56" t="s">
        <v>286</v>
      </c>
      <c r="W152" s="55" t="s">
        <v>287</v>
      </c>
      <c r="X152" s="56">
        <v>98000000</v>
      </c>
      <c r="Y152" s="56" t="s">
        <v>289</v>
      </c>
      <c r="Z152" s="57">
        <f>(D152/D227)*100</f>
        <v>1.3002736844495713</v>
      </c>
      <c r="AA152" s="58">
        <f t="shared" si="18"/>
        <v>99874100</v>
      </c>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c r="BF152" s="62"/>
      <c r="BG152" s="62"/>
      <c r="BH152" s="62"/>
      <c r="BI152" s="62"/>
      <c r="BJ152" s="62"/>
      <c r="BK152" s="62"/>
      <c r="BL152" s="62"/>
      <c r="BM152" s="62"/>
      <c r="BN152" s="62"/>
      <c r="BO152" s="62"/>
      <c r="BP152" s="62"/>
      <c r="BQ152" s="62"/>
      <c r="BR152" s="62"/>
      <c r="BS152" s="62"/>
      <c r="BT152" s="62"/>
      <c r="BU152" s="62"/>
      <c r="BV152" s="62"/>
      <c r="BW152" s="62"/>
      <c r="BX152" s="62"/>
      <c r="BY152" s="62"/>
      <c r="BZ152" s="62"/>
      <c r="CA152" s="62"/>
      <c r="CB152" s="62"/>
      <c r="CC152" s="62"/>
      <c r="CD152" s="62"/>
      <c r="CE152" s="62"/>
      <c r="CF152" s="62"/>
      <c r="CG152" s="62"/>
      <c r="CH152" s="62"/>
      <c r="CI152" s="62"/>
      <c r="CJ152" s="62"/>
      <c r="CK152" s="62"/>
      <c r="CL152" s="62"/>
      <c r="CM152" s="62"/>
      <c r="CN152" s="62"/>
      <c r="CO152" s="62"/>
      <c r="CP152" s="62"/>
      <c r="CQ152" s="62"/>
      <c r="CR152" s="62"/>
      <c r="CS152" s="62"/>
      <c r="CT152" s="62"/>
      <c r="CU152" s="62"/>
      <c r="CV152" s="62"/>
      <c r="CW152" s="62"/>
      <c r="CX152" s="62"/>
      <c r="CY152" s="62"/>
      <c r="CZ152" s="62"/>
      <c r="DA152" s="62"/>
      <c r="DB152" s="62"/>
      <c r="DC152" s="62"/>
      <c r="DD152" s="62"/>
      <c r="DE152" s="62"/>
      <c r="DF152" s="62"/>
      <c r="DG152" s="62"/>
      <c r="DH152" s="62"/>
      <c r="DI152" s="62"/>
      <c r="DJ152" s="62"/>
      <c r="DK152" s="62"/>
      <c r="DL152" s="62"/>
      <c r="DM152" s="62"/>
      <c r="DN152" s="62"/>
      <c r="DO152" s="62"/>
      <c r="DP152" s="62"/>
      <c r="DQ152" s="62"/>
      <c r="DR152" s="62"/>
      <c r="DS152" s="62"/>
      <c r="DT152" s="62"/>
      <c r="DU152" s="62"/>
      <c r="DV152" s="62"/>
      <c r="DW152" s="62"/>
      <c r="DX152" s="62"/>
      <c r="DY152" s="62"/>
      <c r="DZ152" s="62"/>
      <c r="EA152" s="62"/>
      <c r="EB152" s="62"/>
      <c r="EC152" s="62"/>
      <c r="ED152" s="62"/>
      <c r="EE152" s="62"/>
      <c r="EF152" s="62"/>
      <c r="EG152" s="62"/>
      <c r="EH152" s="62"/>
      <c r="EI152" s="62"/>
      <c r="EJ152" s="62"/>
      <c r="EK152" s="62"/>
      <c r="EL152" s="62"/>
      <c r="EM152" s="62"/>
      <c r="EN152" s="62"/>
      <c r="EO152" s="62"/>
      <c r="EP152" s="62"/>
      <c r="EQ152" s="62"/>
      <c r="ER152" s="62"/>
      <c r="ES152" s="62"/>
      <c r="ET152" s="62"/>
      <c r="EU152" s="62"/>
      <c r="EV152" s="62"/>
      <c r="EW152" s="63"/>
    </row>
    <row r="153" spans="1:153" s="64" customFormat="1" ht="47.25" hidden="1" x14ac:dyDescent="0.25">
      <c r="A153" s="50" t="s">
        <v>290</v>
      </c>
      <c r="B153" s="290"/>
      <c r="C153" s="77" t="s">
        <v>291</v>
      </c>
      <c r="D153" s="87">
        <f>SUM(D154:D154)</f>
        <v>134047320</v>
      </c>
      <c r="E153" s="59"/>
      <c r="F153" s="58"/>
      <c r="G153" s="87"/>
      <c r="H153" s="31"/>
      <c r="I153" s="87"/>
      <c r="J153" s="61">
        <f>SUM(J154:J154)</f>
        <v>63203138</v>
      </c>
      <c r="K153" s="61">
        <f>SUM(K154:K154)</f>
        <v>56369433</v>
      </c>
      <c r="L153" s="58">
        <f t="shared" si="15"/>
        <v>119572571</v>
      </c>
      <c r="M153" s="44">
        <f t="shared" si="21"/>
        <v>77677887</v>
      </c>
      <c r="N153" s="56"/>
      <c r="O153" s="52"/>
      <c r="P153" s="199"/>
      <c r="Q153" s="199"/>
      <c r="R153" s="52"/>
      <c r="S153" s="205"/>
      <c r="T153" s="205"/>
      <c r="U153" s="79"/>
      <c r="V153" s="56"/>
      <c r="W153" s="55"/>
      <c r="X153" s="56"/>
      <c r="Y153" s="56"/>
      <c r="Z153" s="87"/>
      <c r="AA153" s="58">
        <f t="shared" si="18"/>
        <v>14474749</v>
      </c>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c r="BF153" s="62"/>
      <c r="BG153" s="62"/>
      <c r="BH153" s="62"/>
      <c r="BI153" s="62"/>
      <c r="BJ153" s="62"/>
      <c r="BK153" s="62"/>
      <c r="BL153" s="62"/>
      <c r="BM153" s="62"/>
      <c r="BN153" s="62"/>
      <c r="BO153" s="62"/>
      <c r="BP153" s="62"/>
      <c r="BQ153" s="62"/>
      <c r="BR153" s="62"/>
      <c r="BS153" s="62"/>
      <c r="BT153" s="62"/>
      <c r="BU153" s="62"/>
      <c r="BV153" s="62"/>
      <c r="BW153" s="62"/>
      <c r="BX153" s="62"/>
      <c r="BY153" s="62"/>
      <c r="BZ153" s="62"/>
      <c r="CA153" s="62"/>
      <c r="CB153" s="62"/>
      <c r="CC153" s="62"/>
      <c r="CD153" s="62"/>
      <c r="CE153" s="62"/>
      <c r="CF153" s="62"/>
      <c r="CG153" s="62"/>
      <c r="CH153" s="62"/>
      <c r="CI153" s="62"/>
      <c r="CJ153" s="62"/>
      <c r="CK153" s="62"/>
      <c r="CL153" s="62"/>
      <c r="CM153" s="62"/>
      <c r="CN153" s="62"/>
      <c r="CO153" s="62"/>
      <c r="CP153" s="62"/>
      <c r="CQ153" s="62"/>
      <c r="CR153" s="62"/>
      <c r="CS153" s="62"/>
      <c r="CT153" s="62"/>
      <c r="CU153" s="62"/>
      <c r="CV153" s="62"/>
      <c r="CW153" s="62"/>
      <c r="CX153" s="62"/>
      <c r="CY153" s="62"/>
      <c r="CZ153" s="62"/>
      <c r="DA153" s="62"/>
      <c r="DB153" s="62"/>
      <c r="DC153" s="62"/>
      <c r="DD153" s="62"/>
      <c r="DE153" s="62"/>
      <c r="DF153" s="62"/>
      <c r="DG153" s="62"/>
      <c r="DH153" s="62"/>
      <c r="DI153" s="62"/>
      <c r="DJ153" s="62"/>
      <c r="DK153" s="62"/>
      <c r="DL153" s="62"/>
      <c r="DM153" s="62"/>
      <c r="DN153" s="62"/>
      <c r="DO153" s="62"/>
      <c r="DP153" s="62"/>
      <c r="DQ153" s="62"/>
      <c r="DR153" s="62"/>
      <c r="DS153" s="62"/>
      <c r="DT153" s="62"/>
      <c r="DU153" s="62"/>
      <c r="DV153" s="62"/>
      <c r="DW153" s="62"/>
      <c r="DX153" s="62"/>
      <c r="DY153" s="62"/>
      <c r="DZ153" s="62"/>
      <c r="EA153" s="62"/>
      <c r="EB153" s="62"/>
      <c r="EC153" s="62"/>
      <c r="ED153" s="62"/>
      <c r="EE153" s="62"/>
      <c r="EF153" s="62"/>
      <c r="EG153" s="62"/>
      <c r="EH153" s="62"/>
      <c r="EI153" s="62"/>
      <c r="EJ153" s="62"/>
      <c r="EK153" s="62"/>
      <c r="EL153" s="62"/>
      <c r="EM153" s="62"/>
      <c r="EN153" s="62"/>
      <c r="EO153" s="62"/>
      <c r="EP153" s="62"/>
      <c r="EQ153" s="62"/>
      <c r="ER153" s="62"/>
      <c r="ES153" s="62"/>
      <c r="ET153" s="62"/>
      <c r="EU153" s="62"/>
      <c r="EV153" s="62"/>
      <c r="EW153" s="63"/>
    </row>
    <row r="154" spans="1:153" s="49" customFormat="1" ht="63" hidden="1" x14ac:dyDescent="0.25">
      <c r="A154" s="112"/>
      <c r="B154" s="299"/>
      <c r="C154" s="76" t="s">
        <v>292</v>
      </c>
      <c r="D154" s="116">
        <v>134047320</v>
      </c>
      <c r="E154" s="44"/>
      <c r="F154" s="43">
        <f>'[1]Oktober  (2)'!O107</f>
        <v>40</v>
      </c>
      <c r="G154" s="68">
        <v>20</v>
      </c>
      <c r="H154" s="44">
        <f t="shared" si="19"/>
        <v>60</v>
      </c>
      <c r="I154" s="45">
        <f>(Z154*H154)/100</f>
        <v>1.0471064759486877</v>
      </c>
      <c r="J154" s="43">
        <f>'[1]Oktober  (2)'!Q107</f>
        <v>63203138</v>
      </c>
      <c r="K154" s="68">
        <f>27594393+26225040+2550000</f>
        <v>56369433</v>
      </c>
      <c r="L154" s="43">
        <f t="shared" si="15"/>
        <v>119572571</v>
      </c>
      <c r="M154" s="44">
        <f t="shared" si="21"/>
        <v>77677887</v>
      </c>
      <c r="N154" s="41">
        <v>0</v>
      </c>
      <c r="O154" s="37"/>
      <c r="P154" s="190"/>
      <c r="Q154" s="190"/>
      <c r="R154" s="37"/>
      <c r="S154" s="215" t="s">
        <v>53</v>
      </c>
      <c r="T154" s="215"/>
      <c r="U154" s="41">
        <v>0</v>
      </c>
      <c r="V154" s="41">
        <v>0</v>
      </c>
      <c r="W154" s="40">
        <v>0</v>
      </c>
      <c r="X154" s="41">
        <v>0</v>
      </c>
      <c r="Y154" s="41">
        <v>0</v>
      </c>
      <c r="Z154" s="42">
        <f>(D154/D227)*100</f>
        <v>1.7451774599144794</v>
      </c>
      <c r="AA154" s="43">
        <f t="shared" si="18"/>
        <v>14474749</v>
      </c>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c r="CA154" s="47"/>
      <c r="CB154" s="47"/>
      <c r="CC154" s="47"/>
      <c r="CD154" s="47"/>
      <c r="CE154" s="47"/>
      <c r="CF154" s="47"/>
      <c r="CG154" s="47"/>
      <c r="CH154" s="47"/>
      <c r="CI154" s="47"/>
      <c r="CJ154" s="47"/>
      <c r="CK154" s="47"/>
      <c r="CL154" s="47"/>
      <c r="CM154" s="47"/>
      <c r="CN154" s="47"/>
      <c r="CO154" s="47"/>
      <c r="CP154" s="47"/>
      <c r="CQ154" s="47"/>
      <c r="CR154" s="47"/>
      <c r="CS154" s="47"/>
      <c r="CT154" s="47"/>
      <c r="CU154" s="47"/>
      <c r="CV154" s="47"/>
      <c r="CW154" s="47"/>
      <c r="CX154" s="47"/>
      <c r="CY154" s="47"/>
      <c r="CZ154" s="47"/>
      <c r="DA154" s="47"/>
      <c r="DB154" s="47"/>
      <c r="DC154" s="47"/>
      <c r="DD154" s="47"/>
      <c r="DE154" s="47"/>
      <c r="DF154" s="47"/>
      <c r="DG154" s="47"/>
      <c r="DH154" s="47"/>
      <c r="DI154" s="47"/>
      <c r="DJ154" s="47"/>
      <c r="DK154" s="47"/>
      <c r="DL154" s="47"/>
      <c r="DM154" s="47"/>
      <c r="DN154" s="47"/>
      <c r="DO154" s="47"/>
      <c r="DP154" s="47"/>
      <c r="DQ154" s="47"/>
      <c r="DR154" s="47"/>
      <c r="DS154" s="47"/>
      <c r="DT154" s="47"/>
      <c r="DU154" s="47"/>
      <c r="DV154" s="47"/>
      <c r="DW154" s="47"/>
      <c r="DX154" s="47"/>
      <c r="DY154" s="47"/>
      <c r="DZ154" s="47"/>
      <c r="EA154" s="47"/>
      <c r="EB154" s="47"/>
      <c r="EC154" s="47"/>
      <c r="ED154" s="47"/>
      <c r="EE154" s="47"/>
      <c r="EF154" s="47"/>
      <c r="EG154" s="47"/>
      <c r="EH154" s="47"/>
      <c r="EI154" s="47"/>
      <c r="EJ154" s="47"/>
      <c r="EK154" s="47"/>
      <c r="EL154" s="47"/>
      <c r="EM154" s="47"/>
      <c r="EN154" s="47"/>
      <c r="EO154" s="47"/>
      <c r="EP154" s="47"/>
      <c r="EQ154" s="47"/>
      <c r="ER154" s="47"/>
      <c r="ES154" s="47"/>
      <c r="ET154" s="47"/>
      <c r="EU154" s="47"/>
      <c r="EV154" s="47"/>
      <c r="EW154" s="48"/>
    </row>
    <row r="155" spans="1:153" s="34" customFormat="1" ht="47.25" hidden="1" x14ac:dyDescent="0.25">
      <c r="A155" s="20" t="s">
        <v>293</v>
      </c>
      <c r="B155" s="292"/>
      <c r="C155" s="73" t="s">
        <v>294</v>
      </c>
      <c r="D155" s="389">
        <f>SUM(D156,D158,D160,D190)</f>
        <v>4096587920</v>
      </c>
      <c r="E155" s="59"/>
      <c r="F155" s="58"/>
      <c r="G155" s="108"/>
      <c r="H155" s="108"/>
      <c r="I155" s="108"/>
      <c r="J155" s="29">
        <f>J156+J158+J160+J190</f>
        <v>31563090</v>
      </c>
      <c r="K155" s="29">
        <f>K156+K158+K160+K190</f>
        <v>4017980492</v>
      </c>
      <c r="L155" s="29">
        <f t="shared" si="15"/>
        <v>4049543582</v>
      </c>
      <c r="M155" s="44">
        <f t="shared" si="21"/>
        <v>78607428</v>
      </c>
      <c r="N155" s="27"/>
      <c r="O155" s="24"/>
      <c r="P155" s="27"/>
      <c r="Q155" s="27"/>
      <c r="R155" s="24"/>
      <c r="S155" s="214"/>
      <c r="T155" s="214"/>
      <c r="U155" s="107"/>
      <c r="V155" s="27"/>
      <c r="W155" s="25"/>
      <c r="X155" s="27"/>
      <c r="Y155" s="27"/>
      <c r="Z155" s="108"/>
      <c r="AA155" s="29">
        <f t="shared" si="18"/>
        <v>47044338</v>
      </c>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c r="ED155" s="32"/>
      <c r="EE155" s="32"/>
      <c r="EF155" s="32"/>
      <c r="EG155" s="32"/>
      <c r="EH155" s="32"/>
      <c r="EI155" s="32"/>
      <c r="EJ155" s="32"/>
      <c r="EK155" s="32"/>
      <c r="EL155" s="32"/>
      <c r="EM155" s="32"/>
      <c r="EN155" s="32"/>
      <c r="EO155" s="32"/>
      <c r="EP155" s="32"/>
      <c r="EQ155" s="32"/>
      <c r="ER155" s="32"/>
      <c r="ES155" s="32"/>
      <c r="ET155" s="32"/>
      <c r="EU155" s="32"/>
      <c r="EV155" s="32"/>
      <c r="EW155" s="33"/>
    </row>
    <row r="156" spans="1:153" s="64" customFormat="1" ht="31.5" hidden="1" x14ac:dyDescent="0.25">
      <c r="A156" s="50" t="s">
        <v>295</v>
      </c>
      <c r="B156" s="290"/>
      <c r="C156" s="77" t="s">
        <v>296</v>
      </c>
      <c r="D156" s="388">
        <f>D157</f>
        <v>27380000</v>
      </c>
      <c r="E156" s="59"/>
      <c r="F156" s="58"/>
      <c r="G156" s="61"/>
      <c r="H156" s="59"/>
      <c r="I156" s="87"/>
      <c r="J156" s="58">
        <f>J157</f>
        <v>18520000</v>
      </c>
      <c r="K156" s="61">
        <f>K157</f>
        <v>8000000</v>
      </c>
      <c r="L156" s="58">
        <f t="shared" si="15"/>
        <v>26520000</v>
      </c>
      <c r="M156" s="44">
        <f t="shared" si="21"/>
        <v>19380000</v>
      </c>
      <c r="N156" s="56"/>
      <c r="O156" s="54"/>
      <c r="P156" s="56"/>
      <c r="Q156" s="56"/>
      <c r="R156" s="54"/>
      <c r="S156" s="205" t="s">
        <v>40</v>
      </c>
      <c r="T156" s="205"/>
      <c r="U156" s="56"/>
      <c r="V156" s="56"/>
      <c r="W156" s="55"/>
      <c r="X156" s="56"/>
      <c r="Y156" s="56"/>
      <c r="Z156" s="87"/>
      <c r="AA156" s="58">
        <f t="shared" si="18"/>
        <v>860000</v>
      </c>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c r="BF156" s="62"/>
      <c r="BG156" s="62"/>
      <c r="BH156" s="62"/>
      <c r="BI156" s="62"/>
      <c r="BJ156" s="62"/>
      <c r="BK156" s="62"/>
      <c r="BL156" s="62"/>
      <c r="BM156" s="62"/>
      <c r="BN156" s="62"/>
      <c r="BO156" s="62"/>
      <c r="BP156" s="62"/>
      <c r="BQ156" s="62"/>
      <c r="BR156" s="62"/>
      <c r="BS156" s="62"/>
      <c r="BT156" s="62"/>
      <c r="BU156" s="62"/>
      <c r="BV156" s="62"/>
      <c r="BW156" s="62"/>
      <c r="BX156" s="62"/>
      <c r="BY156" s="62"/>
      <c r="BZ156" s="62"/>
      <c r="CA156" s="62"/>
      <c r="CB156" s="62"/>
      <c r="CC156" s="62"/>
      <c r="CD156" s="62"/>
      <c r="CE156" s="62"/>
      <c r="CF156" s="62"/>
      <c r="CG156" s="62"/>
      <c r="CH156" s="62"/>
      <c r="CI156" s="62"/>
      <c r="CJ156" s="62"/>
      <c r="CK156" s="62"/>
      <c r="CL156" s="62"/>
      <c r="CM156" s="62"/>
      <c r="CN156" s="62"/>
      <c r="CO156" s="62"/>
      <c r="CP156" s="62"/>
      <c r="CQ156" s="62"/>
      <c r="CR156" s="62"/>
      <c r="CS156" s="62"/>
      <c r="CT156" s="62"/>
      <c r="CU156" s="62"/>
      <c r="CV156" s="62"/>
      <c r="CW156" s="62"/>
      <c r="CX156" s="62"/>
      <c r="CY156" s="62"/>
      <c r="CZ156" s="62"/>
      <c r="DA156" s="62"/>
      <c r="DB156" s="62"/>
      <c r="DC156" s="62"/>
      <c r="DD156" s="62"/>
      <c r="DE156" s="62"/>
      <c r="DF156" s="62"/>
      <c r="DG156" s="62"/>
      <c r="DH156" s="62"/>
      <c r="DI156" s="62"/>
      <c r="DJ156" s="62"/>
      <c r="DK156" s="62"/>
      <c r="DL156" s="62"/>
      <c r="DM156" s="62"/>
      <c r="DN156" s="62"/>
      <c r="DO156" s="62"/>
      <c r="DP156" s="62"/>
      <c r="DQ156" s="62"/>
      <c r="DR156" s="62"/>
      <c r="DS156" s="62"/>
      <c r="DT156" s="62"/>
      <c r="DU156" s="62"/>
      <c r="DV156" s="62"/>
      <c r="DW156" s="62"/>
      <c r="DX156" s="62"/>
      <c r="DY156" s="62"/>
      <c r="DZ156" s="62"/>
      <c r="EA156" s="62"/>
      <c r="EB156" s="62"/>
      <c r="EC156" s="62"/>
      <c r="ED156" s="62"/>
      <c r="EE156" s="62"/>
      <c r="EF156" s="62"/>
      <c r="EG156" s="62"/>
      <c r="EH156" s="62"/>
      <c r="EI156" s="62"/>
      <c r="EJ156" s="62"/>
      <c r="EK156" s="62"/>
      <c r="EL156" s="62"/>
      <c r="EM156" s="62"/>
      <c r="EN156" s="62"/>
      <c r="EO156" s="62"/>
      <c r="EP156" s="62"/>
      <c r="EQ156" s="62"/>
      <c r="ER156" s="62"/>
      <c r="ES156" s="62"/>
      <c r="ET156" s="62"/>
      <c r="EU156" s="62"/>
      <c r="EV156" s="62"/>
      <c r="EW156" s="63"/>
    </row>
    <row r="157" spans="1:153" s="49" customFormat="1" ht="47.25" hidden="1" x14ac:dyDescent="0.25">
      <c r="A157" s="112"/>
      <c r="B157" s="299"/>
      <c r="C157" s="76" t="s">
        <v>297</v>
      </c>
      <c r="D157" s="116">
        <v>27380000</v>
      </c>
      <c r="E157" s="44"/>
      <c r="F157" s="43">
        <f>'[1]Oktober  (2)'!O110</f>
        <v>15</v>
      </c>
      <c r="G157" s="68">
        <v>85</v>
      </c>
      <c r="H157" s="44">
        <f t="shared" si="19"/>
        <v>100</v>
      </c>
      <c r="I157" s="45">
        <f>(Z157*H157)/100</f>
        <v>0.35646336571636378</v>
      </c>
      <c r="J157" s="43">
        <f>'[1]Oktober  (2)'!Q110</f>
        <v>18520000</v>
      </c>
      <c r="K157" s="68">
        <v>8000000</v>
      </c>
      <c r="L157" s="43">
        <f t="shared" si="15"/>
        <v>26520000</v>
      </c>
      <c r="M157" s="44">
        <f t="shared" si="21"/>
        <v>19380000</v>
      </c>
      <c r="N157" s="41">
        <v>0</v>
      </c>
      <c r="O157" s="115"/>
      <c r="P157" s="190"/>
      <c r="Q157" s="190"/>
      <c r="R157" s="115"/>
      <c r="S157" s="215" t="s">
        <v>40</v>
      </c>
      <c r="T157" s="215"/>
      <c r="U157" s="41">
        <v>0</v>
      </c>
      <c r="V157" s="41">
        <v>0</v>
      </c>
      <c r="W157" s="40">
        <v>0</v>
      </c>
      <c r="X157" s="41">
        <v>0</v>
      </c>
      <c r="Y157" s="41">
        <v>0</v>
      </c>
      <c r="Z157" s="42">
        <f>(D157/D227)*100</f>
        <v>0.35646336571636378</v>
      </c>
      <c r="AA157" s="43">
        <f t="shared" si="18"/>
        <v>860000</v>
      </c>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47"/>
      <c r="BT157" s="47"/>
      <c r="BU157" s="47"/>
      <c r="BV157" s="47"/>
      <c r="BW157" s="47"/>
      <c r="BX157" s="47"/>
      <c r="BY157" s="47"/>
      <c r="BZ157" s="47"/>
      <c r="CA157" s="47"/>
      <c r="CB157" s="47"/>
      <c r="CC157" s="47"/>
      <c r="CD157" s="47"/>
      <c r="CE157" s="47"/>
      <c r="CF157" s="47"/>
      <c r="CG157" s="47"/>
      <c r="CH157" s="47"/>
      <c r="CI157" s="47"/>
      <c r="CJ157" s="47"/>
      <c r="CK157" s="47"/>
      <c r="CL157" s="47"/>
      <c r="CM157" s="47"/>
      <c r="CN157" s="47"/>
      <c r="CO157" s="47"/>
      <c r="CP157" s="47"/>
      <c r="CQ157" s="47"/>
      <c r="CR157" s="47"/>
      <c r="CS157" s="47"/>
      <c r="CT157" s="47"/>
      <c r="CU157" s="47"/>
      <c r="CV157" s="47"/>
      <c r="CW157" s="47"/>
      <c r="CX157" s="47"/>
      <c r="CY157" s="47"/>
      <c r="CZ157" s="47"/>
      <c r="DA157" s="47"/>
      <c r="DB157" s="47"/>
      <c r="DC157" s="47"/>
      <c r="DD157" s="47"/>
      <c r="DE157" s="47"/>
      <c r="DF157" s="47"/>
      <c r="DG157" s="47"/>
      <c r="DH157" s="47"/>
      <c r="DI157" s="47"/>
      <c r="DJ157" s="47"/>
      <c r="DK157" s="47"/>
      <c r="DL157" s="47"/>
      <c r="DM157" s="47"/>
      <c r="DN157" s="47"/>
      <c r="DO157" s="47"/>
      <c r="DP157" s="47"/>
      <c r="DQ157" s="47"/>
      <c r="DR157" s="47"/>
      <c r="DS157" s="47"/>
      <c r="DT157" s="47"/>
      <c r="DU157" s="47"/>
      <c r="DV157" s="47"/>
      <c r="DW157" s="47"/>
      <c r="DX157" s="47"/>
      <c r="DY157" s="47"/>
      <c r="DZ157" s="47"/>
      <c r="EA157" s="47"/>
      <c r="EB157" s="47"/>
      <c r="EC157" s="47"/>
      <c r="ED157" s="47"/>
      <c r="EE157" s="47"/>
      <c r="EF157" s="47"/>
      <c r="EG157" s="47"/>
      <c r="EH157" s="47"/>
      <c r="EI157" s="47"/>
      <c r="EJ157" s="47"/>
      <c r="EK157" s="47"/>
      <c r="EL157" s="47"/>
      <c r="EM157" s="47"/>
      <c r="EN157" s="47"/>
      <c r="EO157" s="47"/>
      <c r="EP157" s="47"/>
      <c r="EQ157" s="47"/>
      <c r="ER157" s="47"/>
      <c r="ES157" s="47"/>
      <c r="ET157" s="47"/>
      <c r="EU157" s="47"/>
      <c r="EV157" s="47"/>
      <c r="EW157" s="48"/>
    </row>
    <row r="158" spans="1:153" s="64" customFormat="1" ht="47.25" hidden="1" x14ac:dyDescent="0.25">
      <c r="A158" s="50" t="s">
        <v>298</v>
      </c>
      <c r="B158" s="290"/>
      <c r="C158" s="77" t="s">
        <v>299</v>
      </c>
      <c r="D158" s="395">
        <f>D159</f>
        <v>22089020</v>
      </c>
      <c r="E158" s="59"/>
      <c r="F158" s="58"/>
      <c r="G158" s="61"/>
      <c r="H158" s="59"/>
      <c r="I158" s="118"/>
      <c r="J158" s="61">
        <f>SUM(J159)/1</f>
        <v>0</v>
      </c>
      <c r="K158" s="61">
        <f>SUM(K159)/1</f>
        <v>22024020</v>
      </c>
      <c r="L158" s="57">
        <f t="shared" si="15"/>
        <v>22024020</v>
      </c>
      <c r="M158" s="44">
        <f t="shared" si="21"/>
        <v>65000</v>
      </c>
      <c r="N158" s="56"/>
      <c r="O158" s="52"/>
      <c r="P158" s="199"/>
      <c r="Q158" s="199"/>
      <c r="R158" s="52"/>
      <c r="S158" s="205" t="s">
        <v>53</v>
      </c>
      <c r="T158" s="205"/>
      <c r="U158" s="56"/>
      <c r="V158" s="56"/>
      <c r="W158" s="55"/>
      <c r="X158" s="56"/>
      <c r="Y158" s="56"/>
      <c r="Z158" s="118"/>
      <c r="AA158" s="58">
        <f t="shared" si="18"/>
        <v>65000</v>
      </c>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62"/>
      <c r="DZ158" s="62"/>
      <c r="EA158" s="62"/>
      <c r="EB158" s="62"/>
      <c r="EC158" s="62"/>
      <c r="ED158" s="62"/>
      <c r="EE158" s="62"/>
      <c r="EF158" s="62"/>
      <c r="EG158" s="62"/>
      <c r="EH158" s="62"/>
      <c r="EI158" s="62"/>
      <c r="EJ158" s="62"/>
      <c r="EK158" s="62"/>
      <c r="EL158" s="62"/>
      <c r="EM158" s="62"/>
      <c r="EN158" s="62"/>
      <c r="EO158" s="62"/>
      <c r="EP158" s="62"/>
      <c r="EQ158" s="62"/>
      <c r="ER158" s="62"/>
      <c r="ES158" s="62"/>
      <c r="ET158" s="62"/>
      <c r="EU158" s="62"/>
      <c r="EV158" s="62"/>
      <c r="EW158" s="63"/>
    </row>
    <row r="159" spans="1:153" s="64" customFormat="1" ht="47.25" hidden="1" x14ac:dyDescent="0.25">
      <c r="A159" s="110"/>
      <c r="B159" s="298"/>
      <c r="C159" s="77" t="s">
        <v>300</v>
      </c>
      <c r="D159" s="87">
        <v>22089020</v>
      </c>
      <c r="E159" s="59"/>
      <c r="F159" s="43">
        <f>'[1]Oktober  (2)'!O112</f>
        <v>15</v>
      </c>
      <c r="G159" s="61">
        <v>85</v>
      </c>
      <c r="H159" s="59">
        <f t="shared" si="19"/>
        <v>100</v>
      </c>
      <c r="I159" s="60">
        <f>(Z159*H159)/100</f>
        <v>0.28757948921022913</v>
      </c>
      <c r="J159" s="43">
        <v>0</v>
      </c>
      <c r="K159" s="61">
        <v>22024020</v>
      </c>
      <c r="L159" s="58">
        <f t="shared" si="15"/>
        <v>22024020</v>
      </c>
      <c r="M159" s="44">
        <f t="shared" si="21"/>
        <v>65000</v>
      </c>
      <c r="N159" s="56">
        <v>0</v>
      </c>
      <c r="O159" s="119"/>
      <c r="P159" s="199"/>
      <c r="Q159" s="199"/>
      <c r="R159" s="119"/>
      <c r="S159" s="205" t="s">
        <v>53</v>
      </c>
      <c r="T159" s="205"/>
      <c r="U159" s="56">
        <v>0</v>
      </c>
      <c r="V159" s="56">
        <v>0</v>
      </c>
      <c r="W159" s="55">
        <v>0</v>
      </c>
      <c r="X159" s="56">
        <v>0</v>
      </c>
      <c r="Y159" s="56">
        <v>0</v>
      </c>
      <c r="Z159" s="57">
        <f>(D159/D227)*100</f>
        <v>0.28757948921022913</v>
      </c>
      <c r="AA159" s="58">
        <f t="shared" si="18"/>
        <v>65000</v>
      </c>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62"/>
      <c r="DZ159" s="62"/>
      <c r="EA159" s="62"/>
      <c r="EB159" s="62"/>
      <c r="EC159" s="62"/>
      <c r="ED159" s="62"/>
      <c r="EE159" s="62"/>
      <c r="EF159" s="62"/>
      <c r="EG159" s="62"/>
      <c r="EH159" s="62"/>
      <c r="EI159" s="62"/>
      <c r="EJ159" s="62"/>
      <c r="EK159" s="62"/>
      <c r="EL159" s="62"/>
      <c r="EM159" s="62"/>
      <c r="EN159" s="62"/>
      <c r="EO159" s="62"/>
      <c r="EP159" s="62"/>
      <c r="EQ159" s="62"/>
      <c r="ER159" s="62"/>
      <c r="ES159" s="62"/>
      <c r="ET159" s="62"/>
      <c r="EU159" s="62"/>
      <c r="EV159" s="62"/>
      <c r="EW159" s="63"/>
    </row>
    <row r="160" spans="1:153" s="64" customFormat="1" ht="63" hidden="1" x14ac:dyDescent="0.25">
      <c r="A160" s="50" t="s">
        <v>301</v>
      </c>
      <c r="B160" s="290"/>
      <c r="C160" s="77" t="s">
        <v>302</v>
      </c>
      <c r="D160" s="395">
        <f>SUM(D161:D189)</f>
        <v>3168142900</v>
      </c>
      <c r="E160" s="59"/>
      <c r="F160" s="58"/>
      <c r="G160" s="61"/>
      <c r="H160" s="59"/>
      <c r="I160" s="118"/>
      <c r="J160" s="61">
        <f>SUM(J161:J189)</f>
        <v>13043090</v>
      </c>
      <c r="K160" s="61">
        <f>SUM(K161:K189)</f>
        <v>3112702472</v>
      </c>
      <c r="L160" s="57">
        <f t="shared" si="15"/>
        <v>3125745562</v>
      </c>
      <c r="M160" s="44">
        <f t="shared" si="21"/>
        <v>55440428</v>
      </c>
      <c r="N160" s="56"/>
      <c r="O160" s="52"/>
      <c r="P160" s="199"/>
      <c r="Q160" s="199"/>
      <c r="R160" s="52"/>
      <c r="S160" s="205" t="s">
        <v>303</v>
      </c>
      <c r="T160" s="205"/>
      <c r="U160" s="56"/>
      <c r="V160" s="56"/>
      <c r="W160" s="55"/>
      <c r="X160" s="56"/>
      <c r="Y160" s="56"/>
      <c r="Z160" s="118"/>
      <c r="AA160" s="58">
        <f t="shared" si="18"/>
        <v>42397338</v>
      </c>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62"/>
      <c r="DZ160" s="62"/>
      <c r="EA160" s="62"/>
      <c r="EB160" s="62"/>
      <c r="EC160" s="62"/>
      <c r="ED160" s="62"/>
      <c r="EE160" s="62"/>
      <c r="EF160" s="62"/>
      <c r="EG160" s="62"/>
      <c r="EH160" s="62"/>
      <c r="EI160" s="62"/>
      <c r="EJ160" s="62"/>
      <c r="EK160" s="62"/>
      <c r="EL160" s="62"/>
      <c r="EM160" s="62"/>
      <c r="EN160" s="62"/>
      <c r="EO160" s="62"/>
      <c r="EP160" s="62"/>
      <c r="EQ160" s="62"/>
      <c r="ER160" s="62"/>
      <c r="ES160" s="62"/>
      <c r="ET160" s="62"/>
      <c r="EU160" s="62"/>
      <c r="EV160" s="62"/>
      <c r="EW160" s="63"/>
    </row>
    <row r="161" spans="1:153" s="64" customFormat="1" ht="63" hidden="1" x14ac:dyDescent="0.25">
      <c r="A161" s="110"/>
      <c r="B161" s="298"/>
      <c r="C161" s="77" t="s">
        <v>304</v>
      </c>
      <c r="D161" s="395">
        <v>22457140</v>
      </c>
      <c r="E161" s="59"/>
      <c r="F161" s="43">
        <f>'[1]Oktober  (2)'!O114</f>
        <v>30</v>
      </c>
      <c r="G161" s="61">
        <v>70</v>
      </c>
      <c r="H161" s="59">
        <f t="shared" si="19"/>
        <v>100</v>
      </c>
      <c r="I161" s="60">
        <f t="shared" ref="I161:I189" si="22">(Z161*H161)/100</f>
        <v>0.2923720857839146</v>
      </c>
      <c r="J161" s="43">
        <f>'[1]Oktober  (2)'!Q114</f>
        <v>13043090</v>
      </c>
      <c r="K161" s="61">
        <v>9175000</v>
      </c>
      <c r="L161" s="58">
        <f t="shared" si="15"/>
        <v>22218090</v>
      </c>
      <c r="M161" s="44">
        <f t="shared" si="21"/>
        <v>13282140</v>
      </c>
      <c r="N161" s="56">
        <v>0</v>
      </c>
      <c r="O161" s="52"/>
      <c r="P161" s="199"/>
      <c r="Q161" s="199"/>
      <c r="R161" s="52"/>
      <c r="S161" s="205" t="s">
        <v>303</v>
      </c>
      <c r="T161" s="205"/>
      <c r="U161" s="56">
        <v>0</v>
      </c>
      <c r="V161" s="56">
        <v>0</v>
      </c>
      <c r="W161" s="55">
        <v>0</v>
      </c>
      <c r="X161" s="56">
        <v>0</v>
      </c>
      <c r="Y161" s="56">
        <v>0</v>
      </c>
      <c r="Z161" s="57">
        <f>(D161/D227)*100</f>
        <v>0.2923720857839146</v>
      </c>
      <c r="AA161" s="58">
        <f t="shared" si="18"/>
        <v>239050</v>
      </c>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62"/>
      <c r="DZ161" s="62"/>
      <c r="EA161" s="62"/>
      <c r="EB161" s="62"/>
      <c r="EC161" s="62"/>
      <c r="ED161" s="62"/>
      <c r="EE161" s="62"/>
      <c r="EF161" s="62"/>
      <c r="EG161" s="62"/>
      <c r="EH161" s="62"/>
      <c r="EI161" s="62"/>
      <c r="EJ161" s="62"/>
      <c r="EK161" s="62"/>
      <c r="EL161" s="62"/>
      <c r="EM161" s="62"/>
      <c r="EN161" s="62"/>
      <c r="EO161" s="62"/>
      <c r="EP161" s="62"/>
      <c r="EQ161" s="62"/>
      <c r="ER161" s="62"/>
      <c r="ES161" s="62"/>
      <c r="ET161" s="62"/>
      <c r="EU161" s="62"/>
      <c r="EV161" s="62"/>
      <c r="EW161" s="63"/>
    </row>
    <row r="162" spans="1:153" s="64" customFormat="1" ht="63" hidden="1" x14ac:dyDescent="0.25">
      <c r="A162" s="110"/>
      <c r="B162" s="298"/>
      <c r="C162" s="77" t="s">
        <v>305</v>
      </c>
      <c r="D162" s="395">
        <v>0</v>
      </c>
      <c r="E162" s="59"/>
      <c r="F162" s="43">
        <f>'[1]Oktober  (2)'!O115</f>
        <v>0</v>
      </c>
      <c r="G162" s="61">
        <v>0</v>
      </c>
      <c r="H162" s="59">
        <f t="shared" si="19"/>
        <v>0</v>
      </c>
      <c r="I162" s="60">
        <f t="shared" si="22"/>
        <v>0</v>
      </c>
      <c r="J162" s="43">
        <f>'[1]Oktober  (2)'!Q115</f>
        <v>0</v>
      </c>
      <c r="K162" s="61">
        <v>0</v>
      </c>
      <c r="L162" s="58">
        <f t="shared" si="15"/>
        <v>0</v>
      </c>
      <c r="M162" s="44">
        <f t="shared" si="21"/>
        <v>0</v>
      </c>
      <c r="N162" s="56">
        <v>0</v>
      </c>
      <c r="O162" s="52"/>
      <c r="P162" s="199"/>
      <c r="Q162" s="199"/>
      <c r="R162" s="52"/>
      <c r="S162" s="205" t="s">
        <v>303</v>
      </c>
      <c r="T162" s="205"/>
      <c r="U162" s="56">
        <v>0</v>
      </c>
      <c r="V162" s="56">
        <v>0</v>
      </c>
      <c r="W162" s="55">
        <v>0</v>
      </c>
      <c r="X162" s="56">
        <v>0</v>
      </c>
      <c r="Y162" s="56">
        <v>0</v>
      </c>
      <c r="Z162" s="57">
        <f>(D162/D227)*100</f>
        <v>0</v>
      </c>
      <c r="AA162" s="58">
        <f t="shared" si="18"/>
        <v>0</v>
      </c>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c r="BR162" s="62"/>
      <c r="BS162" s="62"/>
      <c r="BT162" s="62"/>
      <c r="BU162" s="62"/>
      <c r="BV162" s="62"/>
      <c r="BW162" s="62"/>
      <c r="BX162" s="62"/>
      <c r="BY162" s="62"/>
      <c r="BZ162" s="62"/>
      <c r="CA162" s="62"/>
      <c r="CB162" s="62"/>
      <c r="CC162" s="62"/>
      <c r="CD162" s="62"/>
      <c r="CE162" s="62"/>
      <c r="CF162" s="62"/>
      <c r="CG162" s="62"/>
      <c r="CH162" s="62"/>
      <c r="CI162" s="62"/>
      <c r="CJ162" s="62"/>
      <c r="CK162" s="62"/>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62"/>
      <c r="DZ162" s="62"/>
      <c r="EA162" s="62"/>
      <c r="EB162" s="62"/>
      <c r="EC162" s="62"/>
      <c r="ED162" s="62"/>
      <c r="EE162" s="62"/>
      <c r="EF162" s="62"/>
      <c r="EG162" s="62"/>
      <c r="EH162" s="62"/>
      <c r="EI162" s="62"/>
      <c r="EJ162" s="62"/>
      <c r="EK162" s="62"/>
      <c r="EL162" s="62"/>
      <c r="EM162" s="62"/>
      <c r="EN162" s="62"/>
      <c r="EO162" s="62"/>
      <c r="EP162" s="62"/>
      <c r="EQ162" s="62"/>
      <c r="ER162" s="62"/>
      <c r="ES162" s="62"/>
      <c r="ET162" s="62"/>
      <c r="EU162" s="62"/>
      <c r="EV162" s="62"/>
      <c r="EW162" s="63"/>
    </row>
    <row r="163" spans="1:153" s="64" customFormat="1" ht="63" hidden="1" x14ac:dyDescent="0.25">
      <c r="A163" s="110"/>
      <c r="B163" s="298"/>
      <c r="C163" s="77" t="s">
        <v>306</v>
      </c>
      <c r="D163" s="395">
        <v>0</v>
      </c>
      <c r="E163" s="59"/>
      <c r="F163" s="43">
        <f>'[1]Oktober  (2)'!O116</f>
        <v>0</v>
      </c>
      <c r="G163" s="61">
        <v>0</v>
      </c>
      <c r="H163" s="59">
        <f t="shared" si="19"/>
        <v>0</v>
      </c>
      <c r="I163" s="60">
        <f t="shared" si="22"/>
        <v>0</v>
      </c>
      <c r="J163" s="43">
        <f>'[1]Oktober  (2)'!Q116</f>
        <v>0</v>
      </c>
      <c r="K163" s="61">
        <v>0</v>
      </c>
      <c r="L163" s="58">
        <f t="shared" si="15"/>
        <v>0</v>
      </c>
      <c r="M163" s="44">
        <f t="shared" si="21"/>
        <v>0</v>
      </c>
      <c r="N163" s="56">
        <v>0</v>
      </c>
      <c r="O163" s="52"/>
      <c r="P163" s="199"/>
      <c r="Q163" s="199"/>
      <c r="R163" s="52"/>
      <c r="S163" s="205" t="s">
        <v>303</v>
      </c>
      <c r="T163" s="205"/>
      <c r="U163" s="56">
        <v>0</v>
      </c>
      <c r="V163" s="56">
        <v>0</v>
      </c>
      <c r="W163" s="55">
        <v>0</v>
      </c>
      <c r="X163" s="56">
        <v>0</v>
      </c>
      <c r="Y163" s="56">
        <v>0</v>
      </c>
      <c r="Z163" s="57">
        <f>(D163/D227)*100</f>
        <v>0</v>
      </c>
      <c r="AA163" s="58">
        <f t="shared" si="18"/>
        <v>0</v>
      </c>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c r="BE163" s="62"/>
      <c r="BF163" s="62"/>
      <c r="BG163" s="62"/>
      <c r="BH163" s="62"/>
      <c r="BI163" s="62"/>
      <c r="BJ163" s="62"/>
      <c r="BK163" s="62"/>
      <c r="BL163" s="62"/>
      <c r="BM163" s="62"/>
      <c r="BN163" s="62"/>
      <c r="BO163" s="62"/>
      <c r="BP163" s="62"/>
      <c r="BQ163" s="62"/>
      <c r="BR163" s="62"/>
      <c r="BS163" s="62"/>
      <c r="BT163" s="62"/>
      <c r="BU163" s="62"/>
      <c r="BV163" s="62"/>
      <c r="BW163" s="62"/>
      <c r="BX163" s="62"/>
      <c r="BY163" s="62"/>
      <c r="BZ163" s="62"/>
      <c r="CA163" s="62"/>
      <c r="CB163" s="62"/>
      <c r="CC163" s="62"/>
      <c r="CD163" s="62"/>
      <c r="CE163" s="62"/>
      <c r="CF163" s="62"/>
      <c r="CG163" s="62"/>
      <c r="CH163" s="62"/>
      <c r="CI163" s="62"/>
      <c r="CJ163" s="62"/>
      <c r="CK163" s="62"/>
      <c r="CL163" s="62"/>
      <c r="CM163" s="62"/>
      <c r="CN163" s="62"/>
      <c r="CO163" s="62"/>
      <c r="CP163" s="62"/>
      <c r="CQ163" s="62"/>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c r="EO163" s="62"/>
      <c r="EP163" s="62"/>
      <c r="EQ163" s="62"/>
      <c r="ER163" s="62"/>
      <c r="ES163" s="62"/>
      <c r="ET163" s="62"/>
      <c r="EU163" s="62"/>
      <c r="EV163" s="62"/>
      <c r="EW163" s="63"/>
    </row>
    <row r="164" spans="1:153" s="64" customFormat="1" ht="63" x14ac:dyDescent="0.25">
      <c r="A164" s="110"/>
      <c r="B164" s="291"/>
      <c r="C164" s="90" t="s">
        <v>284</v>
      </c>
      <c r="D164" s="395">
        <v>99874200</v>
      </c>
      <c r="E164" s="59" t="s">
        <v>584</v>
      </c>
      <c r="F164" s="43"/>
      <c r="G164" s="61"/>
      <c r="H164" s="59"/>
      <c r="I164" s="60"/>
      <c r="J164" s="43"/>
      <c r="K164" s="58">
        <v>98000000</v>
      </c>
      <c r="L164" s="58">
        <v>100</v>
      </c>
      <c r="M164" s="44">
        <f t="shared" si="21"/>
        <v>1874200</v>
      </c>
      <c r="N164" s="56" t="s">
        <v>591</v>
      </c>
      <c r="O164" s="52"/>
      <c r="P164" s="199"/>
      <c r="Q164" s="199"/>
      <c r="R164" s="52"/>
      <c r="S164" s="55" t="s">
        <v>206</v>
      </c>
      <c r="T164" s="205"/>
      <c r="U164" s="56"/>
      <c r="V164" s="56"/>
      <c r="W164" s="55"/>
      <c r="X164" s="56"/>
      <c r="Y164" s="56"/>
      <c r="Z164" s="57"/>
      <c r="AA164" s="58"/>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c r="BE164" s="62"/>
      <c r="BF164" s="62"/>
      <c r="BG164" s="62"/>
      <c r="BH164" s="62"/>
      <c r="BI164" s="62"/>
      <c r="BJ164" s="62"/>
      <c r="BK164" s="62"/>
      <c r="BL164" s="62"/>
      <c r="BM164" s="62"/>
      <c r="BN164" s="62"/>
      <c r="BO164" s="62"/>
      <c r="BP164" s="62"/>
      <c r="BQ164" s="62"/>
      <c r="BR164" s="62"/>
      <c r="BS164" s="62"/>
      <c r="BT164" s="62"/>
      <c r="BU164" s="62"/>
      <c r="BV164" s="62"/>
      <c r="BW164" s="62"/>
      <c r="BX164" s="62"/>
      <c r="BY164" s="62"/>
      <c r="BZ164" s="62"/>
      <c r="CA164" s="62"/>
      <c r="CB164" s="62"/>
      <c r="CC164" s="62"/>
      <c r="CD164" s="62"/>
      <c r="CE164" s="62"/>
      <c r="CF164" s="62"/>
      <c r="CG164" s="62"/>
      <c r="CH164" s="62"/>
      <c r="CI164" s="62"/>
      <c r="CJ164" s="62"/>
      <c r="CK164" s="62"/>
      <c r="CL164" s="62"/>
      <c r="CM164" s="62"/>
      <c r="CN164" s="62"/>
      <c r="CO164" s="62"/>
      <c r="CP164" s="62"/>
      <c r="CQ164" s="62"/>
      <c r="CR164" s="62"/>
      <c r="CS164" s="62"/>
      <c r="CT164" s="62"/>
      <c r="CU164" s="62"/>
      <c r="CV164" s="62"/>
      <c r="CW164" s="62"/>
      <c r="CX164" s="62"/>
      <c r="CY164" s="62"/>
      <c r="CZ164" s="62"/>
      <c r="DA164" s="62"/>
      <c r="DB164" s="62"/>
      <c r="DC164" s="62"/>
      <c r="DD164" s="62"/>
      <c r="DE164" s="62"/>
      <c r="DF164" s="62"/>
      <c r="DG164" s="62"/>
      <c r="DH164" s="62"/>
      <c r="DI164" s="62"/>
      <c r="DJ164" s="62"/>
      <c r="DK164" s="62"/>
      <c r="DL164" s="62"/>
      <c r="DM164" s="62"/>
      <c r="DN164" s="62"/>
      <c r="DO164" s="62"/>
      <c r="DP164" s="62"/>
      <c r="DQ164" s="62"/>
      <c r="DR164" s="62"/>
      <c r="DS164" s="62"/>
      <c r="DT164" s="62"/>
      <c r="DU164" s="62"/>
      <c r="DV164" s="62"/>
      <c r="DW164" s="62"/>
      <c r="DX164" s="62"/>
      <c r="DY164" s="62"/>
      <c r="DZ164" s="62"/>
      <c r="EA164" s="62"/>
      <c r="EB164" s="62"/>
      <c r="EC164" s="62"/>
      <c r="ED164" s="62"/>
      <c r="EE164" s="62"/>
      <c r="EF164" s="62"/>
      <c r="EG164" s="62"/>
      <c r="EH164" s="62"/>
      <c r="EI164" s="62"/>
      <c r="EJ164" s="62"/>
      <c r="EK164" s="62"/>
      <c r="EL164" s="62"/>
      <c r="EM164" s="62"/>
      <c r="EN164" s="62"/>
      <c r="EO164" s="62"/>
      <c r="EP164" s="62"/>
      <c r="EQ164" s="62"/>
      <c r="ER164" s="62"/>
      <c r="ES164" s="62"/>
      <c r="ET164" s="62"/>
      <c r="EU164" s="62"/>
      <c r="EV164" s="62"/>
      <c r="EW164" s="63"/>
    </row>
    <row r="165" spans="1:153" s="64" customFormat="1" ht="47.25" x14ac:dyDescent="0.25">
      <c r="A165" s="110"/>
      <c r="B165" s="50" t="s">
        <v>290</v>
      </c>
      <c r="C165" s="77" t="s">
        <v>291</v>
      </c>
      <c r="D165" s="116">
        <v>134047320</v>
      </c>
      <c r="E165" s="59" t="s">
        <v>584</v>
      </c>
      <c r="F165" s="43"/>
      <c r="G165" s="61"/>
      <c r="H165" s="59"/>
      <c r="I165" s="60"/>
      <c r="J165" s="43"/>
      <c r="K165" s="61">
        <v>119572571</v>
      </c>
      <c r="L165" s="58">
        <v>60</v>
      </c>
      <c r="M165" s="44">
        <f t="shared" si="21"/>
        <v>14474749</v>
      </c>
      <c r="N165" s="56" t="s">
        <v>14</v>
      </c>
      <c r="O165" s="52"/>
      <c r="P165" s="199"/>
      <c r="Q165" s="199"/>
      <c r="R165" s="52"/>
      <c r="S165" s="40" t="s">
        <v>53</v>
      </c>
      <c r="T165" s="205"/>
      <c r="U165" s="56"/>
      <c r="V165" s="56"/>
      <c r="W165" s="55"/>
      <c r="X165" s="56"/>
      <c r="Y165" s="56"/>
      <c r="Z165" s="57"/>
      <c r="AA165" s="58"/>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c r="BE165" s="62"/>
      <c r="BF165" s="62"/>
      <c r="BG165" s="62"/>
      <c r="BH165" s="62"/>
      <c r="BI165" s="62"/>
      <c r="BJ165" s="62"/>
      <c r="BK165" s="62"/>
      <c r="BL165" s="62"/>
      <c r="BM165" s="62"/>
      <c r="BN165" s="62"/>
      <c r="BO165" s="62"/>
      <c r="BP165" s="62"/>
      <c r="BQ165" s="62"/>
      <c r="BR165" s="62"/>
      <c r="BS165" s="62"/>
      <c r="BT165" s="62"/>
      <c r="BU165" s="62"/>
      <c r="BV165" s="62"/>
      <c r="BW165" s="62"/>
      <c r="BX165" s="62"/>
      <c r="BY165" s="62"/>
      <c r="BZ165" s="62"/>
      <c r="CA165" s="62"/>
      <c r="CB165" s="62"/>
      <c r="CC165" s="62"/>
      <c r="CD165" s="62"/>
      <c r="CE165" s="62"/>
      <c r="CF165" s="62"/>
      <c r="CG165" s="62"/>
      <c r="CH165" s="62"/>
      <c r="CI165" s="62"/>
      <c r="CJ165" s="62"/>
      <c r="CK165" s="62"/>
      <c r="CL165" s="62"/>
      <c r="CM165" s="62"/>
      <c r="CN165" s="62"/>
      <c r="CO165" s="62"/>
      <c r="CP165" s="62"/>
      <c r="CQ165" s="62"/>
      <c r="CR165" s="62"/>
      <c r="CS165" s="62"/>
      <c r="CT165" s="62"/>
      <c r="CU165" s="62"/>
      <c r="CV165" s="62"/>
      <c r="CW165" s="62"/>
      <c r="CX165" s="62"/>
      <c r="CY165" s="62"/>
      <c r="CZ165" s="62"/>
      <c r="DA165" s="62"/>
      <c r="DB165" s="62"/>
      <c r="DC165" s="62"/>
      <c r="DD165" s="62"/>
      <c r="DE165" s="62"/>
      <c r="DF165" s="62"/>
      <c r="DG165" s="62"/>
      <c r="DH165" s="62"/>
      <c r="DI165" s="62"/>
      <c r="DJ165" s="62"/>
      <c r="DK165" s="62"/>
      <c r="DL165" s="62"/>
      <c r="DM165" s="62"/>
      <c r="DN165" s="62"/>
      <c r="DO165" s="62"/>
      <c r="DP165" s="62"/>
      <c r="DQ165" s="62"/>
      <c r="DR165" s="62"/>
      <c r="DS165" s="62"/>
      <c r="DT165" s="62"/>
      <c r="DU165" s="62"/>
      <c r="DV165" s="62"/>
      <c r="DW165" s="62"/>
      <c r="DX165" s="62"/>
      <c r="DY165" s="62"/>
      <c r="DZ165" s="62"/>
      <c r="EA165" s="62"/>
      <c r="EB165" s="62"/>
      <c r="EC165" s="62"/>
      <c r="ED165" s="62"/>
      <c r="EE165" s="62"/>
      <c r="EF165" s="62"/>
      <c r="EG165" s="62"/>
      <c r="EH165" s="62"/>
      <c r="EI165" s="62"/>
      <c r="EJ165" s="62"/>
      <c r="EK165" s="62"/>
      <c r="EL165" s="62"/>
      <c r="EM165" s="62"/>
      <c r="EN165" s="62"/>
      <c r="EO165" s="62"/>
      <c r="EP165" s="62"/>
      <c r="EQ165" s="62"/>
      <c r="ER165" s="62"/>
      <c r="ES165" s="62"/>
      <c r="ET165" s="62"/>
      <c r="EU165" s="62"/>
      <c r="EV165" s="62"/>
      <c r="EW165" s="63"/>
    </row>
    <row r="166" spans="1:153" s="64" customFormat="1" ht="63" x14ac:dyDescent="0.25">
      <c r="A166" s="110"/>
      <c r="B166" s="186"/>
      <c r="C166" s="76" t="s">
        <v>292</v>
      </c>
      <c r="D166" s="116">
        <v>134047320</v>
      </c>
      <c r="E166" s="59" t="s">
        <v>584</v>
      </c>
      <c r="F166" s="43"/>
      <c r="G166" s="61"/>
      <c r="H166" s="59"/>
      <c r="I166" s="60"/>
      <c r="J166" s="43"/>
      <c r="K166" s="61">
        <v>119572571</v>
      </c>
      <c r="L166" s="58">
        <v>60</v>
      </c>
      <c r="M166" s="44">
        <f t="shared" si="21"/>
        <v>14474749</v>
      </c>
      <c r="N166" s="56" t="s">
        <v>14</v>
      </c>
      <c r="O166" s="52"/>
      <c r="P166" s="199"/>
      <c r="Q166" s="199"/>
      <c r="R166" s="52"/>
      <c r="S166" s="40" t="s">
        <v>53</v>
      </c>
      <c r="T166" s="205"/>
      <c r="U166" s="56"/>
      <c r="V166" s="56"/>
      <c r="W166" s="55"/>
      <c r="X166" s="56"/>
      <c r="Y166" s="56"/>
      <c r="Z166" s="57"/>
      <c r="AA166" s="58"/>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c r="BF166" s="62"/>
      <c r="BG166" s="62"/>
      <c r="BH166" s="62"/>
      <c r="BI166" s="62"/>
      <c r="BJ166" s="62"/>
      <c r="BK166" s="62"/>
      <c r="BL166" s="62"/>
      <c r="BM166" s="62"/>
      <c r="BN166" s="62"/>
      <c r="BO166" s="62"/>
      <c r="BP166" s="62"/>
      <c r="BQ166" s="62"/>
      <c r="BR166" s="62"/>
      <c r="BS166" s="62"/>
      <c r="BT166" s="62"/>
      <c r="BU166" s="62"/>
      <c r="BV166" s="62"/>
      <c r="BW166" s="62"/>
      <c r="BX166" s="62"/>
      <c r="BY166" s="62"/>
      <c r="BZ166" s="62"/>
      <c r="CA166" s="62"/>
      <c r="CB166" s="62"/>
      <c r="CC166" s="62"/>
      <c r="CD166" s="62"/>
      <c r="CE166" s="62"/>
      <c r="CF166" s="62"/>
      <c r="CG166" s="62"/>
      <c r="CH166" s="62"/>
      <c r="CI166" s="62"/>
      <c r="CJ166" s="62"/>
      <c r="CK166" s="62"/>
      <c r="CL166" s="62"/>
      <c r="CM166" s="62"/>
      <c r="CN166" s="62"/>
      <c r="CO166" s="62"/>
      <c r="CP166" s="62"/>
      <c r="CQ166" s="62"/>
      <c r="CR166" s="62"/>
      <c r="CS166" s="62"/>
      <c r="CT166" s="62"/>
      <c r="CU166" s="62"/>
      <c r="CV166" s="62"/>
      <c r="CW166" s="62"/>
      <c r="CX166" s="62"/>
      <c r="CY166" s="62"/>
      <c r="CZ166" s="62"/>
      <c r="DA166" s="62"/>
      <c r="DB166" s="62"/>
      <c r="DC166" s="62"/>
      <c r="DD166" s="62"/>
      <c r="DE166" s="62"/>
      <c r="DF166" s="62"/>
      <c r="DG166" s="62"/>
      <c r="DH166" s="62"/>
      <c r="DI166" s="62"/>
      <c r="DJ166" s="62"/>
      <c r="DK166" s="62"/>
      <c r="DL166" s="62"/>
      <c r="DM166" s="62"/>
      <c r="DN166" s="62"/>
      <c r="DO166" s="62"/>
      <c r="DP166" s="62"/>
      <c r="DQ166" s="62"/>
      <c r="DR166" s="62"/>
      <c r="DS166" s="62"/>
      <c r="DT166" s="62"/>
      <c r="DU166" s="62"/>
      <c r="DV166" s="62"/>
      <c r="DW166" s="62"/>
      <c r="DX166" s="62"/>
      <c r="DY166" s="62"/>
      <c r="DZ166" s="62"/>
      <c r="EA166" s="62"/>
      <c r="EB166" s="62"/>
      <c r="EC166" s="62"/>
      <c r="ED166" s="62"/>
      <c r="EE166" s="62"/>
      <c r="EF166" s="62"/>
      <c r="EG166" s="62"/>
      <c r="EH166" s="62"/>
      <c r="EI166" s="62"/>
      <c r="EJ166" s="62"/>
      <c r="EK166" s="62"/>
      <c r="EL166" s="62"/>
      <c r="EM166" s="62"/>
      <c r="EN166" s="62"/>
      <c r="EO166" s="62"/>
      <c r="EP166" s="62"/>
      <c r="EQ166" s="62"/>
      <c r="ER166" s="62"/>
      <c r="ES166" s="62"/>
      <c r="ET166" s="62"/>
      <c r="EU166" s="62"/>
      <c r="EV166" s="62"/>
      <c r="EW166" s="63"/>
    </row>
    <row r="167" spans="1:153" s="64" customFormat="1" x14ac:dyDescent="0.25">
      <c r="A167" s="110"/>
      <c r="B167" s="186"/>
      <c r="C167" s="90"/>
      <c r="D167" s="116"/>
      <c r="E167" s="59"/>
      <c r="F167" s="43"/>
      <c r="G167" s="61"/>
      <c r="H167" s="59"/>
      <c r="I167" s="60"/>
      <c r="J167" s="43"/>
      <c r="K167" s="61"/>
      <c r="L167" s="58"/>
      <c r="M167" s="58"/>
      <c r="N167" s="56"/>
      <c r="O167" s="52"/>
      <c r="P167" s="199"/>
      <c r="Q167" s="199"/>
      <c r="R167" s="52"/>
      <c r="S167" s="40"/>
      <c r="T167" s="205"/>
      <c r="U167" s="56"/>
      <c r="V167" s="56"/>
      <c r="W167" s="55"/>
      <c r="X167" s="56"/>
      <c r="Y167" s="56"/>
      <c r="Z167" s="57"/>
      <c r="AA167" s="58"/>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c r="BF167" s="62"/>
      <c r="BG167" s="62"/>
      <c r="BH167" s="62"/>
      <c r="BI167" s="62"/>
      <c r="BJ167" s="62"/>
      <c r="BK167" s="62"/>
      <c r="BL167" s="62"/>
      <c r="BM167" s="62"/>
      <c r="BN167" s="62"/>
      <c r="BO167" s="62"/>
      <c r="BP167" s="62"/>
      <c r="BQ167" s="62"/>
      <c r="BR167" s="62"/>
      <c r="BS167" s="62"/>
      <c r="BT167" s="62"/>
      <c r="BU167" s="62"/>
      <c r="BV167" s="62"/>
      <c r="BW167" s="62"/>
      <c r="BX167" s="62"/>
      <c r="BY167" s="62"/>
      <c r="BZ167" s="62"/>
      <c r="CA167" s="62"/>
      <c r="CB167" s="62"/>
      <c r="CC167" s="62"/>
      <c r="CD167" s="62"/>
      <c r="CE167" s="62"/>
      <c r="CF167" s="62"/>
      <c r="CG167" s="62"/>
      <c r="CH167" s="62"/>
      <c r="CI167" s="62"/>
      <c r="CJ167" s="62"/>
      <c r="CK167" s="62"/>
      <c r="CL167" s="62"/>
      <c r="CM167" s="62"/>
      <c r="CN167" s="62"/>
      <c r="CO167" s="62"/>
      <c r="CP167" s="62"/>
      <c r="CQ167" s="62"/>
      <c r="CR167" s="62"/>
      <c r="CS167" s="62"/>
      <c r="CT167" s="62"/>
      <c r="CU167" s="62"/>
      <c r="CV167" s="62"/>
      <c r="CW167" s="62"/>
      <c r="CX167" s="62"/>
      <c r="CY167" s="62"/>
      <c r="CZ167" s="62"/>
      <c r="DA167" s="62"/>
      <c r="DB167" s="62"/>
      <c r="DC167" s="62"/>
      <c r="DD167" s="62"/>
      <c r="DE167" s="62"/>
      <c r="DF167" s="62"/>
      <c r="DG167" s="62"/>
      <c r="DH167" s="62"/>
      <c r="DI167" s="62"/>
      <c r="DJ167" s="62"/>
      <c r="DK167" s="62"/>
      <c r="DL167" s="62"/>
      <c r="DM167" s="62"/>
      <c r="DN167" s="62"/>
      <c r="DO167" s="62"/>
      <c r="DP167" s="62"/>
      <c r="DQ167" s="62"/>
      <c r="DR167" s="62"/>
      <c r="DS167" s="62"/>
      <c r="DT167" s="62"/>
      <c r="DU167" s="62"/>
      <c r="DV167" s="62"/>
      <c r="DW167" s="62"/>
      <c r="DX167" s="62"/>
      <c r="DY167" s="62"/>
      <c r="DZ167" s="62"/>
      <c r="EA167" s="62"/>
      <c r="EB167" s="62"/>
      <c r="EC167" s="62"/>
      <c r="ED167" s="62"/>
      <c r="EE167" s="62"/>
      <c r="EF167" s="62"/>
      <c r="EG167" s="62"/>
      <c r="EH167" s="62"/>
      <c r="EI167" s="62"/>
      <c r="EJ167" s="62"/>
      <c r="EK167" s="62"/>
      <c r="EL167" s="62"/>
      <c r="EM167" s="62"/>
      <c r="EN167" s="62"/>
      <c r="EO167" s="62"/>
      <c r="EP167" s="62"/>
      <c r="EQ167" s="62"/>
      <c r="ER167" s="62"/>
      <c r="ES167" s="62"/>
      <c r="ET167" s="62"/>
      <c r="EU167" s="62"/>
      <c r="EV167" s="62"/>
      <c r="EW167" s="63"/>
    </row>
    <row r="168" spans="1:153" s="34" customFormat="1" ht="78.75" x14ac:dyDescent="0.25">
      <c r="A168" s="394"/>
      <c r="B168" s="20" t="s">
        <v>293</v>
      </c>
      <c r="C168" s="73" t="s">
        <v>294</v>
      </c>
      <c r="D168" s="396">
        <f>D169+D171+D173+D191</f>
        <v>1511889640</v>
      </c>
      <c r="E168" s="382"/>
      <c r="F168" s="366"/>
      <c r="G168" s="128"/>
      <c r="H168" s="382"/>
      <c r="I168" s="390"/>
      <c r="J168" s="366"/>
      <c r="K168" s="396">
        <f>K169+K171+K173+K191</f>
        <v>1505630110</v>
      </c>
      <c r="L168" s="29"/>
      <c r="M168" s="396">
        <f>M169+M171+M173+M191</f>
        <v>6259530</v>
      </c>
      <c r="N168" s="27"/>
      <c r="O168" s="22"/>
      <c r="P168" s="198"/>
      <c r="Q168" s="198"/>
      <c r="R168" s="22"/>
      <c r="S168" s="25" t="s">
        <v>592</v>
      </c>
      <c r="T168" s="214"/>
      <c r="U168" s="27"/>
      <c r="V168" s="27"/>
      <c r="W168" s="25"/>
      <c r="X168" s="27"/>
      <c r="Y168" s="27"/>
      <c r="Z168" s="393"/>
      <c r="AA168" s="29"/>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32"/>
      <c r="ED168" s="32"/>
      <c r="EE168" s="32"/>
      <c r="EF168" s="32"/>
      <c r="EG168" s="32"/>
      <c r="EH168" s="32"/>
      <c r="EI168" s="32"/>
      <c r="EJ168" s="32"/>
      <c r="EK168" s="32"/>
      <c r="EL168" s="32"/>
      <c r="EM168" s="32"/>
      <c r="EN168" s="32"/>
      <c r="EO168" s="32"/>
      <c r="EP168" s="32"/>
      <c r="EQ168" s="32"/>
      <c r="ER168" s="32"/>
      <c r="ES168" s="32"/>
      <c r="ET168" s="32"/>
      <c r="EU168" s="32"/>
      <c r="EV168" s="32"/>
      <c r="EW168" s="33"/>
    </row>
    <row r="169" spans="1:153" s="64" customFormat="1" ht="51.75" customHeight="1" x14ac:dyDescent="0.25">
      <c r="A169" s="110"/>
      <c r="B169" s="50" t="s">
        <v>295</v>
      </c>
      <c r="C169" s="77" t="s">
        <v>296</v>
      </c>
      <c r="D169" s="395">
        <v>27380000</v>
      </c>
      <c r="E169" s="59" t="s">
        <v>584</v>
      </c>
      <c r="F169" s="43"/>
      <c r="G169" s="61"/>
      <c r="H169" s="59"/>
      <c r="I169" s="60"/>
      <c r="J169" s="43"/>
      <c r="K169" s="61">
        <v>26520000</v>
      </c>
      <c r="L169" s="58">
        <v>100</v>
      </c>
      <c r="M169" s="44">
        <f t="shared" ref="M169:M189" si="23">D169-K169</f>
        <v>860000</v>
      </c>
      <c r="N169" s="56" t="s">
        <v>593</v>
      </c>
      <c r="O169" s="52"/>
      <c r="P169" s="199"/>
      <c r="Q169" s="199"/>
      <c r="R169" s="52"/>
      <c r="S169" s="55" t="s">
        <v>40</v>
      </c>
      <c r="T169" s="205"/>
      <c r="U169" s="56"/>
      <c r="V169" s="56"/>
      <c r="W169" s="55"/>
      <c r="X169" s="56"/>
      <c r="Y169" s="56"/>
      <c r="Z169" s="57"/>
      <c r="AA169" s="58"/>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c r="BF169" s="62"/>
      <c r="BG169" s="62"/>
      <c r="BH169" s="62"/>
      <c r="BI169" s="62"/>
      <c r="BJ169" s="62"/>
      <c r="BK169" s="62"/>
      <c r="BL169" s="62"/>
      <c r="BM169" s="62"/>
      <c r="BN169" s="62"/>
      <c r="BO169" s="62"/>
      <c r="BP169" s="62"/>
      <c r="BQ169" s="62"/>
      <c r="BR169" s="62"/>
      <c r="BS169" s="62"/>
      <c r="BT169" s="62"/>
      <c r="BU169" s="62"/>
      <c r="BV169" s="62"/>
      <c r="BW169" s="62"/>
      <c r="BX169" s="62"/>
      <c r="BY169" s="62"/>
      <c r="BZ169" s="62"/>
      <c r="CA169" s="62"/>
      <c r="CB169" s="62"/>
      <c r="CC169" s="62"/>
      <c r="CD169" s="62"/>
      <c r="CE169" s="62"/>
      <c r="CF169" s="62"/>
      <c r="CG169" s="62"/>
      <c r="CH169" s="62"/>
      <c r="CI169" s="62"/>
      <c r="CJ169" s="62"/>
      <c r="CK169" s="62"/>
      <c r="CL169" s="62"/>
      <c r="CM169" s="62"/>
      <c r="CN169" s="62"/>
      <c r="CO169" s="62"/>
      <c r="CP169" s="62"/>
      <c r="CQ169" s="62"/>
      <c r="CR169" s="62"/>
      <c r="CS169" s="62"/>
      <c r="CT169" s="62"/>
      <c r="CU169" s="62"/>
      <c r="CV169" s="62"/>
      <c r="CW169" s="62"/>
      <c r="CX169" s="62"/>
      <c r="CY169" s="62"/>
      <c r="CZ169" s="62"/>
      <c r="DA169" s="62"/>
      <c r="DB169" s="62"/>
      <c r="DC169" s="62"/>
      <c r="DD169" s="62"/>
      <c r="DE169" s="62"/>
      <c r="DF169" s="62"/>
      <c r="DG169" s="62"/>
      <c r="DH169" s="62"/>
      <c r="DI169" s="62"/>
      <c r="DJ169" s="62"/>
      <c r="DK169" s="62"/>
      <c r="DL169" s="62"/>
      <c r="DM169" s="62"/>
      <c r="DN169" s="62"/>
      <c r="DO169" s="62"/>
      <c r="DP169" s="62"/>
      <c r="DQ169" s="62"/>
      <c r="DR169" s="62"/>
      <c r="DS169" s="62"/>
      <c r="DT169" s="62"/>
      <c r="DU169" s="62"/>
      <c r="DV169" s="62"/>
      <c r="DW169" s="62"/>
      <c r="DX169" s="62"/>
      <c r="DY169" s="62"/>
      <c r="DZ169" s="62"/>
      <c r="EA169" s="62"/>
      <c r="EB169" s="62"/>
      <c r="EC169" s="62"/>
      <c r="ED169" s="62"/>
      <c r="EE169" s="62"/>
      <c r="EF169" s="62"/>
      <c r="EG169" s="62"/>
      <c r="EH169" s="62"/>
      <c r="EI169" s="62"/>
      <c r="EJ169" s="62"/>
      <c r="EK169" s="62"/>
      <c r="EL169" s="62"/>
      <c r="EM169" s="62"/>
      <c r="EN169" s="62"/>
      <c r="EO169" s="62"/>
      <c r="EP169" s="62"/>
      <c r="EQ169" s="62"/>
      <c r="ER169" s="62"/>
      <c r="ES169" s="62"/>
      <c r="ET169" s="62"/>
      <c r="EU169" s="62"/>
      <c r="EV169" s="62"/>
      <c r="EW169" s="63"/>
    </row>
    <row r="170" spans="1:153" s="64" customFormat="1" ht="51.75" customHeight="1" x14ac:dyDescent="0.25">
      <c r="A170" s="110"/>
      <c r="B170" s="50"/>
      <c r="C170" s="77" t="s">
        <v>611</v>
      </c>
      <c r="D170" s="395">
        <v>27380000</v>
      </c>
      <c r="E170" s="59" t="s">
        <v>584</v>
      </c>
      <c r="F170" s="43"/>
      <c r="G170" s="61"/>
      <c r="H170" s="59"/>
      <c r="I170" s="60"/>
      <c r="J170" s="43"/>
      <c r="K170" s="61">
        <v>26520000</v>
      </c>
      <c r="L170" s="58">
        <v>100</v>
      </c>
      <c r="M170" s="44">
        <f t="shared" si="23"/>
        <v>860000</v>
      </c>
      <c r="N170" s="56" t="s">
        <v>593</v>
      </c>
      <c r="O170" s="52"/>
      <c r="P170" s="199"/>
      <c r="Q170" s="199"/>
      <c r="R170" s="52"/>
      <c r="S170" s="55" t="s">
        <v>40</v>
      </c>
      <c r="T170" s="205"/>
      <c r="U170" s="56"/>
      <c r="V170" s="56"/>
      <c r="W170" s="55"/>
      <c r="X170" s="56"/>
      <c r="Y170" s="56"/>
      <c r="Z170" s="57"/>
      <c r="AA170" s="58"/>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c r="BF170" s="62"/>
      <c r="BG170" s="62"/>
      <c r="BH170" s="62"/>
      <c r="BI170" s="62"/>
      <c r="BJ170" s="62"/>
      <c r="BK170" s="62"/>
      <c r="BL170" s="62"/>
      <c r="BM170" s="62"/>
      <c r="BN170" s="62"/>
      <c r="BO170" s="62"/>
      <c r="BP170" s="62"/>
      <c r="BQ170" s="62"/>
      <c r="BR170" s="62"/>
      <c r="BS170" s="62"/>
      <c r="BT170" s="62"/>
      <c r="BU170" s="62"/>
      <c r="BV170" s="62"/>
      <c r="BW170" s="62"/>
      <c r="BX170" s="62"/>
      <c r="BY170" s="62"/>
      <c r="BZ170" s="62"/>
      <c r="CA170" s="62"/>
      <c r="CB170" s="62"/>
      <c r="CC170" s="62"/>
      <c r="CD170" s="62"/>
      <c r="CE170" s="62"/>
      <c r="CF170" s="62"/>
      <c r="CG170" s="62"/>
      <c r="CH170" s="62"/>
      <c r="CI170" s="62"/>
      <c r="CJ170" s="62"/>
      <c r="CK170" s="62"/>
      <c r="CL170" s="62"/>
      <c r="CM170" s="62"/>
      <c r="CN170" s="62"/>
      <c r="CO170" s="62"/>
      <c r="CP170" s="62"/>
      <c r="CQ170" s="62"/>
      <c r="CR170" s="62"/>
      <c r="CS170" s="62"/>
      <c r="CT170" s="62"/>
      <c r="CU170" s="62"/>
      <c r="CV170" s="62"/>
      <c r="CW170" s="62"/>
      <c r="CX170" s="62"/>
      <c r="CY170" s="62"/>
      <c r="CZ170" s="62"/>
      <c r="DA170" s="62"/>
      <c r="DB170" s="62"/>
      <c r="DC170" s="62"/>
      <c r="DD170" s="62"/>
      <c r="DE170" s="62"/>
      <c r="DF170" s="62"/>
      <c r="DG170" s="62"/>
      <c r="DH170" s="62"/>
      <c r="DI170" s="62"/>
      <c r="DJ170" s="62"/>
      <c r="DK170" s="62"/>
      <c r="DL170" s="62"/>
      <c r="DM170" s="62"/>
      <c r="DN170" s="62"/>
      <c r="DO170" s="62"/>
      <c r="DP170" s="62"/>
      <c r="DQ170" s="62"/>
      <c r="DR170" s="62"/>
      <c r="DS170" s="62"/>
      <c r="DT170" s="62"/>
      <c r="DU170" s="62"/>
      <c r="DV170" s="62"/>
      <c r="DW170" s="62"/>
      <c r="DX170" s="62"/>
      <c r="DY170" s="62"/>
      <c r="DZ170" s="62"/>
      <c r="EA170" s="62"/>
      <c r="EB170" s="62"/>
      <c r="EC170" s="62"/>
      <c r="ED170" s="62"/>
      <c r="EE170" s="62"/>
      <c r="EF170" s="62"/>
      <c r="EG170" s="62"/>
      <c r="EH170" s="62"/>
      <c r="EI170" s="62"/>
      <c r="EJ170" s="62"/>
      <c r="EK170" s="62"/>
      <c r="EL170" s="62"/>
      <c r="EM170" s="62"/>
      <c r="EN170" s="62"/>
      <c r="EO170" s="62"/>
      <c r="EP170" s="62"/>
      <c r="EQ170" s="62"/>
      <c r="ER170" s="62"/>
      <c r="ES170" s="62"/>
      <c r="ET170" s="62"/>
      <c r="EU170" s="62"/>
      <c r="EV170" s="62"/>
      <c r="EW170" s="63"/>
    </row>
    <row r="171" spans="1:153" s="64" customFormat="1" ht="51.75" customHeight="1" x14ac:dyDescent="0.25">
      <c r="A171" s="110"/>
      <c r="B171" s="50" t="s">
        <v>298</v>
      </c>
      <c r="C171" s="77" t="s">
        <v>299</v>
      </c>
      <c r="D171" s="87">
        <v>22089020</v>
      </c>
      <c r="E171" s="59" t="s">
        <v>584</v>
      </c>
      <c r="F171" s="43"/>
      <c r="G171" s="61"/>
      <c r="H171" s="59"/>
      <c r="I171" s="60"/>
      <c r="J171" s="43"/>
      <c r="K171" s="61">
        <v>22024020</v>
      </c>
      <c r="L171" s="58">
        <v>100</v>
      </c>
      <c r="M171" s="44">
        <f t="shared" si="23"/>
        <v>65000</v>
      </c>
      <c r="N171" s="56" t="s">
        <v>14</v>
      </c>
      <c r="O171" s="52"/>
      <c r="P171" s="199"/>
      <c r="Q171" s="199"/>
      <c r="R171" s="52"/>
      <c r="S171" s="55" t="s">
        <v>53</v>
      </c>
      <c r="T171" s="205"/>
      <c r="U171" s="56"/>
      <c r="V171" s="56"/>
      <c r="W171" s="55"/>
      <c r="X171" s="56"/>
      <c r="Y171" s="56"/>
      <c r="Z171" s="57"/>
      <c r="AA171" s="58"/>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c r="BF171" s="62"/>
      <c r="BG171" s="62"/>
      <c r="BH171" s="62"/>
      <c r="BI171" s="62"/>
      <c r="BJ171" s="62"/>
      <c r="BK171" s="62"/>
      <c r="BL171" s="62"/>
      <c r="BM171" s="62"/>
      <c r="BN171" s="62"/>
      <c r="BO171" s="62"/>
      <c r="BP171" s="62"/>
      <c r="BQ171" s="62"/>
      <c r="BR171" s="62"/>
      <c r="BS171" s="62"/>
      <c r="BT171" s="62"/>
      <c r="BU171" s="62"/>
      <c r="BV171" s="62"/>
      <c r="BW171" s="62"/>
      <c r="BX171" s="62"/>
      <c r="BY171" s="62"/>
      <c r="BZ171" s="62"/>
      <c r="CA171" s="62"/>
      <c r="CB171" s="62"/>
      <c r="CC171" s="62"/>
      <c r="CD171" s="62"/>
      <c r="CE171" s="62"/>
      <c r="CF171" s="62"/>
      <c r="CG171" s="62"/>
      <c r="CH171" s="62"/>
      <c r="CI171" s="62"/>
      <c r="CJ171" s="62"/>
      <c r="CK171" s="62"/>
      <c r="CL171" s="62"/>
      <c r="CM171" s="62"/>
      <c r="CN171" s="62"/>
      <c r="CO171" s="62"/>
      <c r="CP171" s="62"/>
      <c r="CQ171" s="62"/>
      <c r="CR171" s="62"/>
      <c r="CS171" s="62"/>
      <c r="CT171" s="62"/>
      <c r="CU171" s="62"/>
      <c r="CV171" s="62"/>
      <c r="CW171" s="62"/>
      <c r="CX171" s="62"/>
      <c r="CY171" s="62"/>
      <c r="CZ171" s="62"/>
      <c r="DA171" s="62"/>
      <c r="DB171" s="62"/>
      <c r="DC171" s="62"/>
      <c r="DD171" s="62"/>
      <c r="DE171" s="62"/>
      <c r="DF171" s="62"/>
      <c r="DG171" s="62"/>
      <c r="DH171" s="62"/>
      <c r="DI171" s="62"/>
      <c r="DJ171" s="62"/>
      <c r="DK171" s="62"/>
      <c r="DL171" s="62"/>
      <c r="DM171" s="62"/>
      <c r="DN171" s="62"/>
      <c r="DO171" s="62"/>
      <c r="DP171" s="62"/>
      <c r="DQ171" s="62"/>
      <c r="DR171" s="62"/>
      <c r="DS171" s="62"/>
      <c r="DT171" s="62"/>
      <c r="DU171" s="62"/>
      <c r="DV171" s="62"/>
      <c r="DW171" s="62"/>
      <c r="DX171" s="62"/>
      <c r="DY171" s="62"/>
      <c r="DZ171" s="62"/>
      <c r="EA171" s="62"/>
      <c r="EB171" s="62"/>
      <c r="EC171" s="62"/>
      <c r="ED171" s="62"/>
      <c r="EE171" s="62"/>
      <c r="EF171" s="62"/>
      <c r="EG171" s="62"/>
      <c r="EH171" s="62"/>
      <c r="EI171" s="62"/>
      <c r="EJ171" s="62"/>
      <c r="EK171" s="62"/>
      <c r="EL171" s="62"/>
      <c r="EM171" s="62"/>
      <c r="EN171" s="62"/>
      <c r="EO171" s="62"/>
      <c r="EP171" s="62"/>
      <c r="EQ171" s="62"/>
      <c r="ER171" s="62"/>
      <c r="ES171" s="62"/>
      <c r="ET171" s="62"/>
      <c r="EU171" s="62"/>
      <c r="EV171" s="62"/>
      <c r="EW171" s="63"/>
    </row>
    <row r="172" spans="1:153" s="64" customFormat="1" ht="51.75" customHeight="1" x14ac:dyDescent="0.25">
      <c r="A172" s="110"/>
      <c r="B172" s="50"/>
      <c r="C172" s="77" t="s">
        <v>300</v>
      </c>
      <c r="D172" s="87">
        <v>22089020</v>
      </c>
      <c r="E172" s="59" t="s">
        <v>584</v>
      </c>
      <c r="F172" s="43"/>
      <c r="G172" s="61"/>
      <c r="H172" s="59"/>
      <c r="I172" s="60"/>
      <c r="J172" s="43"/>
      <c r="K172" s="61">
        <v>22024020</v>
      </c>
      <c r="L172" s="58">
        <v>100</v>
      </c>
      <c r="M172" s="44">
        <f t="shared" si="23"/>
        <v>65000</v>
      </c>
      <c r="N172" s="56" t="s">
        <v>14</v>
      </c>
      <c r="O172" s="52"/>
      <c r="P172" s="199"/>
      <c r="Q172" s="199"/>
      <c r="R172" s="52"/>
      <c r="S172" s="55" t="s">
        <v>53</v>
      </c>
      <c r="T172" s="205"/>
      <c r="U172" s="56"/>
      <c r="V172" s="56"/>
      <c r="W172" s="55"/>
      <c r="X172" s="56"/>
      <c r="Y172" s="56"/>
      <c r="Z172" s="57"/>
      <c r="AA172" s="58"/>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c r="BF172" s="62"/>
      <c r="BG172" s="62"/>
      <c r="BH172" s="62"/>
      <c r="BI172" s="62"/>
      <c r="BJ172" s="62"/>
      <c r="BK172" s="62"/>
      <c r="BL172" s="62"/>
      <c r="BM172" s="62"/>
      <c r="BN172" s="62"/>
      <c r="BO172" s="62"/>
      <c r="BP172" s="62"/>
      <c r="BQ172" s="62"/>
      <c r="BR172" s="62"/>
      <c r="BS172" s="62"/>
      <c r="BT172" s="62"/>
      <c r="BU172" s="62"/>
      <c r="BV172" s="62"/>
      <c r="BW172" s="62"/>
      <c r="BX172" s="62"/>
      <c r="BY172" s="62"/>
      <c r="BZ172" s="62"/>
      <c r="CA172" s="62"/>
      <c r="CB172" s="62"/>
      <c r="CC172" s="62"/>
      <c r="CD172" s="62"/>
      <c r="CE172" s="62"/>
      <c r="CF172" s="62"/>
      <c r="CG172" s="62"/>
      <c r="CH172" s="62"/>
      <c r="CI172" s="62"/>
      <c r="CJ172" s="62"/>
      <c r="CK172" s="62"/>
      <c r="CL172" s="62"/>
      <c r="CM172" s="62"/>
      <c r="CN172" s="62"/>
      <c r="CO172" s="62"/>
      <c r="CP172" s="62"/>
      <c r="CQ172" s="62"/>
      <c r="CR172" s="62"/>
      <c r="CS172" s="62"/>
      <c r="CT172" s="62"/>
      <c r="CU172" s="62"/>
      <c r="CV172" s="62"/>
      <c r="CW172" s="62"/>
      <c r="CX172" s="62"/>
      <c r="CY172" s="62"/>
      <c r="CZ172" s="62"/>
      <c r="DA172" s="62"/>
      <c r="DB172" s="62"/>
      <c r="DC172" s="62"/>
      <c r="DD172" s="62"/>
      <c r="DE172" s="62"/>
      <c r="DF172" s="62"/>
      <c r="DG172" s="62"/>
      <c r="DH172" s="62"/>
      <c r="DI172" s="62"/>
      <c r="DJ172" s="62"/>
      <c r="DK172" s="62"/>
      <c r="DL172" s="62"/>
      <c r="DM172" s="62"/>
      <c r="DN172" s="62"/>
      <c r="DO172" s="62"/>
      <c r="DP172" s="62"/>
      <c r="DQ172" s="62"/>
      <c r="DR172" s="62"/>
      <c r="DS172" s="62"/>
      <c r="DT172" s="62"/>
      <c r="DU172" s="62"/>
      <c r="DV172" s="62"/>
      <c r="DW172" s="62"/>
      <c r="DX172" s="62"/>
      <c r="DY172" s="62"/>
      <c r="DZ172" s="62"/>
      <c r="EA172" s="62"/>
      <c r="EB172" s="62"/>
      <c r="EC172" s="62"/>
      <c r="ED172" s="62"/>
      <c r="EE172" s="62"/>
      <c r="EF172" s="62"/>
      <c r="EG172" s="62"/>
      <c r="EH172" s="62"/>
      <c r="EI172" s="62"/>
      <c r="EJ172" s="62"/>
      <c r="EK172" s="62"/>
      <c r="EL172" s="62"/>
      <c r="EM172" s="62"/>
      <c r="EN172" s="62"/>
      <c r="EO172" s="62"/>
      <c r="EP172" s="62"/>
      <c r="EQ172" s="62"/>
      <c r="ER172" s="62"/>
      <c r="ES172" s="62"/>
      <c r="ET172" s="62"/>
      <c r="EU172" s="62"/>
      <c r="EV172" s="62"/>
      <c r="EW172" s="63"/>
    </row>
    <row r="173" spans="1:153" s="64" customFormat="1" ht="63" x14ac:dyDescent="0.25">
      <c r="A173" s="110"/>
      <c r="B173" s="50" t="s">
        <v>301</v>
      </c>
      <c r="C173" s="77" t="s">
        <v>302</v>
      </c>
      <c r="D173" s="395">
        <f>SUM(D174:D186)+D189</f>
        <v>583444620</v>
      </c>
      <c r="E173" s="59"/>
      <c r="F173" s="43"/>
      <c r="G173" s="61"/>
      <c r="H173" s="59"/>
      <c r="I173" s="60"/>
      <c r="J173" s="43"/>
      <c r="K173" s="395">
        <f>SUM(K174:K186)+K189</f>
        <v>581832090</v>
      </c>
      <c r="L173" s="58"/>
      <c r="M173" s="395">
        <f>SUM(M174:M186)+M189</f>
        <v>1612530</v>
      </c>
      <c r="N173" s="56"/>
      <c r="O173" s="52"/>
      <c r="P173" s="199"/>
      <c r="Q173" s="199"/>
      <c r="R173" s="52"/>
      <c r="S173" s="205" t="s">
        <v>303</v>
      </c>
      <c r="T173" s="205"/>
      <c r="U173" s="56"/>
      <c r="V173" s="56"/>
      <c r="W173" s="55"/>
      <c r="X173" s="56"/>
      <c r="Y173" s="56"/>
      <c r="Z173" s="57"/>
      <c r="AA173" s="58"/>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c r="BF173" s="62"/>
      <c r="BG173" s="62"/>
      <c r="BH173" s="62"/>
      <c r="BI173" s="62"/>
      <c r="BJ173" s="62"/>
      <c r="BK173" s="62"/>
      <c r="BL173" s="62"/>
      <c r="BM173" s="62"/>
      <c r="BN173" s="62"/>
      <c r="BO173" s="62"/>
      <c r="BP173" s="62"/>
      <c r="BQ173" s="62"/>
      <c r="BR173" s="62"/>
      <c r="BS173" s="62"/>
      <c r="BT173" s="62"/>
      <c r="BU173" s="62"/>
      <c r="BV173" s="62"/>
      <c r="BW173" s="62"/>
      <c r="BX173" s="62"/>
      <c r="BY173" s="62"/>
      <c r="BZ173" s="62"/>
      <c r="CA173" s="62"/>
      <c r="CB173" s="62"/>
      <c r="CC173" s="62"/>
      <c r="CD173" s="62"/>
      <c r="CE173" s="62"/>
      <c r="CF173" s="62"/>
      <c r="CG173" s="62"/>
      <c r="CH173" s="62"/>
      <c r="CI173" s="62"/>
      <c r="CJ173" s="62"/>
      <c r="CK173" s="62"/>
      <c r="CL173" s="62"/>
      <c r="CM173" s="62"/>
      <c r="CN173" s="62"/>
      <c r="CO173" s="62"/>
      <c r="CP173" s="62"/>
      <c r="CQ173" s="62"/>
      <c r="CR173" s="62"/>
      <c r="CS173" s="62"/>
      <c r="CT173" s="62"/>
      <c r="CU173" s="62"/>
      <c r="CV173" s="62"/>
      <c r="CW173" s="62"/>
      <c r="CX173" s="62"/>
      <c r="CY173" s="62"/>
      <c r="CZ173" s="62"/>
      <c r="DA173" s="62"/>
      <c r="DB173" s="62"/>
      <c r="DC173" s="62"/>
      <c r="DD173" s="62"/>
      <c r="DE173" s="62"/>
      <c r="DF173" s="62"/>
      <c r="DG173" s="62"/>
      <c r="DH173" s="62"/>
      <c r="DI173" s="62"/>
      <c r="DJ173" s="62"/>
      <c r="DK173" s="62"/>
      <c r="DL173" s="62"/>
      <c r="DM173" s="62"/>
      <c r="DN173" s="62"/>
      <c r="DO173" s="62"/>
      <c r="DP173" s="62"/>
      <c r="DQ173" s="62"/>
      <c r="DR173" s="62"/>
      <c r="DS173" s="62"/>
      <c r="DT173" s="62"/>
      <c r="DU173" s="62"/>
      <c r="DV173" s="62"/>
      <c r="DW173" s="62"/>
      <c r="DX173" s="62"/>
      <c r="DY173" s="62"/>
      <c r="DZ173" s="62"/>
      <c r="EA173" s="62"/>
      <c r="EB173" s="62"/>
      <c r="EC173" s="62"/>
      <c r="ED173" s="62"/>
      <c r="EE173" s="62"/>
      <c r="EF173" s="62"/>
      <c r="EG173" s="62"/>
      <c r="EH173" s="62"/>
      <c r="EI173" s="62"/>
      <c r="EJ173" s="62"/>
      <c r="EK173" s="62"/>
      <c r="EL173" s="62"/>
      <c r="EM173" s="62"/>
      <c r="EN173" s="62"/>
      <c r="EO173" s="62"/>
      <c r="EP173" s="62"/>
      <c r="EQ173" s="62"/>
      <c r="ER173" s="62"/>
      <c r="ES173" s="62"/>
      <c r="ET173" s="62"/>
      <c r="EU173" s="62"/>
      <c r="EV173" s="62"/>
      <c r="EW173" s="63"/>
    </row>
    <row r="174" spans="1:153" s="64" customFormat="1" ht="63" x14ac:dyDescent="0.25">
      <c r="A174" s="110"/>
      <c r="B174" s="186"/>
      <c r="C174" s="77" t="s">
        <v>304</v>
      </c>
      <c r="D174" s="117">
        <v>22457140</v>
      </c>
      <c r="E174" s="59" t="s">
        <v>584</v>
      </c>
      <c r="F174" s="43"/>
      <c r="G174" s="61"/>
      <c r="H174" s="59"/>
      <c r="I174" s="60"/>
      <c r="J174" s="43"/>
      <c r="K174" s="61">
        <v>22218090</v>
      </c>
      <c r="L174" s="58">
        <v>100</v>
      </c>
      <c r="M174" s="44">
        <f t="shared" si="23"/>
        <v>239050</v>
      </c>
      <c r="N174" s="56"/>
      <c r="O174" s="52"/>
      <c r="P174" s="199"/>
      <c r="Q174" s="199"/>
      <c r="R174" s="52"/>
      <c r="S174" s="205" t="s">
        <v>303</v>
      </c>
      <c r="T174" s="205"/>
      <c r="U174" s="56"/>
      <c r="V174" s="56"/>
      <c r="W174" s="55"/>
      <c r="X174" s="56"/>
      <c r="Y174" s="56"/>
      <c r="Z174" s="57"/>
      <c r="AA174" s="58"/>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c r="BF174" s="62"/>
      <c r="BG174" s="62"/>
      <c r="BH174" s="62"/>
      <c r="BI174" s="62"/>
      <c r="BJ174" s="62"/>
      <c r="BK174" s="62"/>
      <c r="BL174" s="62"/>
      <c r="BM174" s="62"/>
      <c r="BN174" s="62"/>
      <c r="BO174" s="62"/>
      <c r="BP174" s="62"/>
      <c r="BQ174" s="62"/>
      <c r="BR174" s="62"/>
      <c r="BS174" s="62"/>
      <c r="BT174" s="62"/>
      <c r="BU174" s="62"/>
      <c r="BV174" s="62"/>
      <c r="BW174" s="62"/>
      <c r="BX174" s="62"/>
      <c r="BY174" s="62"/>
      <c r="BZ174" s="62"/>
      <c r="CA174" s="62"/>
      <c r="CB174" s="62"/>
      <c r="CC174" s="62"/>
      <c r="CD174" s="62"/>
      <c r="CE174" s="62"/>
      <c r="CF174" s="62"/>
      <c r="CG174" s="62"/>
      <c r="CH174" s="62"/>
      <c r="CI174" s="62"/>
      <c r="CJ174" s="62"/>
      <c r="CK174" s="62"/>
      <c r="CL174" s="62"/>
      <c r="CM174" s="62"/>
      <c r="CN174" s="62"/>
      <c r="CO174" s="62"/>
      <c r="CP174" s="62"/>
      <c r="CQ174" s="62"/>
      <c r="CR174" s="62"/>
      <c r="CS174" s="62"/>
      <c r="CT174" s="62"/>
      <c r="CU174" s="62"/>
      <c r="CV174" s="62"/>
      <c r="CW174" s="62"/>
      <c r="CX174" s="62"/>
      <c r="CY174" s="62"/>
      <c r="CZ174" s="62"/>
      <c r="DA174" s="62"/>
      <c r="DB174" s="62"/>
      <c r="DC174" s="62"/>
      <c r="DD174" s="62"/>
      <c r="DE174" s="62"/>
      <c r="DF174" s="62"/>
      <c r="DG174" s="62"/>
      <c r="DH174" s="62"/>
      <c r="DI174" s="62"/>
      <c r="DJ174" s="62"/>
      <c r="DK174" s="62"/>
      <c r="DL174" s="62"/>
      <c r="DM174" s="62"/>
      <c r="DN174" s="62"/>
      <c r="DO174" s="62"/>
      <c r="DP174" s="62"/>
      <c r="DQ174" s="62"/>
      <c r="DR174" s="62"/>
      <c r="DS174" s="62"/>
      <c r="DT174" s="62"/>
      <c r="DU174" s="62"/>
      <c r="DV174" s="62"/>
      <c r="DW174" s="62"/>
      <c r="DX174" s="62"/>
      <c r="DY174" s="62"/>
      <c r="DZ174" s="62"/>
      <c r="EA174" s="62"/>
      <c r="EB174" s="62"/>
      <c r="EC174" s="62"/>
      <c r="ED174" s="62"/>
      <c r="EE174" s="62"/>
      <c r="EF174" s="62"/>
      <c r="EG174" s="62"/>
      <c r="EH174" s="62"/>
      <c r="EI174" s="62"/>
      <c r="EJ174" s="62"/>
      <c r="EK174" s="62"/>
      <c r="EL174" s="62"/>
      <c r="EM174" s="62"/>
      <c r="EN174" s="62"/>
      <c r="EO174" s="62"/>
      <c r="EP174" s="62"/>
      <c r="EQ174" s="62"/>
      <c r="ER174" s="62"/>
      <c r="ES174" s="62"/>
      <c r="ET174" s="62"/>
      <c r="EU174" s="62"/>
      <c r="EV174" s="62"/>
      <c r="EW174" s="63"/>
    </row>
    <row r="175" spans="1:153" s="64" customFormat="1" ht="63" x14ac:dyDescent="0.25">
      <c r="A175" s="110"/>
      <c r="B175" s="186"/>
      <c r="C175" s="77" t="s">
        <v>305</v>
      </c>
      <c r="D175" s="117">
        <v>0</v>
      </c>
      <c r="E175" s="59"/>
      <c r="F175" s="43"/>
      <c r="G175" s="61"/>
      <c r="H175" s="59"/>
      <c r="I175" s="60"/>
      <c r="J175" s="43"/>
      <c r="K175" s="61"/>
      <c r="L175" s="58"/>
      <c r="M175" s="44"/>
      <c r="N175" s="56"/>
      <c r="O175" s="52"/>
      <c r="P175" s="199"/>
      <c r="Q175" s="199"/>
      <c r="R175" s="52"/>
      <c r="S175" s="205"/>
      <c r="T175" s="205"/>
      <c r="U175" s="56"/>
      <c r="V175" s="56"/>
      <c r="W175" s="55"/>
      <c r="X175" s="56"/>
      <c r="Y175" s="56"/>
      <c r="Z175" s="57"/>
      <c r="AA175" s="58"/>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c r="BF175" s="62"/>
      <c r="BG175" s="62"/>
      <c r="BH175" s="62"/>
      <c r="BI175" s="62"/>
      <c r="BJ175" s="62"/>
      <c r="BK175" s="62"/>
      <c r="BL175" s="62"/>
      <c r="BM175" s="62"/>
      <c r="BN175" s="62"/>
      <c r="BO175" s="62"/>
      <c r="BP175" s="62"/>
      <c r="BQ175" s="62"/>
      <c r="BR175" s="62"/>
      <c r="BS175" s="62"/>
      <c r="BT175" s="62"/>
      <c r="BU175" s="62"/>
      <c r="BV175" s="62"/>
      <c r="BW175" s="62"/>
      <c r="BX175" s="62"/>
      <c r="BY175" s="62"/>
      <c r="BZ175" s="62"/>
      <c r="CA175" s="62"/>
      <c r="CB175" s="62"/>
      <c r="CC175" s="62"/>
      <c r="CD175" s="62"/>
      <c r="CE175" s="62"/>
      <c r="CF175" s="62"/>
      <c r="CG175" s="62"/>
      <c r="CH175" s="62"/>
      <c r="CI175" s="62"/>
      <c r="CJ175" s="62"/>
      <c r="CK175" s="62"/>
      <c r="CL175" s="62"/>
      <c r="CM175" s="62"/>
      <c r="CN175" s="62"/>
      <c r="CO175" s="62"/>
      <c r="CP175" s="62"/>
      <c r="CQ175" s="62"/>
      <c r="CR175" s="62"/>
      <c r="CS175" s="62"/>
      <c r="CT175" s="62"/>
      <c r="CU175" s="62"/>
      <c r="CV175" s="62"/>
      <c r="CW175" s="62"/>
      <c r="CX175" s="62"/>
      <c r="CY175" s="62"/>
      <c r="CZ175" s="62"/>
      <c r="DA175" s="62"/>
      <c r="DB175" s="62"/>
      <c r="DC175" s="62"/>
      <c r="DD175" s="62"/>
      <c r="DE175" s="62"/>
      <c r="DF175" s="62"/>
      <c r="DG175" s="62"/>
      <c r="DH175" s="62"/>
      <c r="DI175" s="62"/>
      <c r="DJ175" s="62"/>
      <c r="DK175" s="62"/>
      <c r="DL175" s="62"/>
      <c r="DM175" s="62"/>
      <c r="DN175" s="62"/>
      <c r="DO175" s="62"/>
      <c r="DP175" s="62"/>
      <c r="DQ175" s="62"/>
      <c r="DR175" s="62"/>
      <c r="DS175" s="62"/>
      <c r="DT175" s="62"/>
      <c r="DU175" s="62"/>
      <c r="DV175" s="62"/>
      <c r="DW175" s="62"/>
      <c r="DX175" s="62"/>
      <c r="DY175" s="62"/>
      <c r="DZ175" s="62"/>
      <c r="EA175" s="62"/>
      <c r="EB175" s="62"/>
      <c r="EC175" s="62"/>
      <c r="ED175" s="62"/>
      <c r="EE175" s="62"/>
      <c r="EF175" s="62"/>
      <c r="EG175" s="62"/>
      <c r="EH175" s="62"/>
      <c r="EI175" s="62"/>
      <c r="EJ175" s="62"/>
      <c r="EK175" s="62"/>
      <c r="EL175" s="62"/>
      <c r="EM175" s="62"/>
      <c r="EN175" s="62"/>
      <c r="EO175" s="62"/>
      <c r="EP175" s="62"/>
      <c r="EQ175" s="62"/>
      <c r="ER175" s="62"/>
      <c r="ES175" s="62"/>
      <c r="ET175" s="62"/>
      <c r="EU175" s="62"/>
      <c r="EV175" s="62"/>
      <c r="EW175" s="63"/>
    </row>
    <row r="176" spans="1:153" s="64" customFormat="1" ht="63" x14ac:dyDescent="0.25">
      <c r="A176" s="110"/>
      <c r="B176" s="186"/>
      <c r="C176" s="77" t="s">
        <v>306</v>
      </c>
      <c r="D176" s="117">
        <v>0</v>
      </c>
      <c r="E176" s="59"/>
      <c r="F176" s="43"/>
      <c r="G176" s="61"/>
      <c r="H176" s="59"/>
      <c r="I176" s="60"/>
      <c r="J176" s="43"/>
      <c r="K176" s="61"/>
      <c r="L176" s="58"/>
      <c r="M176" s="44"/>
      <c r="N176" s="56"/>
      <c r="O176" s="52"/>
      <c r="P176" s="199"/>
      <c r="Q176" s="199"/>
      <c r="R176" s="52"/>
      <c r="S176" s="205"/>
      <c r="T176" s="205"/>
      <c r="U176" s="56"/>
      <c r="V176" s="56"/>
      <c r="W176" s="55"/>
      <c r="X176" s="56"/>
      <c r="Y176" s="56"/>
      <c r="Z176" s="57"/>
      <c r="AA176" s="58"/>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c r="BF176" s="62"/>
      <c r="BG176" s="62"/>
      <c r="BH176" s="62"/>
      <c r="BI176" s="62"/>
      <c r="BJ176" s="62"/>
      <c r="BK176" s="62"/>
      <c r="BL176" s="62"/>
      <c r="BM176" s="62"/>
      <c r="BN176" s="62"/>
      <c r="BO176" s="62"/>
      <c r="BP176" s="62"/>
      <c r="BQ176" s="62"/>
      <c r="BR176" s="62"/>
      <c r="BS176" s="62"/>
      <c r="BT176" s="62"/>
      <c r="BU176" s="62"/>
      <c r="BV176" s="62"/>
      <c r="BW176" s="62"/>
      <c r="BX176" s="62"/>
      <c r="BY176" s="62"/>
      <c r="BZ176" s="62"/>
      <c r="CA176" s="62"/>
      <c r="CB176" s="62"/>
      <c r="CC176" s="62"/>
      <c r="CD176" s="62"/>
      <c r="CE176" s="62"/>
      <c r="CF176" s="62"/>
      <c r="CG176" s="62"/>
      <c r="CH176" s="62"/>
      <c r="CI176" s="62"/>
      <c r="CJ176" s="62"/>
      <c r="CK176" s="62"/>
      <c r="CL176" s="62"/>
      <c r="CM176" s="62"/>
      <c r="CN176" s="62"/>
      <c r="CO176" s="62"/>
      <c r="CP176" s="62"/>
      <c r="CQ176" s="62"/>
      <c r="CR176" s="62"/>
      <c r="CS176" s="62"/>
      <c r="CT176" s="62"/>
      <c r="CU176" s="62"/>
      <c r="CV176" s="62"/>
      <c r="CW176" s="62"/>
      <c r="CX176" s="62"/>
      <c r="CY176" s="62"/>
      <c r="CZ176" s="62"/>
      <c r="DA176" s="62"/>
      <c r="DB176" s="62"/>
      <c r="DC176" s="62"/>
      <c r="DD176" s="62"/>
      <c r="DE176" s="62"/>
      <c r="DF176" s="62"/>
      <c r="DG176" s="62"/>
      <c r="DH176" s="62"/>
      <c r="DI176" s="62"/>
      <c r="DJ176" s="62"/>
      <c r="DK176" s="62"/>
      <c r="DL176" s="62"/>
      <c r="DM176" s="62"/>
      <c r="DN176" s="62"/>
      <c r="DO176" s="62"/>
      <c r="DP176" s="62"/>
      <c r="DQ176" s="62"/>
      <c r="DR176" s="62"/>
      <c r="DS176" s="62"/>
      <c r="DT176" s="62"/>
      <c r="DU176" s="62"/>
      <c r="DV176" s="62"/>
      <c r="DW176" s="62"/>
      <c r="DX176" s="62"/>
      <c r="DY176" s="62"/>
      <c r="DZ176" s="62"/>
      <c r="EA176" s="62"/>
      <c r="EB176" s="62"/>
      <c r="EC176" s="62"/>
      <c r="ED176" s="62"/>
      <c r="EE176" s="62"/>
      <c r="EF176" s="62"/>
      <c r="EG176" s="62"/>
      <c r="EH176" s="62"/>
      <c r="EI176" s="62"/>
      <c r="EJ176" s="62"/>
      <c r="EK176" s="62"/>
      <c r="EL176" s="62"/>
      <c r="EM176" s="62"/>
      <c r="EN176" s="62"/>
      <c r="EO176" s="62"/>
      <c r="EP176" s="62"/>
      <c r="EQ176" s="62"/>
      <c r="ER176" s="62"/>
      <c r="ES176" s="62"/>
      <c r="ET176" s="62"/>
      <c r="EU176" s="62"/>
      <c r="EV176" s="62"/>
      <c r="EW176" s="63"/>
    </row>
    <row r="177" spans="1:153" s="64" customFormat="1" ht="202.5" customHeight="1" x14ac:dyDescent="0.25">
      <c r="A177" s="110"/>
      <c r="B177" s="291"/>
      <c r="C177" s="120" t="s">
        <v>307</v>
      </c>
      <c r="D177" s="395">
        <v>75186800</v>
      </c>
      <c r="E177" s="59" t="s">
        <v>270</v>
      </c>
      <c r="F177" s="43">
        <v>100</v>
      </c>
      <c r="G177" s="61">
        <v>0</v>
      </c>
      <c r="H177" s="59">
        <f t="shared" si="19"/>
        <v>100</v>
      </c>
      <c r="I177" s="60">
        <f t="shared" si="22"/>
        <v>0.97886558748879116</v>
      </c>
      <c r="J177" s="43">
        <f>'[1]Oktober  (2)'!Q117</f>
        <v>0</v>
      </c>
      <c r="K177" s="61">
        <v>75000000</v>
      </c>
      <c r="L177" s="58">
        <v>100</v>
      </c>
      <c r="M177" s="44">
        <f t="shared" si="23"/>
        <v>186800</v>
      </c>
      <c r="N177" s="56" t="s">
        <v>311</v>
      </c>
      <c r="O177" s="111" t="s">
        <v>308</v>
      </c>
      <c r="P177" s="56" t="s">
        <v>508</v>
      </c>
      <c r="Q177" s="232" t="s">
        <v>509</v>
      </c>
      <c r="R177" s="111" t="s">
        <v>510</v>
      </c>
      <c r="S177" s="205" t="s">
        <v>303</v>
      </c>
      <c r="T177" s="205"/>
      <c r="U177" s="95" t="s">
        <v>123</v>
      </c>
      <c r="V177" s="56" t="s">
        <v>309</v>
      </c>
      <c r="W177" s="55" t="s">
        <v>310</v>
      </c>
      <c r="X177" s="56">
        <v>75000000</v>
      </c>
      <c r="Y177" s="56" t="s">
        <v>312</v>
      </c>
      <c r="Z177" s="57">
        <f>(D177/D227)*100</f>
        <v>0.97886558748879104</v>
      </c>
      <c r="AA177" s="58">
        <f t="shared" si="18"/>
        <v>75186700</v>
      </c>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c r="BF177" s="62"/>
      <c r="BG177" s="62"/>
      <c r="BH177" s="62"/>
      <c r="BI177" s="62"/>
      <c r="BJ177" s="62"/>
      <c r="BK177" s="62"/>
      <c r="BL177" s="62"/>
      <c r="BM177" s="62"/>
      <c r="BN177" s="62"/>
      <c r="BO177" s="62"/>
      <c r="BP177" s="62"/>
      <c r="BQ177" s="62"/>
      <c r="BR177" s="62"/>
      <c r="BS177" s="62"/>
      <c r="BT177" s="62"/>
      <c r="BU177" s="62"/>
      <c r="BV177" s="62"/>
      <c r="BW177" s="62"/>
      <c r="BX177" s="62"/>
      <c r="BY177" s="62"/>
      <c r="BZ177" s="62"/>
      <c r="CA177" s="62"/>
      <c r="CB177" s="62"/>
      <c r="CC177" s="62"/>
      <c r="CD177" s="62"/>
      <c r="CE177" s="62"/>
      <c r="CF177" s="62"/>
      <c r="CG177" s="62"/>
      <c r="CH177" s="62"/>
      <c r="CI177" s="62"/>
      <c r="CJ177" s="62"/>
      <c r="CK177" s="62"/>
      <c r="CL177" s="62"/>
      <c r="CM177" s="62"/>
      <c r="CN177" s="62"/>
      <c r="CO177" s="62"/>
      <c r="CP177" s="62"/>
      <c r="CQ177" s="62"/>
      <c r="CR177" s="62"/>
      <c r="CS177" s="62"/>
      <c r="CT177" s="62"/>
      <c r="CU177" s="62"/>
      <c r="CV177" s="62"/>
      <c r="CW177" s="62"/>
      <c r="CX177" s="62"/>
      <c r="CY177" s="62"/>
      <c r="CZ177" s="62"/>
      <c r="DA177" s="62"/>
      <c r="DB177" s="62"/>
      <c r="DC177" s="62"/>
      <c r="DD177" s="62"/>
      <c r="DE177" s="62"/>
      <c r="DF177" s="62"/>
      <c r="DG177" s="62"/>
      <c r="DH177" s="62"/>
      <c r="DI177" s="62"/>
      <c r="DJ177" s="62"/>
      <c r="DK177" s="62"/>
      <c r="DL177" s="62"/>
      <c r="DM177" s="62"/>
      <c r="DN177" s="62"/>
      <c r="DO177" s="62"/>
      <c r="DP177" s="62"/>
      <c r="DQ177" s="62"/>
      <c r="DR177" s="62"/>
      <c r="DS177" s="62"/>
      <c r="DT177" s="62"/>
      <c r="DU177" s="62"/>
      <c r="DV177" s="62"/>
      <c r="DW177" s="62"/>
      <c r="DX177" s="62"/>
      <c r="DY177" s="62"/>
      <c r="DZ177" s="62"/>
      <c r="EA177" s="62"/>
      <c r="EB177" s="62"/>
      <c r="EC177" s="62"/>
      <c r="ED177" s="62"/>
      <c r="EE177" s="62"/>
      <c r="EF177" s="62"/>
      <c r="EG177" s="62"/>
      <c r="EH177" s="62"/>
      <c r="EI177" s="62"/>
      <c r="EJ177" s="62"/>
      <c r="EK177" s="62"/>
      <c r="EL177" s="62"/>
      <c r="EM177" s="62"/>
      <c r="EN177" s="62"/>
      <c r="EO177" s="62"/>
      <c r="EP177" s="62"/>
      <c r="EQ177" s="62"/>
      <c r="ER177" s="62"/>
      <c r="ES177" s="62"/>
      <c r="ET177" s="62"/>
      <c r="EU177" s="62"/>
      <c r="EV177" s="62"/>
      <c r="EW177" s="63"/>
    </row>
    <row r="178" spans="1:153" s="64" customFormat="1" ht="85.5" customHeight="1" x14ac:dyDescent="0.25">
      <c r="A178" s="110"/>
      <c r="B178" s="291"/>
      <c r="C178" s="120" t="s">
        <v>307</v>
      </c>
      <c r="D178" s="395">
        <v>37593400</v>
      </c>
      <c r="E178" s="59" t="s">
        <v>270</v>
      </c>
      <c r="F178" s="43">
        <v>100</v>
      </c>
      <c r="G178" s="61">
        <v>0</v>
      </c>
      <c r="H178" s="59">
        <f t="shared" si="19"/>
        <v>100</v>
      </c>
      <c r="I178" s="60">
        <f t="shared" si="22"/>
        <v>0.48943279374439558</v>
      </c>
      <c r="J178" s="43">
        <f>'[1]Oktober  (2)'!Q118</f>
        <v>0</v>
      </c>
      <c r="K178" s="61">
        <v>37580000</v>
      </c>
      <c r="L178" s="58">
        <v>100</v>
      </c>
      <c r="M178" s="44">
        <f t="shared" si="23"/>
        <v>13400</v>
      </c>
      <c r="N178" s="56" t="s">
        <v>317</v>
      </c>
      <c r="O178" s="111" t="s">
        <v>313</v>
      </c>
      <c r="P178" s="56" t="s">
        <v>524</v>
      </c>
      <c r="Q178" s="56" t="s">
        <v>522</v>
      </c>
      <c r="R178" s="111" t="s">
        <v>526</v>
      </c>
      <c r="S178" s="205" t="s">
        <v>303</v>
      </c>
      <c r="T178" s="205"/>
      <c r="U178" s="95" t="s">
        <v>314</v>
      </c>
      <c r="V178" s="95" t="s">
        <v>315</v>
      </c>
      <c r="W178" s="103" t="s">
        <v>316</v>
      </c>
      <c r="X178" s="56">
        <v>37580000</v>
      </c>
      <c r="Y178" s="56" t="s">
        <v>318</v>
      </c>
      <c r="Z178" s="57">
        <f>(D178/D227)*100</f>
        <v>0.48943279374439552</v>
      </c>
      <c r="AA178" s="58">
        <f t="shared" si="18"/>
        <v>37593300</v>
      </c>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c r="BF178" s="62"/>
      <c r="BG178" s="62"/>
      <c r="BH178" s="62"/>
      <c r="BI178" s="62"/>
      <c r="BJ178" s="62"/>
      <c r="BK178" s="62"/>
      <c r="BL178" s="62"/>
      <c r="BM178" s="62"/>
      <c r="BN178" s="62"/>
      <c r="BO178" s="62"/>
      <c r="BP178" s="62"/>
      <c r="BQ178" s="62"/>
      <c r="BR178" s="62"/>
      <c r="BS178" s="62"/>
      <c r="BT178" s="62"/>
      <c r="BU178" s="62"/>
      <c r="BV178" s="62"/>
      <c r="BW178" s="62"/>
      <c r="BX178" s="62"/>
      <c r="BY178" s="62"/>
      <c r="BZ178" s="62"/>
      <c r="CA178" s="62"/>
      <c r="CB178" s="62"/>
      <c r="CC178" s="62"/>
      <c r="CD178" s="62"/>
      <c r="CE178" s="62"/>
      <c r="CF178" s="62"/>
      <c r="CG178" s="62"/>
      <c r="CH178" s="62"/>
      <c r="CI178" s="62"/>
      <c r="CJ178" s="62"/>
      <c r="CK178" s="62"/>
      <c r="CL178" s="62"/>
      <c r="CM178" s="62"/>
      <c r="CN178" s="62"/>
      <c r="CO178" s="62"/>
      <c r="CP178" s="62"/>
      <c r="CQ178" s="62"/>
      <c r="CR178" s="62"/>
      <c r="CS178" s="62"/>
      <c r="CT178" s="62"/>
      <c r="CU178" s="62"/>
      <c r="CV178" s="62"/>
      <c r="CW178" s="62"/>
      <c r="CX178" s="62"/>
      <c r="CY178" s="62"/>
      <c r="CZ178" s="62"/>
      <c r="DA178" s="62"/>
      <c r="DB178" s="62"/>
      <c r="DC178" s="62"/>
      <c r="DD178" s="62"/>
      <c r="DE178" s="62"/>
      <c r="DF178" s="62"/>
      <c r="DG178" s="62"/>
      <c r="DH178" s="62"/>
      <c r="DI178" s="62"/>
      <c r="DJ178" s="62"/>
      <c r="DK178" s="62"/>
      <c r="DL178" s="62"/>
      <c r="DM178" s="62"/>
      <c r="DN178" s="62"/>
      <c r="DO178" s="62"/>
      <c r="DP178" s="62"/>
      <c r="DQ178" s="62"/>
      <c r="DR178" s="62"/>
      <c r="DS178" s="62"/>
      <c r="DT178" s="62"/>
      <c r="DU178" s="62"/>
      <c r="DV178" s="62"/>
      <c r="DW178" s="62"/>
      <c r="DX178" s="62"/>
      <c r="DY178" s="62"/>
      <c r="DZ178" s="62"/>
      <c r="EA178" s="62"/>
      <c r="EB178" s="62"/>
      <c r="EC178" s="62"/>
      <c r="ED178" s="62"/>
      <c r="EE178" s="62"/>
      <c r="EF178" s="62"/>
      <c r="EG178" s="62"/>
      <c r="EH178" s="62"/>
      <c r="EI178" s="62"/>
      <c r="EJ178" s="62"/>
      <c r="EK178" s="62"/>
      <c r="EL178" s="62"/>
      <c r="EM178" s="62"/>
      <c r="EN178" s="62"/>
      <c r="EO178" s="62"/>
      <c r="EP178" s="62"/>
      <c r="EQ178" s="62"/>
      <c r="ER178" s="62"/>
      <c r="ES178" s="62"/>
      <c r="ET178" s="62"/>
      <c r="EU178" s="62"/>
      <c r="EV178" s="62"/>
      <c r="EW178" s="63"/>
    </row>
    <row r="179" spans="1:153" s="64" customFormat="1" ht="133.5" customHeight="1" x14ac:dyDescent="0.25">
      <c r="A179" s="110"/>
      <c r="B179" s="291"/>
      <c r="C179" s="120" t="s">
        <v>307</v>
      </c>
      <c r="D179" s="395">
        <v>75186800</v>
      </c>
      <c r="E179" s="59" t="s">
        <v>270</v>
      </c>
      <c r="F179" s="43">
        <v>100</v>
      </c>
      <c r="G179" s="61">
        <v>0</v>
      </c>
      <c r="H179" s="59">
        <f t="shared" si="19"/>
        <v>100</v>
      </c>
      <c r="I179" s="60">
        <f t="shared" si="22"/>
        <v>0.97886558748879116</v>
      </c>
      <c r="J179" s="43">
        <f>'[1]Oktober  (2)'!Q119</f>
        <v>0</v>
      </c>
      <c r="K179" s="61">
        <v>75000000</v>
      </c>
      <c r="L179" s="58">
        <v>100</v>
      </c>
      <c r="M179" s="44">
        <f t="shared" si="23"/>
        <v>186800</v>
      </c>
      <c r="N179" s="56" t="s">
        <v>323</v>
      </c>
      <c r="O179" s="111" t="s">
        <v>319</v>
      </c>
      <c r="P179" s="56" t="s">
        <v>527</v>
      </c>
      <c r="Q179" s="56" t="s">
        <v>523</v>
      </c>
      <c r="R179" s="111" t="s">
        <v>525</v>
      </c>
      <c r="S179" s="205" t="s">
        <v>303</v>
      </c>
      <c r="T179" s="205"/>
      <c r="U179" s="95" t="s">
        <v>320</v>
      </c>
      <c r="V179" s="95" t="s">
        <v>321</v>
      </c>
      <c r="W179" s="103" t="s">
        <v>322</v>
      </c>
      <c r="X179" s="56">
        <v>75000000</v>
      </c>
      <c r="Y179" s="56" t="s">
        <v>324</v>
      </c>
      <c r="Z179" s="57">
        <f>(D179/D227)*100</f>
        <v>0.97886558748879104</v>
      </c>
      <c r="AA179" s="58">
        <f t="shared" si="18"/>
        <v>75186700</v>
      </c>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c r="BF179" s="62"/>
      <c r="BG179" s="62"/>
      <c r="BH179" s="62"/>
      <c r="BI179" s="62"/>
      <c r="BJ179" s="62"/>
      <c r="BK179" s="62"/>
      <c r="BL179" s="62"/>
      <c r="BM179" s="62"/>
      <c r="BN179" s="62"/>
      <c r="BO179" s="62"/>
      <c r="BP179" s="62"/>
      <c r="BQ179" s="62"/>
      <c r="BR179" s="62"/>
      <c r="BS179" s="62"/>
      <c r="BT179" s="62"/>
      <c r="BU179" s="62"/>
      <c r="BV179" s="62"/>
      <c r="BW179" s="62"/>
      <c r="BX179" s="62"/>
      <c r="BY179" s="62"/>
      <c r="BZ179" s="62"/>
      <c r="CA179" s="62"/>
      <c r="CB179" s="62"/>
      <c r="CC179" s="62"/>
      <c r="CD179" s="62"/>
      <c r="CE179" s="62"/>
      <c r="CF179" s="62"/>
      <c r="CG179" s="62"/>
      <c r="CH179" s="62"/>
      <c r="CI179" s="62"/>
      <c r="CJ179" s="62"/>
      <c r="CK179" s="62"/>
      <c r="CL179" s="62"/>
      <c r="CM179" s="62"/>
      <c r="CN179" s="62"/>
      <c r="CO179" s="62"/>
      <c r="CP179" s="62"/>
      <c r="CQ179" s="62"/>
      <c r="CR179" s="62"/>
      <c r="CS179" s="62"/>
      <c r="CT179" s="62"/>
      <c r="CU179" s="62"/>
      <c r="CV179" s="62"/>
      <c r="CW179" s="62"/>
      <c r="CX179" s="62"/>
      <c r="CY179" s="62"/>
      <c r="CZ179" s="62"/>
      <c r="DA179" s="62"/>
      <c r="DB179" s="62"/>
      <c r="DC179" s="62"/>
      <c r="DD179" s="62"/>
      <c r="DE179" s="62"/>
      <c r="DF179" s="62"/>
      <c r="DG179" s="62"/>
      <c r="DH179" s="62"/>
      <c r="DI179" s="62"/>
      <c r="DJ179" s="62"/>
      <c r="DK179" s="62"/>
      <c r="DL179" s="62"/>
      <c r="DM179" s="62"/>
      <c r="DN179" s="62"/>
      <c r="DO179" s="62"/>
      <c r="DP179" s="62"/>
      <c r="DQ179" s="62"/>
      <c r="DR179" s="62"/>
      <c r="DS179" s="62"/>
      <c r="DT179" s="62"/>
      <c r="DU179" s="62"/>
      <c r="DV179" s="62"/>
      <c r="DW179" s="62"/>
      <c r="DX179" s="62"/>
      <c r="DY179" s="62"/>
      <c r="DZ179" s="62"/>
      <c r="EA179" s="62"/>
      <c r="EB179" s="62"/>
      <c r="EC179" s="62"/>
      <c r="ED179" s="62"/>
      <c r="EE179" s="62"/>
      <c r="EF179" s="62"/>
      <c r="EG179" s="62"/>
      <c r="EH179" s="62"/>
      <c r="EI179" s="62"/>
      <c r="EJ179" s="62"/>
      <c r="EK179" s="62"/>
      <c r="EL179" s="62"/>
      <c r="EM179" s="62"/>
      <c r="EN179" s="62"/>
      <c r="EO179" s="62"/>
      <c r="EP179" s="62"/>
      <c r="EQ179" s="62"/>
      <c r="ER179" s="62"/>
      <c r="ES179" s="62"/>
      <c r="ET179" s="62"/>
      <c r="EU179" s="62"/>
      <c r="EV179" s="62"/>
      <c r="EW179" s="63"/>
    </row>
    <row r="180" spans="1:153" s="64" customFormat="1" ht="133.5" customHeight="1" x14ac:dyDescent="0.25">
      <c r="A180" s="110"/>
      <c r="B180" s="291"/>
      <c r="C180" s="120" t="s">
        <v>307</v>
      </c>
      <c r="D180" s="395">
        <v>75186800</v>
      </c>
      <c r="E180" s="59" t="s">
        <v>270</v>
      </c>
      <c r="F180" s="43">
        <f>'[1]Oktober  (2)'!O120</f>
        <v>15</v>
      </c>
      <c r="G180" s="61">
        <v>85</v>
      </c>
      <c r="H180" s="59">
        <f t="shared" si="19"/>
        <v>100</v>
      </c>
      <c r="I180" s="60">
        <f t="shared" si="22"/>
        <v>0.97886558748879116</v>
      </c>
      <c r="J180" s="43">
        <f>'[1]Oktober  (2)'!Q120</f>
        <v>0</v>
      </c>
      <c r="K180" s="61">
        <v>75000000</v>
      </c>
      <c r="L180" s="58">
        <v>100</v>
      </c>
      <c r="M180" s="44">
        <f t="shared" si="23"/>
        <v>186800</v>
      </c>
      <c r="N180" s="56" t="s">
        <v>326</v>
      </c>
      <c r="O180" s="111" t="s">
        <v>209</v>
      </c>
      <c r="P180" s="56" t="s">
        <v>530</v>
      </c>
      <c r="Q180" s="56" t="s">
        <v>523</v>
      </c>
      <c r="R180" s="111" t="s">
        <v>529</v>
      </c>
      <c r="S180" s="205" t="s">
        <v>303</v>
      </c>
      <c r="T180" s="205"/>
      <c r="U180" s="95" t="s">
        <v>320</v>
      </c>
      <c r="V180" s="95" t="s">
        <v>321</v>
      </c>
      <c r="W180" s="103" t="s">
        <v>325</v>
      </c>
      <c r="X180" s="56">
        <v>75000000</v>
      </c>
      <c r="Y180" s="56" t="s">
        <v>327</v>
      </c>
      <c r="Z180" s="57">
        <f>(D180/D227)*100</f>
        <v>0.97886558748879104</v>
      </c>
      <c r="AA180" s="58">
        <f t="shared" si="18"/>
        <v>75186700</v>
      </c>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c r="BF180" s="62"/>
      <c r="BG180" s="62"/>
      <c r="BH180" s="62"/>
      <c r="BI180" s="62"/>
      <c r="BJ180" s="62"/>
      <c r="BK180" s="62"/>
      <c r="BL180" s="62"/>
      <c r="BM180" s="62"/>
      <c r="BN180" s="62"/>
      <c r="BO180" s="62"/>
      <c r="BP180" s="62"/>
      <c r="BQ180" s="62"/>
      <c r="BR180" s="62"/>
      <c r="BS180" s="62"/>
      <c r="BT180" s="62"/>
      <c r="BU180" s="62"/>
      <c r="BV180" s="62"/>
      <c r="BW180" s="62"/>
      <c r="BX180" s="62"/>
      <c r="BY180" s="62"/>
      <c r="BZ180" s="62"/>
      <c r="CA180" s="62"/>
      <c r="CB180" s="62"/>
      <c r="CC180" s="62"/>
      <c r="CD180" s="62"/>
      <c r="CE180" s="62"/>
      <c r="CF180" s="62"/>
      <c r="CG180" s="62"/>
      <c r="CH180" s="62"/>
      <c r="CI180" s="62"/>
      <c r="CJ180" s="62"/>
      <c r="CK180" s="62"/>
      <c r="CL180" s="62"/>
      <c r="CM180" s="62"/>
      <c r="CN180" s="62"/>
      <c r="CO180" s="62"/>
      <c r="CP180" s="62"/>
      <c r="CQ180" s="62"/>
      <c r="CR180" s="62"/>
      <c r="CS180" s="62"/>
      <c r="CT180" s="62"/>
      <c r="CU180" s="62"/>
      <c r="CV180" s="62"/>
      <c r="CW180" s="62"/>
      <c r="CX180" s="62"/>
      <c r="CY180" s="62"/>
      <c r="CZ180" s="62"/>
      <c r="DA180" s="62"/>
      <c r="DB180" s="62"/>
      <c r="DC180" s="62"/>
      <c r="DD180" s="62"/>
      <c r="DE180" s="62"/>
      <c r="DF180" s="62"/>
      <c r="DG180" s="62"/>
      <c r="DH180" s="62"/>
      <c r="DI180" s="62"/>
      <c r="DJ180" s="62"/>
      <c r="DK180" s="62"/>
      <c r="DL180" s="62"/>
      <c r="DM180" s="62"/>
      <c r="DN180" s="62"/>
      <c r="DO180" s="62"/>
      <c r="DP180" s="62"/>
      <c r="DQ180" s="62"/>
      <c r="DR180" s="62"/>
      <c r="DS180" s="62"/>
      <c r="DT180" s="62"/>
      <c r="DU180" s="62"/>
      <c r="DV180" s="62"/>
      <c r="DW180" s="62"/>
      <c r="DX180" s="62"/>
      <c r="DY180" s="62"/>
      <c r="DZ180" s="62"/>
      <c r="EA180" s="62"/>
      <c r="EB180" s="62"/>
      <c r="EC180" s="62"/>
      <c r="ED180" s="62"/>
      <c r="EE180" s="62"/>
      <c r="EF180" s="62"/>
      <c r="EG180" s="62"/>
      <c r="EH180" s="62"/>
      <c r="EI180" s="62"/>
      <c r="EJ180" s="62"/>
      <c r="EK180" s="62"/>
      <c r="EL180" s="62"/>
      <c r="EM180" s="62"/>
      <c r="EN180" s="62"/>
      <c r="EO180" s="62"/>
      <c r="EP180" s="62"/>
      <c r="EQ180" s="62"/>
      <c r="ER180" s="62"/>
      <c r="ES180" s="62"/>
      <c r="ET180" s="62"/>
      <c r="EU180" s="62"/>
      <c r="EV180" s="62"/>
      <c r="EW180" s="63"/>
    </row>
    <row r="181" spans="1:153" s="64" customFormat="1" ht="135.75" customHeight="1" x14ac:dyDescent="0.25">
      <c r="A181" s="110"/>
      <c r="B181" s="291"/>
      <c r="C181" s="120" t="s">
        <v>307</v>
      </c>
      <c r="D181" s="395">
        <v>75186800</v>
      </c>
      <c r="E181" s="59" t="s">
        <v>270</v>
      </c>
      <c r="F181" s="43">
        <f>'[1]Oktober  (2)'!O121</f>
        <v>100</v>
      </c>
      <c r="G181" s="61">
        <v>0</v>
      </c>
      <c r="H181" s="59">
        <f t="shared" si="19"/>
        <v>100</v>
      </c>
      <c r="I181" s="60">
        <f t="shared" si="22"/>
        <v>0.97886558748879116</v>
      </c>
      <c r="J181" s="43">
        <f>'[1]Oktober  (2)'!Q121</f>
        <v>0</v>
      </c>
      <c r="K181" s="61">
        <v>75000000</v>
      </c>
      <c r="L181" s="58">
        <v>100</v>
      </c>
      <c r="M181" s="44">
        <f t="shared" si="23"/>
        <v>186800</v>
      </c>
      <c r="N181" s="56" t="s">
        <v>330</v>
      </c>
      <c r="O181" s="111" t="s">
        <v>328</v>
      </c>
      <c r="P181" s="56" t="s">
        <v>539</v>
      </c>
      <c r="Q181" s="56" t="s">
        <v>523</v>
      </c>
      <c r="R181" s="111" t="s">
        <v>540</v>
      </c>
      <c r="S181" s="205" t="s">
        <v>303</v>
      </c>
      <c r="T181" s="205"/>
      <c r="U181" s="95" t="s">
        <v>320</v>
      </c>
      <c r="V181" s="95" t="s">
        <v>321</v>
      </c>
      <c r="W181" s="103" t="s">
        <v>329</v>
      </c>
      <c r="X181" s="56">
        <v>75000000</v>
      </c>
      <c r="Y181" s="56" t="s">
        <v>331</v>
      </c>
      <c r="Z181" s="57">
        <f>(D181/D227)*100</f>
        <v>0.97886558748879104</v>
      </c>
      <c r="AA181" s="58">
        <f t="shared" si="18"/>
        <v>75186700</v>
      </c>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c r="BF181" s="62"/>
      <c r="BG181" s="62"/>
      <c r="BH181" s="62"/>
      <c r="BI181" s="62"/>
      <c r="BJ181" s="62"/>
      <c r="BK181" s="62"/>
      <c r="BL181" s="62"/>
      <c r="BM181" s="62"/>
      <c r="BN181" s="62"/>
      <c r="BO181" s="62"/>
      <c r="BP181" s="62"/>
      <c r="BQ181" s="62"/>
      <c r="BR181" s="62"/>
      <c r="BS181" s="62"/>
      <c r="BT181" s="62"/>
      <c r="BU181" s="62"/>
      <c r="BV181" s="62"/>
      <c r="BW181" s="62"/>
      <c r="BX181" s="62"/>
      <c r="BY181" s="62"/>
      <c r="BZ181" s="62"/>
      <c r="CA181" s="62"/>
      <c r="CB181" s="62"/>
      <c r="CC181" s="62"/>
      <c r="CD181" s="62"/>
      <c r="CE181" s="62"/>
      <c r="CF181" s="62"/>
      <c r="CG181" s="62"/>
      <c r="CH181" s="62"/>
      <c r="CI181" s="62"/>
      <c r="CJ181" s="62"/>
      <c r="CK181" s="62"/>
      <c r="CL181" s="62"/>
      <c r="CM181" s="62"/>
      <c r="CN181" s="62"/>
      <c r="CO181" s="62"/>
      <c r="CP181" s="62"/>
      <c r="CQ181" s="62"/>
      <c r="CR181" s="62"/>
      <c r="CS181" s="62"/>
      <c r="CT181" s="62"/>
      <c r="CU181" s="62"/>
      <c r="CV181" s="62"/>
      <c r="CW181" s="62"/>
      <c r="CX181" s="62"/>
      <c r="CY181" s="62"/>
      <c r="CZ181" s="62"/>
      <c r="DA181" s="62"/>
      <c r="DB181" s="62"/>
      <c r="DC181" s="62"/>
      <c r="DD181" s="62"/>
      <c r="DE181" s="62"/>
      <c r="DF181" s="62"/>
      <c r="DG181" s="62"/>
      <c r="DH181" s="62"/>
      <c r="DI181" s="62"/>
      <c r="DJ181" s="62"/>
      <c r="DK181" s="62"/>
      <c r="DL181" s="62"/>
      <c r="DM181" s="62"/>
      <c r="DN181" s="62"/>
      <c r="DO181" s="62"/>
      <c r="DP181" s="62"/>
      <c r="DQ181" s="62"/>
      <c r="DR181" s="62"/>
      <c r="DS181" s="62"/>
      <c r="DT181" s="62"/>
      <c r="DU181" s="62"/>
      <c r="DV181" s="62"/>
      <c r="DW181" s="62"/>
      <c r="DX181" s="62"/>
      <c r="DY181" s="62"/>
      <c r="DZ181" s="62"/>
      <c r="EA181" s="62"/>
      <c r="EB181" s="62"/>
      <c r="EC181" s="62"/>
      <c r="ED181" s="62"/>
      <c r="EE181" s="62"/>
      <c r="EF181" s="62"/>
      <c r="EG181" s="62"/>
      <c r="EH181" s="62"/>
      <c r="EI181" s="62"/>
      <c r="EJ181" s="62"/>
      <c r="EK181" s="62"/>
      <c r="EL181" s="62"/>
      <c r="EM181" s="62"/>
      <c r="EN181" s="62"/>
      <c r="EO181" s="62"/>
      <c r="EP181" s="62"/>
      <c r="EQ181" s="62"/>
      <c r="ER181" s="62"/>
      <c r="ES181" s="62"/>
      <c r="ET181" s="62"/>
      <c r="EU181" s="62"/>
      <c r="EV181" s="62"/>
      <c r="EW181" s="63"/>
    </row>
    <row r="182" spans="1:153" s="64" customFormat="1" ht="63" x14ac:dyDescent="0.25">
      <c r="A182" s="110"/>
      <c r="B182" s="291"/>
      <c r="C182" s="120" t="s">
        <v>307</v>
      </c>
      <c r="D182" s="395">
        <v>37593400</v>
      </c>
      <c r="E182" s="59" t="s">
        <v>270</v>
      </c>
      <c r="F182" s="43">
        <v>100</v>
      </c>
      <c r="G182" s="61">
        <v>0</v>
      </c>
      <c r="H182" s="59">
        <f t="shared" si="19"/>
        <v>100</v>
      </c>
      <c r="I182" s="60">
        <f t="shared" si="22"/>
        <v>0.48943279374439558</v>
      </c>
      <c r="J182" s="43">
        <f>'[1]Oktober  (2)'!Q122</f>
        <v>0</v>
      </c>
      <c r="K182" s="61">
        <v>37454000</v>
      </c>
      <c r="L182" s="58">
        <v>100</v>
      </c>
      <c r="M182" s="44">
        <f t="shared" si="23"/>
        <v>139400</v>
      </c>
      <c r="N182" s="56" t="s">
        <v>335</v>
      </c>
      <c r="O182" s="111" t="s">
        <v>332</v>
      </c>
      <c r="P182" s="56" t="s">
        <v>501</v>
      </c>
      <c r="Q182" s="56" t="s">
        <v>522</v>
      </c>
      <c r="R182" s="111" t="s">
        <v>552</v>
      </c>
      <c r="S182" s="205" t="s">
        <v>303</v>
      </c>
      <c r="T182" s="205"/>
      <c r="U182" s="95" t="s">
        <v>314</v>
      </c>
      <c r="V182" s="56" t="s">
        <v>333</v>
      </c>
      <c r="W182" s="55" t="s">
        <v>334</v>
      </c>
      <c r="X182" s="56">
        <v>37454000</v>
      </c>
      <c r="Y182" s="56" t="s">
        <v>336</v>
      </c>
      <c r="Z182" s="57">
        <f>(D182/D227)*100</f>
        <v>0.48943279374439552</v>
      </c>
      <c r="AA182" s="58">
        <f t="shared" si="18"/>
        <v>37593300</v>
      </c>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c r="BF182" s="62"/>
      <c r="BG182" s="62"/>
      <c r="BH182" s="62"/>
      <c r="BI182" s="62"/>
      <c r="BJ182" s="62"/>
      <c r="BK182" s="62"/>
      <c r="BL182" s="62"/>
      <c r="BM182" s="62"/>
      <c r="BN182" s="62"/>
      <c r="BO182" s="62"/>
      <c r="BP182" s="62"/>
      <c r="BQ182" s="62"/>
      <c r="BR182" s="62"/>
      <c r="BS182" s="62"/>
      <c r="BT182" s="62"/>
      <c r="BU182" s="62"/>
      <c r="BV182" s="62"/>
      <c r="BW182" s="62"/>
      <c r="BX182" s="62"/>
      <c r="BY182" s="62"/>
      <c r="BZ182" s="62"/>
      <c r="CA182" s="62"/>
      <c r="CB182" s="62"/>
      <c r="CC182" s="62"/>
      <c r="CD182" s="62"/>
      <c r="CE182" s="62"/>
      <c r="CF182" s="62"/>
      <c r="CG182" s="62"/>
      <c r="CH182" s="62"/>
      <c r="CI182" s="62"/>
      <c r="CJ182" s="62"/>
      <c r="CK182" s="62"/>
      <c r="CL182" s="62"/>
      <c r="CM182" s="62"/>
      <c r="CN182" s="62"/>
      <c r="CO182" s="62"/>
      <c r="CP182" s="62"/>
      <c r="CQ182" s="62"/>
      <c r="CR182" s="62"/>
      <c r="CS182" s="62"/>
      <c r="CT182" s="62"/>
      <c r="CU182" s="62"/>
      <c r="CV182" s="62"/>
      <c r="CW182" s="62"/>
      <c r="CX182" s="62"/>
      <c r="CY182" s="62"/>
      <c r="CZ182" s="62"/>
      <c r="DA182" s="62"/>
      <c r="DB182" s="62"/>
      <c r="DC182" s="62"/>
      <c r="DD182" s="62"/>
      <c r="DE182" s="62"/>
      <c r="DF182" s="62"/>
      <c r="DG182" s="62"/>
      <c r="DH182" s="62"/>
      <c r="DI182" s="62"/>
      <c r="DJ182" s="62"/>
      <c r="DK182" s="62"/>
      <c r="DL182" s="62"/>
      <c r="DM182" s="62"/>
      <c r="DN182" s="62"/>
      <c r="DO182" s="62"/>
      <c r="DP182" s="62"/>
      <c r="DQ182" s="62"/>
      <c r="DR182" s="62"/>
      <c r="DS182" s="62"/>
      <c r="DT182" s="62"/>
      <c r="DU182" s="62"/>
      <c r="DV182" s="62"/>
      <c r="DW182" s="62"/>
      <c r="DX182" s="62"/>
      <c r="DY182" s="62"/>
      <c r="DZ182" s="62"/>
      <c r="EA182" s="62"/>
      <c r="EB182" s="62"/>
      <c r="EC182" s="62"/>
      <c r="ED182" s="62"/>
      <c r="EE182" s="62"/>
      <c r="EF182" s="62"/>
      <c r="EG182" s="62"/>
      <c r="EH182" s="62"/>
      <c r="EI182" s="62"/>
      <c r="EJ182" s="62"/>
      <c r="EK182" s="62"/>
      <c r="EL182" s="62"/>
      <c r="EM182" s="62"/>
      <c r="EN182" s="62"/>
      <c r="EO182" s="62"/>
      <c r="EP182" s="62"/>
      <c r="EQ182" s="62"/>
      <c r="ER182" s="62"/>
      <c r="ES182" s="62"/>
      <c r="ET182" s="62"/>
      <c r="EU182" s="62"/>
      <c r="EV182" s="62"/>
      <c r="EW182" s="63"/>
    </row>
    <row r="183" spans="1:153" s="64" customFormat="1" ht="63" hidden="1" x14ac:dyDescent="0.25">
      <c r="A183" s="110"/>
      <c r="B183" s="291"/>
      <c r="C183" s="120" t="s">
        <v>337</v>
      </c>
      <c r="D183" s="395">
        <v>0</v>
      </c>
      <c r="E183" s="59"/>
      <c r="F183" s="43">
        <f>'[1]Oktober  (2)'!O123</f>
        <v>0</v>
      </c>
      <c r="G183" s="61">
        <v>0</v>
      </c>
      <c r="H183" s="59">
        <f t="shared" si="19"/>
        <v>0</v>
      </c>
      <c r="I183" s="60">
        <f t="shared" si="22"/>
        <v>0</v>
      </c>
      <c r="J183" s="43">
        <f>'[1]Oktober  (2)'!Q123</f>
        <v>0</v>
      </c>
      <c r="K183" s="61">
        <v>0</v>
      </c>
      <c r="L183" s="58">
        <f t="shared" si="15"/>
        <v>0</v>
      </c>
      <c r="M183" s="44">
        <f t="shared" si="23"/>
        <v>0</v>
      </c>
      <c r="N183" s="56">
        <v>0</v>
      </c>
      <c r="O183" s="111" t="s">
        <v>338</v>
      </c>
      <c r="P183" s="56"/>
      <c r="Q183" s="56"/>
      <c r="R183" s="111"/>
      <c r="S183" s="205" t="s">
        <v>303</v>
      </c>
      <c r="T183" s="205"/>
      <c r="U183" s="56">
        <v>0</v>
      </c>
      <c r="V183" s="56">
        <v>0</v>
      </c>
      <c r="W183" s="55">
        <v>0</v>
      </c>
      <c r="X183" s="56">
        <v>0</v>
      </c>
      <c r="Y183" s="56">
        <v>0</v>
      </c>
      <c r="Z183" s="57">
        <f>(D183/D227)*100</f>
        <v>0</v>
      </c>
      <c r="AA183" s="58">
        <f t="shared" si="18"/>
        <v>0</v>
      </c>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c r="BF183" s="62"/>
      <c r="BG183" s="62"/>
      <c r="BH183" s="62"/>
      <c r="BI183" s="62"/>
      <c r="BJ183" s="62"/>
      <c r="BK183" s="62"/>
      <c r="BL183" s="62"/>
      <c r="BM183" s="62"/>
      <c r="BN183" s="62"/>
      <c r="BO183" s="62"/>
      <c r="BP183" s="62"/>
      <c r="BQ183" s="62"/>
      <c r="BR183" s="62"/>
      <c r="BS183" s="62"/>
      <c r="BT183" s="62"/>
      <c r="BU183" s="62"/>
      <c r="BV183" s="62"/>
      <c r="BW183" s="62"/>
      <c r="BX183" s="62"/>
      <c r="BY183" s="62"/>
      <c r="BZ183" s="62"/>
      <c r="CA183" s="62"/>
      <c r="CB183" s="62"/>
      <c r="CC183" s="62"/>
      <c r="CD183" s="62"/>
      <c r="CE183" s="62"/>
      <c r="CF183" s="62"/>
      <c r="CG183" s="62"/>
      <c r="CH183" s="62"/>
      <c r="CI183" s="62"/>
      <c r="CJ183" s="62"/>
      <c r="CK183" s="62"/>
      <c r="CL183" s="62"/>
      <c r="CM183" s="62"/>
      <c r="CN183" s="62"/>
      <c r="CO183" s="62"/>
      <c r="CP183" s="62"/>
      <c r="CQ183" s="62"/>
      <c r="CR183" s="62"/>
      <c r="CS183" s="62"/>
      <c r="CT183" s="62"/>
      <c r="CU183" s="62"/>
      <c r="CV183" s="62"/>
      <c r="CW183" s="62"/>
      <c r="CX183" s="62"/>
      <c r="CY183" s="62"/>
      <c r="CZ183" s="62"/>
      <c r="DA183" s="62"/>
      <c r="DB183" s="62"/>
      <c r="DC183" s="62"/>
      <c r="DD183" s="62"/>
      <c r="DE183" s="62"/>
      <c r="DF183" s="62"/>
      <c r="DG183" s="62"/>
      <c r="DH183" s="62"/>
      <c r="DI183" s="62"/>
      <c r="DJ183" s="62"/>
      <c r="DK183" s="62"/>
      <c r="DL183" s="62"/>
      <c r="DM183" s="62"/>
      <c r="DN183" s="62"/>
      <c r="DO183" s="62"/>
      <c r="DP183" s="62"/>
      <c r="DQ183" s="62"/>
      <c r="DR183" s="62"/>
      <c r="DS183" s="62"/>
      <c r="DT183" s="62"/>
      <c r="DU183" s="62"/>
      <c r="DV183" s="62"/>
      <c r="DW183" s="62"/>
      <c r="DX183" s="62"/>
      <c r="DY183" s="62"/>
      <c r="DZ183" s="62"/>
      <c r="EA183" s="62"/>
      <c r="EB183" s="62"/>
      <c r="EC183" s="62"/>
      <c r="ED183" s="62"/>
      <c r="EE183" s="62"/>
      <c r="EF183" s="62"/>
      <c r="EG183" s="62"/>
      <c r="EH183" s="62"/>
      <c r="EI183" s="62"/>
      <c r="EJ183" s="62"/>
      <c r="EK183" s="62"/>
      <c r="EL183" s="62"/>
      <c r="EM183" s="62"/>
      <c r="EN183" s="62"/>
      <c r="EO183" s="62"/>
      <c r="EP183" s="62"/>
      <c r="EQ183" s="62"/>
      <c r="ER183" s="62"/>
      <c r="ES183" s="62"/>
      <c r="ET183" s="62"/>
      <c r="EU183" s="62"/>
      <c r="EV183" s="62"/>
      <c r="EW183" s="63"/>
    </row>
    <row r="184" spans="1:153" s="64" customFormat="1" ht="47.25" x14ac:dyDescent="0.25">
      <c r="A184" s="110"/>
      <c r="B184" s="291"/>
      <c r="C184" s="120" t="s">
        <v>612</v>
      </c>
      <c r="D184" s="395">
        <v>0</v>
      </c>
      <c r="E184" s="59"/>
      <c r="F184" s="43"/>
      <c r="G184" s="61"/>
      <c r="H184" s="59"/>
      <c r="I184" s="60"/>
      <c r="J184" s="43"/>
      <c r="K184" s="61"/>
      <c r="L184" s="58"/>
      <c r="M184" s="44"/>
      <c r="N184" s="56"/>
      <c r="O184" s="111"/>
      <c r="P184" s="56"/>
      <c r="Q184" s="56"/>
      <c r="R184" s="111"/>
      <c r="S184" s="205"/>
      <c r="T184" s="205"/>
      <c r="U184" s="56"/>
      <c r="V184" s="56"/>
      <c r="W184" s="55"/>
      <c r="X184" s="56"/>
      <c r="Y184" s="56"/>
      <c r="Z184" s="57"/>
      <c r="AA184" s="58"/>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c r="BF184" s="62"/>
      <c r="BG184" s="62"/>
      <c r="BH184" s="62"/>
      <c r="BI184" s="62"/>
      <c r="BJ184" s="62"/>
      <c r="BK184" s="62"/>
      <c r="BL184" s="62"/>
      <c r="BM184" s="62"/>
      <c r="BN184" s="62"/>
      <c r="BO184" s="62"/>
      <c r="BP184" s="62"/>
      <c r="BQ184" s="62"/>
      <c r="BR184" s="62"/>
      <c r="BS184" s="62"/>
      <c r="BT184" s="62"/>
      <c r="BU184" s="62"/>
      <c r="BV184" s="62"/>
      <c r="BW184" s="62"/>
      <c r="BX184" s="62"/>
      <c r="BY184" s="62"/>
      <c r="BZ184" s="62"/>
      <c r="CA184" s="62"/>
      <c r="CB184" s="62"/>
      <c r="CC184" s="62"/>
      <c r="CD184" s="62"/>
      <c r="CE184" s="62"/>
      <c r="CF184" s="62"/>
      <c r="CG184" s="62"/>
      <c r="CH184" s="62"/>
      <c r="CI184" s="62"/>
      <c r="CJ184" s="62"/>
      <c r="CK184" s="62"/>
      <c r="CL184" s="62"/>
      <c r="CM184" s="62"/>
      <c r="CN184" s="62"/>
      <c r="CO184" s="62"/>
      <c r="CP184" s="62"/>
      <c r="CQ184" s="62"/>
      <c r="CR184" s="62"/>
      <c r="CS184" s="62"/>
      <c r="CT184" s="62"/>
      <c r="CU184" s="62"/>
      <c r="CV184" s="62"/>
      <c r="CW184" s="62"/>
      <c r="CX184" s="62"/>
      <c r="CY184" s="62"/>
      <c r="CZ184" s="62"/>
      <c r="DA184" s="62"/>
      <c r="DB184" s="62"/>
      <c r="DC184" s="62"/>
      <c r="DD184" s="62"/>
      <c r="DE184" s="62"/>
      <c r="DF184" s="62"/>
      <c r="DG184" s="62"/>
      <c r="DH184" s="62"/>
      <c r="DI184" s="62"/>
      <c r="DJ184" s="62"/>
      <c r="DK184" s="62"/>
      <c r="DL184" s="62"/>
      <c r="DM184" s="62"/>
      <c r="DN184" s="62"/>
      <c r="DO184" s="62"/>
      <c r="DP184" s="62"/>
      <c r="DQ184" s="62"/>
      <c r="DR184" s="62"/>
      <c r="DS184" s="62"/>
      <c r="DT184" s="62"/>
      <c r="DU184" s="62"/>
      <c r="DV184" s="62"/>
      <c r="DW184" s="62"/>
      <c r="DX184" s="62"/>
      <c r="DY184" s="62"/>
      <c r="DZ184" s="62"/>
      <c r="EA184" s="62"/>
      <c r="EB184" s="62"/>
      <c r="EC184" s="62"/>
      <c r="ED184" s="62"/>
      <c r="EE184" s="62"/>
      <c r="EF184" s="62"/>
      <c r="EG184" s="62"/>
      <c r="EH184" s="62"/>
      <c r="EI184" s="62"/>
      <c r="EJ184" s="62"/>
      <c r="EK184" s="62"/>
      <c r="EL184" s="62"/>
      <c r="EM184" s="62"/>
      <c r="EN184" s="62"/>
      <c r="EO184" s="62"/>
      <c r="EP184" s="62"/>
      <c r="EQ184" s="62"/>
      <c r="ER184" s="62"/>
      <c r="ES184" s="62"/>
      <c r="ET184" s="62"/>
      <c r="EU184" s="62"/>
      <c r="EV184" s="62"/>
      <c r="EW184" s="63"/>
    </row>
    <row r="185" spans="1:153" s="64" customFormat="1" ht="156.75" customHeight="1" x14ac:dyDescent="0.25">
      <c r="A185" s="110"/>
      <c r="B185" s="291"/>
      <c r="C185" s="120" t="s">
        <v>337</v>
      </c>
      <c r="D185" s="395">
        <v>96340200</v>
      </c>
      <c r="E185" s="59" t="s">
        <v>270</v>
      </c>
      <c r="F185" s="43">
        <v>100</v>
      </c>
      <c r="G185" s="61">
        <v>0</v>
      </c>
      <c r="H185" s="59">
        <f t="shared" si="19"/>
        <v>100</v>
      </c>
      <c r="I185" s="60">
        <f t="shared" si="22"/>
        <v>1.2542641324246759</v>
      </c>
      <c r="J185" s="43">
        <f>'[1]Oktober  (2)'!Q124</f>
        <v>0</v>
      </c>
      <c r="K185" s="61">
        <v>96000000</v>
      </c>
      <c r="L185" s="58">
        <v>100</v>
      </c>
      <c r="M185" s="44">
        <f t="shared" si="23"/>
        <v>340200</v>
      </c>
      <c r="N185" s="56" t="s">
        <v>341</v>
      </c>
      <c r="O185" s="111" t="s">
        <v>209</v>
      </c>
      <c r="P185" s="56" t="s">
        <v>531</v>
      </c>
      <c r="Q185" s="56" t="s">
        <v>532</v>
      </c>
      <c r="R185" s="111" t="s">
        <v>533</v>
      </c>
      <c r="S185" s="205" t="s">
        <v>303</v>
      </c>
      <c r="T185" s="205"/>
      <c r="U185" s="95" t="s">
        <v>250</v>
      </c>
      <c r="V185" s="95" t="s">
        <v>339</v>
      </c>
      <c r="W185" s="103" t="s">
        <v>340</v>
      </c>
      <c r="X185" s="56">
        <v>96000000</v>
      </c>
      <c r="Y185" s="56" t="s">
        <v>342</v>
      </c>
      <c r="Z185" s="57">
        <f>(D185/D227)*100</f>
        <v>1.2542641324246759</v>
      </c>
      <c r="AA185" s="58">
        <f t="shared" si="18"/>
        <v>96340100</v>
      </c>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c r="BF185" s="62"/>
      <c r="BG185" s="62"/>
      <c r="BH185" s="62"/>
      <c r="BI185" s="62"/>
      <c r="BJ185" s="62"/>
      <c r="BK185" s="62"/>
      <c r="BL185" s="62"/>
      <c r="BM185" s="62"/>
      <c r="BN185" s="62"/>
      <c r="BO185" s="62"/>
      <c r="BP185" s="62"/>
      <c r="BQ185" s="62"/>
      <c r="BR185" s="62"/>
      <c r="BS185" s="62"/>
      <c r="BT185" s="62"/>
      <c r="BU185" s="62"/>
      <c r="BV185" s="62"/>
      <c r="BW185" s="62"/>
      <c r="BX185" s="62"/>
      <c r="BY185" s="62"/>
      <c r="BZ185" s="62"/>
      <c r="CA185" s="62"/>
      <c r="CB185" s="62"/>
      <c r="CC185" s="62"/>
      <c r="CD185" s="62"/>
      <c r="CE185" s="62"/>
      <c r="CF185" s="62"/>
      <c r="CG185" s="62"/>
      <c r="CH185" s="62"/>
      <c r="CI185" s="62"/>
      <c r="CJ185" s="62"/>
      <c r="CK185" s="62"/>
      <c r="CL185" s="62"/>
      <c r="CM185" s="62"/>
      <c r="CN185" s="62"/>
      <c r="CO185" s="62"/>
      <c r="CP185" s="62"/>
      <c r="CQ185" s="62"/>
      <c r="CR185" s="62"/>
      <c r="CS185" s="62"/>
      <c r="CT185" s="62"/>
      <c r="CU185" s="62"/>
      <c r="CV185" s="62"/>
      <c r="CW185" s="62"/>
      <c r="CX185" s="62"/>
      <c r="CY185" s="62"/>
      <c r="CZ185" s="62"/>
      <c r="DA185" s="62"/>
      <c r="DB185" s="62"/>
      <c r="DC185" s="62"/>
      <c r="DD185" s="62"/>
      <c r="DE185" s="62"/>
      <c r="DF185" s="62"/>
      <c r="DG185" s="62"/>
      <c r="DH185" s="62"/>
      <c r="DI185" s="62"/>
      <c r="DJ185" s="62"/>
      <c r="DK185" s="62"/>
      <c r="DL185" s="62"/>
      <c r="DM185" s="62"/>
      <c r="DN185" s="62"/>
      <c r="DO185" s="62"/>
      <c r="DP185" s="62"/>
      <c r="DQ185" s="62"/>
      <c r="DR185" s="62"/>
      <c r="DS185" s="62"/>
      <c r="DT185" s="62"/>
      <c r="DU185" s="62"/>
      <c r="DV185" s="62"/>
      <c r="DW185" s="62"/>
      <c r="DX185" s="62"/>
      <c r="DY185" s="62"/>
      <c r="DZ185" s="62"/>
      <c r="EA185" s="62"/>
      <c r="EB185" s="62"/>
      <c r="EC185" s="62"/>
      <c r="ED185" s="62"/>
      <c r="EE185" s="62"/>
      <c r="EF185" s="62"/>
      <c r="EG185" s="62"/>
      <c r="EH185" s="62"/>
      <c r="EI185" s="62"/>
      <c r="EJ185" s="62"/>
      <c r="EK185" s="62"/>
      <c r="EL185" s="62"/>
      <c r="EM185" s="62"/>
      <c r="EN185" s="62"/>
      <c r="EO185" s="62"/>
      <c r="EP185" s="62"/>
      <c r="EQ185" s="62"/>
      <c r="ER185" s="62"/>
      <c r="ES185" s="62"/>
      <c r="ET185" s="62"/>
      <c r="EU185" s="62"/>
      <c r="EV185" s="62"/>
      <c r="EW185" s="63"/>
    </row>
    <row r="186" spans="1:153" s="64" customFormat="1" ht="63" x14ac:dyDescent="0.25">
      <c r="A186" s="110"/>
      <c r="B186" s="291"/>
      <c r="C186" s="120" t="s">
        <v>307</v>
      </c>
      <c r="D186" s="395">
        <v>37593400</v>
      </c>
      <c r="E186" s="59" t="s">
        <v>270</v>
      </c>
      <c r="F186" s="43">
        <v>100</v>
      </c>
      <c r="G186" s="61">
        <v>0</v>
      </c>
      <c r="H186" s="59">
        <f t="shared" si="19"/>
        <v>100</v>
      </c>
      <c r="I186" s="60">
        <f t="shared" si="22"/>
        <v>0.48943279374439558</v>
      </c>
      <c r="J186" s="43">
        <f>'[1]Oktober  (2)'!Q125</f>
        <v>0</v>
      </c>
      <c r="K186" s="61">
        <v>37580000</v>
      </c>
      <c r="L186" s="58">
        <v>100</v>
      </c>
      <c r="M186" s="44">
        <f t="shared" si="23"/>
        <v>13400</v>
      </c>
      <c r="N186" s="56" t="s">
        <v>317</v>
      </c>
      <c r="O186" s="111" t="s">
        <v>343</v>
      </c>
      <c r="P186" s="56" t="s">
        <v>551</v>
      </c>
      <c r="Q186" s="56" t="s">
        <v>522</v>
      </c>
      <c r="R186" s="111" t="s">
        <v>535</v>
      </c>
      <c r="S186" s="205" t="s">
        <v>303</v>
      </c>
      <c r="T186" s="205"/>
      <c r="U186" s="95" t="s">
        <v>314</v>
      </c>
      <c r="V186" s="95" t="s">
        <v>315</v>
      </c>
      <c r="W186" s="103" t="s">
        <v>344</v>
      </c>
      <c r="X186" s="56">
        <v>37580000</v>
      </c>
      <c r="Y186" s="56" t="s">
        <v>318</v>
      </c>
      <c r="Z186" s="57">
        <f>(D186/D227)*100</f>
        <v>0.48943279374439552</v>
      </c>
      <c r="AA186" s="58">
        <f t="shared" si="18"/>
        <v>37593300</v>
      </c>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c r="BF186" s="62"/>
      <c r="BG186" s="62"/>
      <c r="BH186" s="62"/>
      <c r="BI186" s="62"/>
      <c r="BJ186" s="62"/>
      <c r="BK186" s="62"/>
      <c r="BL186" s="62"/>
      <c r="BM186" s="62"/>
      <c r="BN186" s="62"/>
      <c r="BO186" s="62"/>
      <c r="BP186" s="62"/>
      <c r="BQ186" s="62"/>
      <c r="BR186" s="62"/>
      <c r="BS186" s="62"/>
      <c r="BT186" s="62"/>
      <c r="BU186" s="62"/>
      <c r="BV186" s="62"/>
      <c r="BW186" s="62"/>
      <c r="BX186" s="62"/>
      <c r="BY186" s="62"/>
      <c r="BZ186" s="62"/>
      <c r="CA186" s="62"/>
      <c r="CB186" s="62"/>
      <c r="CC186" s="62"/>
      <c r="CD186" s="62"/>
      <c r="CE186" s="62"/>
      <c r="CF186" s="62"/>
      <c r="CG186" s="62"/>
      <c r="CH186" s="62"/>
      <c r="CI186" s="62"/>
      <c r="CJ186" s="62"/>
      <c r="CK186" s="62"/>
      <c r="CL186" s="62"/>
      <c r="CM186" s="62"/>
      <c r="CN186" s="62"/>
      <c r="CO186" s="62"/>
      <c r="CP186" s="62"/>
      <c r="CQ186" s="62"/>
      <c r="CR186" s="62"/>
      <c r="CS186" s="62"/>
      <c r="CT186" s="62"/>
      <c r="CU186" s="62"/>
      <c r="CV186" s="62"/>
      <c r="CW186" s="62"/>
      <c r="CX186" s="62"/>
      <c r="CY186" s="62"/>
      <c r="CZ186" s="62"/>
      <c r="DA186" s="62"/>
      <c r="DB186" s="62"/>
      <c r="DC186" s="62"/>
      <c r="DD186" s="62"/>
      <c r="DE186" s="62"/>
      <c r="DF186" s="62"/>
      <c r="DG186" s="62"/>
      <c r="DH186" s="62"/>
      <c r="DI186" s="62"/>
      <c r="DJ186" s="62"/>
      <c r="DK186" s="62"/>
      <c r="DL186" s="62"/>
      <c r="DM186" s="62"/>
      <c r="DN186" s="62"/>
      <c r="DO186" s="62"/>
      <c r="DP186" s="62"/>
      <c r="DQ186" s="62"/>
      <c r="DR186" s="62"/>
      <c r="DS186" s="62"/>
      <c r="DT186" s="62"/>
      <c r="DU186" s="62"/>
      <c r="DV186" s="62"/>
      <c r="DW186" s="62"/>
      <c r="DX186" s="62"/>
      <c r="DY186" s="62"/>
      <c r="DZ186" s="62"/>
      <c r="EA186" s="62"/>
      <c r="EB186" s="62"/>
      <c r="EC186" s="62"/>
      <c r="ED186" s="62"/>
      <c r="EE186" s="62"/>
      <c r="EF186" s="62"/>
      <c r="EG186" s="62"/>
      <c r="EH186" s="62"/>
      <c r="EI186" s="62"/>
      <c r="EJ186" s="62"/>
      <c r="EK186" s="62"/>
      <c r="EL186" s="62"/>
      <c r="EM186" s="62"/>
      <c r="EN186" s="62"/>
      <c r="EO186" s="62"/>
      <c r="EP186" s="62"/>
      <c r="EQ186" s="62"/>
      <c r="ER186" s="62"/>
      <c r="ES186" s="62"/>
      <c r="ET186" s="62"/>
      <c r="EU186" s="62"/>
      <c r="EV186" s="62"/>
      <c r="EW186" s="63"/>
    </row>
    <row r="187" spans="1:153" s="64" customFormat="1" ht="63" hidden="1" x14ac:dyDescent="0.25">
      <c r="A187" s="110"/>
      <c r="B187" s="291"/>
      <c r="C187" s="120" t="s">
        <v>345</v>
      </c>
      <c r="D187" s="395">
        <v>0</v>
      </c>
      <c r="E187" s="59"/>
      <c r="F187" s="43">
        <f>'[1]Oktober  (2)'!O126</f>
        <v>0</v>
      </c>
      <c r="G187" s="61">
        <v>0</v>
      </c>
      <c r="H187" s="59">
        <f t="shared" si="19"/>
        <v>0</v>
      </c>
      <c r="I187" s="60">
        <f t="shared" si="22"/>
        <v>0</v>
      </c>
      <c r="J187" s="43">
        <f>'[1]Oktober  (2)'!Q126</f>
        <v>0</v>
      </c>
      <c r="K187" s="61">
        <v>0</v>
      </c>
      <c r="L187" s="58">
        <f t="shared" si="15"/>
        <v>0</v>
      </c>
      <c r="M187" s="44">
        <f t="shared" si="23"/>
        <v>0</v>
      </c>
      <c r="N187" s="56">
        <v>0</v>
      </c>
      <c r="O187" s="111" t="s">
        <v>346</v>
      </c>
      <c r="P187" s="56"/>
      <c r="Q187" s="56"/>
      <c r="R187" s="111"/>
      <c r="S187" s="205" t="s">
        <v>303</v>
      </c>
      <c r="T187" s="205"/>
      <c r="U187" s="56">
        <v>0</v>
      </c>
      <c r="V187" s="56">
        <v>0</v>
      </c>
      <c r="W187" s="55">
        <v>0</v>
      </c>
      <c r="X187" s="56">
        <v>0</v>
      </c>
      <c r="Y187" s="56">
        <v>0</v>
      </c>
      <c r="Z187" s="57">
        <f>(D187/D227)*100</f>
        <v>0</v>
      </c>
      <c r="AA187" s="58">
        <f t="shared" si="18"/>
        <v>0</v>
      </c>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c r="BF187" s="62"/>
      <c r="BG187" s="62"/>
      <c r="BH187" s="62"/>
      <c r="BI187" s="62"/>
      <c r="BJ187" s="62"/>
      <c r="BK187" s="62"/>
      <c r="BL187" s="62"/>
      <c r="BM187" s="62"/>
      <c r="BN187" s="62"/>
      <c r="BO187" s="62"/>
      <c r="BP187" s="62"/>
      <c r="BQ187" s="62"/>
      <c r="BR187" s="62"/>
      <c r="BS187" s="62"/>
      <c r="BT187" s="62"/>
      <c r="BU187" s="62"/>
      <c r="BV187" s="62"/>
      <c r="BW187" s="62"/>
      <c r="BX187" s="62"/>
      <c r="BY187" s="62"/>
      <c r="BZ187" s="62"/>
      <c r="CA187" s="62"/>
      <c r="CB187" s="62"/>
      <c r="CC187" s="62"/>
      <c r="CD187" s="62"/>
      <c r="CE187" s="62"/>
      <c r="CF187" s="62"/>
      <c r="CG187" s="62"/>
      <c r="CH187" s="62"/>
      <c r="CI187" s="62"/>
      <c r="CJ187" s="62"/>
      <c r="CK187" s="62"/>
      <c r="CL187" s="62"/>
      <c r="CM187" s="62"/>
      <c r="CN187" s="62"/>
      <c r="CO187" s="62"/>
      <c r="CP187" s="62"/>
      <c r="CQ187" s="62"/>
      <c r="CR187" s="62"/>
      <c r="CS187" s="62"/>
      <c r="CT187" s="62"/>
      <c r="CU187" s="62"/>
      <c r="CV187" s="62"/>
      <c r="CW187" s="62"/>
      <c r="CX187" s="62"/>
      <c r="CY187" s="62"/>
      <c r="CZ187" s="62"/>
      <c r="DA187" s="62"/>
      <c r="DB187" s="62"/>
      <c r="DC187" s="62"/>
      <c r="DD187" s="62"/>
      <c r="DE187" s="62"/>
      <c r="DF187" s="62"/>
      <c r="DG187" s="62"/>
      <c r="DH187" s="62"/>
      <c r="DI187" s="62"/>
      <c r="DJ187" s="62"/>
      <c r="DK187" s="62"/>
      <c r="DL187" s="62"/>
      <c r="DM187" s="62"/>
      <c r="DN187" s="62"/>
      <c r="DO187" s="62"/>
      <c r="DP187" s="62"/>
      <c r="DQ187" s="62"/>
      <c r="DR187" s="62"/>
      <c r="DS187" s="62"/>
      <c r="DT187" s="62"/>
      <c r="DU187" s="62"/>
      <c r="DV187" s="62"/>
      <c r="DW187" s="62"/>
      <c r="DX187" s="62"/>
      <c r="DY187" s="62"/>
      <c r="DZ187" s="62"/>
      <c r="EA187" s="62"/>
      <c r="EB187" s="62"/>
      <c r="EC187" s="62"/>
      <c r="ED187" s="62"/>
      <c r="EE187" s="62"/>
      <c r="EF187" s="62"/>
      <c r="EG187" s="62"/>
      <c r="EH187" s="62"/>
      <c r="EI187" s="62"/>
      <c r="EJ187" s="62"/>
      <c r="EK187" s="62"/>
      <c r="EL187" s="62"/>
      <c r="EM187" s="62"/>
      <c r="EN187" s="62"/>
      <c r="EO187" s="62"/>
      <c r="EP187" s="62"/>
      <c r="EQ187" s="62"/>
      <c r="ER187" s="62"/>
      <c r="ES187" s="62"/>
      <c r="ET187" s="62"/>
      <c r="EU187" s="62"/>
      <c r="EV187" s="62"/>
      <c r="EW187" s="63"/>
    </row>
    <row r="188" spans="1:153" s="64" customFormat="1" ht="47.25" x14ac:dyDescent="0.25">
      <c r="A188" s="110"/>
      <c r="B188" s="291"/>
      <c r="C188" s="120" t="s">
        <v>613</v>
      </c>
      <c r="D188" s="395">
        <v>0</v>
      </c>
      <c r="E188" s="59"/>
      <c r="F188" s="43"/>
      <c r="G188" s="61"/>
      <c r="H188" s="59"/>
      <c r="I188" s="60"/>
      <c r="J188" s="43"/>
      <c r="K188" s="61"/>
      <c r="L188" s="58"/>
      <c r="M188" s="44"/>
      <c r="N188" s="56"/>
      <c r="O188" s="111"/>
      <c r="P188" s="56"/>
      <c r="Q188" s="56"/>
      <c r="R188" s="111"/>
      <c r="S188" s="205"/>
      <c r="T188" s="205"/>
      <c r="U188" s="56"/>
      <c r="V188" s="56"/>
      <c r="W188" s="55"/>
      <c r="X188" s="56"/>
      <c r="Y188" s="56"/>
      <c r="Z188" s="57"/>
      <c r="AA188" s="58"/>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c r="BF188" s="62"/>
      <c r="BG188" s="62"/>
      <c r="BH188" s="62"/>
      <c r="BI188" s="62"/>
      <c r="BJ188" s="62"/>
      <c r="BK188" s="62"/>
      <c r="BL188" s="62"/>
      <c r="BM188" s="62"/>
      <c r="BN188" s="62"/>
      <c r="BO188" s="62"/>
      <c r="BP188" s="62"/>
      <c r="BQ188" s="62"/>
      <c r="BR188" s="62"/>
      <c r="BS188" s="62"/>
      <c r="BT188" s="62"/>
      <c r="BU188" s="62"/>
      <c r="BV188" s="62"/>
      <c r="BW188" s="62"/>
      <c r="BX188" s="62"/>
      <c r="BY188" s="62"/>
      <c r="BZ188" s="62"/>
      <c r="CA188" s="62"/>
      <c r="CB188" s="62"/>
      <c r="CC188" s="62"/>
      <c r="CD188" s="62"/>
      <c r="CE188" s="62"/>
      <c r="CF188" s="62"/>
      <c r="CG188" s="62"/>
      <c r="CH188" s="62"/>
      <c r="CI188" s="62"/>
      <c r="CJ188" s="62"/>
      <c r="CK188" s="62"/>
      <c r="CL188" s="62"/>
      <c r="CM188" s="62"/>
      <c r="CN188" s="62"/>
      <c r="CO188" s="62"/>
      <c r="CP188" s="62"/>
      <c r="CQ188" s="62"/>
      <c r="CR188" s="62"/>
      <c r="CS188" s="62"/>
      <c r="CT188" s="62"/>
      <c r="CU188" s="62"/>
      <c r="CV188" s="62"/>
      <c r="CW188" s="62"/>
      <c r="CX188" s="62"/>
      <c r="CY188" s="62"/>
      <c r="CZ188" s="62"/>
      <c r="DA188" s="62"/>
      <c r="DB188" s="62"/>
      <c r="DC188" s="62"/>
      <c r="DD188" s="62"/>
      <c r="DE188" s="62"/>
      <c r="DF188" s="62"/>
      <c r="DG188" s="62"/>
      <c r="DH188" s="62"/>
      <c r="DI188" s="62"/>
      <c r="DJ188" s="62"/>
      <c r="DK188" s="62"/>
      <c r="DL188" s="62"/>
      <c r="DM188" s="62"/>
      <c r="DN188" s="62"/>
      <c r="DO188" s="62"/>
      <c r="DP188" s="62"/>
      <c r="DQ188" s="62"/>
      <c r="DR188" s="62"/>
      <c r="DS188" s="62"/>
      <c r="DT188" s="62"/>
      <c r="DU188" s="62"/>
      <c r="DV188" s="62"/>
      <c r="DW188" s="62"/>
      <c r="DX188" s="62"/>
      <c r="DY188" s="62"/>
      <c r="DZ188" s="62"/>
      <c r="EA188" s="62"/>
      <c r="EB188" s="62"/>
      <c r="EC188" s="62"/>
      <c r="ED188" s="62"/>
      <c r="EE188" s="62"/>
      <c r="EF188" s="62"/>
      <c r="EG188" s="62"/>
      <c r="EH188" s="62"/>
      <c r="EI188" s="62"/>
      <c r="EJ188" s="62"/>
      <c r="EK188" s="62"/>
      <c r="EL188" s="62"/>
      <c r="EM188" s="62"/>
      <c r="EN188" s="62"/>
      <c r="EO188" s="62"/>
      <c r="EP188" s="62"/>
      <c r="EQ188" s="62"/>
      <c r="ER188" s="62"/>
      <c r="ES188" s="62"/>
      <c r="ET188" s="62"/>
      <c r="EU188" s="62"/>
      <c r="EV188" s="62"/>
      <c r="EW188" s="63"/>
    </row>
    <row r="189" spans="1:153" s="64" customFormat="1" ht="73.5" customHeight="1" x14ac:dyDescent="0.25">
      <c r="A189" s="110"/>
      <c r="B189" s="291"/>
      <c r="C189" s="120" t="s">
        <v>347</v>
      </c>
      <c r="D189" s="395">
        <v>51119880</v>
      </c>
      <c r="E189" s="59" t="s">
        <v>270</v>
      </c>
      <c r="F189" s="43">
        <v>100</v>
      </c>
      <c r="G189" s="61">
        <v>0</v>
      </c>
      <c r="H189" s="59">
        <f t="shared" si="19"/>
        <v>100</v>
      </c>
      <c r="I189" s="60">
        <f t="shared" si="22"/>
        <v>0.66553559093559644</v>
      </c>
      <c r="J189" s="43">
        <f>'[1]Oktober  (2)'!Q127</f>
        <v>0</v>
      </c>
      <c r="K189" s="61">
        <v>51000000</v>
      </c>
      <c r="L189" s="58">
        <v>100</v>
      </c>
      <c r="M189" s="44">
        <f t="shared" si="23"/>
        <v>119880</v>
      </c>
      <c r="N189" s="56" t="s">
        <v>350</v>
      </c>
      <c r="O189" s="111" t="s">
        <v>541</v>
      </c>
      <c r="P189" s="56" t="s">
        <v>542</v>
      </c>
      <c r="Q189" s="56" t="s">
        <v>543</v>
      </c>
      <c r="R189" s="56" t="s">
        <v>542</v>
      </c>
      <c r="S189" s="205" t="s">
        <v>303</v>
      </c>
      <c r="T189" s="205"/>
      <c r="U189" s="95" t="s">
        <v>348</v>
      </c>
      <c r="V189" s="95" t="s">
        <v>321</v>
      </c>
      <c r="W189" s="103" t="s">
        <v>349</v>
      </c>
      <c r="X189" s="56">
        <v>51000000</v>
      </c>
      <c r="Y189" s="56" t="s">
        <v>351</v>
      </c>
      <c r="Z189" s="57">
        <f>(D189/D227)*100</f>
        <v>0.66553559093559644</v>
      </c>
      <c r="AA189" s="58">
        <f t="shared" si="18"/>
        <v>51119780</v>
      </c>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c r="BF189" s="62"/>
      <c r="BG189" s="62"/>
      <c r="BH189" s="62"/>
      <c r="BI189" s="62"/>
      <c r="BJ189" s="62"/>
      <c r="BK189" s="62"/>
      <c r="BL189" s="62"/>
      <c r="BM189" s="62"/>
      <c r="BN189" s="62"/>
      <c r="BO189" s="62"/>
      <c r="BP189" s="62"/>
      <c r="BQ189" s="62"/>
      <c r="BR189" s="62"/>
      <c r="BS189" s="62"/>
      <c r="BT189" s="62"/>
      <c r="BU189" s="62"/>
      <c r="BV189" s="62"/>
      <c r="BW189" s="62"/>
      <c r="BX189" s="62"/>
      <c r="BY189" s="62"/>
      <c r="BZ189" s="62"/>
      <c r="CA189" s="62"/>
      <c r="CB189" s="62"/>
      <c r="CC189" s="62"/>
      <c r="CD189" s="62"/>
      <c r="CE189" s="62"/>
      <c r="CF189" s="62"/>
      <c r="CG189" s="62"/>
      <c r="CH189" s="62"/>
      <c r="CI189" s="62"/>
      <c r="CJ189" s="62"/>
      <c r="CK189" s="62"/>
      <c r="CL189" s="62"/>
      <c r="CM189" s="62"/>
      <c r="CN189" s="62"/>
      <c r="CO189" s="62"/>
      <c r="CP189" s="62"/>
      <c r="CQ189" s="62"/>
      <c r="CR189" s="62"/>
      <c r="CS189" s="62"/>
      <c r="CT189" s="62"/>
      <c r="CU189" s="62"/>
      <c r="CV189" s="62"/>
      <c r="CW189" s="62"/>
      <c r="CX189" s="62"/>
      <c r="CY189" s="62"/>
      <c r="CZ189" s="62"/>
      <c r="DA189" s="62"/>
      <c r="DB189" s="62"/>
      <c r="DC189" s="62"/>
      <c r="DD189" s="62"/>
      <c r="DE189" s="62"/>
      <c r="DF189" s="62"/>
      <c r="DG189" s="62"/>
      <c r="DH189" s="62"/>
      <c r="DI189" s="62"/>
      <c r="DJ189" s="62"/>
      <c r="DK189" s="62"/>
      <c r="DL189" s="62"/>
      <c r="DM189" s="62"/>
      <c r="DN189" s="62"/>
      <c r="DO189" s="62"/>
      <c r="DP189" s="62"/>
      <c r="DQ189" s="62"/>
      <c r="DR189" s="62"/>
      <c r="DS189" s="62"/>
      <c r="DT189" s="62"/>
      <c r="DU189" s="62"/>
      <c r="DV189" s="62"/>
      <c r="DW189" s="62"/>
      <c r="DX189" s="62"/>
      <c r="DY189" s="62"/>
      <c r="DZ189" s="62"/>
      <c r="EA189" s="62"/>
      <c r="EB189" s="62"/>
      <c r="EC189" s="62"/>
      <c r="ED189" s="62"/>
      <c r="EE189" s="62"/>
      <c r="EF189" s="62"/>
      <c r="EG189" s="62"/>
      <c r="EH189" s="62"/>
      <c r="EI189" s="62"/>
      <c r="EJ189" s="62"/>
      <c r="EK189" s="62"/>
      <c r="EL189" s="62"/>
      <c r="EM189" s="62"/>
      <c r="EN189" s="62"/>
      <c r="EO189" s="62"/>
      <c r="EP189" s="62"/>
      <c r="EQ189" s="62"/>
      <c r="ER189" s="62"/>
      <c r="ES189" s="62"/>
      <c r="ET189" s="62"/>
      <c r="EU189" s="62"/>
      <c r="EV189" s="62"/>
      <c r="EW189" s="63"/>
    </row>
    <row r="190" spans="1:153" s="64" customFormat="1" ht="47.25" hidden="1" x14ac:dyDescent="0.25">
      <c r="A190" s="50" t="s">
        <v>352</v>
      </c>
      <c r="B190" s="290"/>
      <c r="C190" s="77" t="s">
        <v>353</v>
      </c>
      <c r="D190" s="57">
        <f>SUM(D192:D203)</f>
        <v>878976000</v>
      </c>
      <c r="E190" s="59"/>
      <c r="F190" s="58"/>
      <c r="G190" s="121"/>
      <c r="H190" s="121"/>
      <c r="I190" s="121"/>
      <c r="J190" s="121">
        <f>SUM(J192:J203)</f>
        <v>0</v>
      </c>
      <c r="K190" s="121">
        <f>SUM(K192:K203)</f>
        <v>875254000</v>
      </c>
      <c r="L190" s="58">
        <v>100</v>
      </c>
      <c r="M190" s="58"/>
      <c r="N190" s="56"/>
      <c r="O190" s="52"/>
      <c r="P190" s="199"/>
      <c r="Q190" s="199"/>
      <c r="R190" s="52"/>
      <c r="S190" s="218" t="s">
        <v>354</v>
      </c>
      <c r="T190" s="218"/>
      <c r="U190" s="56"/>
      <c r="V190" s="56"/>
      <c r="W190" s="55"/>
      <c r="X190" s="56"/>
      <c r="Y190" s="56"/>
      <c r="Z190" s="121"/>
      <c r="AA190" s="58">
        <f t="shared" si="18"/>
        <v>878975900</v>
      </c>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c r="BF190" s="62"/>
      <c r="BG190" s="62"/>
      <c r="BH190" s="62"/>
      <c r="BI190" s="62"/>
      <c r="BJ190" s="62"/>
      <c r="BK190" s="62"/>
      <c r="BL190" s="62"/>
      <c r="BM190" s="62"/>
      <c r="BN190" s="62"/>
      <c r="BO190" s="62"/>
      <c r="BP190" s="62"/>
      <c r="BQ190" s="62"/>
      <c r="BR190" s="62"/>
      <c r="BS190" s="62"/>
      <c r="BT190" s="62"/>
      <c r="BU190" s="62"/>
      <c r="BV190" s="62"/>
      <c r="BW190" s="62"/>
      <c r="BX190" s="62"/>
      <c r="BY190" s="62"/>
      <c r="BZ190" s="62"/>
      <c r="CA190" s="62"/>
      <c r="CB190" s="62"/>
      <c r="CC190" s="62"/>
      <c r="CD190" s="62"/>
      <c r="CE190" s="62"/>
      <c r="CF190" s="62"/>
      <c r="CG190" s="62"/>
      <c r="CH190" s="62"/>
      <c r="CI190" s="62"/>
      <c r="CJ190" s="62"/>
      <c r="CK190" s="62"/>
      <c r="CL190" s="62"/>
      <c r="CM190" s="62"/>
      <c r="CN190" s="62"/>
      <c r="CO190" s="62"/>
      <c r="CP190" s="62"/>
      <c r="CQ190" s="62"/>
      <c r="CR190" s="62"/>
      <c r="CS190" s="62"/>
      <c r="CT190" s="62"/>
      <c r="CU190" s="62"/>
      <c r="CV190" s="62"/>
      <c r="CW190" s="62"/>
      <c r="CX190" s="62"/>
      <c r="CY190" s="62"/>
      <c r="CZ190" s="62"/>
      <c r="DA190" s="62"/>
      <c r="DB190" s="62"/>
      <c r="DC190" s="62"/>
      <c r="DD190" s="62"/>
      <c r="DE190" s="62"/>
      <c r="DF190" s="62"/>
      <c r="DG190" s="62"/>
      <c r="DH190" s="62"/>
      <c r="DI190" s="62"/>
      <c r="DJ190" s="62"/>
      <c r="DK190" s="62"/>
      <c r="DL190" s="62"/>
      <c r="DM190" s="62"/>
      <c r="DN190" s="62"/>
      <c r="DO190" s="62"/>
      <c r="DP190" s="62"/>
      <c r="DQ190" s="62"/>
      <c r="DR190" s="62"/>
      <c r="DS190" s="62"/>
      <c r="DT190" s="62"/>
      <c r="DU190" s="62"/>
      <c r="DV190" s="62"/>
      <c r="DW190" s="62"/>
      <c r="DX190" s="62"/>
      <c r="DY190" s="62"/>
      <c r="DZ190" s="62"/>
      <c r="EA190" s="62"/>
      <c r="EB190" s="62"/>
      <c r="EC190" s="62"/>
      <c r="ED190" s="62"/>
      <c r="EE190" s="62"/>
      <c r="EF190" s="62"/>
      <c r="EG190" s="62"/>
      <c r="EH190" s="62"/>
      <c r="EI190" s="62"/>
      <c r="EJ190" s="62"/>
      <c r="EK190" s="62"/>
      <c r="EL190" s="62"/>
      <c r="EM190" s="62"/>
      <c r="EN190" s="62"/>
      <c r="EO190" s="62"/>
      <c r="EP190" s="62"/>
      <c r="EQ190" s="62"/>
      <c r="ER190" s="62"/>
      <c r="ES190" s="62"/>
      <c r="ET190" s="62"/>
      <c r="EU190" s="62"/>
      <c r="EV190" s="62"/>
      <c r="EW190" s="63"/>
    </row>
    <row r="191" spans="1:153" s="64" customFormat="1" ht="47.25" x14ac:dyDescent="0.25">
      <c r="A191" s="50"/>
      <c r="B191" s="50" t="s">
        <v>352</v>
      </c>
      <c r="C191" s="77" t="s">
        <v>353</v>
      </c>
      <c r="D191" s="57">
        <f>SUM(D192:D203)</f>
        <v>878976000</v>
      </c>
      <c r="E191" s="59"/>
      <c r="F191" s="58"/>
      <c r="G191" s="121"/>
      <c r="H191" s="121"/>
      <c r="I191" s="121"/>
      <c r="J191" s="121"/>
      <c r="K191" s="57">
        <f>SUM(K192:K203)</f>
        <v>875254000</v>
      </c>
      <c r="L191" s="58"/>
      <c r="M191" s="57">
        <f>SUM(M192:M203)</f>
        <v>3722000</v>
      </c>
      <c r="N191" s="56"/>
      <c r="O191" s="52"/>
      <c r="P191" s="199"/>
      <c r="Q191" s="199"/>
      <c r="R191" s="52"/>
      <c r="S191" s="218" t="s">
        <v>155</v>
      </c>
      <c r="T191" s="218"/>
      <c r="U191" s="56"/>
      <c r="V191" s="56"/>
      <c r="W191" s="55"/>
      <c r="X191" s="56"/>
      <c r="Y191" s="56"/>
      <c r="Z191" s="121"/>
      <c r="AA191" s="58"/>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c r="BF191" s="62"/>
      <c r="BG191" s="62"/>
      <c r="BH191" s="62"/>
      <c r="BI191" s="62"/>
      <c r="BJ191" s="62"/>
      <c r="BK191" s="62"/>
      <c r="BL191" s="62"/>
      <c r="BM191" s="62"/>
      <c r="BN191" s="62"/>
      <c r="BO191" s="62"/>
      <c r="BP191" s="62"/>
      <c r="BQ191" s="62"/>
      <c r="BR191" s="62"/>
      <c r="BS191" s="62"/>
      <c r="BT191" s="62"/>
      <c r="BU191" s="62"/>
      <c r="BV191" s="62"/>
      <c r="BW191" s="62"/>
      <c r="BX191" s="62"/>
      <c r="BY191" s="62"/>
      <c r="BZ191" s="62"/>
      <c r="CA191" s="62"/>
      <c r="CB191" s="62"/>
      <c r="CC191" s="62"/>
      <c r="CD191" s="62"/>
      <c r="CE191" s="62"/>
      <c r="CF191" s="62"/>
      <c r="CG191" s="62"/>
      <c r="CH191" s="62"/>
      <c r="CI191" s="62"/>
      <c r="CJ191" s="62"/>
      <c r="CK191" s="62"/>
      <c r="CL191" s="62"/>
      <c r="CM191" s="62"/>
      <c r="CN191" s="62"/>
      <c r="CO191" s="62"/>
      <c r="CP191" s="62"/>
      <c r="CQ191" s="62"/>
      <c r="CR191" s="62"/>
      <c r="CS191" s="62"/>
      <c r="CT191" s="62"/>
      <c r="CU191" s="62"/>
      <c r="CV191" s="62"/>
      <c r="CW191" s="62"/>
      <c r="CX191" s="62"/>
      <c r="CY191" s="62"/>
      <c r="CZ191" s="62"/>
      <c r="DA191" s="62"/>
      <c r="DB191" s="62"/>
      <c r="DC191" s="62"/>
      <c r="DD191" s="62"/>
      <c r="DE191" s="62"/>
      <c r="DF191" s="62"/>
      <c r="DG191" s="62"/>
      <c r="DH191" s="62"/>
      <c r="DI191" s="62"/>
      <c r="DJ191" s="62"/>
      <c r="DK191" s="62"/>
      <c r="DL191" s="62"/>
      <c r="DM191" s="62"/>
      <c r="DN191" s="62"/>
      <c r="DO191" s="62"/>
      <c r="DP191" s="62"/>
      <c r="DQ191" s="62"/>
      <c r="DR191" s="62"/>
      <c r="DS191" s="62"/>
      <c r="DT191" s="62"/>
      <c r="DU191" s="62"/>
      <c r="DV191" s="62"/>
      <c r="DW191" s="62"/>
      <c r="DX191" s="62"/>
      <c r="DY191" s="62"/>
      <c r="DZ191" s="62"/>
      <c r="EA191" s="62"/>
      <c r="EB191" s="62"/>
      <c r="EC191" s="62"/>
      <c r="ED191" s="62"/>
      <c r="EE191" s="62"/>
      <c r="EF191" s="62"/>
      <c r="EG191" s="62"/>
      <c r="EH191" s="62"/>
      <c r="EI191" s="62"/>
      <c r="EJ191" s="62"/>
      <c r="EK191" s="62"/>
      <c r="EL191" s="62"/>
      <c r="EM191" s="62"/>
      <c r="EN191" s="62"/>
      <c r="EO191" s="62"/>
      <c r="EP191" s="62"/>
      <c r="EQ191" s="62"/>
      <c r="ER191" s="62"/>
      <c r="ES191" s="62"/>
      <c r="ET191" s="62"/>
      <c r="EU191" s="62"/>
      <c r="EV191" s="62"/>
      <c r="EW191" s="63"/>
    </row>
    <row r="192" spans="1:153" s="64" customFormat="1" ht="186.75" customHeight="1" x14ac:dyDescent="0.25">
      <c r="A192" s="110"/>
      <c r="B192" s="298"/>
      <c r="C192" s="77" t="s">
        <v>355</v>
      </c>
      <c r="D192" s="388">
        <v>55500000</v>
      </c>
      <c r="E192" s="59" t="s">
        <v>270</v>
      </c>
      <c r="F192" s="43">
        <v>100</v>
      </c>
      <c r="G192" s="58">
        <v>0</v>
      </c>
      <c r="H192" s="59">
        <f>F192+G192</f>
        <v>100</v>
      </c>
      <c r="I192" s="60">
        <f t="shared" ref="I192:I203" si="24">(Z192*H192)/100</f>
        <v>0.72256087645208877</v>
      </c>
      <c r="J192" s="43">
        <f>'[1]Oktober  (2)'!Q129</f>
        <v>0</v>
      </c>
      <c r="K192" s="61">
        <v>55400000</v>
      </c>
      <c r="L192" s="58">
        <v>100</v>
      </c>
      <c r="M192" s="44">
        <f t="shared" ref="M192:M203" si="25">D192-K192</f>
        <v>100000</v>
      </c>
      <c r="N192" s="56" t="s">
        <v>358</v>
      </c>
      <c r="O192" s="52" t="s">
        <v>209</v>
      </c>
      <c r="P192" s="199" t="s">
        <v>534</v>
      </c>
      <c r="Q192" s="233" t="s">
        <v>511</v>
      </c>
      <c r="R192" s="52" t="s">
        <v>535</v>
      </c>
      <c r="S192" s="218" t="s">
        <v>354</v>
      </c>
      <c r="T192" s="218"/>
      <c r="U192" s="95" t="s">
        <v>356</v>
      </c>
      <c r="V192" s="95" t="s">
        <v>339</v>
      </c>
      <c r="W192" s="103" t="s">
        <v>357</v>
      </c>
      <c r="X192" s="56">
        <v>55400000</v>
      </c>
      <c r="Y192" s="56" t="s">
        <v>359</v>
      </c>
      <c r="Z192" s="57">
        <f>(D192/D227)*100</f>
        <v>0.72256087645208877</v>
      </c>
      <c r="AA192" s="58">
        <f t="shared" si="18"/>
        <v>55499900</v>
      </c>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c r="BF192" s="62"/>
      <c r="BG192" s="62"/>
      <c r="BH192" s="62"/>
      <c r="BI192" s="62"/>
      <c r="BJ192" s="62"/>
      <c r="BK192" s="62"/>
      <c r="BL192" s="62"/>
      <c r="BM192" s="62"/>
      <c r="BN192" s="62"/>
      <c r="BO192" s="62"/>
      <c r="BP192" s="62"/>
      <c r="BQ192" s="62"/>
      <c r="BR192" s="62"/>
      <c r="BS192" s="62"/>
      <c r="BT192" s="62"/>
      <c r="BU192" s="62"/>
      <c r="BV192" s="62"/>
      <c r="BW192" s="62"/>
      <c r="BX192" s="62"/>
      <c r="BY192" s="62"/>
      <c r="BZ192" s="62"/>
      <c r="CA192" s="62"/>
      <c r="CB192" s="62"/>
      <c r="CC192" s="62"/>
      <c r="CD192" s="62"/>
      <c r="CE192" s="62"/>
      <c r="CF192" s="62"/>
      <c r="CG192" s="62"/>
      <c r="CH192" s="62"/>
      <c r="CI192" s="62"/>
      <c r="CJ192" s="62"/>
      <c r="CK192" s="62"/>
      <c r="CL192" s="62"/>
      <c r="CM192" s="62"/>
      <c r="CN192" s="62"/>
      <c r="CO192" s="62"/>
      <c r="CP192" s="62"/>
      <c r="CQ192" s="62"/>
      <c r="CR192" s="62"/>
      <c r="CS192" s="62"/>
      <c r="CT192" s="62"/>
      <c r="CU192" s="62"/>
      <c r="CV192" s="62"/>
      <c r="CW192" s="62"/>
      <c r="CX192" s="62"/>
      <c r="CY192" s="62"/>
      <c r="CZ192" s="62"/>
      <c r="DA192" s="62"/>
      <c r="DB192" s="62"/>
      <c r="DC192" s="62"/>
      <c r="DD192" s="62"/>
      <c r="DE192" s="62"/>
      <c r="DF192" s="62"/>
      <c r="DG192" s="62"/>
      <c r="DH192" s="62"/>
      <c r="DI192" s="62"/>
      <c r="DJ192" s="62"/>
      <c r="DK192" s="62"/>
      <c r="DL192" s="62"/>
      <c r="DM192" s="62"/>
      <c r="DN192" s="62"/>
      <c r="DO192" s="62"/>
      <c r="DP192" s="62"/>
      <c r="DQ192" s="62"/>
      <c r="DR192" s="62"/>
      <c r="DS192" s="62"/>
      <c r="DT192" s="62"/>
      <c r="DU192" s="62"/>
      <c r="DV192" s="62"/>
      <c r="DW192" s="62"/>
      <c r="DX192" s="62"/>
      <c r="DY192" s="62"/>
      <c r="DZ192" s="62"/>
      <c r="EA192" s="62"/>
      <c r="EB192" s="62"/>
      <c r="EC192" s="62"/>
      <c r="ED192" s="62"/>
      <c r="EE192" s="62"/>
      <c r="EF192" s="62"/>
      <c r="EG192" s="62"/>
      <c r="EH192" s="62"/>
      <c r="EI192" s="62"/>
      <c r="EJ192" s="62"/>
      <c r="EK192" s="62"/>
      <c r="EL192" s="62"/>
      <c r="EM192" s="62"/>
      <c r="EN192" s="62"/>
      <c r="EO192" s="62"/>
      <c r="EP192" s="62"/>
      <c r="EQ192" s="62"/>
      <c r="ER192" s="62"/>
      <c r="ES192" s="62"/>
      <c r="ET192" s="62"/>
      <c r="EU192" s="62"/>
      <c r="EV192" s="62"/>
      <c r="EW192" s="63"/>
    </row>
    <row r="193" spans="1:153" s="64" customFormat="1" ht="188.25" customHeight="1" x14ac:dyDescent="0.25">
      <c r="A193" s="110"/>
      <c r="B193" s="298"/>
      <c r="C193" s="77" t="s">
        <v>355</v>
      </c>
      <c r="D193" s="388">
        <v>55500000</v>
      </c>
      <c r="E193" s="59" t="s">
        <v>270</v>
      </c>
      <c r="F193" s="43">
        <v>100</v>
      </c>
      <c r="G193" s="58">
        <v>0</v>
      </c>
      <c r="H193" s="59">
        <f t="shared" si="19"/>
        <v>100</v>
      </c>
      <c r="I193" s="60">
        <f t="shared" si="24"/>
        <v>0.72256087645208877</v>
      </c>
      <c r="J193" s="43">
        <f>'[1]Oktober  (2)'!Q130</f>
        <v>0</v>
      </c>
      <c r="K193" s="61">
        <v>55400000</v>
      </c>
      <c r="L193" s="58">
        <v>100</v>
      </c>
      <c r="M193" s="44">
        <f t="shared" si="25"/>
        <v>100000</v>
      </c>
      <c r="N193" s="56" t="s">
        <v>361</v>
      </c>
      <c r="O193" s="52" t="s">
        <v>224</v>
      </c>
      <c r="P193" s="199" t="s">
        <v>553</v>
      </c>
      <c r="Q193" s="233" t="s">
        <v>511</v>
      </c>
      <c r="R193" s="52" t="s">
        <v>554</v>
      </c>
      <c r="S193" s="218" t="s">
        <v>354</v>
      </c>
      <c r="T193" s="218"/>
      <c r="U193" s="95" t="s">
        <v>356</v>
      </c>
      <c r="V193" s="95" t="s">
        <v>339</v>
      </c>
      <c r="W193" s="103" t="s">
        <v>360</v>
      </c>
      <c r="X193" s="56">
        <v>55400000</v>
      </c>
      <c r="Y193" s="56" t="s">
        <v>362</v>
      </c>
      <c r="Z193" s="57">
        <f>(D193/D227)*100</f>
        <v>0.72256087645208877</v>
      </c>
      <c r="AA193" s="58">
        <f t="shared" si="18"/>
        <v>55499900</v>
      </c>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c r="BF193" s="62"/>
      <c r="BG193" s="62"/>
      <c r="BH193" s="62"/>
      <c r="BI193" s="62"/>
      <c r="BJ193" s="62"/>
      <c r="BK193" s="62"/>
      <c r="BL193" s="62"/>
      <c r="BM193" s="62"/>
      <c r="BN193" s="62"/>
      <c r="BO193" s="62"/>
      <c r="BP193" s="62"/>
      <c r="BQ193" s="62"/>
      <c r="BR193" s="62"/>
      <c r="BS193" s="62"/>
      <c r="BT193" s="62"/>
      <c r="BU193" s="62"/>
      <c r="BV193" s="62"/>
      <c r="BW193" s="62"/>
      <c r="BX193" s="62"/>
      <c r="BY193" s="62"/>
      <c r="BZ193" s="62"/>
      <c r="CA193" s="62"/>
      <c r="CB193" s="62"/>
      <c r="CC193" s="62"/>
      <c r="CD193" s="62"/>
      <c r="CE193" s="62"/>
      <c r="CF193" s="62"/>
      <c r="CG193" s="62"/>
      <c r="CH193" s="62"/>
      <c r="CI193" s="62"/>
      <c r="CJ193" s="62"/>
      <c r="CK193" s="62"/>
      <c r="CL193" s="62"/>
      <c r="CM193" s="62"/>
      <c r="CN193" s="62"/>
      <c r="CO193" s="62"/>
      <c r="CP193" s="62"/>
      <c r="CQ193" s="62"/>
      <c r="CR193" s="62"/>
      <c r="CS193" s="62"/>
      <c r="CT193" s="62"/>
      <c r="CU193" s="62"/>
      <c r="CV193" s="62"/>
      <c r="CW193" s="62"/>
      <c r="CX193" s="62"/>
      <c r="CY193" s="62"/>
      <c r="CZ193" s="62"/>
      <c r="DA193" s="62"/>
      <c r="DB193" s="62"/>
      <c r="DC193" s="62"/>
      <c r="DD193" s="62"/>
      <c r="DE193" s="62"/>
      <c r="DF193" s="62"/>
      <c r="DG193" s="62"/>
      <c r="DH193" s="62"/>
      <c r="DI193" s="62"/>
      <c r="DJ193" s="62"/>
      <c r="DK193" s="62"/>
      <c r="DL193" s="62"/>
      <c r="DM193" s="62"/>
      <c r="DN193" s="62"/>
      <c r="DO193" s="62"/>
      <c r="DP193" s="62"/>
      <c r="DQ193" s="62"/>
      <c r="DR193" s="62"/>
      <c r="DS193" s="62"/>
      <c r="DT193" s="62"/>
      <c r="DU193" s="62"/>
      <c r="DV193" s="62"/>
      <c r="DW193" s="62"/>
      <c r="DX193" s="62"/>
      <c r="DY193" s="62"/>
      <c r="DZ193" s="62"/>
      <c r="EA193" s="62"/>
      <c r="EB193" s="62"/>
      <c r="EC193" s="62"/>
      <c r="ED193" s="62"/>
      <c r="EE193" s="62"/>
      <c r="EF193" s="62"/>
      <c r="EG193" s="62"/>
      <c r="EH193" s="62"/>
      <c r="EI193" s="62"/>
      <c r="EJ193" s="62"/>
      <c r="EK193" s="62"/>
      <c r="EL193" s="62"/>
      <c r="EM193" s="62"/>
      <c r="EN193" s="62"/>
      <c r="EO193" s="62"/>
      <c r="EP193" s="62"/>
      <c r="EQ193" s="62"/>
      <c r="ER193" s="62"/>
      <c r="ES193" s="62"/>
      <c r="ET193" s="62"/>
      <c r="EU193" s="62"/>
      <c r="EV193" s="62"/>
      <c r="EW193" s="63"/>
    </row>
    <row r="194" spans="1:153" s="64" customFormat="1" ht="195.75" customHeight="1" x14ac:dyDescent="0.25">
      <c r="A194" s="110"/>
      <c r="B194" s="298"/>
      <c r="C194" s="77" t="s">
        <v>355</v>
      </c>
      <c r="D194" s="388">
        <v>55500000</v>
      </c>
      <c r="E194" s="59" t="s">
        <v>270</v>
      </c>
      <c r="F194" s="43">
        <v>100</v>
      </c>
      <c r="G194" s="58">
        <v>0</v>
      </c>
      <c r="H194" s="59">
        <f t="shared" si="19"/>
        <v>100</v>
      </c>
      <c r="I194" s="60">
        <f t="shared" si="24"/>
        <v>0.72256087645208877</v>
      </c>
      <c r="J194" s="43">
        <f>'[1]Oktober  (2)'!Q131</f>
        <v>0</v>
      </c>
      <c r="K194" s="61">
        <v>54954000</v>
      </c>
      <c r="L194" s="58">
        <v>100</v>
      </c>
      <c r="M194" s="44">
        <f t="shared" si="25"/>
        <v>546000</v>
      </c>
      <c r="N194" s="56" t="s">
        <v>364</v>
      </c>
      <c r="O194" s="52" t="s">
        <v>308</v>
      </c>
      <c r="P194" s="199" t="s">
        <v>512</v>
      </c>
      <c r="Q194" s="233" t="s">
        <v>511</v>
      </c>
      <c r="R194" s="52" t="s">
        <v>513</v>
      </c>
      <c r="S194" s="218" t="s">
        <v>354</v>
      </c>
      <c r="T194" s="218"/>
      <c r="U194" s="95" t="s">
        <v>356</v>
      </c>
      <c r="V194" s="95" t="s">
        <v>339</v>
      </c>
      <c r="W194" s="103" t="s">
        <v>363</v>
      </c>
      <c r="X194" s="56">
        <v>54954000</v>
      </c>
      <c r="Y194" s="56" t="s">
        <v>365</v>
      </c>
      <c r="Z194" s="57">
        <f>(D194/D227)*100</f>
        <v>0.72256087645208877</v>
      </c>
      <c r="AA194" s="58">
        <f t="shared" si="18"/>
        <v>55499900</v>
      </c>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c r="BF194" s="62"/>
      <c r="BG194" s="62"/>
      <c r="BH194" s="62"/>
      <c r="BI194" s="62"/>
      <c r="BJ194" s="62"/>
      <c r="BK194" s="62"/>
      <c r="BL194" s="62"/>
      <c r="BM194" s="62"/>
      <c r="BN194" s="62"/>
      <c r="BO194" s="62"/>
      <c r="BP194" s="62"/>
      <c r="BQ194" s="62"/>
      <c r="BR194" s="62"/>
      <c r="BS194" s="62"/>
      <c r="BT194" s="62"/>
      <c r="BU194" s="62"/>
      <c r="BV194" s="62"/>
      <c r="BW194" s="62"/>
      <c r="BX194" s="62"/>
      <c r="BY194" s="62"/>
      <c r="BZ194" s="62"/>
      <c r="CA194" s="62"/>
      <c r="CB194" s="62"/>
      <c r="CC194" s="62"/>
      <c r="CD194" s="62"/>
      <c r="CE194" s="62"/>
      <c r="CF194" s="62"/>
      <c r="CG194" s="62"/>
      <c r="CH194" s="62"/>
      <c r="CI194" s="62"/>
      <c r="CJ194" s="62"/>
      <c r="CK194" s="62"/>
      <c r="CL194" s="62"/>
      <c r="CM194" s="62"/>
      <c r="CN194" s="62"/>
      <c r="CO194" s="62"/>
      <c r="CP194" s="62"/>
      <c r="CQ194" s="62"/>
      <c r="CR194" s="62"/>
      <c r="CS194" s="62"/>
      <c r="CT194" s="62"/>
      <c r="CU194" s="62"/>
      <c r="CV194" s="62"/>
      <c r="CW194" s="62"/>
      <c r="CX194" s="62"/>
      <c r="CY194" s="62"/>
      <c r="CZ194" s="62"/>
      <c r="DA194" s="62"/>
      <c r="DB194" s="62"/>
      <c r="DC194" s="62"/>
      <c r="DD194" s="62"/>
      <c r="DE194" s="62"/>
      <c r="DF194" s="62"/>
      <c r="DG194" s="62"/>
      <c r="DH194" s="62"/>
      <c r="DI194" s="62"/>
      <c r="DJ194" s="62"/>
      <c r="DK194" s="62"/>
      <c r="DL194" s="62"/>
      <c r="DM194" s="62"/>
      <c r="DN194" s="62"/>
      <c r="DO194" s="62"/>
      <c r="DP194" s="62"/>
      <c r="DQ194" s="62"/>
      <c r="DR194" s="62"/>
      <c r="DS194" s="62"/>
      <c r="DT194" s="62"/>
      <c r="DU194" s="62"/>
      <c r="DV194" s="62"/>
      <c r="DW194" s="62"/>
      <c r="DX194" s="62"/>
      <c r="DY194" s="62"/>
      <c r="DZ194" s="62"/>
      <c r="EA194" s="62"/>
      <c r="EB194" s="62"/>
      <c r="EC194" s="62"/>
      <c r="ED194" s="62"/>
      <c r="EE194" s="62"/>
      <c r="EF194" s="62"/>
      <c r="EG194" s="62"/>
      <c r="EH194" s="62"/>
      <c r="EI194" s="62"/>
      <c r="EJ194" s="62"/>
      <c r="EK194" s="62"/>
      <c r="EL194" s="62"/>
      <c r="EM194" s="62"/>
      <c r="EN194" s="62"/>
      <c r="EO194" s="62"/>
      <c r="EP194" s="62"/>
      <c r="EQ194" s="62"/>
      <c r="ER194" s="62"/>
      <c r="ES194" s="62"/>
      <c r="ET194" s="62"/>
      <c r="EU194" s="62"/>
      <c r="EV194" s="62"/>
      <c r="EW194" s="63"/>
    </row>
    <row r="195" spans="1:153" s="64" customFormat="1" ht="187.5" customHeight="1" x14ac:dyDescent="0.25">
      <c r="A195" s="110"/>
      <c r="B195" s="298"/>
      <c r="C195" s="77" t="s">
        <v>355</v>
      </c>
      <c r="D195" s="388">
        <v>55500000</v>
      </c>
      <c r="E195" s="59" t="s">
        <v>270</v>
      </c>
      <c r="F195" s="43">
        <v>100</v>
      </c>
      <c r="G195" s="58">
        <v>0</v>
      </c>
      <c r="H195" s="59">
        <f t="shared" si="19"/>
        <v>100</v>
      </c>
      <c r="I195" s="60">
        <f t="shared" si="24"/>
        <v>0.72256087645208877</v>
      </c>
      <c r="J195" s="43">
        <f>'[1]Oktober  (2)'!Q132</f>
        <v>0</v>
      </c>
      <c r="K195" s="61">
        <v>55400000</v>
      </c>
      <c r="L195" s="58">
        <v>100</v>
      </c>
      <c r="M195" s="44">
        <f t="shared" si="25"/>
        <v>100000</v>
      </c>
      <c r="N195" s="56" t="s">
        <v>358</v>
      </c>
      <c r="O195" s="52" t="s">
        <v>366</v>
      </c>
      <c r="P195" s="199" t="s">
        <v>520</v>
      </c>
      <c r="Q195" s="233" t="s">
        <v>511</v>
      </c>
      <c r="R195" s="52" t="s">
        <v>521</v>
      </c>
      <c r="S195" s="218" t="s">
        <v>354</v>
      </c>
      <c r="T195" s="218"/>
      <c r="U195" s="95" t="s">
        <v>356</v>
      </c>
      <c r="V195" s="95" t="s">
        <v>367</v>
      </c>
      <c r="W195" s="103" t="s">
        <v>368</v>
      </c>
      <c r="X195" s="56">
        <v>55400000</v>
      </c>
      <c r="Y195" s="56" t="s">
        <v>359</v>
      </c>
      <c r="Z195" s="57">
        <f>(D195/D227)*100</f>
        <v>0.72256087645208877</v>
      </c>
      <c r="AA195" s="58">
        <f t="shared" si="18"/>
        <v>55499900</v>
      </c>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c r="BF195" s="62"/>
      <c r="BG195" s="62"/>
      <c r="BH195" s="62"/>
      <c r="BI195" s="62"/>
      <c r="BJ195" s="62"/>
      <c r="BK195" s="62"/>
      <c r="BL195" s="62"/>
      <c r="BM195" s="62"/>
      <c r="BN195" s="62"/>
      <c r="BO195" s="62"/>
      <c r="BP195" s="62"/>
      <c r="BQ195" s="62"/>
      <c r="BR195" s="62"/>
      <c r="BS195" s="62"/>
      <c r="BT195" s="62"/>
      <c r="BU195" s="62"/>
      <c r="BV195" s="62"/>
      <c r="BW195" s="62"/>
      <c r="BX195" s="62"/>
      <c r="BY195" s="62"/>
      <c r="BZ195" s="62"/>
      <c r="CA195" s="62"/>
      <c r="CB195" s="62"/>
      <c r="CC195" s="62"/>
      <c r="CD195" s="62"/>
      <c r="CE195" s="62"/>
      <c r="CF195" s="62"/>
      <c r="CG195" s="62"/>
      <c r="CH195" s="62"/>
      <c r="CI195" s="62"/>
      <c r="CJ195" s="62"/>
      <c r="CK195" s="62"/>
      <c r="CL195" s="62"/>
      <c r="CM195" s="62"/>
      <c r="CN195" s="62"/>
      <c r="CO195" s="62"/>
      <c r="CP195" s="62"/>
      <c r="CQ195" s="62"/>
      <c r="CR195" s="62"/>
      <c r="CS195" s="62"/>
      <c r="CT195" s="62"/>
      <c r="CU195" s="62"/>
      <c r="CV195" s="62"/>
      <c r="CW195" s="62"/>
      <c r="CX195" s="62"/>
      <c r="CY195" s="62"/>
      <c r="CZ195" s="62"/>
      <c r="DA195" s="62"/>
      <c r="DB195" s="62"/>
      <c r="DC195" s="62"/>
      <c r="DD195" s="62"/>
      <c r="DE195" s="62"/>
      <c r="DF195" s="62"/>
      <c r="DG195" s="62"/>
      <c r="DH195" s="62"/>
      <c r="DI195" s="62"/>
      <c r="DJ195" s="62"/>
      <c r="DK195" s="62"/>
      <c r="DL195" s="62"/>
      <c r="DM195" s="62"/>
      <c r="DN195" s="62"/>
      <c r="DO195" s="62"/>
      <c r="DP195" s="62"/>
      <c r="DQ195" s="62"/>
      <c r="DR195" s="62"/>
      <c r="DS195" s="62"/>
      <c r="DT195" s="62"/>
      <c r="DU195" s="62"/>
      <c r="DV195" s="62"/>
      <c r="DW195" s="62"/>
      <c r="DX195" s="62"/>
      <c r="DY195" s="62"/>
      <c r="DZ195" s="62"/>
      <c r="EA195" s="62"/>
      <c r="EB195" s="62"/>
      <c r="EC195" s="62"/>
      <c r="ED195" s="62"/>
      <c r="EE195" s="62"/>
      <c r="EF195" s="62"/>
      <c r="EG195" s="62"/>
      <c r="EH195" s="62"/>
      <c r="EI195" s="62"/>
      <c r="EJ195" s="62"/>
      <c r="EK195" s="62"/>
      <c r="EL195" s="62"/>
      <c r="EM195" s="62"/>
      <c r="EN195" s="62"/>
      <c r="EO195" s="62"/>
      <c r="EP195" s="62"/>
      <c r="EQ195" s="62"/>
      <c r="ER195" s="62"/>
      <c r="ES195" s="62"/>
      <c r="ET195" s="62"/>
      <c r="EU195" s="62"/>
      <c r="EV195" s="62"/>
      <c r="EW195" s="63"/>
    </row>
    <row r="196" spans="1:153" s="64" customFormat="1" ht="183" customHeight="1" x14ac:dyDescent="0.25">
      <c r="A196" s="110"/>
      <c r="B196" s="298"/>
      <c r="C196" s="77" t="s">
        <v>355</v>
      </c>
      <c r="D196" s="388">
        <v>55500000</v>
      </c>
      <c r="E196" s="59" t="s">
        <v>270</v>
      </c>
      <c r="F196" s="43">
        <v>100</v>
      </c>
      <c r="G196" s="58">
        <v>0</v>
      </c>
      <c r="H196" s="59">
        <f t="shared" si="19"/>
        <v>100</v>
      </c>
      <c r="I196" s="60">
        <f t="shared" si="24"/>
        <v>0.72256087645208877</v>
      </c>
      <c r="J196" s="43">
        <f>'[1]Oktober  (2)'!Q133</f>
        <v>0</v>
      </c>
      <c r="K196" s="61">
        <v>55400000</v>
      </c>
      <c r="L196" s="58">
        <v>100</v>
      </c>
      <c r="M196" s="44">
        <f t="shared" si="25"/>
        <v>100000</v>
      </c>
      <c r="N196" s="56" t="s">
        <v>370</v>
      </c>
      <c r="O196" s="52" t="s">
        <v>175</v>
      </c>
      <c r="P196" s="199" t="s">
        <v>499</v>
      </c>
      <c r="Q196" s="233" t="s">
        <v>511</v>
      </c>
      <c r="R196" s="52" t="s">
        <v>550</v>
      </c>
      <c r="S196" s="218" t="s">
        <v>354</v>
      </c>
      <c r="T196" s="218"/>
      <c r="U196" s="95" t="s">
        <v>356</v>
      </c>
      <c r="V196" s="95" t="s">
        <v>339</v>
      </c>
      <c r="W196" s="103" t="s">
        <v>369</v>
      </c>
      <c r="X196" s="56">
        <v>55400000</v>
      </c>
      <c r="Y196" s="56" t="s">
        <v>371</v>
      </c>
      <c r="Z196" s="57">
        <f>(D196/D227)*100</f>
        <v>0.72256087645208877</v>
      </c>
      <c r="AA196" s="58">
        <f t="shared" si="18"/>
        <v>55499900</v>
      </c>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c r="BF196" s="62"/>
      <c r="BG196" s="62"/>
      <c r="BH196" s="62"/>
      <c r="BI196" s="62"/>
      <c r="BJ196" s="62"/>
      <c r="BK196" s="62"/>
      <c r="BL196" s="62"/>
      <c r="BM196" s="62"/>
      <c r="BN196" s="62"/>
      <c r="BO196" s="62"/>
      <c r="BP196" s="62"/>
      <c r="BQ196" s="62"/>
      <c r="BR196" s="62"/>
      <c r="BS196" s="62"/>
      <c r="BT196" s="62"/>
      <c r="BU196" s="62"/>
      <c r="BV196" s="62"/>
      <c r="BW196" s="62"/>
      <c r="BX196" s="62"/>
      <c r="BY196" s="62"/>
      <c r="BZ196" s="62"/>
      <c r="CA196" s="62"/>
      <c r="CB196" s="62"/>
      <c r="CC196" s="62"/>
      <c r="CD196" s="62"/>
      <c r="CE196" s="62"/>
      <c r="CF196" s="62"/>
      <c r="CG196" s="62"/>
      <c r="CH196" s="62"/>
      <c r="CI196" s="62"/>
      <c r="CJ196" s="62"/>
      <c r="CK196" s="62"/>
      <c r="CL196" s="62"/>
      <c r="CM196" s="62"/>
      <c r="CN196" s="62"/>
      <c r="CO196" s="62"/>
      <c r="CP196" s="62"/>
      <c r="CQ196" s="62"/>
      <c r="CR196" s="62"/>
      <c r="CS196" s="62"/>
      <c r="CT196" s="62"/>
      <c r="CU196" s="62"/>
      <c r="CV196" s="62"/>
      <c r="CW196" s="62"/>
      <c r="CX196" s="62"/>
      <c r="CY196" s="62"/>
      <c r="CZ196" s="62"/>
      <c r="DA196" s="62"/>
      <c r="DB196" s="62"/>
      <c r="DC196" s="62"/>
      <c r="DD196" s="62"/>
      <c r="DE196" s="62"/>
      <c r="DF196" s="62"/>
      <c r="DG196" s="62"/>
      <c r="DH196" s="62"/>
      <c r="DI196" s="62"/>
      <c r="DJ196" s="62"/>
      <c r="DK196" s="62"/>
      <c r="DL196" s="62"/>
      <c r="DM196" s="62"/>
      <c r="DN196" s="62"/>
      <c r="DO196" s="62"/>
      <c r="DP196" s="62"/>
      <c r="DQ196" s="62"/>
      <c r="DR196" s="62"/>
      <c r="DS196" s="62"/>
      <c r="DT196" s="62"/>
      <c r="DU196" s="62"/>
      <c r="DV196" s="62"/>
      <c r="DW196" s="62"/>
      <c r="DX196" s="62"/>
      <c r="DY196" s="62"/>
      <c r="DZ196" s="62"/>
      <c r="EA196" s="62"/>
      <c r="EB196" s="62"/>
      <c r="EC196" s="62"/>
      <c r="ED196" s="62"/>
      <c r="EE196" s="62"/>
      <c r="EF196" s="62"/>
      <c r="EG196" s="62"/>
      <c r="EH196" s="62"/>
      <c r="EI196" s="62"/>
      <c r="EJ196" s="62"/>
      <c r="EK196" s="62"/>
      <c r="EL196" s="62"/>
      <c r="EM196" s="62"/>
      <c r="EN196" s="62"/>
      <c r="EO196" s="62"/>
      <c r="EP196" s="62"/>
      <c r="EQ196" s="62"/>
      <c r="ER196" s="62"/>
      <c r="ES196" s="62"/>
      <c r="ET196" s="62"/>
      <c r="EU196" s="62"/>
      <c r="EV196" s="62"/>
      <c r="EW196" s="63"/>
    </row>
    <row r="197" spans="1:153" s="64" customFormat="1" ht="189" customHeight="1" x14ac:dyDescent="0.25">
      <c r="A197" s="110"/>
      <c r="B197" s="298"/>
      <c r="C197" s="77" t="s">
        <v>355</v>
      </c>
      <c r="D197" s="388">
        <v>55500000</v>
      </c>
      <c r="E197" s="59" t="s">
        <v>270</v>
      </c>
      <c r="F197" s="43">
        <v>100</v>
      </c>
      <c r="G197" s="58">
        <v>0</v>
      </c>
      <c r="H197" s="59">
        <f t="shared" si="19"/>
        <v>100</v>
      </c>
      <c r="I197" s="60">
        <f t="shared" si="24"/>
        <v>0.72256087645208877</v>
      </c>
      <c r="J197" s="43">
        <f>'[1]Oktober  (2)'!Q134</f>
        <v>0</v>
      </c>
      <c r="K197" s="61">
        <v>55400000</v>
      </c>
      <c r="L197" s="58">
        <v>100</v>
      </c>
      <c r="M197" s="44">
        <f t="shared" si="25"/>
        <v>100000</v>
      </c>
      <c r="N197" s="56" t="s">
        <v>373</v>
      </c>
      <c r="O197" s="52" t="s">
        <v>338</v>
      </c>
      <c r="P197" s="199" t="s">
        <v>547</v>
      </c>
      <c r="Q197" s="233" t="s">
        <v>511</v>
      </c>
      <c r="R197" s="52" t="s">
        <v>546</v>
      </c>
      <c r="S197" s="218" t="s">
        <v>354</v>
      </c>
      <c r="T197" s="218"/>
      <c r="U197" s="95" t="s">
        <v>356</v>
      </c>
      <c r="V197" s="95" t="s">
        <v>339</v>
      </c>
      <c r="W197" s="103" t="s">
        <v>372</v>
      </c>
      <c r="X197" s="56">
        <v>55400000</v>
      </c>
      <c r="Y197" s="56" t="s">
        <v>374</v>
      </c>
      <c r="Z197" s="57">
        <f>(D197/D227)*100</f>
        <v>0.72256087645208877</v>
      </c>
      <c r="AA197" s="58">
        <f t="shared" si="18"/>
        <v>55499900</v>
      </c>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c r="BF197" s="62"/>
      <c r="BG197" s="62"/>
      <c r="BH197" s="62"/>
      <c r="BI197" s="62"/>
      <c r="BJ197" s="62"/>
      <c r="BK197" s="62"/>
      <c r="BL197" s="62"/>
      <c r="BM197" s="62"/>
      <c r="BN197" s="62"/>
      <c r="BO197" s="62"/>
      <c r="BP197" s="62"/>
      <c r="BQ197" s="62"/>
      <c r="BR197" s="62"/>
      <c r="BS197" s="62"/>
      <c r="BT197" s="62"/>
      <c r="BU197" s="62"/>
      <c r="BV197" s="62"/>
      <c r="BW197" s="62"/>
      <c r="BX197" s="62"/>
      <c r="BY197" s="62"/>
      <c r="BZ197" s="62"/>
      <c r="CA197" s="62"/>
      <c r="CB197" s="62"/>
      <c r="CC197" s="62"/>
      <c r="CD197" s="62"/>
      <c r="CE197" s="62"/>
      <c r="CF197" s="62"/>
      <c r="CG197" s="62"/>
      <c r="CH197" s="62"/>
      <c r="CI197" s="62"/>
      <c r="CJ197" s="62"/>
      <c r="CK197" s="62"/>
      <c r="CL197" s="62"/>
      <c r="CM197" s="62"/>
      <c r="CN197" s="62"/>
      <c r="CO197" s="62"/>
      <c r="CP197" s="62"/>
      <c r="CQ197" s="62"/>
      <c r="CR197" s="62"/>
      <c r="CS197" s="62"/>
      <c r="CT197" s="62"/>
      <c r="CU197" s="62"/>
      <c r="CV197" s="62"/>
      <c r="CW197" s="62"/>
      <c r="CX197" s="62"/>
      <c r="CY197" s="62"/>
      <c r="CZ197" s="62"/>
      <c r="DA197" s="62"/>
      <c r="DB197" s="62"/>
      <c r="DC197" s="62"/>
      <c r="DD197" s="62"/>
      <c r="DE197" s="62"/>
      <c r="DF197" s="62"/>
      <c r="DG197" s="62"/>
      <c r="DH197" s="62"/>
      <c r="DI197" s="62"/>
      <c r="DJ197" s="62"/>
      <c r="DK197" s="62"/>
      <c r="DL197" s="62"/>
      <c r="DM197" s="62"/>
      <c r="DN197" s="62"/>
      <c r="DO197" s="62"/>
      <c r="DP197" s="62"/>
      <c r="DQ197" s="62"/>
      <c r="DR197" s="62"/>
      <c r="DS197" s="62"/>
      <c r="DT197" s="62"/>
      <c r="DU197" s="62"/>
      <c r="DV197" s="62"/>
      <c r="DW197" s="62"/>
      <c r="DX197" s="62"/>
      <c r="DY197" s="62"/>
      <c r="DZ197" s="62"/>
      <c r="EA197" s="62"/>
      <c r="EB197" s="62"/>
      <c r="EC197" s="62"/>
      <c r="ED197" s="62"/>
      <c r="EE197" s="62"/>
      <c r="EF197" s="62"/>
      <c r="EG197" s="62"/>
      <c r="EH197" s="62"/>
      <c r="EI197" s="62"/>
      <c r="EJ197" s="62"/>
      <c r="EK197" s="62"/>
      <c r="EL197" s="62"/>
      <c r="EM197" s="62"/>
      <c r="EN197" s="62"/>
      <c r="EO197" s="62"/>
      <c r="EP197" s="62"/>
      <c r="EQ197" s="62"/>
      <c r="ER197" s="62"/>
      <c r="ES197" s="62"/>
      <c r="ET197" s="62"/>
      <c r="EU197" s="62"/>
      <c r="EV197" s="62"/>
      <c r="EW197" s="63"/>
    </row>
    <row r="198" spans="1:153" s="64" customFormat="1" ht="138.75" customHeight="1" x14ac:dyDescent="0.25">
      <c r="A198" s="110"/>
      <c r="B198" s="298"/>
      <c r="C198" s="77" t="s">
        <v>375</v>
      </c>
      <c r="D198" s="388">
        <v>61976000</v>
      </c>
      <c r="E198" s="59" t="s">
        <v>270</v>
      </c>
      <c r="F198" s="43">
        <v>100</v>
      </c>
      <c r="G198" s="58">
        <v>0</v>
      </c>
      <c r="H198" s="59">
        <f t="shared" si="19"/>
        <v>100</v>
      </c>
      <c r="I198" s="60">
        <f t="shared" si="24"/>
        <v>0.80687266448639017</v>
      </c>
      <c r="J198" s="43">
        <f>'[1]Oktober  (2)'!Q135</f>
        <v>0</v>
      </c>
      <c r="K198" s="61">
        <v>60400000</v>
      </c>
      <c r="L198" s="58">
        <v>100</v>
      </c>
      <c r="M198" s="44">
        <f t="shared" si="25"/>
        <v>1576000</v>
      </c>
      <c r="N198" s="56" t="s">
        <v>370</v>
      </c>
      <c r="O198" s="52" t="s">
        <v>376</v>
      </c>
      <c r="P198" s="199" t="s">
        <v>548</v>
      </c>
      <c r="Q198" s="199" t="s">
        <v>517</v>
      </c>
      <c r="R198" s="52" t="s">
        <v>549</v>
      </c>
      <c r="S198" s="218" t="s">
        <v>155</v>
      </c>
      <c r="T198" s="218"/>
      <c r="U198" s="95" t="s">
        <v>356</v>
      </c>
      <c r="V198" s="95" t="s">
        <v>367</v>
      </c>
      <c r="W198" s="103" t="s">
        <v>377</v>
      </c>
      <c r="X198" s="56">
        <v>60400000</v>
      </c>
      <c r="Y198" s="56" t="s">
        <v>371</v>
      </c>
      <c r="Z198" s="57">
        <f>(D198/D227)*100</f>
        <v>0.80687266448639017</v>
      </c>
      <c r="AA198" s="58">
        <f t="shared" si="18"/>
        <v>61975900</v>
      </c>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c r="BF198" s="62"/>
      <c r="BG198" s="62"/>
      <c r="BH198" s="62"/>
      <c r="BI198" s="62"/>
      <c r="BJ198" s="62"/>
      <c r="BK198" s="62"/>
      <c r="BL198" s="62"/>
      <c r="BM198" s="62"/>
      <c r="BN198" s="62"/>
      <c r="BO198" s="62"/>
      <c r="BP198" s="62"/>
      <c r="BQ198" s="62"/>
      <c r="BR198" s="62"/>
      <c r="BS198" s="62"/>
      <c r="BT198" s="62"/>
      <c r="BU198" s="62"/>
      <c r="BV198" s="62"/>
      <c r="BW198" s="62"/>
      <c r="BX198" s="62"/>
      <c r="BY198" s="62"/>
      <c r="BZ198" s="62"/>
      <c r="CA198" s="62"/>
      <c r="CB198" s="62"/>
      <c r="CC198" s="62"/>
      <c r="CD198" s="62"/>
      <c r="CE198" s="62"/>
      <c r="CF198" s="62"/>
      <c r="CG198" s="62"/>
      <c r="CH198" s="62"/>
      <c r="CI198" s="62"/>
      <c r="CJ198" s="62"/>
      <c r="CK198" s="62"/>
      <c r="CL198" s="62"/>
      <c r="CM198" s="62"/>
      <c r="CN198" s="62"/>
      <c r="CO198" s="62"/>
      <c r="CP198" s="62"/>
      <c r="CQ198" s="62"/>
      <c r="CR198" s="62"/>
      <c r="CS198" s="62"/>
      <c r="CT198" s="62"/>
      <c r="CU198" s="62"/>
      <c r="CV198" s="62"/>
      <c r="CW198" s="62"/>
      <c r="CX198" s="62"/>
      <c r="CY198" s="62"/>
      <c r="CZ198" s="62"/>
      <c r="DA198" s="62"/>
      <c r="DB198" s="62"/>
      <c r="DC198" s="62"/>
      <c r="DD198" s="62"/>
      <c r="DE198" s="62"/>
      <c r="DF198" s="62"/>
      <c r="DG198" s="62"/>
      <c r="DH198" s="62"/>
      <c r="DI198" s="62"/>
      <c r="DJ198" s="62"/>
      <c r="DK198" s="62"/>
      <c r="DL198" s="62"/>
      <c r="DM198" s="62"/>
      <c r="DN198" s="62"/>
      <c r="DO198" s="62"/>
      <c r="DP198" s="62"/>
      <c r="DQ198" s="62"/>
      <c r="DR198" s="62"/>
      <c r="DS198" s="62"/>
      <c r="DT198" s="62"/>
      <c r="DU198" s="62"/>
      <c r="DV198" s="62"/>
      <c r="DW198" s="62"/>
      <c r="DX198" s="62"/>
      <c r="DY198" s="62"/>
      <c r="DZ198" s="62"/>
      <c r="EA198" s="62"/>
      <c r="EB198" s="62"/>
      <c r="EC198" s="62"/>
      <c r="ED198" s="62"/>
      <c r="EE198" s="62"/>
      <c r="EF198" s="62"/>
      <c r="EG198" s="62"/>
      <c r="EH198" s="62"/>
      <c r="EI198" s="62"/>
      <c r="EJ198" s="62"/>
      <c r="EK198" s="62"/>
      <c r="EL198" s="62"/>
      <c r="EM198" s="62"/>
      <c r="EN198" s="62"/>
      <c r="EO198" s="62"/>
      <c r="EP198" s="62"/>
      <c r="EQ198" s="62"/>
      <c r="ER198" s="62"/>
      <c r="ES198" s="62"/>
      <c r="ET198" s="62"/>
      <c r="EU198" s="62"/>
      <c r="EV198" s="62"/>
      <c r="EW198" s="63"/>
    </row>
    <row r="199" spans="1:153" s="64" customFormat="1" ht="375.75" customHeight="1" x14ac:dyDescent="0.25">
      <c r="A199" s="110"/>
      <c r="B199" s="298"/>
      <c r="C199" s="77" t="s">
        <v>375</v>
      </c>
      <c r="D199" s="388">
        <v>181500000</v>
      </c>
      <c r="E199" s="59" t="s">
        <v>382</v>
      </c>
      <c r="F199" s="43">
        <v>100</v>
      </c>
      <c r="G199" s="58">
        <v>0</v>
      </c>
      <c r="H199" s="59">
        <f t="shared" si="19"/>
        <v>100</v>
      </c>
      <c r="I199" s="60">
        <f t="shared" si="24"/>
        <v>2.3629693527216959</v>
      </c>
      <c r="J199" s="43">
        <f>'[1]Oktober  (2)'!Q136</f>
        <v>0</v>
      </c>
      <c r="K199" s="61">
        <v>181000000</v>
      </c>
      <c r="L199" s="58">
        <v>100</v>
      </c>
      <c r="M199" s="44">
        <f t="shared" si="25"/>
        <v>500000</v>
      </c>
      <c r="N199" s="56" t="s">
        <v>380</v>
      </c>
      <c r="O199" s="52" t="s">
        <v>378</v>
      </c>
      <c r="P199" s="199" t="s">
        <v>537</v>
      </c>
      <c r="Q199" s="233" t="s">
        <v>536</v>
      </c>
      <c r="R199" s="52" t="s">
        <v>538</v>
      </c>
      <c r="S199" s="218" t="s">
        <v>155</v>
      </c>
      <c r="T199" s="218"/>
      <c r="U199" s="95" t="s">
        <v>356</v>
      </c>
      <c r="V199" s="95" t="s">
        <v>367</v>
      </c>
      <c r="W199" s="103" t="s">
        <v>379</v>
      </c>
      <c r="X199" s="56">
        <v>181500000</v>
      </c>
      <c r="Y199" s="56" t="s">
        <v>381</v>
      </c>
      <c r="Z199" s="57">
        <f>(D199/D227)*100</f>
        <v>2.3629693527216959</v>
      </c>
      <c r="AA199" s="58">
        <f t="shared" si="18"/>
        <v>181499900</v>
      </c>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c r="BF199" s="62"/>
      <c r="BG199" s="62"/>
      <c r="BH199" s="62"/>
      <c r="BI199" s="62"/>
      <c r="BJ199" s="62"/>
      <c r="BK199" s="62"/>
      <c r="BL199" s="62"/>
      <c r="BM199" s="62"/>
      <c r="BN199" s="62"/>
      <c r="BO199" s="62"/>
      <c r="BP199" s="62"/>
      <c r="BQ199" s="62"/>
      <c r="BR199" s="62"/>
      <c r="BS199" s="62"/>
      <c r="BT199" s="62"/>
      <c r="BU199" s="62"/>
      <c r="BV199" s="62"/>
      <c r="BW199" s="62"/>
      <c r="BX199" s="62"/>
      <c r="BY199" s="62"/>
      <c r="BZ199" s="62"/>
      <c r="CA199" s="62"/>
      <c r="CB199" s="62"/>
      <c r="CC199" s="62"/>
      <c r="CD199" s="62"/>
      <c r="CE199" s="62"/>
      <c r="CF199" s="62"/>
      <c r="CG199" s="62"/>
      <c r="CH199" s="62"/>
      <c r="CI199" s="62"/>
      <c r="CJ199" s="62"/>
      <c r="CK199" s="62"/>
      <c r="CL199" s="62"/>
      <c r="CM199" s="62"/>
      <c r="CN199" s="62"/>
      <c r="CO199" s="62"/>
      <c r="CP199" s="62"/>
      <c r="CQ199" s="62"/>
      <c r="CR199" s="62"/>
      <c r="CS199" s="62"/>
      <c r="CT199" s="62"/>
      <c r="CU199" s="62"/>
      <c r="CV199" s="62"/>
      <c r="CW199" s="62"/>
      <c r="CX199" s="62"/>
      <c r="CY199" s="62"/>
      <c r="CZ199" s="62"/>
      <c r="DA199" s="62"/>
      <c r="DB199" s="62"/>
      <c r="DC199" s="62"/>
      <c r="DD199" s="62"/>
      <c r="DE199" s="62"/>
      <c r="DF199" s="62"/>
      <c r="DG199" s="62"/>
      <c r="DH199" s="62"/>
      <c r="DI199" s="62"/>
      <c r="DJ199" s="62"/>
      <c r="DK199" s="62"/>
      <c r="DL199" s="62"/>
      <c r="DM199" s="62"/>
      <c r="DN199" s="62"/>
      <c r="DO199" s="62"/>
      <c r="DP199" s="62"/>
      <c r="DQ199" s="62"/>
      <c r="DR199" s="62"/>
      <c r="DS199" s="62"/>
      <c r="DT199" s="62"/>
      <c r="DU199" s="62"/>
      <c r="DV199" s="62"/>
      <c r="DW199" s="62"/>
      <c r="DX199" s="62"/>
      <c r="DY199" s="62"/>
      <c r="DZ199" s="62"/>
      <c r="EA199" s="62"/>
      <c r="EB199" s="62"/>
      <c r="EC199" s="62"/>
      <c r="ED199" s="62"/>
      <c r="EE199" s="62"/>
      <c r="EF199" s="62"/>
      <c r="EG199" s="62"/>
      <c r="EH199" s="62"/>
      <c r="EI199" s="62"/>
      <c r="EJ199" s="62"/>
      <c r="EK199" s="62"/>
      <c r="EL199" s="62"/>
      <c r="EM199" s="62"/>
      <c r="EN199" s="62"/>
      <c r="EO199" s="62"/>
      <c r="EP199" s="62"/>
      <c r="EQ199" s="62"/>
      <c r="ER199" s="62"/>
      <c r="ES199" s="62"/>
      <c r="ET199" s="62"/>
      <c r="EU199" s="62"/>
      <c r="EV199" s="62"/>
      <c r="EW199" s="63"/>
    </row>
    <row r="200" spans="1:153" s="64" customFormat="1" ht="139.5" customHeight="1" x14ac:dyDescent="0.25">
      <c r="A200" s="110"/>
      <c r="B200" s="298"/>
      <c r="C200" s="77" t="s">
        <v>375</v>
      </c>
      <c r="D200" s="388">
        <v>60500000</v>
      </c>
      <c r="E200" s="59" t="s">
        <v>270</v>
      </c>
      <c r="F200" s="43">
        <f>'[1]Oktober  (2)'!O137</f>
        <v>100</v>
      </c>
      <c r="G200" s="58">
        <v>0</v>
      </c>
      <c r="H200" s="59">
        <f t="shared" si="19"/>
        <v>100</v>
      </c>
      <c r="I200" s="60">
        <f t="shared" si="24"/>
        <v>0.7876564509072318</v>
      </c>
      <c r="J200" s="43">
        <f>'[1]Oktober  (2)'!Q137</f>
        <v>0</v>
      </c>
      <c r="K200" s="61">
        <v>60400000</v>
      </c>
      <c r="L200" s="58">
        <v>100</v>
      </c>
      <c r="M200" s="44">
        <f t="shared" si="25"/>
        <v>100000</v>
      </c>
      <c r="N200" s="56" t="s">
        <v>373</v>
      </c>
      <c r="O200" s="52" t="s">
        <v>383</v>
      </c>
      <c r="P200" s="199" t="s">
        <v>544</v>
      </c>
      <c r="Q200" s="199" t="s">
        <v>517</v>
      </c>
      <c r="R200" s="52" t="s">
        <v>545</v>
      </c>
      <c r="S200" s="218" t="s">
        <v>155</v>
      </c>
      <c r="T200" s="218"/>
      <c r="U200" s="95" t="s">
        <v>356</v>
      </c>
      <c r="V200" s="95" t="s">
        <v>367</v>
      </c>
      <c r="W200" s="103" t="s">
        <v>384</v>
      </c>
      <c r="X200" s="56">
        <v>60400000</v>
      </c>
      <c r="Y200" s="56" t="s">
        <v>385</v>
      </c>
      <c r="Z200" s="57">
        <f>(D200/D227)*100</f>
        <v>0.7876564509072318</v>
      </c>
      <c r="AA200" s="58">
        <f t="shared" si="18"/>
        <v>60499900</v>
      </c>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c r="BF200" s="62"/>
      <c r="BG200" s="62"/>
      <c r="BH200" s="62"/>
      <c r="BI200" s="62"/>
      <c r="BJ200" s="62"/>
      <c r="BK200" s="62"/>
      <c r="BL200" s="62"/>
      <c r="BM200" s="62"/>
      <c r="BN200" s="62"/>
      <c r="BO200" s="62"/>
      <c r="BP200" s="62"/>
      <c r="BQ200" s="62"/>
      <c r="BR200" s="62"/>
      <c r="BS200" s="62"/>
      <c r="BT200" s="62"/>
      <c r="BU200" s="62"/>
      <c r="BV200" s="62"/>
      <c r="BW200" s="62"/>
      <c r="BX200" s="62"/>
      <c r="BY200" s="62"/>
      <c r="BZ200" s="62"/>
      <c r="CA200" s="62"/>
      <c r="CB200" s="62"/>
      <c r="CC200" s="62"/>
      <c r="CD200" s="62"/>
      <c r="CE200" s="62"/>
      <c r="CF200" s="62"/>
      <c r="CG200" s="62"/>
      <c r="CH200" s="62"/>
      <c r="CI200" s="62"/>
      <c r="CJ200" s="62"/>
      <c r="CK200" s="62"/>
      <c r="CL200" s="62"/>
      <c r="CM200" s="62"/>
      <c r="CN200" s="62"/>
      <c r="CO200" s="62"/>
      <c r="CP200" s="62"/>
      <c r="CQ200" s="62"/>
      <c r="CR200" s="62"/>
      <c r="CS200" s="62"/>
      <c r="CT200" s="62"/>
      <c r="CU200" s="62"/>
      <c r="CV200" s="62"/>
      <c r="CW200" s="62"/>
      <c r="CX200" s="62"/>
      <c r="CY200" s="62"/>
      <c r="CZ200" s="62"/>
      <c r="DA200" s="62"/>
      <c r="DB200" s="62"/>
      <c r="DC200" s="62"/>
      <c r="DD200" s="62"/>
      <c r="DE200" s="62"/>
      <c r="DF200" s="62"/>
      <c r="DG200" s="62"/>
      <c r="DH200" s="62"/>
      <c r="DI200" s="62"/>
      <c r="DJ200" s="62"/>
      <c r="DK200" s="62"/>
      <c r="DL200" s="62"/>
      <c r="DM200" s="62"/>
      <c r="DN200" s="62"/>
      <c r="DO200" s="62"/>
      <c r="DP200" s="62"/>
      <c r="DQ200" s="62"/>
      <c r="DR200" s="62"/>
      <c r="DS200" s="62"/>
      <c r="DT200" s="62"/>
      <c r="DU200" s="62"/>
      <c r="DV200" s="62"/>
      <c r="DW200" s="62"/>
      <c r="DX200" s="62"/>
      <c r="DY200" s="62"/>
      <c r="DZ200" s="62"/>
      <c r="EA200" s="62"/>
      <c r="EB200" s="62"/>
      <c r="EC200" s="62"/>
      <c r="ED200" s="62"/>
      <c r="EE200" s="62"/>
      <c r="EF200" s="62"/>
      <c r="EG200" s="62"/>
      <c r="EH200" s="62"/>
      <c r="EI200" s="62"/>
      <c r="EJ200" s="62"/>
      <c r="EK200" s="62"/>
      <c r="EL200" s="62"/>
      <c r="EM200" s="62"/>
      <c r="EN200" s="62"/>
      <c r="EO200" s="62"/>
      <c r="EP200" s="62"/>
      <c r="EQ200" s="62"/>
      <c r="ER200" s="62"/>
      <c r="ES200" s="62"/>
      <c r="ET200" s="62"/>
      <c r="EU200" s="62"/>
      <c r="EV200" s="62"/>
      <c r="EW200" s="63"/>
    </row>
    <row r="201" spans="1:153" s="64" customFormat="1" ht="135.75" customHeight="1" x14ac:dyDescent="0.25">
      <c r="A201" s="110"/>
      <c r="B201" s="298"/>
      <c r="C201" s="77" t="s">
        <v>375</v>
      </c>
      <c r="D201" s="388">
        <v>60500000</v>
      </c>
      <c r="E201" s="59" t="s">
        <v>270</v>
      </c>
      <c r="F201" s="43">
        <v>100</v>
      </c>
      <c r="G201" s="58">
        <v>0</v>
      </c>
      <c r="H201" s="59">
        <f t="shared" si="19"/>
        <v>100</v>
      </c>
      <c r="I201" s="60">
        <f t="shared" si="24"/>
        <v>0.7876564509072318</v>
      </c>
      <c r="J201" s="43">
        <f>'[1]Oktober  (2)'!Q138</f>
        <v>0</v>
      </c>
      <c r="K201" s="61">
        <v>60400000</v>
      </c>
      <c r="L201" s="58">
        <v>100</v>
      </c>
      <c r="M201" s="44">
        <f t="shared" si="25"/>
        <v>100000</v>
      </c>
      <c r="N201" s="56" t="s">
        <v>361</v>
      </c>
      <c r="O201" s="52" t="s">
        <v>386</v>
      </c>
      <c r="P201" s="199" t="s">
        <v>496</v>
      </c>
      <c r="Q201" s="199" t="s">
        <v>517</v>
      </c>
      <c r="R201" s="52" t="s">
        <v>528</v>
      </c>
      <c r="S201" s="218" t="s">
        <v>155</v>
      </c>
      <c r="T201" s="218"/>
      <c r="U201" s="95" t="s">
        <v>356</v>
      </c>
      <c r="V201" s="95" t="s">
        <v>367</v>
      </c>
      <c r="W201" s="103" t="s">
        <v>387</v>
      </c>
      <c r="X201" s="56">
        <v>60400000</v>
      </c>
      <c r="Y201" s="56" t="s">
        <v>362</v>
      </c>
      <c r="Z201" s="57">
        <f>(D201/D227)*100</f>
        <v>0.7876564509072318</v>
      </c>
      <c r="AA201" s="58">
        <f t="shared" si="18"/>
        <v>60499900</v>
      </c>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c r="BF201" s="62"/>
      <c r="BG201" s="62"/>
      <c r="BH201" s="62"/>
      <c r="BI201" s="62"/>
      <c r="BJ201" s="62"/>
      <c r="BK201" s="62"/>
      <c r="BL201" s="62"/>
      <c r="BM201" s="62"/>
      <c r="BN201" s="62"/>
      <c r="BO201" s="62"/>
      <c r="BP201" s="62"/>
      <c r="BQ201" s="62"/>
      <c r="BR201" s="62"/>
      <c r="BS201" s="62"/>
      <c r="BT201" s="62"/>
      <c r="BU201" s="62"/>
      <c r="BV201" s="62"/>
      <c r="BW201" s="62"/>
      <c r="BX201" s="62"/>
      <c r="BY201" s="62"/>
      <c r="BZ201" s="62"/>
      <c r="CA201" s="62"/>
      <c r="CB201" s="62"/>
      <c r="CC201" s="62"/>
      <c r="CD201" s="62"/>
      <c r="CE201" s="62"/>
      <c r="CF201" s="62"/>
      <c r="CG201" s="62"/>
      <c r="CH201" s="62"/>
      <c r="CI201" s="62"/>
      <c r="CJ201" s="62"/>
      <c r="CK201" s="62"/>
      <c r="CL201" s="62"/>
      <c r="CM201" s="62"/>
      <c r="CN201" s="62"/>
      <c r="CO201" s="62"/>
      <c r="CP201" s="62"/>
      <c r="CQ201" s="62"/>
      <c r="CR201" s="62"/>
      <c r="CS201" s="62"/>
      <c r="CT201" s="62"/>
      <c r="CU201" s="62"/>
      <c r="CV201" s="62"/>
      <c r="CW201" s="62"/>
      <c r="CX201" s="62"/>
      <c r="CY201" s="62"/>
      <c r="CZ201" s="62"/>
      <c r="DA201" s="62"/>
      <c r="DB201" s="62"/>
      <c r="DC201" s="62"/>
      <c r="DD201" s="62"/>
      <c r="DE201" s="62"/>
      <c r="DF201" s="62"/>
      <c r="DG201" s="62"/>
      <c r="DH201" s="62"/>
      <c r="DI201" s="62"/>
      <c r="DJ201" s="62"/>
      <c r="DK201" s="62"/>
      <c r="DL201" s="62"/>
      <c r="DM201" s="62"/>
      <c r="DN201" s="62"/>
      <c r="DO201" s="62"/>
      <c r="DP201" s="62"/>
      <c r="DQ201" s="62"/>
      <c r="DR201" s="62"/>
      <c r="DS201" s="62"/>
      <c r="DT201" s="62"/>
      <c r="DU201" s="62"/>
      <c r="DV201" s="62"/>
      <c r="DW201" s="62"/>
      <c r="DX201" s="62"/>
      <c r="DY201" s="62"/>
      <c r="DZ201" s="62"/>
      <c r="EA201" s="62"/>
      <c r="EB201" s="62"/>
      <c r="EC201" s="62"/>
      <c r="ED201" s="62"/>
      <c r="EE201" s="62"/>
      <c r="EF201" s="62"/>
      <c r="EG201" s="62"/>
      <c r="EH201" s="62"/>
      <c r="EI201" s="62"/>
      <c r="EJ201" s="62"/>
      <c r="EK201" s="62"/>
      <c r="EL201" s="62"/>
      <c r="EM201" s="62"/>
      <c r="EN201" s="62"/>
      <c r="EO201" s="62"/>
      <c r="EP201" s="62"/>
      <c r="EQ201" s="62"/>
      <c r="ER201" s="62"/>
      <c r="ES201" s="62"/>
      <c r="ET201" s="62"/>
      <c r="EU201" s="62"/>
      <c r="EV201" s="62"/>
      <c r="EW201" s="63"/>
    </row>
    <row r="202" spans="1:153" s="64" customFormat="1" ht="242.25" customHeight="1" x14ac:dyDescent="0.25">
      <c r="A202" s="110"/>
      <c r="B202" s="298"/>
      <c r="C202" s="77" t="s">
        <v>375</v>
      </c>
      <c r="D202" s="388">
        <v>121000000</v>
      </c>
      <c r="E202" s="59" t="s">
        <v>390</v>
      </c>
      <c r="F202" s="43">
        <v>100</v>
      </c>
      <c r="G202" s="58">
        <v>0</v>
      </c>
      <c r="H202" s="59">
        <f t="shared" si="19"/>
        <v>100</v>
      </c>
      <c r="I202" s="60">
        <f t="shared" si="24"/>
        <v>1.5753129018144636</v>
      </c>
      <c r="J202" s="43">
        <f>'[1]Oktober  (2)'!Q139</f>
        <v>0</v>
      </c>
      <c r="K202" s="61">
        <v>120700000</v>
      </c>
      <c r="L202" s="58">
        <v>100</v>
      </c>
      <c r="M202" s="44">
        <f t="shared" si="25"/>
        <v>300000</v>
      </c>
      <c r="N202" s="56" t="s">
        <v>364</v>
      </c>
      <c r="O202" s="52" t="s">
        <v>388</v>
      </c>
      <c r="P202" s="199" t="s">
        <v>514</v>
      </c>
      <c r="Q202" s="233" t="s">
        <v>515</v>
      </c>
      <c r="R202" s="52" t="s">
        <v>516</v>
      </c>
      <c r="S202" s="218" t="s">
        <v>354</v>
      </c>
      <c r="T202" s="218"/>
      <c r="U202" s="95" t="s">
        <v>356</v>
      </c>
      <c r="V202" s="95" t="s">
        <v>367</v>
      </c>
      <c r="W202" s="103" t="s">
        <v>389</v>
      </c>
      <c r="X202" s="56">
        <v>120700000</v>
      </c>
      <c r="Y202" s="56" t="s">
        <v>381</v>
      </c>
      <c r="Z202" s="57">
        <f>(D202/D227)*100</f>
        <v>1.5753129018144636</v>
      </c>
      <c r="AA202" s="58">
        <f t="shared" si="18"/>
        <v>120999900</v>
      </c>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c r="BF202" s="62"/>
      <c r="BG202" s="62"/>
      <c r="BH202" s="62"/>
      <c r="BI202" s="62"/>
      <c r="BJ202" s="62"/>
      <c r="BK202" s="62"/>
      <c r="BL202" s="62"/>
      <c r="BM202" s="62"/>
      <c r="BN202" s="62"/>
      <c r="BO202" s="62"/>
      <c r="BP202" s="62"/>
      <c r="BQ202" s="62"/>
      <c r="BR202" s="62"/>
      <c r="BS202" s="62"/>
      <c r="BT202" s="62"/>
      <c r="BU202" s="62"/>
      <c r="BV202" s="62"/>
      <c r="BW202" s="62"/>
      <c r="BX202" s="62"/>
      <c r="BY202" s="62"/>
      <c r="BZ202" s="62"/>
      <c r="CA202" s="62"/>
      <c r="CB202" s="62"/>
      <c r="CC202" s="62"/>
      <c r="CD202" s="62"/>
      <c r="CE202" s="62"/>
      <c r="CF202" s="62"/>
      <c r="CG202" s="62"/>
      <c r="CH202" s="62"/>
      <c r="CI202" s="62"/>
      <c r="CJ202" s="62"/>
      <c r="CK202" s="62"/>
      <c r="CL202" s="62"/>
      <c r="CM202" s="62"/>
      <c r="CN202" s="62"/>
      <c r="CO202" s="62"/>
      <c r="CP202" s="62"/>
      <c r="CQ202" s="62"/>
      <c r="CR202" s="62"/>
      <c r="CS202" s="62"/>
      <c r="CT202" s="62"/>
      <c r="CU202" s="62"/>
      <c r="CV202" s="62"/>
      <c r="CW202" s="62"/>
      <c r="CX202" s="62"/>
      <c r="CY202" s="62"/>
      <c r="CZ202" s="62"/>
      <c r="DA202" s="62"/>
      <c r="DB202" s="62"/>
      <c r="DC202" s="62"/>
      <c r="DD202" s="62"/>
      <c r="DE202" s="62"/>
      <c r="DF202" s="62"/>
      <c r="DG202" s="62"/>
      <c r="DH202" s="62"/>
      <c r="DI202" s="62"/>
      <c r="DJ202" s="62"/>
      <c r="DK202" s="62"/>
      <c r="DL202" s="62"/>
      <c r="DM202" s="62"/>
      <c r="DN202" s="62"/>
      <c r="DO202" s="62"/>
      <c r="DP202" s="62"/>
      <c r="DQ202" s="62"/>
      <c r="DR202" s="62"/>
      <c r="DS202" s="62"/>
      <c r="DT202" s="62"/>
      <c r="DU202" s="62"/>
      <c r="DV202" s="62"/>
      <c r="DW202" s="62"/>
      <c r="DX202" s="62"/>
      <c r="DY202" s="62"/>
      <c r="DZ202" s="62"/>
      <c r="EA202" s="62"/>
      <c r="EB202" s="62"/>
      <c r="EC202" s="62"/>
      <c r="ED202" s="62"/>
      <c r="EE202" s="62"/>
      <c r="EF202" s="62"/>
      <c r="EG202" s="62"/>
      <c r="EH202" s="62"/>
      <c r="EI202" s="62"/>
      <c r="EJ202" s="62"/>
      <c r="EK202" s="62"/>
      <c r="EL202" s="62"/>
      <c r="EM202" s="62"/>
      <c r="EN202" s="62"/>
      <c r="EO202" s="62"/>
      <c r="EP202" s="62"/>
      <c r="EQ202" s="62"/>
      <c r="ER202" s="62"/>
      <c r="ES202" s="62"/>
      <c r="ET202" s="62"/>
      <c r="EU202" s="62"/>
      <c r="EV202" s="62"/>
      <c r="EW202" s="63"/>
    </row>
    <row r="203" spans="1:153" s="64" customFormat="1" ht="139.5" customHeight="1" x14ac:dyDescent="0.25">
      <c r="A203" s="110"/>
      <c r="B203" s="300"/>
      <c r="C203" s="244" t="s">
        <v>375</v>
      </c>
      <c r="D203" s="397">
        <v>60500000</v>
      </c>
      <c r="E203" s="144" t="s">
        <v>270</v>
      </c>
      <c r="F203" s="246">
        <v>100</v>
      </c>
      <c r="G203" s="247">
        <v>0</v>
      </c>
      <c r="H203" s="144">
        <f t="shared" si="19"/>
        <v>100</v>
      </c>
      <c r="I203" s="248">
        <f t="shared" si="24"/>
        <v>0.7876564509072318</v>
      </c>
      <c r="J203" s="246">
        <f>'[1]Oktober  (2)'!Q140</f>
        <v>0</v>
      </c>
      <c r="K203" s="249">
        <v>60400000</v>
      </c>
      <c r="L203" s="247">
        <v>100</v>
      </c>
      <c r="M203" s="44">
        <f t="shared" si="25"/>
        <v>100000</v>
      </c>
      <c r="N203" s="251" t="s">
        <v>358</v>
      </c>
      <c r="O203" s="252" t="s">
        <v>391</v>
      </c>
      <c r="P203" s="253" t="s">
        <v>518</v>
      </c>
      <c r="Q203" s="253" t="s">
        <v>517</v>
      </c>
      <c r="R203" s="252" t="s">
        <v>519</v>
      </c>
      <c r="S203" s="222" t="s">
        <v>354</v>
      </c>
      <c r="T203" s="222"/>
      <c r="U203" s="95" t="s">
        <v>356</v>
      </c>
      <c r="V203" s="95" t="s">
        <v>367</v>
      </c>
      <c r="W203" s="103" t="s">
        <v>392</v>
      </c>
      <c r="X203" s="56">
        <v>60400000</v>
      </c>
      <c r="Y203" s="56" t="s">
        <v>359</v>
      </c>
      <c r="Z203" s="57">
        <f>(D203/D227)*100</f>
        <v>0.7876564509072318</v>
      </c>
      <c r="AA203" s="58">
        <f t="shared" si="18"/>
        <v>60499900</v>
      </c>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c r="BF203" s="62"/>
      <c r="BG203" s="62"/>
      <c r="BH203" s="62"/>
      <c r="BI203" s="62"/>
      <c r="BJ203" s="62"/>
      <c r="BK203" s="62"/>
      <c r="BL203" s="62"/>
      <c r="BM203" s="62"/>
      <c r="BN203" s="62"/>
      <c r="BO203" s="62"/>
      <c r="BP203" s="62"/>
      <c r="BQ203" s="62"/>
      <c r="BR203" s="62"/>
      <c r="BS203" s="62"/>
      <c r="BT203" s="62"/>
      <c r="BU203" s="62"/>
      <c r="BV203" s="62"/>
      <c r="BW203" s="62"/>
      <c r="BX203" s="62"/>
      <c r="BY203" s="62"/>
      <c r="BZ203" s="62"/>
      <c r="CA203" s="62"/>
      <c r="CB203" s="62"/>
      <c r="CC203" s="62"/>
      <c r="CD203" s="62"/>
      <c r="CE203" s="62"/>
      <c r="CF203" s="62"/>
      <c r="CG203" s="62"/>
      <c r="CH203" s="62"/>
      <c r="CI203" s="62"/>
      <c r="CJ203" s="62"/>
      <c r="CK203" s="62"/>
      <c r="CL203" s="62"/>
      <c r="CM203" s="62"/>
      <c r="CN203" s="62"/>
      <c r="CO203" s="62"/>
      <c r="CP203" s="62"/>
      <c r="CQ203" s="62"/>
      <c r="CR203" s="62"/>
      <c r="CS203" s="62"/>
      <c r="CT203" s="62"/>
      <c r="CU203" s="62"/>
      <c r="CV203" s="62"/>
      <c r="CW203" s="62"/>
      <c r="CX203" s="62"/>
      <c r="CY203" s="62"/>
      <c r="CZ203" s="62"/>
      <c r="DA203" s="62"/>
      <c r="DB203" s="62"/>
      <c r="DC203" s="62"/>
      <c r="DD203" s="62"/>
      <c r="DE203" s="62"/>
      <c r="DF203" s="62"/>
      <c r="DG203" s="62"/>
      <c r="DH203" s="62"/>
      <c r="DI203" s="62"/>
      <c r="DJ203" s="62"/>
      <c r="DK203" s="62"/>
      <c r="DL203" s="62"/>
      <c r="DM203" s="62"/>
      <c r="DN203" s="62"/>
      <c r="DO203" s="62"/>
      <c r="DP203" s="62"/>
      <c r="DQ203" s="62"/>
      <c r="DR203" s="62"/>
      <c r="DS203" s="62"/>
      <c r="DT203" s="62"/>
      <c r="DU203" s="62"/>
      <c r="DV203" s="62"/>
      <c r="DW203" s="62"/>
      <c r="DX203" s="62"/>
      <c r="DY203" s="62"/>
      <c r="DZ203" s="62"/>
      <c r="EA203" s="62"/>
      <c r="EB203" s="62"/>
      <c r="EC203" s="62"/>
      <c r="ED203" s="62"/>
      <c r="EE203" s="62"/>
      <c r="EF203" s="62"/>
      <c r="EG203" s="62"/>
      <c r="EH203" s="62"/>
      <c r="EI203" s="62"/>
      <c r="EJ203" s="62"/>
      <c r="EK203" s="62"/>
      <c r="EL203" s="62"/>
      <c r="EM203" s="62"/>
      <c r="EN203" s="62"/>
      <c r="EO203" s="62"/>
      <c r="EP203" s="62"/>
      <c r="EQ203" s="62"/>
      <c r="ER203" s="62"/>
      <c r="ES203" s="62"/>
      <c r="ET203" s="62"/>
      <c r="EU203" s="62"/>
      <c r="EV203" s="62"/>
      <c r="EW203" s="63"/>
    </row>
    <row r="204" spans="1:153" s="64" customFormat="1" ht="16.5" customHeight="1" x14ac:dyDescent="0.25">
      <c r="A204" s="398"/>
      <c r="B204" s="399"/>
      <c r="C204" s="400"/>
      <c r="D204" s="401"/>
      <c r="E204" s="402"/>
      <c r="F204" s="403"/>
      <c r="G204" s="404"/>
      <c r="H204" s="402"/>
      <c r="I204" s="405"/>
      <c r="J204" s="403"/>
      <c r="K204" s="406"/>
      <c r="L204" s="404"/>
      <c r="M204" s="404"/>
      <c r="N204" s="200"/>
      <c r="O204" s="407"/>
      <c r="P204" s="408"/>
      <c r="Q204" s="408"/>
      <c r="R204" s="407"/>
      <c r="S204" s="409"/>
      <c r="T204" s="409"/>
      <c r="U204" s="95"/>
      <c r="V204" s="95"/>
      <c r="W204" s="103"/>
      <c r="X204" s="56"/>
      <c r="Y204" s="56"/>
      <c r="Z204" s="57"/>
      <c r="AA204" s="58"/>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c r="BF204" s="62"/>
      <c r="BG204" s="62"/>
      <c r="BH204" s="62"/>
      <c r="BI204" s="62"/>
      <c r="BJ204" s="62"/>
      <c r="BK204" s="62"/>
      <c r="BL204" s="62"/>
      <c r="BM204" s="62"/>
      <c r="BN204" s="62"/>
      <c r="BO204" s="62"/>
      <c r="BP204" s="62"/>
      <c r="BQ204" s="62"/>
      <c r="BR204" s="62"/>
      <c r="BS204" s="62"/>
      <c r="BT204" s="62"/>
      <c r="BU204" s="62"/>
      <c r="BV204" s="62"/>
      <c r="BW204" s="62"/>
      <c r="BX204" s="62"/>
      <c r="BY204" s="62"/>
      <c r="BZ204" s="62"/>
      <c r="CA204" s="62"/>
      <c r="CB204" s="62"/>
      <c r="CC204" s="62"/>
      <c r="CD204" s="62"/>
      <c r="CE204" s="62"/>
      <c r="CF204" s="62"/>
      <c r="CG204" s="62"/>
      <c r="CH204" s="62"/>
      <c r="CI204" s="62"/>
      <c r="CJ204" s="62"/>
      <c r="CK204" s="62"/>
      <c r="CL204" s="62"/>
      <c r="CM204" s="62"/>
      <c r="CN204" s="62"/>
      <c r="CO204" s="62"/>
      <c r="CP204" s="62"/>
      <c r="CQ204" s="62"/>
      <c r="CR204" s="62"/>
      <c r="CS204" s="62"/>
      <c r="CT204" s="62"/>
      <c r="CU204" s="62"/>
      <c r="CV204" s="62"/>
      <c r="CW204" s="62"/>
      <c r="CX204" s="62"/>
      <c r="CY204" s="62"/>
      <c r="CZ204" s="62"/>
      <c r="DA204" s="62"/>
      <c r="DB204" s="62"/>
      <c r="DC204" s="62"/>
      <c r="DD204" s="62"/>
      <c r="DE204" s="62"/>
      <c r="DF204" s="62"/>
      <c r="DG204" s="62"/>
      <c r="DH204" s="62"/>
      <c r="DI204" s="62"/>
      <c r="DJ204" s="62"/>
      <c r="DK204" s="62"/>
      <c r="DL204" s="62"/>
      <c r="DM204" s="62"/>
      <c r="DN204" s="62"/>
      <c r="DO204" s="62"/>
      <c r="DP204" s="62"/>
      <c r="DQ204" s="62"/>
      <c r="DR204" s="62"/>
      <c r="DS204" s="62"/>
      <c r="DT204" s="62"/>
      <c r="DU204" s="62"/>
      <c r="DV204" s="62"/>
      <c r="DW204" s="62"/>
      <c r="DX204" s="62"/>
      <c r="DY204" s="62"/>
      <c r="DZ204" s="62"/>
      <c r="EA204" s="62"/>
      <c r="EB204" s="62"/>
      <c r="EC204" s="62"/>
      <c r="ED204" s="62"/>
      <c r="EE204" s="62"/>
      <c r="EF204" s="62"/>
      <c r="EG204" s="62"/>
      <c r="EH204" s="62"/>
      <c r="EI204" s="62"/>
      <c r="EJ204" s="62"/>
      <c r="EK204" s="62"/>
      <c r="EL204" s="62"/>
      <c r="EM204" s="62"/>
      <c r="EN204" s="62"/>
      <c r="EO204" s="62"/>
      <c r="EP204" s="62"/>
      <c r="EQ204" s="62"/>
      <c r="ER204" s="62"/>
      <c r="ES204" s="62"/>
      <c r="ET204" s="62"/>
      <c r="EU204" s="62"/>
      <c r="EV204" s="62"/>
      <c r="EW204" s="63"/>
    </row>
    <row r="205" spans="1:153" s="34" customFormat="1" ht="69.75" customHeight="1" x14ac:dyDescent="0.25">
      <c r="A205" s="20" t="s">
        <v>393</v>
      </c>
      <c r="B205" s="20" t="s">
        <v>393</v>
      </c>
      <c r="C205" s="235" t="s">
        <v>394</v>
      </c>
      <c r="D205" s="238">
        <f>D206</f>
        <v>82342300</v>
      </c>
      <c r="E205" s="255"/>
      <c r="F205" s="237"/>
      <c r="G205" s="238"/>
      <c r="H205" s="238"/>
      <c r="I205" s="238"/>
      <c r="J205" s="239">
        <f>J206</f>
        <v>37178650</v>
      </c>
      <c r="K205" s="239">
        <f>K206</f>
        <v>82129250</v>
      </c>
      <c r="L205" s="239">
        <f>L206</f>
        <v>100</v>
      </c>
      <c r="M205" s="239">
        <f>M206</f>
        <v>213050</v>
      </c>
      <c r="N205" s="24" t="s">
        <v>397</v>
      </c>
      <c r="O205" s="241"/>
      <c r="P205" s="240"/>
      <c r="Q205" s="240"/>
      <c r="R205" s="241"/>
      <c r="S205" s="242" t="s">
        <v>53</v>
      </c>
      <c r="T205" s="242"/>
      <c r="U205" s="27"/>
      <c r="V205" s="27"/>
      <c r="W205" s="25"/>
      <c r="X205" s="27"/>
      <c r="Y205" s="27"/>
      <c r="Z205" s="108"/>
      <c r="AA205" s="29">
        <f t="shared" si="18"/>
        <v>82342200</v>
      </c>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c r="ED205" s="32"/>
      <c r="EE205" s="32"/>
      <c r="EF205" s="32"/>
      <c r="EG205" s="32"/>
      <c r="EH205" s="32"/>
      <c r="EI205" s="32"/>
      <c r="EJ205" s="32"/>
      <c r="EK205" s="32"/>
      <c r="EL205" s="32"/>
      <c r="EM205" s="32"/>
      <c r="EN205" s="32"/>
      <c r="EO205" s="32"/>
      <c r="EP205" s="32"/>
      <c r="EQ205" s="32"/>
      <c r="ER205" s="32"/>
      <c r="ES205" s="32"/>
      <c r="ET205" s="32"/>
      <c r="EU205" s="32"/>
      <c r="EV205" s="32"/>
      <c r="EW205" s="33"/>
    </row>
    <row r="206" spans="1:153" s="64" customFormat="1" ht="47.25" x14ac:dyDescent="0.25">
      <c r="A206" s="50" t="s">
        <v>395</v>
      </c>
      <c r="B206" s="50" t="s">
        <v>395</v>
      </c>
      <c r="C206" s="77" t="s">
        <v>396</v>
      </c>
      <c r="D206" s="87">
        <f>SUM(D207+D208+D209)</f>
        <v>82342300</v>
      </c>
      <c r="E206" s="59"/>
      <c r="F206" s="58"/>
      <c r="G206" s="87"/>
      <c r="H206" s="87"/>
      <c r="I206" s="87"/>
      <c r="J206" s="61">
        <f>SUM(J207:J209)</f>
        <v>37178650</v>
      </c>
      <c r="K206" s="87">
        <f>SUM(K207+K208+K209)</f>
        <v>82129250</v>
      </c>
      <c r="L206" s="61">
        <v>100</v>
      </c>
      <c r="M206" s="87">
        <f>SUM(M207+M208+M209)</f>
        <v>213050</v>
      </c>
      <c r="N206" s="54" t="s">
        <v>397</v>
      </c>
      <c r="O206" s="54"/>
      <c r="P206" s="56"/>
      <c r="Q206" s="56"/>
      <c r="R206" s="54"/>
      <c r="S206" s="219" t="s">
        <v>53</v>
      </c>
      <c r="T206" s="219"/>
      <c r="U206" s="79"/>
      <c r="V206" s="56"/>
      <c r="W206" s="55"/>
      <c r="X206" s="56"/>
      <c r="Y206" s="56"/>
      <c r="Z206" s="87"/>
      <c r="AA206" s="58">
        <f t="shared" si="18"/>
        <v>82342200</v>
      </c>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c r="BF206" s="62"/>
      <c r="BG206" s="62"/>
      <c r="BH206" s="62"/>
      <c r="BI206" s="62"/>
      <c r="BJ206" s="62"/>
      <c r="BK206" s="62"/>
      <c r="BL206" s="62"/>
      <c r="BM206" s="62"/>
      <c r="BN206" s="62"/>
      <c r="BO206" s="62"/>
      <c r="BP206" s="62"/>
      <c r="BQ206" s="62"/>
      <c r="BR206" s="62"/>
      <c r="BS206" s="62"/>
      <c r="BT206" s="62"/>
      <c r="BU206" s="62"/>
      <c r="BV206" s="62"/>
      <c r="BW206" s="62"/>
      <c r="BX206" s="62"/>
      <c r="BY206" s="62"/>
      <c r="BZ206" s="62"/>
      <c r="CA206" s="62"/>
      <c r="CB206" s="62"/>
      <c r="CC206" s="62"/>
      <c r="CD206" s="62"/>
      <c r="CE206" s="62"/>
      <c r="CF206" s="62"/>
      <c r="CG206" s="62"/>
      <c r="CH206" s="62"/>
      <c r="CI206" s="62"/>
      <c r="CJ206" s="62"/>
      <c r="CK206" s="62"/>
      <c r="CL206" s="62"/>
      <c r="CM206" s="62"/>
      <c r="CN206" s="62"/>
      <c r="CO206" s="62"/>
      <c r="CP206" s="62"/>
      <c r="CQ206" s="62"/>
      <c r="CR206" s="62"/>
      <c r="CS206" s="62"/>
      <c r="CT206" s="62"/>
      <c r="CU206" s="62"/>
      <c r="CV206" s="62"/>
      <c r="CW206" s="62"/>
      <c r="CX206" s="62"/>
      <c r="CY206" s="62"/>
      <c r="CZ206" s="62"/>
      <c r="DA206" s="62"/>
      <c r="DB206" s="62"/>
      <c r="DC206" s="62"/>
      <c r="DD206" s="62"/>
      <c r="DE206" s="62"/>
      <c r="DF206" s="62"/>
      <c r="DG206" s="62"/>
      <c r="DH206" s="62"/>
      <c r="DI206" s="62"/>
      <c r="DJ206" s="62"/>
      <c r="DK206" s="62"/>
      <c r="DL206" s="62"/>
      <c r="DM206" s="62"/>
      <c r="DN206" s="62"/>
      <c r="DO206" s="62"/>
      <c r="DP206" s="62"/>
      <c r="DQ206" s="62"/>
      <c r="DR206" s="62"/>
      <c r="DS206" s="62"/>
      <c r="DT206" s="62"/>
      <c r="DU206" s="62"/>
      <c r="DV206" s="62"/>
      <c r="DW206" s="62"/>
      <c r="DX206" s="62"/>
      <c r="DY206" s="62"/>
      <c r="DZ206" s="62"/>
      <c r="EA206" s="62"/>
      <c r="EB206" s="62"/>
      <c r="EC206" s="62"/>
      <c r="ED206" s="62"/>
      <c r="EE206" s="62"/>
      <c r="EF206" s="62"/>
      <c r="EG206" s="62"/>
      <c r="EH206" s="62"/>
      <c r="EI206" s="62"/>
      <c r="EJ206" s="62"/>
      <c r="EK206" s="62"/>
      <c r="EL206" s="62"/>
      <c r="EM206" s="62"/>
      <c r="EN206" s="62"/>
      <c r="EO206" s="62"/>
      <c r="EP206" s="62"/>
      <c r="EQ206" s="62"/>
      <c r="ER206" s="62"/>
      <c r="ES206" s="62"/>
      <c r="ET206" s="62"/>
      <c r="EU206" s="62"/>
      <c r="EV206" s="62"/>
      <c r="EW206" s="63"/>
    </row>
    <row r="207" spans="1:153" s="64" customFormat="1" ht="63" x14ac:dyDescent="0.25">
      <c r="A207" s="123"/>
      <c r="B207" s="123"/>
      <c r="C207" s="77" t="s">
        <v>398</v>
      </c>
      <c r="D207" s="57">
        <v>17502350</v>
      </c>
      <c r="E207" s="59"/>
      <c r="F207" s="43">
        <f>'[1]Oktober  (2)'!O143</f>
        <v>0</v>
      </c>
      <c r="G207" s="58">
        <v>0</v>
      </c>
      <c r="H207" s="59">
        <f t="shared" si="19"/>
        <v>0</v>
      </c>
      <c r="I207" s="60">
        <f>(Z207*H207)/100</f>
        <v>0</v>
      </c>
      <c r="J207" s="43">
        <v>12676650</v>
      </c>
      <c r="K207" s="61">
        <v>17477250</v>
      </c>
      <c r="L207" s="58">
        <v>100</v>
      </c>
      <c r="M207" s="44">
        <f t="shared" ref="M207:M209" si="26">D207-K207</f>
        <v>25100</v>
      </c>
      <c r="N207" s="56">
        <v>0</v>
      </c>
      <c r="O207" s="54"/>
      <c r="P207" s="56"/>
      <c r="Q207" s="56"/>
      <c r="R207" s="54"/>
      <c r="S207" s="219" t="s">
        <v>53</v>
      </c>
      <c r="T207" s="219"/>
      <c r="U207" s="56">
        <v>0</v>
      </c>
      <c r="V207" s="56">
        <v>0</v>
      </c>
      <c r="W207" s="55">
        <v>0</v>
      </c>
      <c r="X207" s="56">
        <v>0</v>
      </c>
      <c r="Y207" s="56">
        <v>0</v>
      </c>
      <c r="Z207" s="57">
        <f>(D207/D227)*100</f>
        <v>0.22786510551299488</v>
      </c>
      <c r="AA207" s="58">
        <f t="shared" si="18"/>
        <v>17502250</v>
      </c>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c r="BF207" s="62"/>
      <c r="BG207" s="62"/>
      <c r="BH207" s="62"/>
      <c r="BI207" s="62"/>
      <c r="BJ207" s="62"/>
      <c r="BK207" s="62"/>
      <c r="BL207" s="62"/>
      <c r="BM207" s="62"/>
      <c r="BN207" s="62"/>
      <c r="BO207" s="62"/>
      <c r="BP207" s="62"/>
      <c r="BQ207" s="62"/>
      <c r="BR207" s="62"/>
      <c r="BS207" s="62"/>
      <c r="BT207" s="62"/>
      <c r="BU207" s="62"/>
      <c r="BV207" s="62"/>
      <c r="BW207" s="62"/>
      <c r="BX207" s="62"/>
      <c r="BY207" s="62"/>
      <c r="BZ207" s="62"/>
      <c r="CA207" s="62"/>
      <c r="CB207" s="62"/>
      <c r="CC207" s="62"/>
      <c r="CD207" s="62"/>
      <c r="CE207" s="62"/>
      <c r="CF207" s="62"/>
      <c r="CG207" s="62"/>
      <c r="CH207" s="62"/>
      <c r="CI207" s="62"/>
      <c r="CJ207" s="62"/>
      <c r="CK207" s="62"/>
      <c r="CL207" s="62"/>
      <c r="CM207" s="62"/>
      <c r="CN207" s="62"/>
      <c r="CO207" s="62"/>
      <c r="CP207" s="62"/>
      <c r="CQ207" s="62"/>
      <c r="CR207" s="62"/>
      <c r="CS207" s="62"/>
      <c r="CT207" s="62"/>
      <c r="CU207" s="62"/>
      <c r="CV207" s="62"/>
      <c r="CW207" s="62"/>
      <c r="CX207" s="62"/>
      <c r="CY207" s="62"/>
      <c r="CZ207" s="62"/>
      <c r="DA207" s="62"/>
      <c r="DB207" s="62"/>
      <c r="DC207" s="62"/>
      <c r="DD207" s="62"/>
      <c r="DE207" s="62"/>
      <c r="DF207" s="62"/>
      <c r="DG207" s="62"/>
      <c r="DH207" s="62"/>
      <c r="DI207" s="62"/>
      <c r="DJ207" s="62"/>
      <c r="DK207" s="62"/>
      <c r="DL207" s="62"/>
      <c r="DM207" s="62"/>
      <c r="DN207" s="62"/>
      <c r="DO207" s="62"/>
      <c r="DP207" s="62"/>
      <c r="DQ207" s="62"/>
      <c r="DR207" s="62"/>
      <c r="DS207" s="62"/>
      <c r="DT207" s="62"/>
      <c r="DU207" s="62"/>
      <c r="DV207" s="62"/>
      <c r="DW207" s="62"/>
      <c r="DX207" s="62"/>
      <c r="DY207" s="62"/>
      <c r="DZ207" s="62"/>
      <c r="EA207" s="62"/>
      <c r="EB207" s="62"/>
      <c r="EC207" s="62"/>
      <c r="ED207" s="62"/>
      <c r="EE207" s="62"/>
      <c r="EF207" s="62"/>
      <c r="EG207" s="62"/>
      <c r="EH207" s="62"/>
      <c r="EI207" s="62"/>
      <c r="EJ207" s="62"/>
      <c r="EK207" s="62"/>
      <c r="EL207" s="62"/>
      <c r="EM207" s="62"/>
      <c r="EN207" s="62"/>
      <c r="EO207" s="62"/>
      <c r="EP207" s="62"/>
      <c r="EQ207" s="62"/>
      <c r="ER207" s="62"/>
      <c r="ES207" s="62"/>
      <c r="ET207" s="62"/>
      <c r="EU207" s="62"/>
      <c r="EV207" s="62"/>
      <c r="EW207" s="63"/>
    </row>
    <row r="208" spans="1:153" s="64" customFormat="1" ht="47.25" x14ac:dyDescent="0.25">
      <c r="A208" s="123"/>
      <c r="B208" s="123"/>
      <c r="C208" s="77" t="s">
        <v>399</v>
      </c>
      <c r="D208" s="87">
        <v>40330020</v>
      </c>
      <c r="E208" s="59"/>
      <c r="F208" s="43">
        <f>'[1]Oktober  (2)'!O144</f>
        <v>60</v>
      </c>
      <c r="G208" s="58">
        <v>40</v>
      </c>
      <c r="H208" s="59">
        <f t="shared" si="19"/>
        <v>100</v>
      </c>
      <c r="I208" s="60">
        <f>(Z208*H208)/100</f>
        <v>0.52506116393748226</v>
      </c>
      <c r="J208" s="43">
        <f>'[1]Oktober  (2)'!Q144</f>
        <v>0</v>
      </c>
      <c r="K208" s="61">
        <v>40150000</v>
      </c>
      <c r="L208" s="58">
        <v>100</v>
      </c>
      <c r="M208" s="44">
        <f t="shared" si="26"/>
        <v>180020</v>
      </c>
      <c r="N208" s="56" t="s">
        <v>253</v>
      </c>
      <c r="O208" s="54"/>
      <c r="P208" s="56"/>
      <c r="Q208" s="56"/>
      <c r="R208" s="54"/>
      <c r="S208" s="219" t="s">
        <v>53</v>
      </c>
      <c r="T208" s="219"/>
      <c r="U208" s="95" t="s">
        <v>400</v>
      </c>
      <c r="V208" s="95" t="s">
        <v>401</v>
      </c>
      <c r="W208" s="103" t="s">
        <v>402</v>
      </c>
      <c r="X208" s="56">
        <v>40150000</v>
      </c>
      <c r="Y208" s="56" t="s">
        <v>403</v>
      </c>
      <c r="Z208" s="57">
        <f>(D208/D227)*100</f>
        <v>0.52506116393748226</v>
      </c>
      <c r="AA208" s="58">
        <f t="shared" si="18"/>
        <v>40329920</v>
      </c>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c r="BF208" s="62"/>
      <c r="BG208" s="62"/>
      <c r="BH208" s="62"/>
      <c r="BI208" s="62"/>
      <c r="BJ208" s="62"/>
      <c r="BK208" s="62"/>
      <c r="BL208" s="62"/>
      <c r="BM208" s="62"/>
      <c r="BN208" s="62"/>
      <c r="BO208" s="62"/>
      <c r="BP208" s="62"/>
      <c r="BQ208" s="62"/>
      <c r="BR208" s="62"/>
      <c r="BS208" s="62"/>
      <c r="BT208" s="62"/>
      <c r="BU208" s="62"/>
      <c r="BV208" s="62"/>
      <c r="BW208" s="62"/>
      <c r="BX208" s="62"/>
      <c r="BY208" s="62"/>
      <c r="BZ208" s="62"/>
      <c r="CA208" s="62"/>
      <c r="CB208" s="62"/>
      <c r="CC208" s="62"/>
      <c r="CD208" s="62"/>
      <c r="CE208" s="62"/>
      <c r="CF208" s="62"/>
      <c r="CG208" s="62"/>
      <c r="CH208" s="62"/>
      <c r="CI208" s="62"/>
      <c r="CJ208" s="62"/>
      <c r="CK208" s="62"/>
      <c r="CL208" s="62"/>
      <c r="CM208" s="62"/>
      <c r="CN208" s="62"/>
      <c r="CO208" s="62"/>
      <c r="CP208" s="62"/>
      <c r="CQ208" s="62"/>
      <c r="CR208" s="62"/>
      <c r="CS208" s="62"/>
      <c r="CT208" s="62"/>
      <c r="CU208" s="62"/>
      <c r="CV208" s="62"/>
      <c r="CW208" s="62"/>
      <c r="CX208" s="62"/>
      <c r="CY208" s="62"/>
      <c r="CZ208" s="62"/>
      <c r="DA208" s="62"/>
      <c r="DB208" s="62"/>
      <c r="DC208" s="62"/>
      <c r="DD208" s="62"/>
      <c r="DE208" s="62"/>
      <c r="DF208" s="62"/>
      <c r="DG208" s="62"/>
      <c r="DH208" s="62"/>
      <c r="DI208" s="62"/>
      <c r="DJ208" s="62"/>
      <c r="DK208" s="62"/>
      <c r="DL208" s="62"/>
      <c r="DM208" s="62"/>
      <c r="DN208" s="62"/>
      <c r="DO208" s="62"/>
      <c r="DP208" s="62"/>
      <c r="DQ208" s="62"/>
      <c r="DR208" s="62"/>
      <c r="DS208" s="62"/>
      <c r="DT208" s="62"/>
      <c r="DU208" s="62"/>
      <c r="DV208" s="62"/>
      <c r="DW208" s="62"/>
      <c r="DX208" s="62"/>
      <c r="DY208" s="62"/>
      <c r="DZ208" s="62"/>
      <c r="EA208" s="62"/>
      <c r="EB208" s="62"/>
      <c r="EC208" s="62"/>
      <c r="ED208" s="62"/>
      <c r="EE208" s="62"/>
      <c r="EF208" s="62"/>
      <c r="EG208" s="62"/>
      <c r="EH208" s="62"/>
      <c r="EI208" s="62"/>
      <c r="EJ208" s="62"/>
      <c r="EK208" s="62"/>
      <c r="EL208" s="62"/>
      <c r="EM208" s="62"/>
      <c r="EN208" s="62"/>
      <c r="EO208" s="62"/>
      <c r="EP208" s="62"/>
      <c r="EQ208" s="62"/>
      <c r="ER208" s="62"/>
      <c r="ES208" s="62"/>
      <c r="ET208" s="62"/>
      <c r="EU208" s="62"/>
      <c r="EV208" s="62"/>
      <c r="EW208" s="63"/>
    </row>
    <row r="209" spans="1:153" s="64" customFormat="1" ht="50.25" customHeight="1" x14ac:dyDescent="0.25">
      <c r="A209" s="123"/>
      <c r="B209" s="123"/>
      <c r="C209" s="77" t="s">
        <v>404</v>
      </c>
      <c r="D209" s="87">
        <v>24509930</v>
      </c>
      <c r="E209" s="59"/>
      <c r="F209" s="43">
        <f>'[1]Oktober  (2)'!O145</f>
        <v>60</v>
      </c>
      <c r="G209" s="58">
        <v>40</v>
      </c>
      <c r="H209" s="59">
        <f t="shared" si="19"/>
        <v>100</v>
      </c>
      <c r="I209" s="60">
        <f>(Z209*H209)/100</f>
        <v>0.31909759464106924</v>
      </c>
      <c r="J209" s="43">
        <v>24502000</v>
      </c>
      <c r="K209" s="61">
        <v>24502000</v>
      </c>
      <c r="L209" s="58">
        <v>100</v>
      </c>
      <c r="M209" s="44">
        <f t="shared" si="26"/>
        <v>7930</v>
      </c>
      <c r="N209" s="56" t="s">
        <v>317</v>
      </c>
      <c r="O209" s="54"/>
      <c r="P209" s="56"/>
      <c r="Q209" s="56"/>
      <c r="R209" s="54"/>
      <c r="S209" s="219" t="s">
        <v>53</v>
      </c>
      <c r="T209" s="219"/>
      <c r="U209" s="95" t="s">
        <v>405</v>
      </c>
      <c r="V209" s="95" t="s">
        <v>406</v>
      </c>
      <c r="W209" s="103" t="s">
        <v>407</v>
      </c>
      <c r="X209" s="56">
        <v>24502000</v>
      </c>
      <c r="Y209" s="56" t="s">
        <v>408</v>
      </c>
      <c r="Z209" s="57">
        <f>(D209/D227)*100</f>
        <v>0.31909759464106924</v>
      </c>
      <c r="AA209" s="58">
        <f t="shared" si="18"/>
        <v>24509830</v>
      </c>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c r="BF209" s="62"/>
      <c r="BG209" s="62"/>
      <c r="BH209" s="62"/>
      <c r="BI209" s="62"/>
      <c r="BJ209" s="62"/>
      <c r="BK209" s="62"/>
      <c r="BL209" s="62"/>
      <c r="BM209" s="62"/>
      <c r="BN209" s="62"/>
      <c r="BO209" s="62"/>
      <c r="BP209" s="62"/>
      <c r="BQ209" s="62"/>
      <c r="BR209" s="62"/>
      <c r="BS209" s="62"/>
      <c r="BT209" s="62"/>
      <c r="BU209" s="62"/>
      <c r="BV209" s="62"/>
      <c r="BW209" s="62"/>
      <c r="BX209" s="62"/>
      <c r="BY209" s="62"/>
      <c r="BZ209" s="62"/>
      <c r="CA209" s="62"/>
      <c r="CB209" s="62"/>
      <c r="CC209" s="62"/>
      <c r="CD209" s="62"/>
      <c r="CE209" s="62"/>
      <c r="CF209" s="62"/>
      <c r="CG209" s="62"/>
      <c r="CH209" s="62"/>
      <c r="CI209" s="62"/>
      <c r="CJ209" s="62"/>
      <c r="CK209" s="62"/>
      <c r="CL209" s="62"/>
      <c r="CM209" s="62"/>
      <c r="CN209" s="62"/>
      <c r="CO209" s="62"/>
      <c r="CP209" s="62"/>
      <c r="CQ209" s="62"/>
      <c r="CR209" s="62"/>
      <c r="CS209" s="62"/>
      <c r="CT209" s="62"/>
      <c r="CU209" s="62"/>
      <c r="CV209" s="62"/>
      <c r="CW209" s="62"/>
      <c r="CX209" s="62"/>
      <c r="CY209" s="62"/>
      <c r="CZ209" s="62"/>
      <c r="DA209" s="62"/>
      <c r="DB209" s="62"/>
      <c r="DC209" s="62"/>
      <c r="DD209" s="62"/>
      <c r="DE209" s="62"/>
      <c r="DF209" s="62"/>
      <c r="DG209" s="62"/>
      <c r="DH209" s="62"/>
      <c r="DI209" s="62"/>
      <c r="DJ209" s="62"/>
      <c r="DK209" s="62"/>
      <c r="DL209" s="62"/>
      <c r="DM209" s="62"/>
      <c r="DN209" s="62"/>
      <c r="DO209" s="62"/>
      <c r="DP209" s="62"/>
      <c r="DQ209" s="62"/>
      <c r="DR209" s="62"/>
      <c r="DS209" s="62"/>
      <c r="DT209" s="62"/>
      <c r="DU209" s="62"/>
      <c r="DV209" s="62"/>
      <c r="DW209" s="62"/>
      <c r="DX209" s="62"/>
      <c r="DY209" s="62"/>
      <c r="DZ209" s="62"/>
      <c r="EA209" s="62"/>
      <c r="EB209" s="62"/>
      <c r="EC209" s="62"/>
      <c r="ED209" s="62"/>
      <c r="EE209" s="62"/>
      <c r="EF209" s="62"/>
      <c r="EG209" s="62"/>
      <c r="EH209" s="62"/>
      <c r="EI209" s="62"/>
      <c r="EJ209" s="62"/>
      <c r="EK209" s="62"/>
      <c r="EL209" s="62"/>
      <c r="EM209" s="62"/>
      <c r="EN209" s="62"/>
      <c r="EO209" s="62"/>
      <c r="EP209" s="62"/>
      <c r="EQ209" s="62"/>
      <c r="ER209" s="62"/>
      <c r="ES209" s="62"/>
      <c r="ET209" s="62"/>
      <c r="EU209" s="62"/>
      <c r="EV209" s="62"/>
      <c r="EW209" s="63"/>
    </row>
    <row r="210" spans="1:153" s="64" customFormat="1" ht="7.5" customHeight="1" x14ac:dyDescent="0.25">
      <c r="A210" s="410"/>
      <c r="B210" s="410"/>
      <c r="C210" s="77"/>
      <c r="D210" s="87"/>
      <c r="E210" s="59"/>
      <c r="F210" s="43"/>
      <c r="G210" s="58"/>
      <c r="H210" s="59"/>
      <c r="I210" s="60"/>
      <c r="J210" s="43"/>
      <c r="K210" s="61"/>
      <c r="L210" s="58"/>
      <c r="M210" s="58"/>
      <c r="N210" s="56"/>
      <c r="O210" s="54"/>
      <c r="P210" s="56"/>
      <c r="Q210" s="56"/>
      <c r="R210" s="54"/>
      <c r="S210" s="219"/>
      <c r="T210" s="219"/>
      <c r="U210" s="95"/>
      <c r="V210" s="95"/>
      <c r="W210" s="103"/>
      <c r="X210" s="56"/>
      <c r="Y210" s="56"/>
      <c r="Z210" s="57"/>
      <c r="AA210" s="58"/>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c r="BF210" s="62"/>
      <c r="BG210" s="62"/>
      <c r="BH210" s="62"/>
      <c r="BI210" s="62"/>
      <c r="BJ210" s="62"/>
      <c r="BK210" s="62"/>
      <c r="BL210" s="62"/>
      <c r="BM210" s="62"/>
      <c r="BN210" s="62"/>
      <c r="BO210" s="62"/>
      <c r="BP210" s="62"/>
      <c r="BQ210" s="62"/>
      <c r="BR210" s="62"/>
      <c r="BS210" s="62"/>
      <c r="BT210" s="62"/>
      <c r="BU210" s="62"/>
      <c r="BV210" s="62"/>
      <c r="BW210" s="62"/>
      <c r="BX210" s="62"/>
      <c r="BY210" s="62"/>
      <c r="BZ210" s="62"/>
      <c r="CA210" s="62"/>
      <c r="CB210" s="62"/>
      <c r="CC210" s="62"/>
      <c r="CD210" s="62"/>
      <c r="CE210" s="62"/>
      <c r="CF210" s="62"/>
      <c r="CG210" s="62"/>
      <c r="CH210" s="62"/>
      <c r="CI210" s="62"/>
      <c r="CJ210" s="62"/>
      <c r="CK210" s="62"/>
      <c r="CL210" s="62"/>
      <c r="CM210" s="62"/>
      <c r="CN210" s="62"/>
      <c r="CO210" s="62"/>
      <c r="CP210" s="62"/>
      <c r="CQ210" s="62"/>
      <c r="CR210" s="62"/>
      <c r="CS210" s="62"/>
      <c r="CT210" s="62"/>
      <c r="CU210" s="62"/>
      <c r="CV210" s="62"/>
      <c r="CW210" s="62"/>
      <c r="CX210" s="62"/>
      <c r="CY210" s="62"/>
      <c r="CZ210" s="62"/>
      <c r="DA210" s="62"/>
      <c r="DB210" s="62"/>
      <c r="DC210" s="62"/>
      <c r="DD210" s="62"/>
      <c r="DE210" s="62"/>
      <c r="DF210" s="62"/>
      <c r="DG210" s="62"/>
      <c r="DH210" s="62"/>
      <c r="DI210" s="62"/>
      <c r="DJ210" s="62"/>
      <c r="DK210" s="62"/>
      <c r="DL210" s="62"/>
      <c r="DM210" s="62"/>
      <c r="DN210" s="62"/>
      <c r="DO210" s="62"/>
      <c r="DP210" s="62"/>
      <c r="DQ210" s="62"/>
      <c r="DR210" s="62"/>
      <c r="DS210" s="62"/>
      <c r="DT210" s="62"/>
      <c r="DU210" s="62"/>
      <c r="DV210" s="62"/>
      <c r="DW210" s="62"/>
      <c r="DX210" s="62"/>
      <c r="DY210" s="62"/>
      <c r="DZ210" s="62"/>
      <c r="EA210" s="62"/>
      <c r="EB210" s="62"/>
      <c r="EC210" s="62"/>
      <c r="ED210" s="62"/>
      <c r="EE210" s="62"/>
      <c r="EF210" s="62"/>
      <c r="EG210" s="62"/>
      <c r="EH210" s="62"/>
      <c r="EI210" s="62"/>
      <c r="EJ210" s="62"/>
      <c r="EK210" s="62"/>
      <c r="EL210" s="62"/>
      <c r="EM210" s="62"/>
      <c r="EN210" s="62"/>
      <c r="EO210" s="62"/>
      <c r="EP210" s="62"/>
      <c r="EQ210" s="62"/>
      <c r="ER210" s="62"/>
      <c r="ES210" s="62"/>
      <c r="ET210" s="62"/>
      <c r="EU210" s="62"/>
      <c r="EV210" s="62"/>
      <c r="EW210" s="63"/>
    </row>
    <row r="211" spans="1:153" s="34" customFormat="1" ht="63" x14ac:dyDescent="0.25">
      <c r="A211" s="20" t="s">
        <v>409</v>
      </c>
      <c r="B211" s="20" t="s">
        <v>409</v>
      </c>
      <c r="C211" s="73" t="s">
        <v>410</v>
      </c>
      <c r="D211" s="108">
        <f>D213</f>
        <v>104433725</v>
      </c>
      <c r="E211" s="59"/>
      <c r="F211" s="58"/>
      <c r="G211" s="29"/>
      <c r="H211" s="74"/>
      <c r="I211" s="108"/>
      <c r="J211" s="29">
        <f>SUM(J213)</f>
        <v>90149000</v>
      </c>
      <c r="K211" s="29">
        <f>K212</f>
        <v>100299000</v>
      </c>
      <c r="L211" s="29">
        <f>L212</f>
        <v>100</v>
      </c>
      <c r="M211" s="239">
        <f>M212</f>
        <v>4134725</v>
      </c>
      <c r="N211" s="368" t="s">
        <v>14</v>
      </c>
      <c r="O211" s="24"/>
      <c r="P211" s="27"/>
      <c r="Q211" s="27"/>
      <c r="R211" s="24"/>
      <c r="S211" s="220" t="s">
        <v>53</v>
      </c>
      <c r="T211" s="220"/>
      <c r="U211" s="27"/>
      <c r="V211" s="27"/>
      <c r="W211" s="25"/>
      <c r="X211" s="27"/>
      <c r="Y211" s="27"/>
      <c r="Z211" s="108"/>
      <c r="AA211" s="29">
        <f t="shared" si="18"/>
        <v>104433625</v>
      </c>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c r="CH211" s="32"/>
      <c r="CI211" s="32"/>
      <c r="CJ211" s="32"/>
      <c r="CK211" s="32"/>
      <c r="CL211" s="32"/>
      <c r="CM211" s="32"/>
      <c r="CN211" s="32"/>
      <c r="CO211" s="32"/>
      <c r="CP211" s="32"/>
      <c r="CQ211" s="32"/>
      <c r="CR211" s="32"/>
      <c r="CS211" s="32"/>
      <c r="CT211" s="32"/>
      <c r="CU211" s="32"/>
      <c r="CV211" s="32"/>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32"/>
      <c r="ED211" s="32"/>
      <c r="EE211" s="32"/>
      <c r="EF211" s="32"/>
      <c r="EG211" s="32"/>
      <c r="EH211" s="32"/>
      <c r="EI211" s="32"/>
      <c r="EJ211" s="32"/>
      <c r="EK211" s="32"/>
      <c r="EL211" s="32"/>
      <c r="EM211" s="32"/>
      <c r="EN211" s="32"/>
      <c r="EO211" s="32"/>
      <c r="EP211" s="32"/>
      <c r="EQ211" s="32"/>
      <c r="ER211" s="32"/>
      <c r="ES211" s="32"/>
      <c r="ET211" s="32"/>
      <c r="EU211" s="32"/>
      <c r="EV211" s="32"/>
      <c r="EW211" s="33"/>
    </row>
    <row r="212" spans="1:153" s="64" customFormat="1" ht="47.25" x14ac:dyDescent="0.25">
      <c r="A212" s="50" t="s">
        <v>411</v>
      </c>
      <c r="B212" s="50" t="s">
        <v>411</v>
      </c>
      <c r="C212" s="77" t="s">
        <v>412</v>
      </c>
      <c r="D212" s="87">
        <f>D213</f>
        <v>104433725</v>
      </c>
      <c r="E212" s="59"/>
      <c r="F212" s="58"/>
      <c r="G212" s="87"/>
      <c r="H212" s="124"/>
      <c r="I212" s="87"/>
      <c r="J212" s="87">
        <f>SUM(J213:J213)/1</f>
        <v>90149000</v>
      </c>
      <c r="K212" s="87">
        <f>K213</f>
        <v>100299000</v>
      </c>
      <c r="L212" s="57">
        <v>100</v>
      </c>
      <c r="M212" s="44">
        <f t="shared" ref="M212:M213" si="27">D212-K212</f>
        <v>4134725</v>
      </c>
      <c r="N212" s="41" t="s">
        <v>14</v>
      </c>
      <c r="O212" s="52"/>
      <c r="P212" s="199"/>
      <c r="Q212" s="199"/>
      <c r="R212" s="52"/>
      <c r="S212" s="219" t="s">
        <v>53</v>
      </c>
      <c r="T212" s="219"/>
      <c r="U212" s="79"/>
      <c r="V212" s="56"/>
      <c r="W212" s="55"/>
      <c r="X212" s="56"/>
      <c r="Y212" s="56"/>
      <c r="Z212" s="87"/>
      <c r="AA212" s="58">
        <f t="shared" si="18"/>
        <v>104433625</v>
      </c>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c r="BF212" s="62"/>
      <c r="BG212" s="62"/>
      <c r="BH212" s="62"/>
      <c r="BI212" s="62"/>
      <c r="BJ212" s="62"/>
      <c r="BK212" s="62"/>
      <c r="BL212" s="62"/>
      <c r="BM212" s="62"/>
      <c r="BN212" s="62"/>
      <c r="BO212" s="62"/>
      <c r="BP212" s="62"/>
      <c r="BQ212" s="62"/>
      <c r="BR212" s="62"/>
      <c r="BS212" s="62"/>
      <c r="BT212" s="62"/>
      <c r="BU212" s="62"/>
      <c r="BV212" s="62"/>
      <c r="BW212" s="62"/>
      <c r="BX212" s="62"/>
      <c r="BY212" s="62"/>
      <c r="BZ212" s="62"/>
      <c r="CA212" s="62"/>
      <c r="CB212" s="62"/>
      <c r="CC212" s="62"/>
      <c r="CD212" s="62"/>
      <c r="CE212" s="62"/>
      <c r="CF212" s="62"/>
      <c r="CG212" s="62"/>
      <c r="CH212" s="62"/>
      <c r="CI212" s="62"/>
      <c r="CJ212" s="62"/>
      <c r="CK212" s="62"/>
      <c r="CL212" s="62"/>
      <c r="CM212" s="62"/>
      <c r="CN212" s="62"/>
      <c r="CO212" s="62"/>
      <c r="CP212" s="62"/>
      <c r="CQ212" s="62"/>
      <c r="CR212" s="62"/>
      <c r="CS212" s="62"/>
      <c r="CT212" s="62"/>
      <c r="CU212" s="62"/>
      <c r="CV212" s="62"/>
      <c r="CW212" s="62"/>
      <c r="CX212" s="62"/>
      <c r="CY212" s="62"/>
      <c r="CZ212" s="62"/>
      <c r="DA212" s="62"/>
      <c r="DB212" s="62"/>
      <c r="DC212" s="62"/>
      <c r="DD212" s="62"/>
      <c r="DE212" s="62"/>
      <c r="DF212" s="62"/>
      <c r="DG212" s="62"/>
      <c r="DH212" s="62"/>
      <c r="DI212" s="62"/>
      <c r="DJ212" s="62"/>
      <c r="DK212" s="62"/>
      <c r="DL212" s="62"/>
      <c r="DM212" s="62"/>
      <c r="DN212" s="62"/>
      <c r="DO212" s="62"/>
      <c r="DP212" s="62"/>
      <c r="DQ212" s="62"/>
      <c r="DR212" s="62"/>
      <c r="DS212" s="62"/>
      <c r="DT212" s="62"/>
      <c r="DU212" s="62"/>
      <c r="DV212" s="62"/>
      <c r="DW212" s="62"/>
      <c r="DX212" s="62"/>
      <c r="DY212" s="62"/>
      <c r="DZ212" s="62"/>
      <c r="EA212" s="62"/>
      <c r="EB212" s="62"/>
      <c r="EC212" s="62"/>
      <c r="ED212" s="62"/>
      <c r="EE212" s="62"/>
      <c r="EF212" s="62"/>
      <c r="EG212" s="62"/>
      <c r="EH212" s="62"/>
      <c r="EI212" s="62"/>
      <c r="EJ212" s="62"/>
      <c r="EK212" s="62"/>
      <c r="EL212" s="62"/>
      <c r="EM212" s="62"/>
      <c r="EN212" s="62"/>
      <c r="EO212" s="62"/>
      <c r="EP212" s="62"/>
      <c r="EQ212" s="62"/>
      <c r="ER212" s="62"/>
      <c r="ES212" s="62"/>
      <c r="ET212" s="62"/>
      <c r="EU212" s="62"/>
      <c r="EV212" s="62"/>
      <c r="EW212" s="63"/>
    </row>
    <row r="213" spans="1:153" s="64" customFormat="1" ht="47.25" x14ac:dyDescent="0.25">
      <c r="A213" s="123"/>
      <c r="B213" s="123"/>
      <c r="C213" s="77" t="s">
        <v>413</v>
      </c>
      <c r="D213" s="87">
        <v>104433725</v>
      </c>
      <c r="E213" s="59"/>
      <c r="F213" s="43">
        <f>'[1]Oktober  (2)'!O148</f>
        <v>100</v>
      </c>
      <c r="G213" s="58">
        <v>0</v>
      </c>
      <c r="H213" s="124">
        <f>F213+G213</f>
        <v>100</v>
      </c>
      <c r="I213" s="60">
        <f>(Z213*H213)/100</f>
        <v>1.3596346642730885</v>
      </c>
      <c r="J213" s="43">
        <f>'[1]Oktober  (2)'!Q148</f>
        <v>90149000</v>
      </c>
      <c r="K213" s="87">
        <v>100299000</v>
      </c>
      <c r="L213" s="57">
        <v>100</v>
      </c>
      <c r="M213" s="44">
        <f t="shared" si="27"/>
        <v>4134725</v>
      </c>
      <c r="N213" s="52" t="s">
        <v>14</v>
      </c>
      <c r="O213" s="199"/>
      <c r="P213" s="199"/>
      <c r="Q213" s="199"/>
      <c r="R213" s="52"/>
      <c r="S213" s="219" t="s">
        <v>53</v>
      </c>
      <c r="T213" s="219"/>
      <c r="U213" s="56">
        <v>0</v>
      </c>
      <c r="V213" s="56">
        <v>0</v>
      </c>
      <c r="W213" s="55">
        <v>0</v>
      </c>
      <c r="X213" s="56">
        <v>0</v>
      </c>
      <c r="Y213" s="56">
        <v>0</v>
      </c>
      <c r="Z213" s="57">
        <f>(D213/D227)*100</f>
        <v>1.3596346642730885</v>
      </c>
      <c r="AA213" s="58">
        <f t="shared" si="18"/>
        <v>104433625</v>
      </c>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c r="BF213" s="62"/>
      <c r="BG213" s="62"/>
      <c r="BH213" s="62"/>
      <c r="BI213" s="62"/>
      <c r="BJ213" s="62"/>
      <c r="BK213" s="62"/>
      <c r="BL213" s="62"/>
      <c r="BM213" s="62"/>
      <c r="BN213" s="62"/>
      <c r="BO213" s="62"/>
      <c r="BP213" s="62"/>
      <c r="BQ213" s="62"/>
      <c r="BR213" s="62"/>
      <c r="BS213" s="62"/>
      <c r="BT213" s="62"/>
      <c r="BU213" s="62"/>
      <c r="BV213" s="62"/>
      <c r="BW213" s="62"/>
      <c r="BX213" s="62"/>
      <c r="BY213" s="62"/>
      <c r="BZ213" s="62"/>
      <c r="CA213" s="62"/>
      <c r="CB213" s="62"/>
      <c r="CC213" s="62"/>
      <c r="CD213" s="62"/>
      <c r="CE213" s="62"/>
      <c r="CF213" s="62"/>
      <c r="CG213" s="62"/>
      <c r="CH213" s="62"/>
      <c r="CI213" s="62"/>
      <c r="CJ213" s="62"/>
      <c r="CK213" s="62"/>
      <c r="CL213" s="62"/>
      <c r="CM213" s="62"/>
      <c r="CN213" s="62"/>
      <c r="CO213" s="62"/>
      <c r="CP213" s="62"/>
      <c r="CQ213" s="62"/>
      <c r="CR213" s="62"/>
      <c r="CS213" s="62"/>
      <c r="CT213" s="62"/>
      <c r="CU213" s="62"/>
      <c r="CV213" s="62"/>
      <c r="CW213" s="62"/>
      <c r="CX213" s="62"/>
      <c r="CY213" s="62"/>
      <c r="CZ213" s="62"/>
      <c r="DA213" s="62"/>
      <c r="DB213" s="62"/>
      <c r="DC213" s="62"/>
      <c r="DD213" s="62"/>
      <c r="DE213" s="62"/>
      <c r="DF213" s="62"/>
      <c r="DG213" s="62"/>
      <c r="DH213" s="62"/>
      <c r="DI213" s="62"/>
      <c r="DJ213" s="62"/>
      <c r="DK213" s="62"/>
      <c r="DL213" s="62"/>
      <c r="DM213" s="62"/>
      <c r="DN213" s="62"/>
      <c r="DO213" s="62"/>
      <c r="DP213" s="62"/>
      <c r="DQ213" s="62"/>
      <c r="DR213" s="62"/>
      <c r="DS213" s="62"/>
      <c r="DT213" s="62"/>
      <c r="DU213" s="62"/>
      <c r="DV213" s="62"/>
      <c r="DW213" s="62"/>
      <c r="DX213" s="62"/>
      <c r="DY213" s="62"/>
      <c r="DZ213" s="62"/>
      <c r="EA213" s="62"/>
      <c r="EB213" s="62"/>
      <c r="EC213" s="62"/>
      <c r="ED213" s="62"/>
      <c r="EE213" s="62"/>
      <c r="EF213" s="62"/>
      <c r="EG213" s="62"/>
      <c r="EH213" s="62"/>
      <c r="EI213" s="62"/>
      <c r="EJ213" s="62"/>
      <c r="EK213" s="62"/>
      <c r="EL213" s="62"/>
      <c r="EM213" s="62"/>
      <c r="EN213" s="62"/>
      <c r="EO213" s="62"/>
      <c r="EP213" s="62"/>
      <c r="EQ213" s="62"/>
      <c r="ER213" s="62"/>
      <c r="ES213" s="62"/>
      <c r="ET213" s="62"/>
      <c r="EU213" s="62"/>
      <c r="EV213" s="62"/>
      <c r="EW213" s="63"/>
    </row>
    <row r="214" spans="1:153" s="64" customFormat="1" x14ac:dyDescent="0.25">
      <c r="A214" s="410"/>
      <c r="B214" s="410"/>
      <c r="C214" s="77"/>
      <c r="D214" s="87"/>
      <c r="E214" s="59"/>
      <c r="F214" s="43"/>
      <c r="G214" s="58"/>
      <c r="H214" s="124"/>
      <c r="I214" s="60"/>
      <c r="J214" s="43"/>
      <c r="K214" s="61"/>
      <c r="L214" s="58"/>
      <c r="M214" s="58"/>
      <c r="N214" s="56"/>
      <c r="O214" s="52"/>
      <c r="P214" s="199"/>
      <c r="Q214" s="199"/>
      <c r="R214" s="52"/>
      <c r="S214" s="219"/>
      <c r="T214" s="219"/>
      <c r="U214" s="56"/>
      <c r="V214" s="56"/>
      <c r="W214" s="55"/>
      <c r="X214" s="56"/>
      <c r="Y214" s="56"/>
      <c r="Z214" s="57"/>
      <c r="AA214" s="58"/>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c r="BF214" s="62"/>
      <c r="BG214" s="62"/>
      <c r="BH214" s="62"/>
      <c r="BI214" s="62"/>
      <c r="BJ214" s="62"/>
      <c r="BK214" s="62"/>
      <c r="BL214" s="62"/>
      <c r="BM214" s="62"/>
      <c r="BN214" s="62"/>
      <c r="BO214" s="62"/>
      <c r="BP214" s="62"/>
      <c r="BQ214" s="62"/>
      <c r="BR214" s="62"/>
      <c r="BS214" s="62"/>
      <c r="BT214" s="62"/>
      <c r="BU214" s="62"/>
      <c r="BV214" s="62"/>
      <c r="BW214" s="62"/>
      <c r="BX214" s="62"/>
      <c r="BY214" s="62"/>
      <c r="BZ214" s="62"/>
      <c r="CA214" s="62"/>
      <c r="CB214" s="62"/>
      <c r="CC214" s="62"/>
      <c r="CD214" s="62"/>
      <c r="CE214" s="62"/>
      <c r="CF214" s="62"/>
      <c r="CG214" s="62"/>
      <c r="CH214" s="62"/>
      <c r="CI214" s="62"/>
      <c r="CJ214" s="62"/>
      <c r="CK214" s="62"/>
      <c r="CL214" s="62"/>
      <c r="CM214" s="62"/>
      <c r="CN214" s="62"/>
      <c r="CO214" s="62"/>
      <c r="CP214" s="62"/>
      <c r="CQ214" s="62"/>
      <c r="CR214" s="62"/>
      <c r="CS214" s="62"/>
      <c r="CT214" s="62"/>
      <c r="CU214" s="62"/>
      <c r="CV214" s="62"/>
      <c r="CW214" s="62"/>
      <c r="CX214" s="62"/>
      <c r="CY214" s="62"/>
      <c r="CZ214" s="62"/>
      <c r="DA214" s="62"/>
      <c r="DB214" s="62"/>
      <c r="DC214" s="62"/>
      <c r="DD214" s="62"/>
      <c r="DE214" s="62"/>
      <c r="DF214" s="62"/>
      <c r="DG214" s="62"/>
      <c r="DH214" s="62"/>
      <c r="DI214" s="62"/>
      <c r="DJ214" s="62"/>
      <c r="DK214" s="62"/>
      <c r="DL214" s="62"/>
      <c r="DM214" s="62"/>
      <c r="DN214" s="62"/>
      <c r="DO214" s="62"/>
      <c r="DP214" s="62"/>
      <c r="DQ214" s="62"/>
      <c r="DR214" s="62"/>
      <c r="DS214" s="62"/>
      <c r="DT214" s="62"/>
      <c r="DU214" s="62"/>
      <c r="DV214" s="62"/>
      <c r="DW214" s="62"/>
      <c r="DX214" s="62"/>
      <c r="DY214" s="62"/>
      <c r="DZ214" s="62"/>
      <c r="EA214" s="62"/>
      <c r="EB214" s="62"/>
      <c r="EC214" s="62"/>
      <c r="ED214" s="62"/>
      <c r="EE214" s="62"/>
      <c r="EF214" s="62"/>
      <c r="EG214" s="62"/>
      <c r="EH214" s="62"/>
      <c r="EI214" s="62"/>
      <c r="EJ214" s="62"/>
      <c r="EK214" s="62"/>
      <c r="EL214" s="62"/>
      <c r="EM214" s="62"/>
      <c r="EN214" s="62"/>
      <c r="EO214" s="62"/>
      <c r="EP214" s="62"/>
      <c r="EQ214" s="62"/>
      <c r="ER214" s="62"/>
      <c r="ES214" s="62"/>
      <c r="ET214" s="62"/>
      <c r="EU214" s="62"/>
      <c r="EV214" s="62"/>
      <c r="EW214" s="63"/>
    </row>
    <row r="215" spans="1:153" s="34" customFormat="1" ht="63" x14ac:dyDescent="0.25">
      <c r="A215" s="20" t="s">
        <v>414</v>
      </c>
      <c r="B215" s="20" t="s">
        <v>414</v>
      </c>
      <c r="C215" s="73" t="s">
        <v>415</v>
      </c>
      <c r="D215" s="108">
        <f>D216</f>
        <v>208892730</v>
      </c>
      <c r="E215" s="59"/>
      <c r="F215" s="58"/>
      <c r="G215" s="69"/>
      <c r="H215" s="74"/>
      <c r="I215" s="108"/>
      <c r="J215" s="108">
        <f>J216</f>
        <v>0</v>
      </c>
      <c r="K215" s="108">
        <f>K216</f>
        <v>85369750</v>
      </c>
      <c r="L215" s="108">
        <f>L216</f>
        <v>45</v>
      </c>
      <c r="M215" s="108">
        <f>M216</f>
        <v>123522980</v>
      </c>
      <c r="N215" s="368" t="s">
        <v>14</v>
      </c>
      <c r="O215" s="24"/>
      <c r="P215" s="27"/>
      <c r="Q215" s="27"/>
      <c r="R215" s="24"/>
      <c r="S215" s="220" t="s">
        <v>53</v>
      </c>
      <c r="T215" s="220"/>
      <c r="U215" s="107"/>
      <c r="V215" s="27"/>
      <c r="W215" s="25"/>
      <c r="X215" s="27"/>
      <c r="Y215" s="27"/>
      <c r="Z215" s="108"/>
      <c r="AA215" s="29">
        <f t="shared" si="18"/>
        <v>208892685</v>
      </c>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c r="CH215" s="32"/>
      <c r="CI215" s="32"/>
      <c r="CJ215" s="32"/>
      <c r="CK215" s="32"/>
      <c r="CL215" s="32"/>
      <c r="CM215" s="32"/>
      <c r="CN215" s="32"/>
      <c r="CO215" s="32"/>
      <c r="CP215" s="32"/>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32"/>
      <c r="ED215" s="32"/>
      <c r="EE215" s="32"/>
      <c r="EF215" s="32"/>
      <c r="EG215" s="32"/>
      <c r="EH215" s="32"/>
      <c r="EI215" s="32"/>
      <c r="EJ215" s="32"/>
      <c r="EK215" s="32"/>
      <c r="EL215" s="32"/>
      <c r="EM215" s="32"/>
      <c r="EN215" s="32"/>
      <c r="EO215" s="32"/>
      <c r="EP215" s="32"/>
      <c r="EQ215" s="32"/>
      <c r="ER215" s="32"/>
      <c r="ES215" s="32"/>
      <c r="ET215" s="32"/>
      <c r="EU215" s="32"/>
      <c r="EV215" s="32"/>
      <c r="EW215" s="33"/>
    </row>
    <row r="216" spans="1:153" s="64" customFormat="1" ht="47.25" x14ac:dyDescent="0.25">
      <c r="A216" s="50" t="s">
        <v>416</v>
      </c>
      <c r="B216" s="50" t="s">
        <v>416</v>
      </c>
      <c r="C216" s="90" t="s">
        <v>417</v>
      </c>
      <c r="D216" s="87">
        <f>SUM(D217:D222)</f>
        <v>208892730</v>
      </c>
      <c r="E216" s="59"/>
      <c r="F216" s="58"/>
      <c r="G216" s="109"/>
      <c r="H216" s="59"/>
      <c r="I216" s="60"/>
      <c r="J216" s="87">
        <f>SUM(J221:J222)</f>
        <v>0</v>
      </c>
      <c r="K216" s="87">
        <f>SUM(K217:K222)</f>
        <v>85369750</v>
      </c>
      <c r="L216" s="58">
        <v>45</v>
      </c>
      <c r="M216" s="44">
        <f t="shared" ref="M216" si="28">D216-K216</f>
        <v>123522980</v>
      </c>
      <c r="N216" s="41" t="s">
        <v>14</v>
      </c>
      <c r="O216" s="111"/>
      <c r="P216" s="56"/>
      <c r="Q216" s="56"/>
      <c r="R216" s="111"/>
      <c r="S216" s="219" t="s">
        <v>53</v>
      </c>
      <c r="T216" s="219"/>
      <c r="U216" s="56"/>
      <c r="V216" s="56"/>
      <c r="W216" s="55"/>
      <c r="X216" s="56"/>
      <c r="Y216" s="56"/>
      <c r="Z216" s="87"/>
      <c r="AA216" s="58">
        <f t="shared" ref="AA216:AA226" si="29">D216-L216</f>
        <v>208892685</v>
      </c>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c r="BF216" s="62"/>
      <c r="BG216" s="62"/>
      <c r="BH216" s="62"/>
      <c r="BI216" s="62"/>
      <c r="BJ216" s="62"/>
      <c r="BK216" s="62"/>
      <c r="BL216" s="62"/>
      <c r="BM216" s="62"/>
      <c r="BN216" s="62"/>
      <c r="BO216" s="62"/>
      <c r="BP216" s="62"/>
      <c r="BQ216" s="62"/>
      <c r="BR216" s="62"/>
      <c r="BS216" s="62"/>
      <c r="BT216" s="62"/>
      <c r="BU216" s="62"/>
      <c r="BV216" s="62"/>
      <c r="BW216" s="62"/>
      <c r="BX216" s="62"/>
      <c r="BY216" s="62"/>
      <c r="BZ216" s="62"/>
      <c r="CA216" s="62"/>
      <c r="CB216" s="62"/>
      <c r="CC216" s="62"/>
      <c r="CD216" s="62"/>
      <c r="CE216" s="62"/>
      <c r="CF216" s="62"/>
      <c r="CG216" s="62"/>
      <c r="CH216" s="62"/>
      <c r="CI216" s="62"/>
      <c r="CJ216" s="62"/>
      <c r="CK216" s="62"/>
      <c r="CL216" s="62"/>
      <c r="CM216" s="62"/>
      <c r="CN216" s="62"/>
      <c r="CO216" s="62"/>
      <c r="CP216" s="62"/>
      <c r="CQ216" s="62"/>
      <c r="CR216" s="62"/>
      <c r="CS216" s="62"/>
      <c r="CT216" s="62"/>
      <c r="CU216" s="62"/>
      <c r="CV216" s="62"/>
      <c r="CW216" s="62"/>
      <c r="CX216" s="62"/>
      <c r="CY216" s="62"/>
      <c r="CZ216" s="62"/>
      <c r="DA216" s="62"/>
      <c r="DB216" s="62"/>
      <c r="DC216" s="62"/>
      <c r="DD216" s="62"/>
      <c r="DE216" s="62"/>
      <c r="DF216" s="62"/>
      <c r="DG216" s="62"/>
      <c r="DH216" s="62"/>
      <c r="DI216" s="62"/>
      <c r="DJ216" s="62"/>
      <c r="DK216" s="62"/>
      <c r="DL216" s="62"/>
      <c r="DM216" s="62"/>
      <c r="DN216" s="62"/>
      <c r="DO216" s="62"/>
      <c r="DP216" s="62"/>
      <c r="DQ216" s="62"/>
      <c r="DR216" s="62"/>
      <c r="DS216" s="62"/>
      <c r="DT216" s="62"/>
      <c r="DU216" s="62"/>
      <c r="DV216" s="62"/>
      <c r="DW216" s="62"/>
      <c r="DX216" s="62"/>
      <c r="DY216" s="62"/>
      <c r="DZ216" s="62"/>
      <c r="EA216" s="62"/>
      <c r="EB216" s="62"/>
      <c r="EC216" s="62"/>
      <c r="ED216" s="62"/>
      <c r="EE216" s="62"/>
      <c r="EF216" s="62"/>
      <c r="EG216" s="62"/>
      <c r="EH216" s="62"/>
      <c r="EI216" s="62"/>
      <c r="EJ216" s="62"/>
      <c r="EK216" s="62"/>
      <c r="EL216" s="62"/>
      <c r="EM216" s="62"/>
      <c r="EN216" s="62"/>
      <c r="EO216" s="62"/>
      <c r="EP216" s="62"/>
      <c r="EQ216" s="62"/>
      <c r="ER216" s="62"/>
      <c r="ES216" s="62"/>
      <c r="ET216" s="62"/>
      <c r="EU216" s="62"/>
      <c r="EV216" s="62"/>
      <c r="EW216" s="63"/>
    </row>
    <row r="217" spans="1:153" s="64" customFormat="1" ht="47.25" x14ac:dyDescent="0.25">
      <c r="A217" s="50"/>
      <c r="B217" s="186"/>
      <c r="C217" s="90" t="s">
        <v>418</v>
      </c>
      <c r="D217" s="411">
        <v>273240</v>
      </c>
      <c r="E217" s="59"/>
      <c r="F217" s="43">
        <f>'[1]Oktober  (2)'!O151</f>
        <v>0</v>
      </c>
      <c r="G217" s="58">
        <v>0</v>
      </c>
      <c r="H217" s="59">
        <f t="shared" ref="H217:H221" si="30">F217+G217</f>
        <v>0</v>
      </c>
      <c r="I217" s="60">
        <f t="shared" ref="I217:I222" si="31">(Z217*H217)/100</f>
        <v>0</v>
      </c>
      <c r="J217" s="43">
        <f>'[1]Oktober  (2)'!Q151</f>
        <v>0</v>
      </c>
      <c r="K217" s="87">
        <v>0</v>
      </c>
      <c r="L217" s="58">
        <f t="shared" ref="L217:L222" si="32">J217+K217</f>
        <v>0</v>
      </c>
      <c r="M217" s="58"/>
      <c r="N217" s="56">
        <v>0</v>
      </c>
      <c r="O217" s="111"/>
      <c r="P217" s="56"/>
      <c r="Q217" s="56"/>
      <c r="R217" s="111"/>
      <c r="S217" s="221"/>
      <c r="T217" s="221"/>
      <c r="U217" s="56">
        <v>0</v>
      </c>
      <c r="V217" s="56">
        <v>0</v>
      </c>
      <c r="W217" s="55">
        <v>0</v>
      </c>
      <c r="X217" s="56">
        <v>0</v>
      </c>
      <c r="Y217" s="56">
        <v>0</v>
      </c>
      <c r="Z217" s="126">
        <f>(D217/D227)*100</f>
        <v>3.5573429528246614E-3</v>
      </c>
      <c r="AA217" s="58">
        <f t="shared" si="29"/>
        <v>273240</v>
      </c>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c r="BF217" s="62"/>
      <c r="BG217" s="62"/>
      <c r="BH217" s="62"/>
      <c r="BI217" s="62"/>
      <c r="BJ217" s="62"/>
      <c r="BK217" s="62"/>
      <c r="BL217" s="62"/>
      <c r="BM217" s="62"/>
      <c r="BN217" s="62"/>
      <c r="BO217" s="62"/>
      <c r="BP217" s="62"/>
      <c r="BQ217" s="62"/>
      <c r="BR217" s="62"/>
      <c r="BS217" s="62"/>
      <c r="BT217" s="62"/>
      <c r="BU217" s="62"/>
      <c r="BV217" s="62"/>
      <c r="BW217" s="62"/>
      <c r="BX217" s="62"/>
      <c r="BY217" s="62"/>
      <c r="BZ217" s="62"/>
      <c r="CA217" s="62"/>
      <c r="CB217" s="62"/>
      <c r="CC217" s="62"/>
      <c r="CD217" s="62"/>
      <c r="CE217" s="62"/>
      <c r="CF217" s="62"/>
      <c r="CG217" s="62"/>
      <c r="CH217" s="62"/>
      <c r="CI217" s="62"/>
      <c r="CJ217" s="62"/>
      <c r="CK217" s="62"/>
      <c r="CL217" s="62"/>
      <c r="CM217" s="62"/>
      <c r="CN217" s="62"/>
      <c r="CO217" s="62"/>
      <c r="CP217" s="62"/>
      <c r="CQ217" s="62"/>
      <c r="CR217" s="62"/>
      <c r="CS217" s="62"/>
      <c r="CT217" s="62"/>
      <c r="CU217" s="62"/>
      <c r="CV217" s="62"/>
      <c r="CW217" s="62"/>
      <c r="CX217" s="62"/>
      <c r="CY217" s="62"/>
      <c r="CZ217" s="62"/>
      <c r="DA217" s="62"/>
      <c r="DB217" s="62"/>
      <c r="DC217" s="62"/>
      <c r="DD217" s="62"/>
      <c r="DE217" s="62"/>
      <c r="DF217" s="62"/>
      <c r="DG217" s="62"/>
      <c r="DH217" s="62"/>
      <c r="DI217" s="62"/>
      <c r="DJ217" s="62"/>
      <c r="DK217" s="62"/>
      <c r="DL217" s="62"/>
      <c r="DM217" s="62"/>
      <c r="DN217" s="62"/>
      <c r="DO217" s="62"/>
      <c r="DP217" s="62"/>
      <c r="DQ217" s="62"/>
      <c r="DR217" s="62"/>
      <c r="DS217" s="62"/>
      <c r="DT217" s="62"/>
      <c r="DU217" s="62"/>
      <c r="DV217" s="62"/>
      <c r="DW217" s="62"/>
      <c r="DX217" s="62"/>
      <c r="DY217" s="62"/>
      <c r="DZ217" s="62"/>
      <c r="EA217" s="62"/>
      <c r="EB217" s="62"/>
      <c r="EC217" s="62"/>
      <c r="ED217" s="62"/>
      <c r="EE217" s="62"/>
      <c r="EF217" s="62"/>
      <c r="EG217" s="62"/>
      <c r="EH217" s="62"/>
      <c r="EI217" s="62"/>
      <c r="EJ217" s="62"/>
      <c r="EK217" s="62"/>
      <c r="EL217" s="62"/>
      <c r="EM217" s="62"/>
      <c r="EN217" s="62"/>
      <c r="EO217" s="62"/>
      <c r="EP217" s="62"/>
      <c r="EQ217" s="62"/>
      <c r="ER217" s="62"/>
      <c r="ES217" s="62"/>
      <c r="ET217" s="62"/>
      <c r="EU217" s="62"/>
      <c r="EV217" s="62"/>
      <c r="EW217" s="63"/>
    </row>
    <row r="218" spans="1:153" s="64" customFormat="1" ht="78.75" x14ac:dyDescent="0.25">
      <c r="A218" s="110"/>
      <c r="B218" s="185"/>
      <c r="C218" s="90" t="s">
        <v>419</v>
      </c>
      <c r="D218" s="87">
        <v>0</v>
      </c>
      <c r="E218" s="59"/>
      <c r="F218" s="43">
        <f>'[1]Oktober  (2)'!O152</f>
        <v>0</v>
      </c>
      <c r="G218" s="58">
        <v>0</v>
      </c>
      <c r="H218" s="59">
        <f t="shared" si="30"/>
        <v>0</v>
      </c>
      <c r="I218" s="60">
        <f t="shared" si="31"/>
        <v>0</v>
      </c>
      <c r="J218" s="43">
        <f>'[1]Oktober  (2)'!Q152</f>
        <v>0</v>
      </c>
      <c r="K218" s="61">
        <v>0</v>
      </c>
      <c r="L218" s="58">
        <f t="shared" si="32"/>
        <v>0</v>
      </c>
      <c r="M218" s="58"/>
      <c r="N218" s="56">
        <v>0</v>
      </c>
      <c r="O218" s="111"/>
      <c r="P218" s="56"/>
      <c r="Q218" s="56"/>
      <c r="R218" s="111"/>
      <c r="S218" s="219" t="s">
        <v>53</v>
      </c>
      <c r="T218" s="219"/>
      <c r="U218" s="56">
        <v>0</v>
      </c>
      <c r="V218" s="56">
        <v>0</v>
      </c>
      <c r="W218" s="55">
        <v>0</v>
      </c>
      <c r="X218" s="56">
        <v>0</v>
      </c>
      <c r="Y218" s="56">
        <v>0</v>
      </c>
      <c r="Z218" s="57">
        <f>(D218/D227)*100</f>
        <v>0</v>
      </c>
      <c r="AA218" s="58">
        <f t="shared" si="29"/>
        <v>0</v>
      </c>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c r="BF218" s="62"/>
      <c r="BG218" s="62"/>
      <c r="BH218" s="62"/>
      <c r="BI218" s="62"/>
      <c r="BJ218" s="62"/>
      <c r="BK218" s="62"/>
      <c r="BL218" s="62"/>
      <c r="BM218" s="62"/>
      <c r="BN218" s="62"/>
      <c r="BO218" s="62"/>
      <c r="BP218" s="62"/>
      <c r="BQ218" s="62"/>
      <c r="BR218" s="62"/>
      <c r="BS218" s="62"/>
      <c r="BT218" s="62"/>
      <c r="BU218" s="62"/>
      <c r="BV218" s="62"/>
      <c r="BW218" s="62"/>
      <c r="BX218" s="62"/>
      <c r="BY218" s="62"/>
      <c r="BZ218" s="62"/>
      <c r="CA218" s="62"/>
      <c r="CB218" s="62"/>
      <c r="CC218" s="62"/>
      <c r="CD218" s="62"/>
      <c r="CE218" s="62"/>
      <c r="CF218" s="62"/>
      <c r="CG218" s="62"/>
      <c r="CH218" s="62"/>
      <c r="CI218" s="62"/>
      <c r="CJ218" s="62"/>
      <c r="CK218" s="62"/>
      <c r="CL218" s="62"/>
      <c r="CM218" s="62"/>
      <c r="CN218" s="62"/>
      <c r="CO218" s="62"/>
      <c r="CP218" s="62"/>
      <c r="CQ218" s="62"/>
      <c r="CR218" s="62"/>
      <c r="CS218" s="62"/>
      <c r="CT218" s="62"/>
      <c r="CU218" s="62"/>
      <c r="CV218" s="62"/>
      <c r="CW218" s="62"/>
      <c r="CX218" s="62"/>
      <c r="CY218" s="62"/>
      <c r="CZ218" s="62"/>
      <c r="DA218" s="62"/>
      <c r="DB218" s="62"/>
      <c r="DC218" s="62"/>
      <c r="DD218" s="62"/>
      <c r="DE218" s="62"/>
      <c r="DF218" s="62"/>
      <c r="DG218" s="62"/>
      <c r="DH218" s="62"/>
      <c r="DI218" s="62"/>
      <c r="DJ218" s="62"/>
      <c r="DK218" s="62"/>
      <c r="DL218" s="62"/>
      <c r="DM218" s="62"/>
      <c r="DN218" s="62"/>
      <c r="DO218" s="62"/>
      <c r="DP218" s="62"/>
      <c r="DQ218" s="62"/>
      <c r="DR218" s="62"/>
      <c r="DS218" s="62"/>
      <c r="DT218" s="62"/>
      <c r="DU218" s="62"/>
      <c r="DV218" s="62"/>
      <c r="DW218" s="62"/>
      <c r="DX218" s="62"/>
      <c r="DY218" s="62"/>
      <c r="DZ218" s="62"/>
      <c r="EA218" s="62"/>
      <c r="EB218" s="62"/>
      <c r="EC218" s="62"/>
      <c r="ED218" s="62"/>
      <c r="EE218" s="62"/>
      <c r="EF218" s="62"/>
      <c r="EG218" s="62"/>
      <c r="EH218" s="62"/>
      <c r="EI218" s="62"/>
      <c r="EJ218" s="62"/>
      <c r="EK218" s="62"/>
      <c r="EL218" s="62"/>
      <c r="EM218" s="62"/>
      <c r="EN218" s="62"/>
      <c r="EO218" s="62"/>
      <c r="EP218" s="62"/>
      <c r="EQ218" s="62"/>
      <c r="ER218" s="62"/>
      <c r="ES218" s="62"/>
      <c r="ET218" s="62"/>
      <c r="EU218" s="62"/>
      <c r="EV218" s="62"/>
      <c r="EW218" s="63"/>
    </row>
    <row r="219" spans="1:153" s="64" customFormat="1" ht="78.75" x14ac:dyDescent="0.25">
      <c r="A219" s="110"/>
      <c r="B219" s="185"/>
      <c r="C219" s="90" t="s">
        <v>420</v>
      </c>
      <c r="D219" s="87">
        <v>0</v>
      </c>
      <c r="E219" s="59"/>
      <c r="F219" s="43">
        <f>'[1]Oktober  (2)'!O153</f>
        <v>0</v>
      </c>
      <c r="G219" s="58">
        <v>0</v>
      </c>
      <c r="H219" s="59">
        <f t="shared" si="30"/>
        <v>0</v>
      </c>
      <c r="I219" s="60">
        <f t="shared" si="31"/>
        <v>0</v>
      </c>
      <c r="J219" s="43">
        <f>'[1]Oktober  (2)'!Q153</f>
        <v>0</v>
      </c>
      <c r="K219" s="61">
        <v>0</v>
      </c>
      <c r="L219" s="58">
        <f t="shared" si="32"/>
        <v>0</v>
      </c>
      <c r="M219" s="58"/>
      <c r="N219" s="56">
        <v>0</v>
      </c>
      <c r="O219" s="111"/>
      <c r="P219" s="56"/>
      <c r="Q219" s="56"/>
      <c r="R219" s="111"/>
      <c r="S219" s="219" t="s">
        <v>53</v>
      </c>
      <c r="T219" s="219"/>
      <c r="U219" s="56">
        <v>0</v>
      </c>
      <c r="V219" s="56">
        <v>0</v>
      </c>
      <c r="W219" s="55">
        <v>0</v>
      </c>
      <c r="X219" s="56">
        <v>0</v>
      </c>
      <c r="Y219" s="56">
        <v>0</v>
      </c>
      <c r="Z219" s="57">
        <f>(D219/D227)*100</f>
        <v>0</v>
      </c>
      <c r="AA219" s="58">
        <f t="shared" si="29"/>
        <v>0</v>
      </c>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c r="BF219" s="62"/>
      <c r="BG219" s="62"/>
      <c r="BH219" s="62"/>
      <c r="BI219" s="62"/>
      <c r="BJ219" s="62"/>
      <c r="BK219" s="62"/>
      <c r="BL219" s="62"/>
      <c r="BM219" s="62"/>
      <c r="BN219" s="62"/>
      <c r="BO219" s="62"/>
      <c r="BP219" s="62"/>
      <c r="BQ219" s="62"/>
      <c r="BR219" s="62"/>
      <c r="BS219" s="62"/>
      <c r="BT219" s="62"/>
      <c r="BU219" s="62"/>
      <c r="BV219" s="62"/>
      <c r="BW219" s="62"/>
      <c r="BX219" s="62"/>
      <c r="BY219" s="62"/>
      <c r="BZ219" s="62"/>
      <c r="CA219" s="62"/>
      <c r="CB219" s="62"/>
      <c r="CC219" s="62"/>
      <c r="CD219" s="62"/>
      <c r="CE219" s="62"/>
      <c r="CF219" s="62"/>
      <c r="CG219" s="62"/>
      <c r="CH219" s="62"/>
      <c r="CI219" s="62"/>
      <c r="CJ219" s="62"/>
      <c r="CK219" s="62"/>
      <c r="CL219" s="62"/>
      <c r="CM219" s="62"/>
      <c r="CN219" s="62"/>
      <c r="CO219" s="62"/>
      <c r="CP219" s="62"/>
      <c r="CQ219" s="62"/>
      <c r="CR219" s="62"/>
      <c r="CS219" s="62"/>
      <c r="CT219" s="62"/>
      <c r="CU219" s="62"/>
      <c r="CV219" s="62"/>
      <c r="CW219" s="62"/>
      <c r="CX219" s="62"/>
      <c r="CY219" s="62"/>
      <c r="CZ219" s="62"/>
      <c r="DA219" s="62"/>
      <c r="DB219" s="62"/>
      <c r="DC219" s="62"/>
      <c r="DD219" s="62"/>
      <c r="DE219" s="62"/>
      <c r="DF219" s="62"/>
      <c r="DG219" s="62"/>
      <c r="DH219" s="62"/>
      <c r="DI219" s="62"/>
      <c r="DJ219" s="62"/>
      <c r="DK219" s="62"/>
      <c r="DL219" s="62"/>
      <c r="DM219" s="62"/>
      <c r="DN219" s="62"/>
      <c r="DO219" s="62"/>
      <c r="DP219" s="62"/>
      <c r="DQ219" s="62"/>
      <c r="DR219" s="62"/>
      <c r="DS219" s="62"/>
      <c r="DT219" s="62"/>
      <c r="DU219" s="62"/>
      <c r="DV219" s="62"/>
      <c r="DW219" s="62"/>
      <c r="DX219" s="62"/>
      <c r="DY219" s="62"/>
      <c r="DZ219" s="62"/>
      <c r="EA219" s="62"/>
      <c r="EB219" s="62"/>
      <c r="EC219" s="62"/>
      <c r="ED219" s="62"/>
      <c r="EE219" s="62"/>
      <c r="EF219" s="62"/>
      <c r="EG219" s="62"/>
      <c r="EH219" s="62"/>
      <c r="EI219" s="62"/>
      <c r="EJ219" s="62"/>
      <c r="EK219" s="62"/>
      <c r="EL219" s="62"/>
      <c r="EM219" s="62"/>
      <c r="EN219" s="62"/>
      <c r="EO219" s="62"/>
      <c r="EP219" s="62"/>
      <c r="EQ219" s="62"/>
      <c r="ER219" s="62"/>
      <c r="ES219" s="62"/>
      <c r="ET219" s="62"/>
      <c r="EU219" s="62"/>
      <c r="EV219" s="62"/>
      <c r="EW219" s="63"/>
    </row>
    <row r="220" spans="1:153" s="64" customFormat="1" ht="49.5" customHeight="1" x14ac:dyDescent="0.25">
      <c r="A220" s="110"/>
      <c r="B220" s="185"/>
      <c r="C220" s="90" t="s">
        <v>75</v>
      </c>
      <c r="D220" s="87">
        <v>199515000</v>
      </c>
      <c r="E220" s="59"/>
      <c r="F220" s="43">
        <f>'[1]Oktober  (2)'!O154</f>
        <v>0</v>
      </c>
      <c r="G220" s="58">
        <v>100</v>
      </c>
      <c r="H220" s="59">
        <f t="shared" si="30"/>
        <v>100</v>
      </c>
      <c r="I220" s="60">
        <f t="shared" si="31"/>
        <v>2.5975087074835765</v>
      </c>
      <c r="J220" s="43">
        <f>'[1]Oktober  (2)'!Q154</f>
        <v>0</v>
      </c>
      <c r="K220" s="61">
        <v>85369750</v>
      </c>
      <c r="L220" s="58">
        <v>45</v>
      </c>
      <c r="M220" s="58"/>
      <c r="N220" s="56">
        <v>0</v>
      </c>
      <c r="O220" s="111"/>
      <c r="P220" s="56"/>
      <c r="Q220" s="56"/>
      <c r="R220" s="111"/>
      <c r="S220" s="219" t="s">
        <v>53</v>
      </c>
      <c r="T220" s="219"/>
      <c r="U220" s="56">
        <v>0</v>
      </c>
      <c r="V220" s="56">
        <v>0</v>
      </c>
      <c r="W220" s="55">
        <v>0</v>
      </c>
      <c r="X220" s="56">
        <v>0</v>
      </c>
      <c r="Y220" s="56">
        <v>0</v>
      </c>
      <c r="Z220" s="57">
        <f>(D220/D227)*100</f>
        <v>2.5975087074835765</v>
      </c>
      <c r="AA220" s="58">
        <f t="shared" si="29"/>
        <v>199514955</v>
      </c>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c r="BF220" s="62"/>
      <c r="BG220" s="62"/>
      <c r="BH220" s="62"/>
      <c r="BI220" s="62"/>
      <c r="BJ220" s="62"/>
      <c r="BK220" s="62"/>
      <c r="BL220" s="62"/>
      <c r="BM220" s="62"/>
      <c r="BN220" s="62"/>
      <c r="BO220" s="62"/>
      <c r="BP220" s="62"/>
      <c r="BQ220" s="62"/>
      <c r="BR220" s="62"/>
      <c r="BS220" s="62"/>
      <c r="BT220" s="62"/>
      <c r="BU220" s="62"/>
      <c r="BV220" s="62"/>
      <c r="BW220" s="62"/>
      <c r="BX220" s="62"/>
      <c r="BY220" s="62"/>
      <c r="BZ220" s="62"/>
      <c r="CA220" s="62"/>
      <c r="CB220" s="62"/>
      <c r="CC220" s="62"/>
      <c r="CD220" s="62"/>
      <c r="CE220" s="62"/>
      <c r="CF220" s="62"/>
      <c r="CG220" s="62"/>
      <c r="CH220" s="62"/>
      <c r="CI220" s="62"/>
      <c r="CJ220" s="62"/>
      <c r="CK220" s="62"/>
      <c r="CL220" s="62"/>
      <c r="CM220" s="62"/>
      <c r="CN220" s="62"/>
      <c r="CO220" s="62"/>
      <c r="CP220" s="62"/>
      <c r="CQ220" s="62"/>
      <c r="CR220" s="62"/>
      <c r="CS220" s="62"/>
      <c r="CT220" s="62"/>
      <c r="CU220" s="62"/>
      <c r="CV220" s="62"/>
      <c r="CW220" s="62"/>
      <c r="CX220" s="62"/>
      <c r="CY220" s="62"/>
      <c r="CZ220" s="62"/>
      <c r="DA220" s="62"/>
      <c r="DB220" s="62"/>
      <c r="DC220" s="62"/>
      <c r="DD220" s="62"/>
      <c r="DE220" s="62"/>
      <c r="DF220" s="62"/>
      <c r="DG220" s="62"/>
      <c r="DH220" s="62"/>
      <c r="DI220" s="62"/>
      <c r="DJ220" s="62"/>
      <c r="DK220" s="62"/>
      <c r="DL220" s="62"/>
      <c r="DM220" s="62"/>
      <c r="DN220" s="62"/>
      <c r="DO220" s="62"/>
      <c r="DP220" s="62"/>
      <c r="DQ220" s="62"/>
      <c r="DR220" s="62"/>
      <c r="DS220" s="62"/>
      <c r="DT220" s="62"/>
      <c r="DU220" s="62"/>
      <c r="DV220" s="62"/>
      <c r="DW220" s="62"/>
      <c r="DX220" s="62"/>
      <c r="DY220" s="62"/>
      <c r="DZ220" s="62"/>
      <c r="EA220" s="62"/>
      <c r="EB220" s="62"/>
      <c r="EC220" s="62"/>
      <c r="ED220" s="62"/>
      <c r="EE220" s="62"/>
      <c r="EF220" s="62"/>
      <c r="EG220" s="62"/>
      <c r="EH220" s="62"/>
      <c r="EI220" s="62"/>
      <c r="EJ220" s="62"/>
      <c r="EK220" s="62"/>
      <c r="EL220" s="62"/>
      <c r="EM220" s="62"/>
      <c r="EN220" s="62"/>
      <c r="EO220" s="62"/>
      <c r="EP220" s="62"/>
      <c r="EQ220" s="62"/>
      <c r="ER220" s="62"/>
      <c r="ES220" s="62"/>
      <c r="ET220" s="62"/>
      <c r="EU220" s="62"/>
      <c r="EV220" s="62"/>
      <c r="EW220" s="63"/>
    </row>
    <row r="221" spans="1:153" s="64" customFormat="1" ht="31.5" x14ac:dyDescent="0.25">
      <c r="A221" s="110"/>
      <c r="B221" s="110"/>
      <c r="C221" s="77" t="s">
        <v>421</v>
      </c>
      <c r="D221" s="87">
        <v>9104490</v>
      </c>
      <c r="E221" s="59"/>
      <c r="F221" s="43">
        <f>'[1]Oktober  (2)'!O155</f>
        <v>0</v>
      </c>
      <c r="G221" s="58">
        <v>100</v>
      </c>
      <c r="H221" s="59">
        <f t="shared" si="30"/>
        <v>100</v>
      </c>
      <c r="I221" s="60">
        <f t="shared" si="31"/>
        <v>0.11853240133422122</v>
      </c>
      <c r="J221" s="43">
        <f>'[1]Oktober  (2)'!Q155</f>
        <v>0</v>
      </c>
      <c r="K221" s="61">
        <v>0</v>
      </c>
      <c r="L221" s="58">
        <f t="shared" si="32"/>
        <v>0</v>
      </c>
      <c r="M221" s="58"/>
      <c r="N221" s="56">
        <v>0</v>
      </c>
      <c r="O221" s="52"/>
      <c r="P221" s="199"/>
      <c r="Q221" s="199"/>
      <c r="R221" s="52"/>
      <c r="S221" s="219" t="s">
        <v>53</v>
      </c>
      <c r="T221" s="219"/>
      <c r="U221" s="56">
        <v>0</v>
      </c>
      <c r="V221" s="56">
        <v>0</v>
      </c>
      <c r="W221" s="55">
        <v>0</v>
      </c>
      <c r="X221" s="56">
        <v>0</v>
      </c>
      <c r="Y221" s="56">
        <v>0</v>
      </c>
      <c r="Z221" s="57">
        <f>(D221/D227)*100</f>
        <v>0.1185324013342212</v>
      </c>
      <c r="AA221" s="58">
        <f t="shared" si="29"/>
        <v>9104490</v>
      </c>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c r="BF221" s="62"/>
      <c r="BG221" s="62"/>
      <c r="BH221" s="62"/>
      <c r="BI221" s="62"/>
      <c r="BJ221" s="62"/>
      <c r="BK221" s="62"/>
      <c r="BL221" s="62"/>
      <c r="BM221" s="62"/>
      <c r="BN221" s="62"/>
      <c r="BO221" s="62"/>
      <c r="BP221" s="62"/>
      <c r="BQ221" s="62"/>
      <c r="BR221" s="62"/>
      <c r="BS221" s="62"/>
      <c r="BT221" s="62"/>
      <c r="BU221" s="62"/>
      <c r="BV221" s="62"/>
      <c r="BW221" s="62"/>
      <c r="BX221" s="62"/>
      <c r="BY221" s="62"/>
      <c r="BZ221" s="62"/>
      <c r="CA221" s="62"/>
      <c r="CB221" s="62"/>
      <c r="CC221" s="62"/>
      <c r="CD221" s="62"/>
      <c r="CE221" s="62"/>
      <c r="CF221" s="62"/>
      <c r="CG221" s="62"/>
      <c r="CH221" s="62"/>
      <c r="CI221" s="62"/>
      <c r="CJ221" s="62"/>
      <c r="CK221" s="62"/>
      <c r="CL221" s="62"/>
      <c r="CM221" s="62"/>
      <c r="CN221" s="62"/>
      <c r="CO221" s="62"/>
      <c r="CP221" s="62"/>
      <c r="CQ221" s="62"/>
      <c r="CR221" s="62"/>
      <c r="CS221" s="62"/>
      <c r="CT221" s="62"/>
      <c r="CU221" s="62"/>
      <c r="CV221" s="62"/>
      <c r="CW221" s="62"/>
      <c r="CX221" s="62"/>
      <c r="CY221" s="62"/>
      <c r="CZ221" s="62"/>
      <c r="DA221" s="62"/>
      <c r="DB221" s="62"/>
      <c r="DC221" s="62"/>
      <c r="DD221" s="62"/>
      <c r="DE221" s="62"/>
      <c r="DF221" s="62"/>
      <c r="DG221" s="62"/>
      <c r="DH221" s="62"/>
      <c r="DI221" s="62"/>
      <c r="DJ221" s="62"/>
      <c r="DK221" s="62"/>
      <c r="DL221" s="62"/>
      <c r="DM221" s="62"/>
      <c r="DN221" s="62"/>
      <c r="DO221" s="62"/>
      <c r="DP221" s="62"/>
      <c r="DQ221" s="62"/>
      <c r="DR221" s="62"/>
      <c r="DS221" s="62"/>
      <c r="DT221" s="62"/>
      <c r="DU221" s="62"/>
      <c r="DV221" s="62"/>
      <c r="DW221" s="62"/>
      <c r="DX221" s="62"/>
      <c r="DY221" s="62"/>
      <c r="DZ221" s="62"/>
      <c r="EA221" s="62"/>
      <c r="EB221" s="62"/>
      <c r="EC221" s="62"/>
      <c r="ED221" s="62"/>
      <c r="EE221" s="62"/>
      <c r="EF221" s="62"/>
      <c r="EG221" s="62"/>
      <c r="EH221" s="62"/>
      <c r="EI221" s="62"/>
      <c r="EJ221" s="62"/>
      <c r="EK221" s="62"/>
      <c r="EL221" s="62"/>
      <c r="EM221" s="62"/>
      <c r="EN221" s="62"/>
      <c r="EO221" s="62"/>
      <c r="EP221" s="62"/>
      <c r="EQ221" s="62"/>
      <c r="ER221" s="62"/>
      <c r="ES221" s="62"/>
      <c r="ET221" s="62"/>
      <c r="EU221" s="62"/>
      <c r="EV221" s="62"/>
      <c r="EW221" s="63"/>
    </row>
    <row r="222" spans="1:153" s="64" customFormat="1" ht="132.75" customHeight="1" x14ac:dyDescent="0.25">
      <c r="A222" s="110"/>
      <c r="B222" s="185"/>
      <c r="C222" s="90" t="s">
        <v>422</v>
      </c>
      <c r="D222" s="87">
        <v>0</v>
      </c>
      <c r="E222" s="59"/>
      <c r="F222" s="43">
        <f>'[1]Oktober  (2)'!O156</f>
        <v>0</v>
      </c>
      <c r="G222" s="61">
        <v>0</v>
      </c>
      <c r="H222" s="59">
        <f>F222+G222</f>
        <v>0</v>
      </c>
      <c r="I222" s="60">
        <f t="shared" si="31"/>
        <v>0</v>
      </c>
      <c r="J222" s="43">
        <f>'[1]Oktober  (2)'!Q156</f>
        <v>0</v>
      </c>
      <c r="K222" s="61">
        <v>0</v>
      </c>
      <c r="L222" s="58">
        <f t="shared" si="32"/>
        <v>0</v>
      </c>
      <c r="M222" s="58"/>
      <c r="N222" s="56">
        <v>0</v>
      </c>
      <c r="O222" s="111"/>
      <c r="P222" s="56"/>
      <c r="Q222" s="56"/>
      <c r="R222" s="111"/>
      <c r="S222" s="219" t="s">
        <v>53</v>
      </c>
      <c r="T222" s="219"/>
      <c r="U222" s="56">
        <v>0</v>
      </c>
      <c r="V222" s="56">
        <v>0</v>
      </c>
      <c r="W222" s="55">
        <v>0</v>
      </c>
      <c r="X222" s="56">
        <v>0</v>
      </c>
      <c r="Y222" s="56">
        <v>0</v>
      </c>
      <c r="Z222" s="57">
        <f>(D222/D227)*100</f>
        <v>0</v>
      </c>
      <c r="AA222" s="58">
        <f t="shared" si="29"/>
        <v>0</v>
      </c>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c r="BF222" s="62"/>
      <c r="BG222" s="62"/>
      <c r="BH222" s="62"/>
      <c r="BI222" s="62"/>
      <c r="BJ222" s="62"/>
      <c r="BK222" s="62"/>
      <c r="BL222" s="62"/>
      <c r="BM222" s="62"/>
      <c r="BN222" s="62"/>
      <c r="BO222" s="62"/>
      <c r="BP222" s="62"/>
      <c r="BQ222" s="62"/>
      <c r="BR222" s="62"/>
      <c r="BS222" s="62"/>
      <c r="BT222" s="62"/>
      <c r="BU222" s="62"/>
      <c r="BV222" s="62"/>
      <c r="BW222" s="62"/>
      <c r="BX222" s="62"/>
      <c r="BY222" s="62"/>
      <c r="BZ222" s="62"/>
      <c r="CA222" s="62"/>
      <c r="CB222" s="62"/>
      <c r="CC222" s="62"/>
      <c r="CD222" s="62"/>
      <c r="CE222" s="62"/>
      <c r="CF222" s="62"/>
      <c r="CG222" s="62"/>
      <c r="CH222" s="62"/>
      <c r="CI222" s="62"/>
      <c r="CJ222" s="62"/>
      <c r="CK222" s="62"/>
      <c r="CL222" s="62"/>
      <c r="CM222" s="62"/>
      <c r="CN222" s="62"/>
      <c r="CO222" s="62"/>
      <c r="CP222" s="62"/>
      <c r="CQ222" s="62"/>
      <c r="CR222" s="62"/>
      <c r="CS222" s="62"/>
      <c r="CT222" s="62"/>
      <c r="CU222" s="62"/>
      <c r="CV222" s="62"/>
      <c r="CW222" s="62"/>
      <c r="CX222" s="62"/>
      <c r="CY222" s="62"/>
      <c r="CZ222" s="62"/>
      <c r="DA222" s="62"/>
      <c r="DB222" s="62"/>
      <c r="DC222" s="62"/>
      <c r="DD222" s="62"/>
      <c r="DE222" s="62"/>
      <c r="DF222" s="62"/>
      <c r="DG222" s="62"/>
      <c r="DH222" s="62"/>
      <c r="DI222" s="62"/>
      <c r="DJ222" s="62"/>
      <c r="DK222" s="62"/>
      <c r="DL222" s="62"/>
      <c r="DM222" s="62"/>
      <c r="DN222" s="62"/>
      <c r="DO222" s="62"/>
      <c r="DP222" s="62"/>
      <c r="DQ222" s="62"/>
      <c r="DR222" s="62"/>
      <c r="DS222" s="62"/>
      <c r="DT222" s="62"/>
      <c r="DU222" s="62"/>
      <c r="DV222" s="62"/>
      <c r="DW222" s="62"/>
      <c r="DX222" s="62"/>
      <c r="DY222" s="62"/>
      <c r="DZ222" s="62"/>
      <c r="EA222" s="62"/>
      <c r="EB222" s="62"/>
      <c r="EC222" s="62"/>
      <c r="ED222" s="62"/>
      <c r="EE222" s="62"/>
      <c r="EF222" s="62"/>
      <c r="EG222" s="62"/>
      <c r="EH222" s="62"/>
      <c r="EI222" s="62"/>
      <c r="EJ222" s="62"/>
      <c r="EK222" s="62"/>
      <c r="EL222" s="62"/>
      <c r="EM222" s="62"/>
      <c r="EN222" s="62"/>
      <c r="EO222" s="62"/>
      <c r="EP222" s="62"/>
      <c r="EQ222" s="62"/>
      <c r="ER222" s="62"/>
      <c r="ES222" s="62"/>
      <c r="ET222" s="62"/>
      <c r="EU222" s="62"/>
      <c r="EV222" s="62"/>
      <c r="EW222" s="63"/>
    </row>
    <row r="223" spans="1:153" s="64" customFormat="1" ht="17.25" customHeight="1" x14ac:dyDescent="0.25">
      <c r="A223" s="398"/>
      <c r="B223" s="278"/>
      <c r="C223" s="90"/>
      <c r="D223" s="87"/>
      <c r="E223" s="59"/>
      <c r="F223" s="43"/>
      <c r="G223" s="61"/>
      <c r="H223" s="59"/>
      <c r="I223" s="60"/>
      <c r="J223" s="43"/>
      <c r="K223" s="61"/>
      <c r="L223" s="58"/>
      <c r="M223" s="58"/>
      <c r="N223" s="56"/>
      <c r="O223" s="52"/>
      <c r="P223" s="199"/>
      <c r="Q223" s="199"/>
      <c r="R223" s="52"/>
      <c r="S223" s="219"/>
      <c r="T223" s="219"/>
      <c r="U223" s="56"/>
      <c r="V223" s="56"/>
      <c r="W223" s="55"/>
      <c r="X223" s="56"/>
      <c r="Y223" s="56"/>
      <c r="Z223" s="57"/>
      <c r="AA223" s="58"/>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c r="BF223" s="62"/>
      <c r="BG223" s="62"/>
      <c r="BH223" s="62"/>
      <c r="BI223" s="62"/>
      <c r="BJ223" s="62"/>
      <c r="BK223" s="62"/>
      <c r="BL223" s="62"/>
      <c r="BM223" s="62"/>
      <c r="BN223" s="62"/>
      <c r="BO223" s="62"/>
      <c r="BP223" s="62"/>
      <c r="BQ223" s="62"/>
      <c r="BR223" s="62"/>
      <c r="BS223" s="62"/>
      <c r="BT223" s="62"/>
      <c r="BU223" s="62"/>
      <c r="BV223" s="62"/>
      <c r="BW223" s="62"/>
      <c r="BX223" s="62"/>
      <c r="BY223" s="62"/>
      <c r="BZ223" s="62"/>
      <c r="CA223" s="62"/>
      <c r="CB223" s="62"/>
      <c r="CC223" s="62"/>
      <c r="CD223" s="62"/>
      <c r="CE223" s="62"/>
      <c r="CF223" s="62"/>
      <c r="CG223" s="62"/>
      <c r="CH223" s="62"/>
      <c r="CI223" s="62"/>
      <c r="CJ223" s="62"/>
      <c r="CK223" s="62"/>
      <c r="CL223" s="62"/>
      <c r="CM223" s="62"/>
      <c r="CN223" s="62"/>
      <c r="CO223" s="62"/>
      <c r="CP223" s="62"/>
      <c r="CQ223" s="62"/>
      <c r="CR223" s="62"/>
      <c r="CS223" s="62"/>
      <c r="CT223" s="62"/>
      <c r="CU223" s="62"/>
      <c r="CV223" s="62"/>
      <c r="CW223" s="62"/>
      <c r="CX223" s="62"/>
      <c r="CY223" s="62"/>
      <c r="CZ223" s="62"/>
      <c r="DA223" s="62"/>
      <c r="DB223" s="62"/>
      <c r="DC223" s="62"/>
      <c r="DD223" s="62"/>
      <c r="DE223" s="62"/>
      <c r="DF223" s="62"/>
      <c r="DG223" s="62"/>
      <c r="DH223" s="62"/>
      <c r="DI223" s="62"/>
      <c r="DJ223" s="62"/>
      <c r="DK223" s="62"/>
      <c r="DL223" s="62"/>
      <c r="DM223" s="62"/>
      <c r="DN223" s="62"/>
      <c r="DO223" s="62"/>
      <c r="DP223" s="62"/>
      <c r="DQ223" s="62"/>
      <c r="DR223" s="62"/>
      <c r="DS223" s="62"/>
      <c r="DT223" s="62"/>
      <c r="DU223" s="62"/>
      <c r="DV223" s="62"/>
      <c r="DW223" s="62"/>
      <c r="DX223" s="62"/>
      <c r="DY223" s="62"/>
      <c r="DZ223" s="62"/>
      <c r="EA223" s="62"/>
      <c r="EB223" s="62"/>
      <c r="EC223" s="62"/>
      <c r="ED223" s="62"/>
      <c r="EE223" s="62"/>
      <c r="EF223" s="62"/>
      <c r="EG223" s="62"/>
      <c r="EH223" s="62"/>
      <c r="EI223" s="62"/>
      <c r="EJ223" s="62"/>
      <c r="EK223" s="62"/>
      <c r="EL223" s="62"/>
      <c r="EM223" s="62"/>
      <c r="EN223" s="62"/>
      <c r="EO223" s="62"/>
      <c r="EP223" s="62"/>
      <c r="EQ223" s="62"/>
      <c r="ER223" s="62"/>
      <c r="ES223" s="62"/>
      <c r="ET223" s="62"/>
      <c r="EU223" s="62"/>
      <c r="EV223" s="62"/>
      <c r="EW223" s="63"/>
    </row>
    <row r="224" spans="1:153" s="34" customFormat="1" ht="101.25" customHeight="1" x14ac:dyDescent="0.25">
      <c r="A224" s="20" t="s">
        <v>423</v>
      </c>
      <c r="B224" s="20" t="s">
        <v>423</v>
      </c>
      <c r="C224" s="21" t="s">
        <v>86</v>
      </c>
      <c r="D224" s="129">
        <f>D225</f>
        <v>21008210</v>
      </c>
      <c r="E224" s="59"/>
      <c r="F224" s="58"/>
      <c r="G224" s="26"/>
      <c r="H224" s="74"/>
      <c r="I224" s="129"/>
      <c r="J224" s="129">
        <f>J225</f>
        <v>8087210</v>
      </c>
      <c r="K224" s="129">
        <f>K225</f>
        <v>14673210</v>
      </c>
      <c r="L224" s="29">
        <f>L225</f>
        <v>100</v>
      </c>
      <c r="M224" s="129">
        <f>M225</f>
        <v>6335000</v>
      </c>
      <c r="N224" s="368" t="s">
        <v>14</v>
      </c>
      <c r="O224" s="22"/>
      <c r="P224" s="198"/>
      <c r="Q224" s="198"/>
      <c r="R224" s="22"/>
      <c r="S224" s="220" t="s">
        <v>53</v>
      </c>
      <c r="T224" s="220"/>
      <c r="U224" s="107"/>
      <c r="V224" s="27"/>
      <c r="W224" s="128"/>
      <c r="X224" s="27"/>
      <c r="Y224" s="27"/>
      <c r="Z224" s="129"/>
      <c r="AA224" s="29">
        <f t="shared" si="29"/>
        <v>21008110</v>
      </c>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32"/>
      <c r="ED224" s="32"/>
      <c r="EE224" s="32"/>
      <c r="EF224" s="32"/>
      <c r="EG224" s="32"/>
      <c r="EH224" s="32"/>
      <c r="EI224" s="32"/>
      <c r="EJ224" s="32"/>
      <c r="EK224" s="32"/>
      <c r="EL224" s="32"/>
      <c r="EM224" s="32"/>
      <c r="EN224" s="32"/>
      <c r="EO224" s="32"/>
      <c r="EP224" s="32"/>
      <c r="EQ224" s="32"/>
      <c r="ER224" s="32"/>
      <c r="ES224" s="32"/>
      <c r="ET224" s="32"/>
      <c r="EU224" s="32"/>
      <c r="EV224" s="32"/>
      <c r="EW224" s="33"/>
    </row>
    <row r="225" spans="1:153" s="64" customFormat="1" ht="62.25" customHeight="1" x14ac:dyDescent="0.25">
      <c r="A225" s="50" t="s">
        <v>424</v>
      </c>
      <c r="B225" s="50" t="s">
        <v>424</v>
      </c>
      <c r="C225" s="130" t="s">
        <v>425</v>
      </c>
      <c r="D225" s="412">
        <v>21008210</v>
      </c>
      <c r="E225" s="59"/>
      <c r="F225" s="43">
        <f>'[1]Oktober  (2)'!O158</f>
        <v>30</v>
      </c>
      <c r="G225" s="58">
        <v>70</v>
      </c>
      <c r="H225" s="59">
        <f>F225+G225</f>
        <v>100</v>
      </c>
      <c r="I225" s="60">
        <f>(Z225*H225)/100</f>
        <v>0.27350829964485651</v>
      </c>
      <c r="J225" s="133">
        <v>8087210</v>
      </c>
      <c r="K225" s="61">
        <v>14673210</v>
      </c>
      <c r="L225" s="58">
        <v>100</v>
      </c>
      <c r="M225" s="44">
        <f t="shared" ref="M225" si="33">D225-K225</f>
        <v>6335000</v>
      </c>
      <c r="N225" s="41" t="s">
        <v>14</v>
      </c>
      <c r="O225" s="131"/>
      <c r="P225" s="203"/>
      <c r="Q225" s="203"/>
      <c r="R225" s="131"/>
      <c r="S225" s="219" t="s">
        <v>53</v>
      </c>
      <c r="T225" s="219"/>
      <c r="U225" s="56">
        <v>0</v>
      </c>
      <c r="V225" s="56">
        <v>0</v>
      </c>
      <c r="W225" s="55">
        <v>0</v>
      </c>
      <c r="X225" s="56">
        <v>0</v>
      </c>
      <c r="Y225" s="56">
        <v>0</v>
      </c>
      <c r="Z225" s="57">
        <f>SUM(D225/D227)*100</f>
        <v>0.27350829964485651</v>
      </c>
      <c r="AA225" s="58">
        <f t="shared" si="29"/>
        <v>21008110</v>
      </c>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c r="BF225" s="62"/>
      <c r="BG225" s="62"/>
      <c r="BH225" s="62"/>
      <c r="BI225" s="62"/>
      <c r="BJ225" s="62"/>
      <c r="BK225" s="62"/>
      <c r="BL225" s="62"/>
      <c r="BM225" s="62"/>
      <c r="BN225" s="62"/>
      <c r="BO225" s="62"/>
      <c r="BP225" s="62"/>
      <c r="BQ225" s="62"/>
      <c r="BR225" s="62"/>
      <c r="BS225" s="62"/>
      <c r="BT225" s="62"/>
      <c r="BU225" s="62"/>
      <c r="BV225" s="62"/>
      <c r="BW225" s="62"/>
      <c r="BX225" s="62"/>
      <c r="BY225" s="62"/>
      <c r="BZ225" s="62"/>
      <c r="CA225" s="62"/>
      <c r="CB225" s="62"/>
      <c r="CC225" s="62"/>
      <c r="CD225" s="62"/>
      <c r="CE225" s="62"/>
      <c r="CF225" s="62"/>
      <c r="CG225" s="62"/>
      <c r="CH225" s="62"/>
      <c r="CI225" s="62"/>
      <c r="CJ225" s="62"/>
      <c r="CK225" s="62"/>
      <c r="CL225" s="62"/>
      <c r="CM225" s="62"/>
      <c r="CN225" s="62"/>
      <c r="CO225" s="62"/>
      <c r="CP225" s="62"/>
      <c r="CQ225" s="62"/>
      <c r="CR225" s="62"/>
      <c r="CS225" s="62"/>
      <c r="CT225" s="62"/>
      <c r="CU225" s="62"/>
      <c r="CV225" s="62"/>
      <c r="CW225" s="62"/>
      <c r="CX225" s="62"/>
      <c r="CY225" s="62"/>
      <c r="CZ225" s="62"/>
      <c r="DA225" s="62"/>
      <c r="DB225" s="62"/>
      <c r="DC225" s="62"/>
      <c r="DD225" s="62"/>
      <c r="DE225" s="62"/>
      <c r="DF225" s="62"/>
      <c r="DG225" s="62"/>
      <c r="DH225" s="62"/>
      <c r="DI225" s="62"/>
      <c r="DJ225" s="62"/>
      <c r="DK225" s="62"/>
      <c r="DL225" s="62"/>
      <c r="DM225" s="62"/>
      <c r="DN225" s="62"/>
      <c r="DO225" s="62"/>
      <c r="DP225" s="62"/>
      <c r="DQ225" s="62"/>
      <c r="DR225" s="62"/>
      <c r="DS225" s="62"/>
      <c r="DT225" s="62"/>
      <c r="DU225" s="62"/>
      <c r="DV225" s="62"/>
      <c r="DW225" s="62"/>
      <c r="DX225" s="62"/>
      <c r="DY225" s="62"/>
      <c r="DZ225" s="62"/>
      <c r="EA225" s="62"/>
      <c r="EB225" s="62"/>
      <c r="EC225" s="62"/>
      <c r="ED225" s="62"/>
      <c r="EE225" s="62"/>
      <c r="EF225" s="62"/>
      <c r="EG225" s="62"/>
      <c r="EH225" s="62"/>
      <c r="EI225" s="62"/>
      <c r="EJ225" s="62"/>
      <c r="EK225" s="62"/>
      <c r="EL225" s="62"/>
      <c r="EM225" s="62"/>
      <c r="EN225" s="62"/>
      <c r="EO225" s="62"/>
      <c r="EP225" s="62"/>
      <c r="EQ225" s="62"/>
      <c r="ER225" s="62"/>
      <c r="ES225" s="62"/>
      <c r="ET225" s="62"/>
      <c r="EU225" s="62"/>
      <c r="EV225" s="62"/>
      <c r="EW225" s="63"/>
    </row>
    <row r="226" spans="1:153" s="64" customFormat="1" ht="4.5" customHeight="1" x14ac:dyDescent="0.25">
      <c r="A226" s="134"/>
      <c r="B226" s="134"/>
      <c r="C226" s="135"/>
      <c r="D226" s="413"/>
      <c r="E226" s="56"/>
      <c r="F226" s="143"/>
      <c r="G226" s="144"/>
      <c r="H226" s="144"/>
      <c r="I226" s="145"/>
      <c r="J226" s="142"/>
      <c r="K226" s="142"/>
      <c r="L226" s="142"/>
      <c r="M226" s="142"/>
      <c r="N226" s="141"/>
      <c r="O226" s="136"/>
      <c r="P226" s="141"/>
      <c r="Q226" s="141"/>
      <c r="R226" s="136"/>
      <c r="S226" s="222"/>
      <c r="T226" s="222"/>
      <c r="U226" s="138"/>
      <c r="V226" s="138"/>
      <c r="W226" s="139"/>
      <c r="X226" s="140"/>
      <c r="Y226" s="136"/>
      <c r="Z226" s="142"/>
      <c r="AA226" s="146">
        <f t="shared" si="29"/>
        <v>0</v>
      </c>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c r="BF226" s="62"/>
      <c r="BG226" s="62"/>
      <c r="BH226" s="62"/>
      <c r="BI226" s="62"/>
      <c r="BJ226" s="62"/>
      <c r="BK226" s="62"/>
      <c r="BL226" s="62"/>
      <c r="BM226" s="62"/>
      <c r="BN226" s="62"/>
      <c r="BO226" s="62"/>
      <c r="BP226" s="62"/>
      <c r="BQ226" s="62"/>
      <c r="BR226" s="62"/>
      <c r="BS226" s="62"/>
      <c r="BT226" s="62"/>
      <c r="BU226" s="62"/>
      <c r="BV226" s="62"/>
      <c r="BW226" s="62"/>
      <c r="BX226" s="62"/>
      <c r="BY226" s="62"/>
      <c r="BZ226" s="62"/>
      <c r="CA226" s="62"/>
      <c r="CB226" s="62"/>
      <c r="CC226" s="62"/>
      <c r="CD226" s="62"/>
      <c r="CE226" s="62"/>
      <c r="CF226" s="62"/>
      <c r="CG226" s="62"/>
      <c r="CH226" s="62"/>
      <c r="CI226" s="62"/>
      <c r="CJ226" s="62"/>
      <c r="CK226" s="62"/>
      <c r="CL226" s="62"/>
      <c r="CM226" s="62"/>
      <c r="CN226" s="62"/>
      <c r="CO226" s="62"/>
      <c r="CP226" s="62"/>
      <c r="CQ226" s="62"/>
      <c r="CR226" s="62"/>
      <c r="CS226" s="62"/>
      <c r="CT226" s="62"/>
      <c r="CU226" s="62"/>
      <c r="CV226" s="62"/>
      <c r="CW226" s="62"/>
      <c r="CX226" s="62"/>
      <c r="CY226" s="62"/>
      <c r="CZ226" s="62"/>
      <c r="DA226" s="62"/>
      <c r="DB226" s="62"/>
      <c r="DC226" s="62"/>
      <c r="DD226" s="62"/>
      <c r="DE226" s="62"/>
      <c r="DF226" s="62"/>
      <c r="DG226" s="62"/>
      <c r="DH226" s="62"/>
      <c r="DI226" s="62"/>
      <c r="DJ226" s="62"/>
      <c r="DK226" s="62"/>
      <c r="DL226" s="62"/>
      <c r="DM226" s="62"/>
      <c r="DN226" s="62"/>
      <c r="DO226" s="62"/>
      <c r="DP226" s="62"/>
      <c r="DQ226" s="62"/>
      <c r="DR226" s="62"/>
      <c r="DS226" s="62"/>
      <c r="DT226" s="62"/>
      <c r="DU226" s="62"/>
      <c r="DV226" s="62"/>
      <c r="DW226" s="62"/>
      <c r="DX226" s="62"/>
      <c r="DY226" s="62"/>
      <c r="DZ226" s="62"/>
      <c r="EA226" s="62"/>
      <c r="EB226" s="62"/>
      <c r="EC226" s="62"/>
      <c r="ED226" s="62"/>
      <c r="EE226" s="62"/>
      <c r="EF226" s="62"/>
      <c r="EG226" s="62"/>
      <c r="EH226" s="62"/>
      <c r="EI226" s="62"/>
      <c r="EJ226" s="62"/>
      <c r="EK226" s="62"/>
      <c r="EL226" s="62"/>
      <c r="EM226" s="62"/>
      <c r="EN226" s="62"/>
      <c r="EO226" s="62"/>
      <c r="EP226" s="62"/>
      <c r="EQ226" s="62"/>
      <c r="ER226" s="62"/>
      <c r="ES226" s="62"/>
      <c r="ET226" s="62"/>
      <c r="EU226" s="62"/>
      <c r="EV226" s="62"/>
      <c r="EW226" s="63"/>
    </row>
    <row r="227" spans="1:153" s="155" customFormat="1" x14ac:dyDescent="0.25">
      <c r="A227" s="147"/>
      <c r="B227" s="188"/>
      <c r="C227" s="148" t="s">
        <v>426</v>
      </c>
      <c r="D227" s="149">
        <f>D31+D45+D49+D53+D56+D83+D86+D127+D168+D205+D211+D215+D224</f>
        <v>7681013712.3000002</v>
      </c>
      <c r="E227" s="144"/>
      <c r="F227" s="152"/>
      <c r="G227" s="152"/>
      <c r="H227" s="152"/>
      <c r="I227" s="149">
        <f>SUM(I7:I225)</f>
        <v>95.449687308977076</v>
      </c>
      <c r="J227" s="149">
        <f>SUM(J224,J215,J211,J205,J155,J123,J73,J71,J28,J26,J23,J20,J7)</f>
        <v>1206239125</v>
      </c>
      <c r="K227" s="149">
        <f>K31+K45+K49+K53+K56+K83+K86+K127+K168+K205+K211+K215+K224</f>
        <v>6830338406</v>
      </c>
      <c r="L227" s="149">
        <v>95.45</v>
      </c>
      <c r="M227" s="149">
        <f>M31+M45+M49+M53+M56+M83+M86+M127+M168+M205+M211+M215+M224</f>
        <v>850675306.30000019</v>
      </c>
      <c r="N227" s="150">
        <v>0</v>
      </c>
      <c r="O227" s="204"/>
      <c r="P227" s="204"/>
      <c r="Q227" s="204"/>
      <c r="R227" s="148"/>
      <c r="S227" s="223"/>
      <c r="T227" s="223"/>
      <c r="U227" s="150">
        <v>0</v>
      </c>
      <c r="V227" s="150">
        <v>0</v>
      </c>
      <c r="W227" s="151">
        <v>0</v>
      </c>
      <c r="X227" s="150"/>
      <c r="Y227" s="150">
        <v>0</v>
      </c>
      <c r="Z227" s="149">
        <f>SUM(Z8:Z225)</f>
        <v>100.00000000000003</v>
      </c>
      <c r="AA227" s="149">
        <f>SUM(AA224,AA215,AA211,AA205,AA155,AA123,AA73,AA71,AA28,AA26,AA23,AA20,AA7)</f>
        <v>8602898464.8999996</v>
      </c>
      <c r="AB227" s="153"/>
      <c r="AC227" s="153"/>
      <c r="AD227" s="153"/>
      <c r="AE227" s="153"/>
      <c r="AF227" s="153"/>
      <c r="AG227" s="153"/>
      <c r="AH227" s="153"/>
      <c r="AI227" s="153"/>
      <c r="AJ227" s="153"/>
      <c r="AK227" s="153"/>
      <c r="AL227" s="153"/>
      <c r="AM227" s="153"/>
      <c r="AN227" s="153"/>
      <c r="AO227" s="153"/>
      <c r="AP227" s="153"/>
      <c r="AQ227" s="153"/>
      <c r="AR227" s="153"/>
      <c r="AS227" s="153"/>
      <c r="AT227" s="153"/>
      <c r="AU227" s="153"/>
      <c r="AV227" s="153"/>
      <c r="AW227" s="153"/>
      <c r="AX227" s="153"/>
      <c r="AY227" s="153"/>
      <c r="AZ227" s="153"/>
      <c r="BA227" s="153"/>
      <c r="BB227" s="153"/>
      <c r="BC227" s="153"/>
      <c r="BD227" s="153"/>
      <c r="BE227" s="153"/>
      <c r="BF227" s="153"/>
      <c r="BG227" s="153"/>
      <c r="BH227" s="153"/>
      <c r="BI227" s="153"/>
      <c r="BJ227" s="153"/>
      <c r="BK227" s="153"/>
      <c r="BL227" s="153"/>
      <c r="BM227" s="153"/>
      <c r="BN227" s="153"/>
      <c r="BO227" s="153"/>
      <c r="BP227" s="153"/>
      <c r="BQ227" s="153"/>
      <c r="BR227" s="153"/>
      <c r="BS227" s="153"/>
      <c r="BT227" s="153"/>
      <c r="BU227" s="153"/>
      <c r="BV227" s="153"/>
      <c r="BW227" s="153"/>
      <c r="BX227" s="153"/>
      <c r="BY227" s="153"/>
      <c r="BZ227" s="153"/>
      <c r="CA227" s="153"/>
      <c r="CB227" s="153"/>
      <c r="CC227" s="153"/>
      <c r="CD227" s="153"/>
      <c r="CE227" s="153"/>
      <c r="CF227" s="153"/>
      <c r="CG227" s="153"/>
      <c r="CH227" s="153"/>
      <c r="CI227" s="153"/>
      <c r="CJ227" s="153"/>
      <c r="CK227" s="153"/>
      <c r="CL227" s="153"/>
      <c r="CM227" s="153"/>
      <c r="CN227" s="153"/>
      <c r="CO227" s="153"/>
      <c r="CP227" s="153"/>
      <c r="CQ227" s="153"/>
      <c r="CR227" s="153"/>
      <c r="CS227" s="153"/>
      <c r="CT227" s="153"/>
      <c r="CU227" s="153"/>
      <c r="CV227" s="153"/>
      <c r="CW227" s="153"/>
      <c r="CX227" s="153"/>
      <c r="CY227" s="153"/>
      <c r="CZ227" s="153"/>
      <c r="DA227" s="153"/>
      <c r="DB227" s="153"/>
      <c r="DC227" s="153"/>
      <c r="DD227" s="153"/>
      <c r="DE227" s="153"/>
      <c r="DF227" s="153"/>
      <c r="DG227" s="153"/>
      <c r="DH227" s="153"/>
      <c r="DI227" s="153"/>
      <c r="DJ227" s="153"/>
      <c r="DK227" s="153"/>
      <c r="DL227" s="153"/>
      <c r="DM227" s="153"/>
      <c r="DN227" s="153"/>
      <c r="DO227" s="153"/>
      <c r="DP227" s="153"/>
      <c r="DQ227" s="153"/>
      <c r="DR227" s="153"/>
      <c r="DS227" s="153"/>
      <c r="DT227" s="153"/>
      <c r="DU227" s="153"/>
      <c r="DV227" s="153"/>
      <c r="DW227" s="153"/>
      <c r="DX227" s="153"/>
      <c r="DY227" s="153"/>
      <c r="DZ227" s="153"/>
      <c r="EA227" s="153"/>
      <c r="EB227" s="153"/>
      <c r="EC227" s="153"/>
      <c r="ED227" s="153"/>
      <c r="EE227" s="153"/>
      <c r="EF227" s="153"/>
      <c r="EG227" s="153"/>
      <c r="EH227" s="153"/>
      <c r="EI227" s="153"/>
      <c r="EJ227" s="153"/>
      <c r="EK227" s="153"/>
      <c r="EL227" s="153"/>
      <c r="EM227" s="153"/>
      <c r="EN227" s="153"/>
      <c r="EO227" s="153"/>
      <c r="EP227" s="153"/>
      <c r="EQ227" s="153"/>
      <c r="ER227" s="153"/>
      <c r="ES227" s="153"/>
      <c r="ET227" s="153"/>
      <c r="EU227" s="153"/>
      <c r="EV227" s="153"/>
      <c r="EW227" s="154"/>
    </row>
    <row r="228" spans="1:153" ht="30" customHeight="1" x14ac:dyDescent="0.25">
      <c r="D228" s="414">
        <f>'[2]Desember  (2)'!D162-'Rincian Dewan 22-08-21'!D227</f>
        <v>0</v>
      </c>
      <c r="E228" s="256"/>
      <c r="F228" s="163"/>
      <c r="X228" s="161"/>
      <c r="Z228" s="162"/>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9"/>
    </row>
    <row r="229" spans="1:153" x14ac:dyDescent="0.25">
      <c r="C229" s="165"/>
      <c r="D229" s="415"/>
      <c r="E229" s="256"/>
      <c r="F229" s="163"/>
      <c r="J229" s="158" t="s">
        <v>427</v>
      </c>
      <c r="N229" s="1"/>
      <c r="O229" s="1"/>
      <c r="P229" s="1"/>
      <c r="Q229" s="288" t="s">
        <v>594</v>
      </c>
      <c r="X229" s="167"/>
      <c r="Z229" s="16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9"/>
    </row>
    <row r="230" spans="1:153" x14ac:dyDescent="0.25">
      <c r="C230" s="169"/>
      <c r="D230" s="415"/>
      <c r="E230" s="256"/>
      <c r="J230" s="158" t="s">
        <v>428</v>
      </c>
      <c r="N230" s="1"/>
      <c r="O230" s="1"/>
      <c r="P230" s="1"/>
      <c r="Q230" s="288" t="s">
        <v>562</v>
      </c>
      <c r="W230" s="171"/>
      <c r="Z230" s="162"/>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9"/>
    </row>
    <row r="231" spans="1:153" ht="30.75" customHeight="1" x14ac:dyDescent="0.25">
      <c r="C231" s="172"/>
      <c r="E231" s="256"/>
      <c r="J231" s="158" t="s">
        <v>429</v>
      </c>
      <c r="L231" s="174"/>
      <c r="M231" s="174"/>
      <c r="N231" s="1"/>
      <c r="O231" s="1"/>
      <c r="P231" s="1"/>
      <c r="Q231" s="288"/>
      <c r="W231" s="171"/>
      <c r="AA231" s="175"/>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9"/>
    </row>
    <row r="232" spans="1:153" x14ac:dyDescent="0.25">
      <c r="C232" s="176"/>
      <c r="E232" s="256"/>
      <c r="J232" s="179"/>
      <c r="L232" s="174"/>
      <c r="M232" s="174"/>
      <c r="N232" s="1"/>
      <c r="O232" s="1"/>
      <c r="P232" s="1"/>
      <c r="Q232" s="288"/>
      <c r="W232" s="178"/>
      <c r="AA232" s="175"/>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9"/>
    </row>
    <row r="233" spans="1:153" x14ac:dyDescent="0.25">
      <c r="C233" s="180"/>
      <c r="E233" s="256"/>
      <c r="J233" s="158"/>
      <c r="L233" s="174"/>
      <c r="M233" s="174"/>
      <c r="N233" s="1"/>
      <c r="O233" s="1"/>
      <c r="P233" s="1"/>
      <c r="Q233" s="289" t="s">
        <v>595</v>
      </c>
      <c r="AA233" s="175"/>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9"/>
    </row>
    <row r="234" spans="1:153" x14ac:dyDescent="0.25">
      <c r="E234" s="256"/>
      <c r="J234" s="181" t="s">
        <v>430</v>
      </c>
      <c r="L234" s="168"/>
      <c r="M234" s="168"/>
      <c r="N234" s="1"/>
      <c r="O234" s="1"/>
      <c r="P234" s="1"/>
      <c r="Q234" s="288" t="s">
        <v>596</v>
      </c>
      <c r="AA234" s="161"/>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9"/>
    </row>
    <row r="235" spans="1:153" x14ac:dyDescent="0.25">
      <c r="E235" s="256"/>
      <c r="J235" s="158" t="s">
        <v>431</v>
      </c>
      <c r="N235" s="1"/>
      <c r="O235" s="1"/>
      <c r="P235" s="1"/>
      <c r="Q235" s="288" t="s">
        <v>597</v>
      </c>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9"/>
    </row>
    <row r="236" spans="1:153" x14ac:dyDescent="0.25">
      <c r="E236" s="256"/>
      <c r="J236" s="158" t="s">
        <v>432</v>
      </c>
      <c r="N236" s="1"/>
      <c r="O236" s="1"/>
      <c r="P236" s="1"/>
      <c r="Q236" s="1"/>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9"/>
    </row>
  </sheetData>
  <autoFilter ref="A4:AA227">
    <filterColumn colId="10" showButton="0"/>
    <filterColumn colId="14" showButton="0"/>
    <filterColumn colId="15" showButton="0"/>
    <filterColumn colId="16" showButton="0"/>
    <filterColumn colId="20" showButton="0"/>
  </autoFilter>
  <mergeCells count="17">
    <mergeCell ref="U4:V4"/>
    <mergeCell ref="A4:A5"/>
    <mergeCell ref="B4:B5"/>
    <mergeCell ref="C4:C5"/>
    <mergeCell ref="D4:D5"/>
    <mergeCell ref="E4:E5"/>
    <mergeCell ref="K4:L4"/>
    <mergeCell ref="M4:M5"/>
    <mergeCell ref="N4:N5"/>
    <mergeCell ref="O4:R4"/>
    <mergeCell ref="S4:S5"/>
    <mergeCell ref="T4:T5"/>
    <mergeCell ref="W4:W5"/>
    <mergeCell ref="X4:X5"/>
    <mergeCell ref="Y4:Y5"/>
    <mergeCell ref="Z4:Z5"/>
    <mergeCell ref="AA4:AA5"/>
  </mergeCells>
  <pageMargins left="0.23622047244094491" right="0.11811023622047245" top="0.23622047244094491" bottom="0.23622047244094491" header="0.31496062992125984" footer="0.31496062992125984"/>
  <pageSetup paperSize="5" scale="57" orientation="landscape" horizontalDpi="4294967294" r:id="rId1"/>
  <rowBreaks count="5" manualBreakCount="5">
    <brk id="47" min="1" max="19" man="1"/>
    <brk id="64" min="1" max="19" man="1"/>
    <brk id="111" min="1" max="19" man="1"/>
    <brk id="131" min="1" max="19" man="1"/>
    <brk id="210" min="1" max="19" man="1"/>
  </rowBreaks>
  <colBreaks count="1" manualBreakCount="1">
    <brk id="2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38</vt:i4>
      </vt:variant>
    </vt:vector>
  </HeadingPairs>
  <TitlesOfParts>
    <vt:vector size="57" baseType="lpstr">
      <vt:lpstr>MASTER</vt:lpstr>
      <vt:lpstr>Balige</vt:lpstr>
      <vt:lpstr>PPM</vt:lpstr>
      <vt:lpstr>Parmaksian</vt:lpstr>
      <vt:lpstr>Sinar</vt:lpstr>
      <vt:lpstr>Bontul</vt:lpstr>
      <vt:lpstr>Lbnjulu</vt:lpstr>
      <vt:lpstr>Porsea</vt:lpstr>
      <vt:lpstr>Sigumpar</vt:lpstr>
      <vt:lpstr>Ajibata</vt:lpstr>
      <vt:lpstr>Uluan</vt:lpstr>
      <vt:lpstr>Tampahan</vt:lpstr>
      <vt:lpstr>Laguboti</vt:lpstr>
      <vt:lpstr>Silaen</vt:lpstr>
      <vt:lpstr>Borbor</vt:lpstr>
      <vt:lpstr>Habinsaran</vt:lpstr>
      <vt:lpstr>Nassau</vt:lpstr>
      <vt:lpstr>Dewan Agst</vt:lpstr>
      <vt:lpstr>Rincian Dewan 22-08-21</vt:lpstr>
      <vt:lpstr>Ajibata!Print_Area</vt:lpstr>
      <vt:lpstr>Balige!Print_Area</vt:lpstr>
      <vt:lpstr>Bontul!Print_Area</vt:lpstr>
      <vt:lpstr>Borbor!Print_Area</vt:lpstr>
      <vt:lpstr>'Dewan Agst'!Print_Area</vt:lpstr>
      <vt:lpstr>Habinsaran!Print_Area</vt:lpstr>
      <vt:lpstr>Laguboti!Print_Area</vt:lpstr>
      <vt:lpstr>Lbnjulu!Print_Area</vt:lpstr>
      <vt:lpstr>MASTER!Print_Area</vt:lpstr>
      <vt:lpstr>Nassau!Print_Area</vt:lpstr>
      <vt:lpstr>Parmaksian!Print_Area</vt:lpstr>
      <vt:lpstr>Porsea!Print_Area</vt:lpstr>
      <vt:lpstr>PPM!Print_Area</vt:lpstr>
      <vt:lpstr>'Rincian Dewan 22-08-21'!Print_Area</vt:lpstr>
      <vt:lpstr>Sigumpar!Print_Area</vt:lpstr>
      <vt:lpstr>Silaen!Print_Area</vt:lpstr>
      <vt:lpstr>Sinar!Print_Area</vt:lpstr>
      <vt:lpstr>Tampahan!Print_Area</vt:lpstr>
      <vt:lpstr>Uluan!Print_Area</vt:lpstr>
      <vt:lpstr>Ajibata!Print_Titles</vt:lpstr>
      <vt:lpstr>Balige!Print_Titles</vt:lpstr>
      <vt:lpstr>Bontul!Print_Titles</vt:lpstr>
      <vt:lpstr>Borbor!Print_Titles</vt:lpstr>
      <vt:lpstr>'Dewan Agst'!Print_Titles</vt:lpstr>
      <vt:lpstr>Habinsaran!Print_Titles</vt:lpstr>
      <vt:lpstr>Laguboti!Print_Titles</vt:lpstr>
      <vt:lpstr>Lbnjulu!Print_Titles</vt:lpstr>
      <vt:lpstr>MASTER!Print_Titles</vt:lpstr>
      <vt:lpstr>Nassau!Print_Titles</vt:lpstr>
      <vt:lpstr>Parmaksian!Print_Titles</vt:lpstr>
      <vt:lpstr>Porsea!Print_Titles</vt:lpstr>
      <vt:lpstr>PPM!Print_Titles</vt:lpstr>
      <vt:lpstr>'Rincian Dewan 22-08-21'!Print_Titles</vt:lpstr>
      <vt:lpstr>Sigumpar!Print_Titles</vt:lpstr>
      <vt:lpstr>Silaen!Print_Titles</vt:lpstr>
      <vt:lpstr>Sinar!Print_Titles</vt:lpstr>
      <vt:lpstr>Tampahan!Print_Titles</vt:lpstr>
      <vt:lpstr>Uluan!Print_Titles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Thosiba</dc:creator>
  <cp:lastModifiedBy>PERSONAL</cp:lastModifiedBy>
  <cp:lastPrinted>2021-08-22T11:35:56Z</cp:lastPrinted>
  <dcterms:created xsi:type="dcterms:W3CDTF">2021-04-20T09:26:25Z</dcterms:created>
  <dcterms:modified xsi:type="dcterms:W3CDTF">2021-08-23T03:54:39Z</dcterms:modified>
</cp:coreProperties>
</file>