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<sst xmlns="http://schemas.openxmlformats.org/spreadsheetml/2006/main" count="31" uniqueCount="28">
  <si>
    <t>Fase1</t>
  </si>
  <si>
    <t>Fase 2</t>
  </si>
  <si>
    <t>ID</t>
  </si>
  <si>
    <t>Paquete</t>
  </si>
  <si>
    <t>Semana 1</t>
  </si>
  <si>
    <t>Semana 2</t>
  </si>
  <si>
    <t>Semana 3</t>
  </si>
  <si>
    <t>Semana 4</t>
  </si>
  <si>
    <t>Semana 5</t>
  </si>
  <si>
    <t>BAC:</t>
  </si>
  <si>
    <t>Planificación</t>
  </si>
  <si>
    <t>Implementación</t>
  </si>
  <si>
    <t>Seguimiento</t>
  </si>
  <si>
    <t>Control</t>
  </si>
  <si>
    <t>Cierre</t>
  </si>
  <si>
    <t>Coste Real</t>
  </si>
  <si>
    <t>Total semana</t>
  </si>
  <si>
    <t>AC</t>
  </si>
  <si>
    <t>Acumulado</t>
  </si>
  <si>
    <t>Coste Estimado</t>
  </si>
  <si>
    <t>PV</t>
  </si>
  <si>
    <t>EV</t>
  </si>
  <si>
    <t>CPI</t>
  </si>
  <si>
    <t>&gt; 100%; Se trabaja más de lo que se gana</t>
  </si>
  <si>
    <t>Rendimiento Cronograma</t>
  </si>
  <si>
    <t>SPI</t>
  </si>
  <si>
    <t>&gt; 100%; Vamos adelantados con respecto a la planificacion</t>
  </si>
  <si>
    <t>Estado del proyecto : Optimo, por debajo del presupuesto y por delante de la planificacion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</si>
</sst>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horizontal="right" readingOrder="0"/>
    </xf>
    <xf borderId="4" fillId="0" fontId="1" numFmtId="164" xfId="0" applyAlignment="1" applyBorder="1" applyFont="1" applyNumberFormat="1">
      <alignment horizontal="right" readingOrder="0"/>
    </xf>
    <xf borderId="4" fillId="2" fontId="2" numFmtId="164" xfId="0" applyAlignment="1" applyBorder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6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164" xfId="0" applyFont="1" applyNumberFormat="1"/>
    <xf borderId="4" fillId="0" fontId="1" numFmtId="164" xfId="0" applyBorder="1" applyFont="1" applyNumberForma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3" numFmtId="10" xfId="0" applyAlignment="1" applyFont="1" applyNumberFormat="1">
      <alignment horizontal="right"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AC/Acumulado, PV/Acumulado y EV/Acumulado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1'!$D$2:$H$2</c:f>
            </c:strRef>
          </c:cat>
          <c:val>
            <c:numRef>
              <c:f>'Hoja 1'!$D$9:$H$9</c:f>
              <c:numCache/>
            </c:numRef>
          </c:val>
          <c:smooth val="0"/>
        </c:ser>
        <c:ser>
          <c:idx val="1"/>
          <c:order val="1"/>
          <c:tx>
            <c:v>PV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1'!$D$2:$H$2</c:f>
            </c:strRef>
          </c:cat>
          <c:val>
            <c:numRef>
              <c:f>'Hoja 1'!$D$11:$H$11</c:f>
              <c:numCache/>
            </c:numRef>
          </c:val>
          <c:smooth val="0"/>
        </c:ser>
        <c:ser>
          <c:idx val="2"/>
          <c:order val="2"/>
          <c:tx>
            <c:v>EV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1'!$D$2:$H$2</c:f>
            </c:strRef>
          </c:cat>
          <c:val>
            <c:numRef>
              <c:f>'Hoja 1'!$D$12:$H$12</c:f>
              <c:numCache/>
            </c:numRef>
          </c:val>
          <c:smooth val="0"/>
        </c:ser>
        <c:axId val="49275084"/>
        <c:axId val="1236777185"/>
      </c:lineChart>
      <c:catAx>
        <c:axId val="4927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ID/Paquete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77185"/>
      </c:catAx>
      <c:valAx>
        <c:axId val="1236777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75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16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5" width="10.13"/>
    <col customWidth="1" min="6" max="6" width="10.5"/>
    <col customWidth="1" min="7" max="7" width="11.88"/>
    <col customWidth="1" min="8" max="8" width="11.25"/>
    <col customWidth="1" min="9" max="9" width="15.38"/>
  </cols>
  <sheetData>
    <row r="1">
      <c r="D1" s="1" t="s">
        <v>0</v>
      </c>
      <c r="E1" s="2"/>
      <c r="F1" s="2"/>
      <c r="G1" s="3"/>
      <c r="H1" s="1" t="s">
        <v>1</v>
      </c>
      <c r="I1" s="4"/>
      <c r="O1" s="4"/>
    </row>
    <row r="2">
      <c r="B2" s="5" t="s">
        <v>2</v>
      </c>
      <c r="C2" s="5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5" t="s">
        <v>8</v>
      </c>
      <c r="I2" s="4"/>
      <c r="J2" s="4" t="s">
        <v>9</v>
      </c>
      <c r="K2" s="7">
        <v>21011.67</v>
      </c>
      <c r="O2" s="4"/>
      <c r="P2" s="4"/>
      <c r="Q2" s="4"/>
    </row>
    <row r="3">
      <c r="B3" s="5">
        <v>1.0</v>
      </c>
      <c r="C3" s="5" t="s">
        <v>10</v>
      </c>
      <c r="D3" s="7">
        <v>8382.0</v>
      </c>
      <c r="E3" s="7">
        <v>860.0</v>
      </c>
      <c r="F3" s="7">
        <v>880.0</v>
      </c>
      <c r="G3" s="7">
        <v>960.0</v>
      </c>
      <c r="H3" s="7">
        <v>400.0</v>
      </c>
      <c r="I3" s="8"/>
      <c r="O3" s="8"/>
      <c r="P3" s="8"/>
      <c r="Q3" s="8"/>
    </row>
    <row r="4">
      <c r="B4" s="5">
        <v>2.0</v>
      </c>
      <c r="C4" s="5" t="s">
        <v>11</v>
      </c>
      <c r="D4" s="9">
        <v>0.0</v>
      </c>
      <c r="E4" s="7">
        <v>0.0</v>
      </c>
      <c r="F4" s="10">
        <v>0.0</v>
      </c>
      <c r="G4" s="11">
        <v>0.0</v>
      </c>
      <c r="H4" s="10">
        <v>375.0</v>
      </c>
      <c r="I4" s="12"/>
      <c r="O4" s="12"/>
      <c r="P4" s="12"/>
      <c r="Q4" s="12"/>
    </row>
    <row r="5">
      <c r="B5" s="5">
        <v>3.0</v>
      </c>
      <c r="C5" s="4" t="s">
        <v>12</v>
      </c>
      <c r="D5" s="7">
        <v>0.0</v>
      </c>
      <c r="E5" s="7">
        <v>0.0</v>
      </c>
      <c r="F5" s="10">
        <v>0.0</v>
      </c>
      <c r="G5" s="11">
        <v>0.0</v>
      </c>
      <c r="H5" s="11">
        <v>468.0</v>
      </c>
      <c r="I5" s="9"/>
      <c r="O5" s="9"/>
      <c r="P5" s="9"/>
      <c r="Q5" s="12"/>
    </row>
    <row r="6">
      <c r="B6" s="13">
        <v>4.0</v>
      </c>
      <c r="C6" s="14" t="s">
        <v>13</v>
      </c>
      <c r="D6" s="7">
        <v>0.0</v>
      </c>
      <c r="E6" s="7">
        <v>0.0</v>
      </c>
      <c r="F6" s="7">
        <v>0.0</v>
      </c>
      <c r="G6" s="7">
        <v>0.0</v>
      </c>
      <c r="H6" s="7">
        <v>90.0</v>
      </c>
      <c r="I6" s="15"/>
      <c r="O6" s="15"/>
      <c r="P6" s="15"/>
      <c r="Q6" s="15"/>
    </row>
    <row r="7">
      <c r="B7" s="13">
        <v>5.0</v>
      </c>
      <c r="C7" s="5" t="s">
        <v>14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15"/>
      <c r="O7" s="15"/>
      <c r="P7" s="15"/>
      <c r="Q7" s="15"/>
    </row>
    <row r="8">
      <c r="B8" s="13" t="s">
        <v>15</v>
      </c>
      <c r="C8" s="14" t="s">
        <v>16</v>
      </c>
      <c r="D8" s="7">
        <f>SUM(D3:D5)</f>
        <v>8382</v>
      </c>
      <c r="E8" s="16">
        <f>sum(E3,E4,E5)</f>
        <v>860</v>
      </c>
      <c r="F8" s="16">
        <f t="shared" ref="F8:H8" si="1">SUM(F3:F5)</f>
        <v>880</v>
      </c>
      <c r="G8" s="16">
        <f t="shared" si="1"/>
        <v>960</v>
      </c>
      <c r="H8" s="16">
        <f t="shared" si="1"/>
        <v>1243</v>
      </c>
      <c r="I8" s="15"/>
      <c r="O8" s="15"/>
      <c r="P8" s="15"/>
      <c r="Q8" s="15"/>
    </row>
    <row r="9">
      <c r="B9" s="6" t="s">
        <v>17</v>
      </c>
      <c r="C9" s="14" t="s">
        <v>18</v>
      </c>
      <c r="D9" s="7">
        <f>SUM(D8)</f>
        <v>8382</v>
      </c>
      <c r="E9" s="16">
        <f t="shared" ref="E9:H9" si="2">SUM(E8,D9)</f>
        <v>9242</v>
      </c>
      <c r="F9" s="16">
        <f t="shared" si="2"/>
        <v>10122</v>
      </c>
      <c r="G9" s="16">
        <f t="shared" si="2"/>
        <v>11082</v>
      </c>
      <c r="H9" s="16">
        <f t="shared" si="2"/>
        <v>12325</v>
      </c>
      <c r="I9" s="15"/>
      <c r="O9" s="15"/>
      <c r="P9" s="15"/>
      <c r="Q9" s="15"/>
    </row>
    <row r="10">
      <c r="B10" s="13" t="s">
        <v>19</v>
      </c>
      <c r="C10" s="14" t="s">
        <v>16</v>
      </c>
      <c r="D10" s="7">
        <v>2642.0</v>
      </c>
      <c r="E10" s="7">
        <v>2642.0</v>
      </c>
      <c r="F10" s="7">
        <v>2642.0</v>
      </c>
      <c r="G10" s="7">
        <v>2642.0</v>
      </c>
      <c r="H10" s="7">
        <v>3142.0</v>
      </c>
      <c r="I10" s="8"/>
      <c r="O10" s="8"/>
      <c r="P10" s="15"/>
      <c r="Q10" s="8"/>
    </row>
    <row r="11">
      <c r="B11" s="6" t="s">
        <v>20</v>
      </c>
      <c r="C11" s="14" t="s">
        <v>18</v>
      </c>
      <c r="D11" s="7">
        <f>SUM(D10)</f>
        <v>2642</v>
      </c>
      <c r="E11" s="16">
        <f t="shared" ref="E11:H11" si="3">SUM(E10,D11)</f>
        <v>5284</v>
      </c>
      <c r="F11" s="16">
        <f t="shared" si="3"/>
        <v>7926</v>
      </c>
      <c r="G11" s="16">
        <f t="shared" si="3"/>
        <v>10568</v>
      </c>
      <c r="H11" s="16">
        <f t="shared" si="3"/>
        <v>13710</v>
      </c>
      <c r="I11" s="15"/>
      <c r="O11" s="15"/>
      <c r="P11" s="15"/>
      <c r="Q11" s="15"/>
    </row>
    <row r="12">
      <c r="B12" s="5" t="s">
        <v>21</v>
      </c>
      <c r="C12" s="5" t="s">
        <v>18</v>
      </c>
      <c r="D12" s="7">
        <f>PRODUCT(D15,K2)</f>
        <v>766.925955</v>
      </c>
      <c r="E12" s="7">
        <f>PRODUCT(E15,K2)</f>
        <v>3074.007321</v>
      </c>
      <c r="F12" s="7">
        <f>PRODUCT(F15,K2)</f>
        <v>4612.061565</v>
      </c>
      <c r="G12" s="7">
        <f>PRODUCT(G15,K2)</f>
        <v>9728.40321</v>
      </c>
      <c r="H12" s="7">
        <f>PRODUCT(H15,K2)</f>
        <v>14092.52707</v>
      </c>
    </row>
    <row r="13">
      <c r="A13" s="17"/>
      <c r="B13" s="4"/>
      <c r="C13" s="4"/>
      <c r="D13" s="8"/>
      <c r="E13" s="15"/>
      <c r="F13" s="15"/>
      <c r="G13" s="15"/>
      <c r="H13" s="15"/>
    </row>
    <row r="14">
      <c r="A14" s="17"/>
      <c r="C14" s="18" t="s">
        <v>22</v>
      </c>
      <c r="D14" s="19">
        <f>IFERROR(__xludf.DUMMYFUNCTION("TO_PERCENT(DIVIDE(D12,D9))"),0.09149677344309233)</f>
        <v>0.09149677344</v>
      </c>
      <c r="E14" s="19">
        <f>IFERROR(__xludf.DUMMYFUNCTION("TO_PERCENT(DIVIDE(E12,E9))"),0.3326127808915819)</f>
        <v>0.3326127809</v>
      </c>
      <c r="F14" s="19">
        <f>IFERROR(__xludf.DUMMYFUNCTION("TO_PERCENT(DIVIDE(F12,F9))"),0.4556472599288678)</f>
        <v>0.4556472599</v>
      </c>
      <c r="G14" s="19">
        <f>IFERROR(__xludf.DUMMYFUNCTION("TO_PERCENT(DIVIDE(G12,G9))"),0.8778562723335138)</f>
        <v>0.8778562723</v>
      </c>
      <c r="H14" s="19">
        <f>IFERROR(__xludf.DUMMYFUNCTION("TO_PERCENT(DIVIDE(H12,H9))"),1.1434099041784989)</f>
        <v>1.143409904</v>
      </c>
      <c r="I14" s="4" t="s">
        <v>23</v>
      </c>
    </row>
    <row r="15">
      <c r="A15" s="17"/>
      <c r="C15" s="4" t="s">
        <v>24</v>
      </c>
      <c r="D15" s="20">
        <v>0.0365</v>
      </c>
      <c r="E15" s="20">
        <v>0.1463</v>
      </c>
      <c r="F15" s="21">
        <v>0.2195</v>
      </c>
      <c r="G15" s="21">
        <v>0.463</v>
      </c>
      <c r="H15" s="21">
        <v>0.6707</v>
      </c>
    </row>
    <row r="16">
      <c r="A16" s="18"/>
      <c r="C16" s="18" t="s">
        <v>25</v>
      </c>
      <c r="D16" s="22">
        <f>IFERROR(__xludf.DUMMYFUNCTION("TO_PERCENT(DIVIDE(D12,D11))"),0.2902823448145344)</f>
        <v>0.2902823448</v>
      </c>
      <c r="E16" s="22">
        <f>IFERROR(__xludf.DUMMYFUNCTION("TO_PERCENT(DIVIDE(E12,E11))"),0.5817576307721424)</f>
        <v>0.5817576308</v>
      </c>
      <c r="F16" s="22">
        <f>IFERROR(__xludf.DUMMYFUNCTION("TO_PERCENT(DIVIDE(F12,F11))"),0.5818901797880394)</f>
        <v>0.5818901798</v>
      </c>
      <c r="G16" s="22">
        <f>IFERROR(__xludf.DUMMYFUNCTION("TO_PERCENT(DIVIDE(G12,G11))"),0.9205529154049963)</f>
        <v>0.9205529154</v>
      </c>
      <c r="H16" s="22">
        <f>IFERROR(__xludf.DUMMYFUNCTION("TO_PERCENT(DIVIDE(H12,H11))"),1.0279013179431071)</f>
        <v>1.027901318</v>
      </c>
      <c r="I16" s="4" t="s">
        <v>26</v>
      </c>
    </row>
    <row r="17">
      <c r="A17" s="18"/>
      <c r="B17" s="17"/>
      <c r="C17" s="17"/>
      <c r="D17" s="23"/>
      <c r="E17" s="23"/>
    </row>
    <row r="18">
      <c r="I18" s="4" t="s">
        <v>27</v>
      </c>
    </row>
  </sheetData>
  <drawing r:id="rId1"/>
</worksheet>
</file>