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teus_gomes_germinare_org_br/Documents/Documentos/"/>
    </mc:Choice>
  </mc:AlternateContent>
  <xr:revisionPtr revIDLastSave="0" documentId="8_{323E4F3D-B8FC-4717-9E72-80751E473217}" xr6:coauthVersionLast="47" xr6:coauthVersionMax="47" xr10:uidLastSave="{00000000-0000-0000-0000-000000000000}"/>
  <bookViews>
    <workbookView xWindow="-110" yWindow="-110" windowWidth="19420" windowHeight="10300" tabRatio="878" activeTab="3" xr2:uid="{8668E8FD-ED7D-4903-B1F4-033732599A27}"/>
  </bookViews>
  <sheets>
    <sheet name="Tarefas" sheetId="2" r:id="rId1"/>
    <sheet name="Padrões de Código" sheetId="6" r:id="rId2"/>
    <sheet name="Gerência de Membros" sheetId="16" r:id="rId3"/>
    <sheet name="Sprints" sheetId="4" r:id="rId4"/>
  </sheets>
  <definedNames>
    <definedName name="SegmentaçãodeDados_Matéria">#N/A</definedName>
    <definedName name="SegmentaçãodeDados_Matéria1">#N/A</definedName>
    <definedName name="SegmentaçãodeDados_N°_Sprint">#N/A</definedName>
    <definedName name="SegmentaçãodeDados_Reponsável">#N/A</definedName>
    <definedName name="SegmentaçãodeDados_Reponsável_Principal">#N/A</definedName>
    <definedName name="SegmentaçãodeDados_Status">#N/A</definedName>
    <definedName name="SegmentaçãodeDados_Status1">#N/A</definedName>
  </definedNames>
  <calcPr calcId="191028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F79" i="2"/>
  <c r="F80" i="2"/>
  <c r="F81" i="2"/>
  <c r="F82" i="2"/>
  <c r="F74" i="2"/>
  <c r="F75" i="2"/>
  <c r="F70" i="2"/>
  <c r="N6" i="16"/>
  <c r="N4" i="16"/>
  <c r="N5" i="16"/>
  <c r="N7" i="16"/>
  <c r="N9" i="16"/>
  <c r="N10" i="16"/>
  <c r="N8" i="16"/>
  <c r="N11" i="16"/>
  <c r="N12" i="16"/>
  <c r="N14" i="16"/>
  <c r="N13" i="16"/>
  <c r="M6" i="16"/>
  <c r="M4" i="16"/>
  <c r="M5" i="16"/>
  <c r="M7" i="16"/>
  <c r="M9" i="16"/>
  <c r="M10" i="16"/>
  <c r="M8" i="16"/>
  <c r="M11" i="16"/>
  <c r="M12" i="16"/>
  <c r="M14" i="16"/>
  <c r="M13" i="16"/>
  <c r="L6" i="16"/>
  <c r="L4" i="16"/>
  <c r="L5" i="16"/>
  <c r="L7" i="16"/>
  <c r="L9" i="16"/>
  <c r="L10" i="16"/>
  <c r="L8" i="16"/>
  <c r="L11" i="16"/>
  <c r="L12" i="16"/>
  <c r="L14" i="16"/>
  <c r="L13" i="16"/>
  <c r="K4" i="16"/>
  <c r="K5" i="16"/>
  <c r="K7" i="16"/>
  <c r="K9" i="16"/>
  <c r="K10" i="16"/>
  <c r="K8" i="16"/>
  <c r="K11" i="16"/>
  <c r="K12" i="16"/>
  <c r="K14" i="16"/>
  <c r="K13" i="16"/>
  <c r="K6" i="16"/>
  <c r="J6" i="16"/>
  <c r="J5" i="16"/>
  <c r="J7" i="16"/>
  <c r="J9" i="16"/>
  <c r="J10" i="16"/>
  <c r="J8" i="16"/>
  <c r="J11" i="16"/>
  <c r="J12" i="16"/>
  <c r="J14" i="16"/>
  <c r="J13" i="16"/>
  <c r="J4" i="16"/>
  <c r="C8" i="4" a="1"/>
  <c r="C8" i="4" s="1"/>
  <c r="B8" i="4" a="1"/>
  <c r="B8" i="4" s="1"/>
  <c r="F73" i="2"/>
  <c r="H13" i="4"/>
  <c r="H14" i="4"/>
  <c r="H15" i="4"/>
  <c r="H16" i="4"/>
  <c r="H17" i="4"/>
  <c r="H18" i="4"/>
  <c r="H12" i="4"/>
  <c r="F69" i="2"/>
  <c r="F61" i="2"/>
  <c r="F60" i="2"/>
  <c r="F76" i="2"/>
  <c r="F5" i="2"/>
  <c r="F4" i="2"/>
  <c r="F14" i="2"/>
  <c r="F12" i="2"/>
  <c r="F13" i="2"/>
  <c r="F34" i="2"/>
  <c r="F7" i="2"/>
  <c r="F10" i="2"/>
  <c r="F8" i="2"/>
  <c r="F9" i="2"/>
  <c r="F17" i="2"/>
  <c r="F15" i="2"/>
  <c r="F19" i="2"/>
  <c r="F16" i="2"/>
  <c r="F18" i="2"/>
  <c r="F24" i="2"/>
  <c r="F23" i="2"/>
  <c r="F22" i="2"/>
  <c r="F21" i="2"/>
  <c r="F20" i="2"/>
  <c r="F39" i="2"/>
  <c r="F32" i="2"/>
  <c r="F31" i="2"/>
  <c r="F30" i="2"/>
  <c r="F27" i="2"/>
  <c r="F48" i="2"/>
  <c r="F28" i="2"/>
  <c r="F26" i="2"/>
  <c r="F35" i="2"/>
  <c r="F38" i="2"/>
  <c r="F36" i="2"/>
  <c r="F37" i="2"/>
  <c r="F25" i="2"/>
  <c r="F41" i="2"/>
  <c r="F29" i="2"/>
  <c r="F40" i="2"/>
  <c r="F52" i="2"/>
  <c r="F33" i="2"/>
  <c r="F57" i="2"/>
  <c r="F56" i="2"/>
  <c r="F49" i="2"/>
  <c r="F68" i="2"/>
  <c r="F53" i="2"/>
  <c r="F47" i="2"/>
  <c r="F67" i="2"/>
  <c r="F62" i="2"/>
  <c r="F55" i="2"/>
  <c r="F54" i="2"/>
  <c r="F43" i="2"/>
  <c r="F44" i="2"/>
  <c r="F42" i="2"/>
  <c r="F11" i="2"/>
  <c r="F71" i="2"/>
  <c r="F6" i="2"/>
  <c r="F77" i="2"/>
  <c r="F46" i="2"/>
  <c r="F72" i="2"/>
  <c r="F59" i="2"/>
  <c r="F58" i="2"/>
  <c r="F51" i="2"/>
  <c r="F50" i="2"/>
  <c r="F65" i="2"/>
  <c r="F64" i="2"/>
  <c r="F45" i="2"/>
  <c r="F78" i="2"/>
  <c r="F63" i="2"/>
  <c r="F3" i="2"/>
  <c r="O9" i="2"/>
  <c r="C5" i="4"/>
  <c r="P18" i="2"/>
  <c r="O12" i="2"/>
  <c r="O10" i="2"/>
  <c r="O11" i="2"/>
  <c r="H4" i="4" l="1"/>
  <c r="H5" i="4"/>
  <c r="O18" i="2"/>
  <c r="H6" i="4"/>
  <c r="F6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Farias Domingues</author>
  </authors>
  <commentList>
    <comment ref="J3" authorId="0" shapeId="0" xr:uid="{55029D3D-0E69-4C0A-942C-A2218E38F75D}">
      <text>
        <r>
          <rPr>
            <sz val="9"/>
            <color indexed="81"/>
            <rFont val="Segoe UI"/>
            <family val="2"/>
          </rPr>
          <t xml:space="preserve">
- Letras que não estejam no alfabeto Inglês NÃO permitidas
- Caracteres que não são letras e não são número não podem ser utilizados!
- Há 50 palavras reservadas, portanto, evitaremos nomenclaturas em inglês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<sst xmlns="http://schemas.openxmlformats.org/spreadsheetml/2006/main" count="476" uniqueCount="234">
  <si>
    <t>Tarefa</t>
  </si>
  <si>
    <t>Descrição</t>
  </si>
  <si>
    <t>Reponsável Principal</t>
  </si>
  <si>
    <t>Status</t>
  </si>
  <si>
    <t>Prazo</t>
  </si>
  <si>
    <t>Início</t>
  </si>
  <si>
    <t>Entrega</t>
  </si>
  <si>
    <t>Matéria</t>
  </si>
  <si>
    <t>N° Sprint</t>
  </si>
  <si>
    <t>Verificação de comentários</t>
  </si>
  <si>
    <t>Verificar se os códigos estão completamente comentado</t>
  </si>
  <si>
    <t>Mateus</t>
  </si>
  <si>
    <t>Em andamento</t>
  </si>
  <si>
    <t>LPR</t>
  </si>
  <si>
    <t>Refatorar API com APP</t>
  </si>
  <si>
    <t>Reformular a API para as novas necessidades</t>
  </si>
  <si>
    <t>Rafael</t>
  </si>
  <si>
    <t>API</t>
  </si>
  <si>
    <t>Separar todos os entregáveis 2°ano</t>
  </si>
  <si>
    <t>Organizar todas as entregas de cada matéria (2°ano)</t>
  </si>
  <si>
    <t>André</t>
  </si>
  <si>
    <t>ESW</t>
  </si>
  <si>
    <t>Organização da Feira</t>
  </si>
  <si>
    <t>Planejar e Obter tudo para a apresentação do projeto</t>
  </si>
  <si>
    <t>Neife</t>
  </si>
  <si>
    <t>IHC</t>
  </si>
  <si>
    <t>Estruturar o Trello</t>
  </si>
  <si>
    <t>Criar e dividir as primeiras tarefas</t>
  </si>
  <si>
    <t>Finalizado</t>
  </si>
  <si>
    <t>Criação /Organização do Github</t>
  </si>
  <si>
    <t>Criação do GitHub (permissões e repositórios)</t>
  </si>
  <si>
    <t>Devops</t>
  </si>
  <si>
    <t>STATUS</t>
  </si>
  <si>
    <t>Definição do repository</t>
  </si>
  <si>
    <t>Entendimento das necessidades do GitHub</t>
  </si>
  <si>
    <t>Não iniciado</t>
  </si>
  <si>
    <t>Modelo lógico</t>
  </si>
  <si>
    <t>Desenho das tabelas de BD que vai usar</t>
  </si>
  <si>
    <t>BD</t>
  </si>
  <si>
    <t>DashBoard Dinâmico</t>
  </si>
  <si>
    <t>Gráfico de ADD que é alterado automaticamente</t>
  </si>
  <si>
    <t>Pedrosa</t>
  </si>
  <si>
    <t>ADD</t>
  </si>
  <si>
    <t>Validação</t>
  </si>
  <si>
    <t>Criação planilha de controle do Excel</t>
  </si>
  <si>
    <t>Tarefa de SOP, planilha de controle do projeto</t>
  </si>
  <si>
    <t>Laura</t>
  </si>
  <si>
    <t>SOP</t>
  </si>
  <si>
    <t>Matriz CSD</t>
  </si>
  <si>
    <t>Separar Certezas, Suposições e Dúvidas do App</t>
  </si>
  <si>
    <t>Diagrama de Casos de uso</t>
  </si>
  <si>
    <t>Diagrama das funcionalidades do sistema</t>
  </si>
  <si>
    <t xml:space="preserve"> </t>
  </si>
  <si>
    <t>Caracterizar competidores</t>
  </si>
  <si>
    <t>Caracterização Competidores</t>
  </si>
  <si>
    <t>Guilherme</t>
  </si>
  <si>
    <t>Modelo físico</t>
  </si>
  <si>
    <t>Script de Banco de Dados (postgres)</t>
  </si>
  <si>
    <t>Criação de API</t>
  </si>
  <si>
    <t>Criação das rotas da API</t>
  </si>
  <si>
    <t>Prazo de entrega</t>
  </si>
  <si>
    <t>Dias para a entrega</t>
  </si>
  <si>
    <t>Protótipo Site (Clinicas) Acolhe</t>
  </si>
  <si>
    <t>Desenvolver em Figma o Site de Cadastro de Clínicas</t>
  </si>
  <si>
    <t>Reconfigurar Figma de Todas as Telas</t>
  </si>
  <si>
    <t>Versão 2.0 do Figma</t>
  </si>
  <si>
    <t>Conversão modelagem ao brModelo</t>
  </si>
  <si>
    <t>Usar ferramenta das aulas, ao invés de externos</t>
  </si>
  <si>
    <t>Sophie</t>
  </si>
  <si>
    <t>Histórias de usuário</t>
  </si>
  <si>
    <t>Representação das necessidades dos usuários no App</t>
  </si>
  <si>
    <t>Raika</t>
  </si>
  <si>
    <t>Benchmark</t>
  </si>
  <si>
    <t>Vantagens/Desvantagens/Igualdades de concorrentes</t>
  </si>
  <si>
    <t>Desk research</t>
  </si>
  <si>
    <t>Pesquisa geral do comportamento dos usuários</t>
  </si>
  <si>
    <t>Bruno</t>
  </si>
  <si>
    <t>Descrição de Casos de Uso</t>
  </si>
  <si>
    <t>Descrição individual a partir do diagrama de casos de uso</t>
  </si>
  <si>
    <t>Samuel</t>
  </si>
  <si>
    <t>Cabeçalho</t>
  </si>
  <si>
    <t>Parte de cima do APP</t>
  </si>
  <si>
    <t>Mobile</t>
  </si>
  <si>
    <t xml:space="preserve">Organização e Atualização Excel </t>
  </si>
  <si>
    <t>Definir o padrão de código da equipe</t>
  </si>
  <si>
    <t>Página Inicial</t>
  </si>
  <si>
    <t>Página quando abre o App</t>
  </si>
  <si>
    <t>Página Login</t>
  </si>
  <si>
    <t>Componente para o usuário acessar a conta</t>
  </si>
  <si>
    <t>Rodapé</t>
  </si>
  <si>
    <t>Parte de baixo da navegação do APP</t>
  </si>
  <si>
    <t>Forms Sistema Cadastro (Html)</t>
  </si>
  <si>
    <t>Somente as tags de formulário do SC</t>
  </si>
  <si>
    <t>POO</t>
  </si>
  <si>
    <t>Documentação da API</t>
  </si>
  <si>
    <t>Explicação Professor de como a API funciona</t>
  </si>
  <si>
    <t>Configuração de Ambiente</t>
  </si>
  <si>
    <t>Alguns requisitos antes de desenvolver o APP</t>
  </si>
  <si>
    <t>Cloud</t>
  </si>
  <si>
    <t>Hospedar as partes do Projeto na Cloud (Render)</t>
  </si>
  <si>
    <t>Novas Funcionalidades APP</t>
  </si>
  <si>
    <t>Implementar complexidade no App, API + BD</t>
  </si>
  <si>
    <t>Definir persona</t>
  </si>
  <si>
    <t>Pessoa que usaria o App</t>
  </si>
  <si>
    <t>Alteração das Clínicas</t>
  </si>
  <si>
    <t>Realizar o Update das Clínicas do SC</t>
  </si>
  <si>
    <t>Exclusão de Clínicas</t>
  </si>
  <si>
    <t>Realizar o Delete das Clínicas do SC</t>
  </si>
  <si>
    <t>Inserção Clínicas</t>
  </si>
  <si>
    <t>(Sistema de Cadastro) Cadastrar Clínicas</t>
  </si>
  <si>
    <t>Ligar BD ao Sistema de Cadastro</t>
  </si>
  <si>
    <t>Conectar BD ao IntelliJ</t>
  </si>
  <si>
    <t>Novas Demandas BD</t>
  </si>
  <si>
    <t>Tarefas de BD a melhorar após analisar o Front-End</t>
  </si>
  <si>
    <t>Página Missões</t>
  </si>
  <si>
    <t xml:space="preserve">Completar as Missões diárias </t>
  </si>
  <si>
    <t>Alteração Histórias de Usuário</t>
  </si>
  <si>
    <t>Pontos revisados pelo 2° para melhoria</t>
  </si>
  <si>
    <t>Página Sem Internet</t>
  </si>
  <si>
    <t>Página de Erro Quando o App não ter mais Internet</t>
  </si>
  <si>
    <t>Página Humor Diário</t>
  </si>
  <si>
    <t>Página para usuário dizer como se sente no dia do APP</t>
  </si>
  <si>
    <t>Página Relaxamento</t>
  </si>
  <si>
    <t>Página para tocar o áudio de respiração</t>
  </si>
  <si>
    <t>Matriz de Esforço x Valor</t>
  </si>
  <si>
    <t>Descrever o que é mais/menos importante do App</t>
  </si>
  <si>
    <t>Atualizar Matriz CSD</t>
  </si>
  <si>
    <t>Comparar Matriz CSD antiga com a nova</t>
  </si>
  <si>
    <t>Página Respiração</t>
  </si>
  <si>
    <t>Página para selecionar respiração no APP</t>
  </si>
  <si>
    <t>Página de Cadastro</t>
  </si>
  <si>
    <t>Página para cadastrar Usuário</t>
  </si>
  <si>
    <t>Página Meditação</t>
  </si>
  <si>
    <t>Página para ver todos os exercícios de respitação no App</t>
  </si>
  <si>
    <t>Página Principal (Home)</t>
  </si>
  <si>
    <t>Página quando usuário faz Login no App</t>
  </si>
  <si>
    <t>Pipelines no GitAction</t>
  </si>
  <si>
    <t>CodeReview de quando subir informações no GitHub</t>
  </si>
  <si>
    <t>Página CVV</t>
  </si>
  <si>
    <t>Fazer ligações/chat com CVV no APP</t>
  </si>
  <si>
    <t>Página de Clínicas</t>
  </si>
  <si>
    <t>Visualizar as Clíncicas pelo APP</t>
  </si>
  <si>
    <t>CRUD Clínicas (Servlet)</t>
  </si>
  <si>
    <t>Manipular informações do BD das Clínicas</t>
  </si>
  <si>
    <t>CRUD Humor (Servlet)</t>
  </si>
  <si>
    <t>Manipular informações do BD do Humor</t>
  </si>
  <si>
    <t>Página de Compras</t>
  </si>
  <si>
    <t>Realizar as Compras no APP</t>
  </si>
  <si>
    <t>Criação do SC (Html + Css)</t>
  </si>
  <si>
    <t>Desenvolver o Front-End do Sistema de Cadastro</t>
  </si>
  <si>
    <t>Página Conteúdos</t>
  </si>
  <si>
    <t>Página para ver vídeos no APP</t>
  </si>
  <si>
    <t>CRUD Usuário (Servlet)</t>
  </si>
  <si>
    <t>Manipular informações do BD dos Usuários</t>
  </si>
  <si>
    <t>Estilização Sistema Administrativo</t>
  </si>
  <si>
    <t>Criar páginas Servlet para CRUD das tabelas</t>
  </si>
  <si>
    <t>Separar todos os entregáveis 1°ano</t>
  </si>
  <si>
    <t>Organizar todas as entregas de cada matéria (1°ano)</t>
  </si>
  <si>
    <t>Página de Perfil/Usuário</t>
  </si>
  <si>
    <t>Visualizar características do Perfil + Sair da Conta</t>
  </si>
  <si>
    <t>Conversão model final brModelo</t>
  </si>
  <si>
    <t>Realizar na prática o ML do escopo total do projeto</t>
  </si>
  <si>
    <t>Configurar APP com Firebase</t>
  </si>
  <si>
    <t>Adicionar o Firebase no APP em todas as telas que necessitam</t>
  </si>
  <si>
    <t>Página Histórico Humor</t>
  </si>
  <si>
    <t xml:space="preserve">(Antigo Calendário) Visualizar como User se sentiu </t>
  </si>
  <si>
    <t>Integração dos Servlets</t>
  </si>
  <si>
    <t>Juntar todos os servlets no mesmo projeto.</t>
  </si>
  <si>
    <t>Página Edição Usuário/Perfil</t>
  </si>
  <si>
    <t>Página para alterar perfil no App</t>
  </si>
  <si>
    <t>Página Acolhe +</t>
  </si>
  <si>
    <t>Assinar versão paga do App</t>
  </si>
  <si>
    <t>Novas Demandas Excel</t>
  </si>
  <si>
    <t>Novas Necessidades do Excel para gerenciamento</t>
  </si>
  <si>
    <t>Teste de Usabilidade</t>
  </si>
  <si>
    <t>Testar aplicativo com usuários e analisar o rendimento do App</t>
  </si>
  <si>
    <t>Amostragem de Dados Usabilidade</t>
  </si>
  <si>
    <t>Análise dos dados do teste de usabilidade</t>
  </si>
  <si>
    <t xml:space="preserve">Documentação Firebase </t>
  </si>
  <si>
    <t>Explicar como o BD está estruturado</t>
  </si>
  <si>
    <t>Apresentação PPT IHC</t>
  </si>
  <si>
    <t>Juntar todos os trabalhos em PowePoint</t>
  </si>
  <si>
    <t>Configurar APP com API</t>
  </si>
  <si>
    <t>Adicionar a API no APP em todas as telas que necessitam</t>
  </si>
  <si>
    <t>Diagrama de classes</t>
  </si>
  <si>
    <t>Desenho de todas as classes em que utilizamos</t>
  </si>
  <si>
    <t>Documentação do Mobile</t>
  </si>
  <si>
    <t>Explicação Professor como Mobile usa Firebase e API</t>
  </si>
  <si>
    <t>Modelo Lógico final</t>
  </si>
  <si>
    <t>Montar todas as possíveis tabelas do sistema</t>
  </si>
  <si>
    <t>PowerPoint com todos os arquivos de IHC</t>
  </si>
  <si>
    <t>PADRÕES PARA CODIFICAÇÃO</t>
  </si>
  <si>
    <t>Cursor aqui</t>
  </si>
  <si>
    <t>Planilha de consulta na hora de realizar o código</t>
  </si>
  <si>
    <t>Padrões de Escrita em JAVA</t>
  </si>
  <si>
    <t xml:space="preserve"> REGRAS</t>
  </si>
  <si>
    <t>ESCRITA</t>
  </si>
  <si>
    <t>EXEMPLOS</t>
  </si>
  <si>
    <t>Variáveis</t>
  </si>
  <si>
    <t>Abreviação de uma palavra no máximo</t>
  </si>
  <si>
    <t>Letras maiúsculas para separação de palavras</t>
  </si>
  <si>
    <t>Substantivos</t>
  </si>
  <si>
    <t>3 primeiras letras do tipo + nome conforme as regras</t>
  </si>
  <si>
    <t>strNovoIdFunc</t>
  </si>
  <si>
    <t>Métodos</t>
  </si>
  <si>
    <t>Sem abreviação de nomes</t>
  </si>
  <si>
    <t>1° Letra maiúscula, e também na separação de palavras</t>
  </si>
  <si>
    <t>Verbos sempre no infinitivo</t>
  </si>
  <si>
    <t>Conforme as regras</t>
  </si>
  <si>
    <t>AlterarIdFuncionario</t>
  </si>
  <si>
    <t>Classes/Interfaces</t>
  </si>
  <si>
    <t>Não abreviar; Mínimo de palavras possível</t>
  </si>
  <si>
    <t>Separação por letras maiúsculas</t>
  </si>
  <si>
    <t>Conta</t>
  </si>
  <si>
    <r>
      <rPr>
        <b/>
        <sz val="11"/>
        <color rgb="FFFF0000"/>
        <rFont val="Calibri"/>
        <family val="2"/>
        <scheme val="minor"/>
      </rPr>
      <t>OBSERVAÇÃO</t>
    </r>
    <r>
      <rPr>
        <sz val="11"/>
        <color theme="1"/>
        <rFont val="Calibri"/>
        <family val="2"/>
        <scheme val="minor"/>
      </rPr>
      <t>: Utilização do CamelCase, portanto, uma palavra composta de letras maiúsculas somente terá a primeira maiúscula por conta da separação</t>
    </r>
  </si>
  <si>
    <t>ID --&gt; Id                    ShowCase --&gt; Showcase</t>
  </si>
  <si>
    <t>Rótulos de Linha</t>
  </si>
  <si>
    <t>Contagem de Tarefa</t>
  </si>
  <si>
    <t>MEMBRO</t>
  </si>
  <si>
    <t>TOTAL</t>
  </si>
  <si>
    <t>(vazio)</t>
  </si>
  <si>
    <t>Total Geral</t>
  </si>
  <si>
    <t>GERÊNCIA DE SPRINTS</t>
  </si>
  <si>
    <t>SPRINT</t>
  </si>
  <si>
    <t>Número de tarefas</t>
  </si>
  <si>
    <t>SPRINT COM MAIS TAREFAS</t>
  </si>
  <si>
    <t>Tempo médio das sprints</t>
  </si>
  <si>
    <t>SPRINT COM MENOS TAREFAS</t>
  </si>
  <si>
    <t>Sprints com a duração média de 2 semanas</t>
  </si>
  <si>
    <t>MÉDIA DE TAREFAS POR SPRINT</t>
  </si>
  <si>
    <t>INÍCIO</t>
  </si>
  <si>
    <t>TÉRMINO</t>
  </si>
  <si>
    <t>DURAÇÃO</t>
  </si>
  <si>
    <t>Tarefas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</si>
</sst>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3"/>
      <color theme="1"/>
      <name val="Arial"/>
    </font>
    <font>
      <sz val="13"/>
      <color theme="1"/>
      <name val="Verdana"/>
    </font>
    <font>
      <sz val="14"/>
      <color theme="1"/>
      <name val="Arial Black"/>
    </font>
    <font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E3E3E3"/>
      <name val="Arial"/>
      <family val="2"/>
    </font>
    <font>
      <sz val="11"/>
      <color theme="1"/>
      <name val="Arial"/>
    </font>
    <font>
      <sz val="12"/>
      <color theme="1"/>
      <name val="Arial Black"/>
      <family val="2"/>
    </font>
    <font>
      <sz val="11"/>
      <color theme="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1" fontId="0" fillId="0" borderId="1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6" borderId="12" xfId="0" applyFont="1" applyFill="1" applyBorder="1"/>
    <xf numFmtId="0" fontId="0" fillId="8" borderId="13" xfId="0" applyFill="1" applyBorder="1"/>
    <xf numFmtId="0" fontId="0" fillId="8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3" xfId="0" applyFill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1" xfId="0" applyBorder="1"/>
    <xf numFmtId="0" fontId="10" fillId="5" borderId="18" xfId="0" applyFont="1" applyFill="1" applyBorder="1" applyAlignment="1">
      <alignment horizontal="center" vertical="center"/>
    </xf>
    <xf numFmtId="0" fontId="10" fillId="9" borderId="19" xfId="0" applyFont="1" applyFill="1" applyBorder="1"/>
    <xf numFmtId="0" fontId="10" fillId="11" borderId="19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/>
    </xf>
    <xf numFmtId="0" fontId="0" fillId="0" borderId="0" xfId="0" pivotButton="1"/>
    <xf numFmtId="0" fontId="5" fillId="1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13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1" fillId="0" borderId="0" xfId="0" applyFont="1"/>
    <xf numFmtId="14" fontId="12" fillId="0" borderId="0" xfId="0" applyNumberFormat="1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0" fontId="10" fillId="14" borderId="19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10" fillId="4" borderId="2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13" borderId="0" xfId="0" applyFill="1"/>
    <xf numFmtId="0" fontId="0" fillId="12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69">
    <dxf>
      <alignment horizontal="center" vertical="bottom" textRotation="0" wrapText="0" indent="0" justifyLastLine="0" shrinkToFit="0" readingOrder="0"/>
      <border diagonalUp="0" diagonalDown="0">
        <left style="double">
          <color auto="1"/>
        </left>
        <right/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border>
        <top style="double">
          <color auto="1"/>
        </top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double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 style="double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Arial Black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ill>
        <patternFill patternType="solid">
          <fgColor theme="2" tint="-0.24994659260841701"/>
          <bgColor theme="4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</dxfs>
  <tableStyles count="2" defaultTableStyle="TableStyleMedium2" defaultPivotStyle="PivotStyleLight16">
    <tableStyle name="Estilo de Segmentação de Dados 1" pivot="0" table="0" count="1" xr9:uid="{24B41171-28C2-459F-A6B1-6074655A32DA}">
      <tableStyleElement type="headerRow" dxfId="68"/>
    </tableStyle>
    <tableStyle name="Estilo de Tabela Dinâmica 1" table="0" count="2" xr9:uid="{A6632A74-554E-4EF7-8307-404184239483}">
      <tableStyleElement type="headerRow" dxfId="67"/>
      <tableStyleElement type="firstColumn" dxfId="66"/>
    </tableStyle>
  </tableStyles>
  <colors>
    <mruColors>
      <color rgb="FFFFC5C5"/>
    </mruColors>
  </colors>
  <extLst>
    <ext xmlns:x14="http://schemas.microsoft.com/office/spreadsheetml/2009/9/main" uri="{EB79DEF2-80B8-43e5-95BD-54CBDDF9020C}">
      <x14:slicerStyles defaultSlicerStyle="SlicerStyleLight1">
        <x14:slicerStyle name="Estilo de Segmentação de Dad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pivotCacheDefinition" Target="pivotCache/pivotCacheDefinition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5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Tarefas</a:t>
            </a:r>
            <a:r>
              <a:rPr lang="pt-BR" baseline="0"/>
              <a:t> por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58-4E6B-9CD5-91C06B31FF7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5C1-44A6-963C-372AE91D225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C1-44A6-963C-372AE91D225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5C1-44A6-963C-372AE91D22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Tarefas!$N$9:$N$12</c:f>
              <c:strCache>
                <c:ptCount val="4"/>
                <c:pt idx="0">
                  <c:v>Não iniciado</c:v>
                </c:pt>
                <c:pt idx="1">
                  <c:v>Em andamento</c:v>
                </c:pt>
                <c:pt idx="2">
                  <c:v>Validação</c:v>
                </c:pt>
                <c:pt idx="3">
                  <c:v>Finalizado</c:v>
                </c:pt>
              </c:strCache>
            </c:strRef>
          </c:cat>
          <c:val>
            <c:numRef>
              <c:f>Tarefas!$O$9:$O$12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C8-4D6E-9BEC-28C8E9FF52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8952336"/>
        <c:axId val="868965232"/>
      </c:barChart>
      <c:catAx>
        <c:axId val="86895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8965232"/>
        <c:crosses val="autoZero"/>
        <c:auto val="1"/>
        <c:lblAlgn val="ctr"/>
        <c:lblOffset val="100"/>
        <c:noMultiLvlLbl val="0"/>
      </c:catAx>
      <c:valAx>
        <c:axId val="8689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Tarefas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895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[Acolhe Gestão de Projeto 2.0.xlsx]Gerência de Membros!Tabela dinâmica5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Tarefas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'Gerência de Membros'!$C$3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'Gerência de Membros'!$B$4:$B$16</c:f>
              <c:strCache>
                <c:ptCount val="12"/>
                <c:pt idx="0">
                  <c:v>André</c:v>
                </c:pt>
                <c:pt idx="1">
                  <c:v>Bruno</c:v>
                </c:pt>
                <c:pt idx="2">
                  <c:v>Guilherme</c:v>
                </c:pt>
                <c:pt idx="3">
                  <c:v>Laura</c:v>
                </c:pt>
                <c:pt idx="4">
                  <c:v>Mateus</c:v>
                </c:pt>
                <c:pt idx="5">
                  <c:v>Neife</c:v>
                </c:pt>
                <c:pt idx="6">
                  <c:v>Pedrosa</c:v>
                </c:pt>
                <c:pt idx="7">
                  <c:v>Rafael</c:v>
                </c:pt>
                <c:pt idx="8">
                  <c:v>Raika</c:v>
                </c:pt>
                <c:pt idx="9">
                  <c:v>Samuel</c:v>
                </c:pt>
                <c:pt idx="10">
                  <c:v>Sophie</c:v>
                </c:pt>
                <c:pt idx="11">
                  <c:v>(vazio)</c:v>
                </c:pt>
              </c:strCache>
            </c:strRef>
          </c:cat>
          <c:val>
            <c:numRef>
              <c:f>'Gerência de Membros'!$C$4:$C$16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11</c:v>
                </c:pt>
                <c:pt idx="7">
                  <c:v>11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A-46CC-AEEA-36BB4C3C7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696672"/>
        <c:axId val="1546700416"/>
      </c:barChart>
      <c:catAx>
        <c:axId val="15466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6700416"/>
        <c:crosses val="autoZero"/>
        <c:auto val="1"/>
        <c:lblAlgn val="ctr"/>
        <c:lblOffset val="100"/>
        <c:noMultiLvlLbl val="0"/>
      </c:catAx>
      <c:valAx>
        <c:axId val="154670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66966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Status de Tarefa por</a:t>
            </a:r>
            <a:r>
              <a:rPr lang="pt-BR" baseline="0"/>
              <a:t> Colaborador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'Gerência de Membros'!$K$3</c:f>
              <c:strCache>
                <c:ptCount val="1"/>
                <c:pt idx="0">
                  <c:v>Não iniciado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'Gerência de Membros'!$I$4:$I$14</c:f>
              <c:strCache>
                <c:ptCount val="11"/>
                <c:pt idx="0">
                  <c:v>André</c:v>
                </c:pt>
                <c:pt idx="1">
                  <c:v>Pedrosa</c:v>
                </c:pt>
                <c:pt idx="2">
                  <c:v>Bruno</c:v>
                </c:pt>
                <c:pt idx="3">
                  <c:v>Rafael</c:v>
                </c:pt>
                <c:pt idx="4">
                  <c:v>Laura</c:v>
                </c:pt>
                <c:pt idx="5">
                  <c:v>Neife</c:v>
                </c:pt>
                <c:pt idx="6">
                  <c:v>Raika</c:v>
                </c:pt>
                <c:pt idx="7">
                  <c:v>Sophie</c:v>
                </c:pt>
                <c:pt idx="8">
                  <c:v>Guilherme</c:v>
                </c:pt>
                <c:pt idx="9">
                  <c:v>Mateus</c:v>
                </c:pt>
                <c:pt idx="10">
                  <c:v>Samuel</c:v>
                </c:pt>
              </c:strCache>
            </c:strRef>
          </c:cat>
          <c:val>
            <c:numRef>
              <c:f>'Gerência de Membros'!$K$4:$K$14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3-420A-A60C-C4C8137E8AA7}"/>
            </c:ext>
          </c:extLst>
        </c:ser>
        <c:ser>
          <c:idx val="2"/>
          <c:order val="1"/>
          <c:tx>
            <c:strRef>
              <c:f>'Gerência de Membros'!$L$3</c:f>
              <c:strCache>
                <c:ptCount val="1"/>
                <c:pt idx="0">
                  <c:v>Em andamento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'Gerência de Membros'!$I$4:$I$14</c:f>
              <c:strCache>
                <c:ptCount val="11"/>
                <c:pt idx="0">
                  <c:v>André</c:v>
                </c:pt>
                <c:pt idx="1">
                  <c:v>Pedrosa</c:v>
                </c:pt>
                <c:pt idx="2">
                  <c:v>Bruno</c:v>
                </c:pt>
                <c:pt idx="3">
                  <c:v>Rafael</c:v>
                </c:pt>
                <c:pt idx="4">
                  <c:v>Laura</c:v>
                </c:pt>
                <c:pt idx="5">
                  <c:v>Neife</c:v>
                </c:pt>
                <c:pt idx="6">
                  <c:v>Raika</c:v>
                </c:pt>
                <c:pt idx="7">
                  <c:v>Sophie</c:v>
                </c:pt>
                <c:pt idx="8">
                  <c:v>Guilherme</c:v>
                </c:pt>
                <c:pt idx="9">
                  <c:v>Mateus</c:v>
                </c:pt>
                <c:pt idx="10">
                  <c:v>Samuel</c:v>
                </c:pt>
              </c:strCache>
            </c:strRef>
          </c:cat>
          <c:val>
            <c:numRef>
              <c:f>'Gerência de Membros'!$L$4:$L$14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3-420A-A60C-C4C8137E8AA7}"/>
            </c:ext>
          </c:extLst>
        </c:ser>
        <c:ser>
          <c:idx val="3"/>
          <c:order val="2"/>
          <c:tx>
            <c:strRef>
              <c:f>'Gerência de Membros'!$M$3</c:f>
              <c:strCache>
                <c:ptCount val="1"/>
                <c:pt idx="0">
                  <c:v>Validação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'Gerência de Membros'!$I$4:$I$14</c:f>
              <c:strCache>
                <c:ptCount val="11"/>
                <c:pt idx="0">
                  <c:v>André</c:v>
                </c:pt>
                <c:pt idx="1">
                  <c:v>Pedrosa</c:v>
                </c:pt>
                <c:pt idx="2">
                  <c:v>Bruno</c:v>
                </c:pt>
                <c:pt idx="3">
                  <c:v>Rafael</c:v>
                </c:pt>
                <c:pt idx="4">
                  <c:v>Laura</c:v>
                </c:pt>
                <c:pt idx="5">
                  <c:v>Neife</c:v>
                </c:pt>
                <c:pt idx="6">
                  <c:v>Raika</c:v>
                </c:pt>
                <c:pt idx="7">
                  <c:v>Sophie</c:v>
                </c:pt>
                <c:pt idx="8">
                  <c:v>Guilherme</c:v>
                </c:pt>
                <c:pt idx="9">
                  <c:v>Mateus</c:v>
                </c:pt>
                <c:pt idx="10">
                  <c:v>Samuel</c:v>
                </c:pt>
              </c:strCache>
            </c:strRef>
          </c:cat>
          <c:val>
            <c:numRef>
              <c:f>'Gerência de Membros'!$M$4:$M$14</c:f>
              <c:numCache>
                <c:formatCode>General</c:formatCode>
                <c:ptCount val="11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73-420A-A60C-C4C8137E8AA7}"/>
            </c:ext>
          </c:extLst>
        </c:ser>
        <c:ser>
          <c:idx val="4"/>
          <c:order val="3"/>
          <c:tx>
            <c:strRef>
              <c:f>'Gerência de Membros'!$N$3</c:f>
              <c:strCache>
                <c:ptCount val="1"/>
                <c:pt idx="0">
                  <c:v>Finalizado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'Gerência de Membros'!$I$4:$I$14</c:f>
              <c:strCache>
                <c:ptCount val="11"/>
                <c:pt idx="0">
                  <c:v>André</c:v>
                </c:pt>
                <c:pt idx="1">
                  <c:v>Pedrosa</c:v>
                </c:pt>
                <c:pt idx="2">
                  <c:v>Bruno</c:v>
                </c:pt>
                <c:pt idx="3">
                  <c:v>Rafael</c:v>
                </c:pt>
                <c:pt idx="4">
                  <c:v>Laura</c:v>
                </c:pt>
                <c:pt idx="5">
                  <c:v>Neife</c:v>
                </c:pt>
                <c:pt idx="6">
                  <c:v>Raika</c:v>
                </c:pt>
                <c:pt idx="7">
                  <c:v>Sophie</c:v>
                </c:pt>
                <c:pt idx="8">
                  <c:v>Guilherme</c:v>
                </c:pt>
                <c:pt idx="9">
                  <c:v>Mateus</c:v>
                </c:pt>
                <c:pt idx="10">
                  <c:v>Samuel</c:v>
                </c:pt>
              </c:strCache>
            </c:strRef>
          </c:cat>
          <c:val>
            <c:numRef>
              <c:f>'Gerência de Membros'!$N$4:$N$14</c:f>
              <c:numCache>
                <c:formatCode>General</c:formatCode>
                <c:ptCount val="11"/>
                <c:pt idx="0">
                  <c:v>9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73-420A-A60C-C4C8137E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9737519"/>
        <c:axId val="869750831"/>
      </c:barChart>
      <c:catAx>
        <c:axId val="86973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750831"/>
        <c:crosses val="autoZero"/>
        <c:auto val="1"/>
        <c:lblAlgn val="ctr"/>
        <c:lblOffset val="100"/>
        <c:noMultiLvlLbl val="0"/>
      </c:catAx>
      <c:valAx>
        <c:axId val="86975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tarefas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73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Tarefas por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Sprints!$H$12:$H$19</c:f>
              <c:numCache>
                <c:formatCode>General</c:formatCode>
                <c:ptCount val="8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18</c:v>
                </c:pt>
                <c:pt idx="4">
                  <c:v>22</c:v>
                </c:pt>
                <c:pt idx="5">
                  <c:v>15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11-445C-973D-AA1956D9DC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63989600"/>
        <c:axId val="963990848"/>
      </c:lineChart>
      <c:catAx>
        <c:axId val="96398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N°</a:t>
                </a:r>
                <a:r>
                  <a:rPr lang="pt-BR" baseline="0"/>
                  <a:t>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3990848"/>
        <c:crosses val="autoZero"/>
        <c:auto val="1"/>
        <c:lblAlgn val="ctr"/>
        <c:lblOffset val="100"/>
        <c:noMultiLvlLbl val="0"/>
      </c:catAx>
      <c:valAx>
        <c:axId val="9639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Qunatidade</a:t>
                </a:r>
                <a:r>
                  <a:rPr lang="pt-BR" baseline="0"/>
                  <a:t> de tarefas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398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95249</xdr:colOff>
      <xdr:row>38</xdr:row>
      <xdr:rowOff>209743</xdr:rowOff>
    </xdr:from>
    <xdr:to>
      <xdr:col>1</xdr:col>
      <xdr:colOff>1724</xdr:colOff>
      <xdr:row>47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0" name="Status">
              <a:extLst>
                <a:ext uri="{FF2B5EF4-FFF2-40B4-BE49-F238E27FC236}">
                  <a16:creationId xmlns:a16="http://schemas.microsoft.com/office/drawing/2014/main" id="{E352E770-872F-4AAA-0C4A-FEBD60B658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49" y="9073825"/>
              <a:ext cx="1897200" cy="18899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</xdr:row>
      <xdr:rowOff>9525</xdr:rowOff>
    </xdr:from>
    <xdr:to>
      <xdr:col>0</xdr:col>
      <xdr:colOff>1897200</xdr:colOff>
      <xdr:row>18</xdr:row>
      <xdr:rowOff>85725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0" name="Reponsável">
              <a:extLst>
                <a:ext uri="{FF2B5EF4-FFF2-40B4-BE49-F238E27FC236}">
                  <a16:creationId xmlns:a16="http://schemas.microsoft.com/office/drawing/2014/main" id="{A6AC16A4-644C-6EE4-C1C9-9B4A7E1C96C5}"/>
                </a:ext>
                <a:ext uri="{147F2762-F138-4A5C-976F-8EAC2B608ADB}">
                  <a16:predDERef xmlns:a16="http://schemas.microsoft.com/office/drawing/2014/main" pred="{E352E770-872F-4AAA-0C4A-FEBD60B658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onsá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42790"/>
              <a:ext cx="1897200" cy="40417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66578</xdr:colOff>
      <xdr:row>18</xdr:row>
      <xdr:rowOff>201660</xdr:rowOff>
    </xdr:from>
    <xdr:to>
      <xdr:col>1</xdr:col>
      <xdr:colOff>1628</xdr:colOff>
      <xdr:row>38</xdr:row>
      <xdr:rowOff>18377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8" name="Matéria">
              <a:extLst>
                <a:ext uri="{FF2B5EF4-FFF2-40B4-BE49-F238E27FC236}">
                  <a16:creationId xmlns:a16="http://schemas.microsoft.com/office/drawing/2014/main" id="{ED2BC6A7-8AF9-FF19-B058-F5F65148154C}"/>
                </a:ext>
                <a:ext uri="{147F2762-F138-4A5C-976F-8EAC2B608ADB}">
                  <a16:predDERef xmlns:a16="http://schemas.microsoft.com/office/drawing/2014/main" pred="{A6AC16A4-644C-6EE4-C1C9-9B4A7E1C96C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té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78" y="4400436"/>
              <a:ext cx="1897200" cy="44820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11</xdr:col>
      <xdr:colOff>401109</xdr:colOff>
      <xdr:row>22</xdr:row>
      <xdr:rowOff>60324</xdr:rowOff>
    </xdr:from>
    <xdr:to>
      <xdr:col>17</xdr:col>
      <xdr:colOff>87842</xdr:colOff>
      <xdr:row>37</xdr:row>
      <xdr:rowOff>79374</xdr:rowOff>
    </xdr:to>
    <xdr:graphicFrame macro="">
      <xdr:nvGraphicFramePr>
        <xdr:cNvPr id="8" name="Gráfico 3">
          <a:extLst>
            <a:ext uri="{FF2B5EF4-FFF2-40B4-BE49-F238E27FC236}">
              <a16:creationId xmlns:a16="http://schemas.microsoft.com/office/drawing/2014/main" id="{29C4C031-3ECE-0682-DAC9-A587A4F0C2A7}"/>
            </a:ext>
            <a:ext uri="{147F2762-F138-4A5C-976F-8EAC2B608ADB}">
              <a16:predDERef xmlns:a16="http://schemas.microsoft.com/office/drawing/2014/main" pred="{ED2BC6A7-8AF9-FF19-B058-F5F651481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1253141</xdr:colOff>
      <xdr:row>16</xdr:row>
      <xdr:rowOff>66404</xdr:rowOff>
    </xdr:from>
    <xdr:to>
      <xdr:col>5</xdr:col>
      <xdr:colOff>800688</xdr:colOff>
      <xdr:row>30</xdr:row>
      <xdr:rowOff>86514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9" name="Reponsável Principal">
              <a:extLst>
                <a:ext uri="{FF2B5EF4-FFF2-40B4-BE49-F238E27FC236}">
                  <a16:creationId xmlns:a16="http://schemas.microsoft.com/office/drawing/2014/main" id="{80C3D7A8-F9E3-DB88-DF38-90EEF712C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onsável Princip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8921" y="3049156"/>
              <a:ext cx="1802088" cy="26300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821018</xdr:colOff>
      <xdr:row>16</xdr:row>
      <xdr:rowOff>64622</xdr:rowOff>
    </xdr:from>
    <xdr:to>
      <xdr:col>6</xdr:col>
      <xdr:colOff>366771</xdr:colOff>
      <xdr:row>30</xdr:row>
      <xdr:rowOff>84732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0" name="N° Sprint">
              <a:extLst>
                <a:ext uri="{FF2B5EF4-FFF2-40B4-BE49-F238E27FC236}">
                  <a16:creationId xmlns:a16="http://schemas.microsoft.com/office/drawing/2014/main" id="{F6A0A3FC-E3A0-1879-6022-B9F858259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° Spri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1339" y="3047374"/>
              <a:ext cx="1800294" cy="26300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1253382</xdr:colOff>
      <xdr:row>2</xdr:row>
      <xdr:rowOff>17992</xdr:rowOff>
    </xdr:from>
    <xdr:to>
      <xdr:col>5</xdr:col>
      <xdr:colOff>799131</xdr:colOff>
      <xdr:row>16</xdr:row>
      <xdr:rowOff>38101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1" name="Status 1">
              <a:extLst>
                <a:ext uri="{FF2B5EF4-FFF2-40B4-BE49-F238E27FC236}">
                  <a16:creationId xmlns:a16="http://schemas.microsoft.com/office/drawing/2014/main" id="{E1719845-E519-AB51-F948-83892F9051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9162" y="390836"/>
              <a:ext cx="1800290" cy="2630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819454</xdr:colOff>
      <xdr:row>2</xdr:row>
      <xdr:rowOff>17992</xdr:rowOff>
    </xdr:from>
    <xdr:to>
      <xdr:col>6</xdr:col>
      <xdr:colOff>365203</xdr:colOff>
      <xdr:row>16</xdr:row>
      <xdr:rowOff>38101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2" name="Matéria 1">
              <a:extLst>
                <a:ext uri="{FF2B5EF4-FFF2-40B4-BE49-F238E27FC236}">
                  <a16:creationId xmlns:a16="http://schemas.microsoft.com/office/drawing/2014/main" id="{AB923883-5C48-AAAD-BEEA-8A7A7DA54A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té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9775" y="390836"/>
              <a:ext cx="1800290" cy="2630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405535</xdr:colOff>
      <xdr:row>17</xdr:row>
      <xdr:rowOff>128717</xdr:rowOff>
    </xdr:from>
    <xdr:to>
      <xdr:col>4</xdr:col>
      <xdr:colOff>604694</xdr:colOff>
      <xdr:row>33</xdr:row>
      <xdr:rowOff>43874</xdr:rowOff>
    </xdr:to>
    <xdr:graphicFrame macro="">
      <xdr:nvGraphicFramePr>
        <xdr:cNvPr id="4" name="Gráfico 9">
          <a:extLst>
            <a:ext uri="{FF2B5EF4-FFF2-40B4-BE49-F238E27FC236}">
              <a16:creationId xmlns:a16="http://schemas.microsoft.com/office/drawing/2014/main" id="{AAB2192B-7937-12B2-BE4F-FCA220C77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12175</xdr:colOff>
      <xdr:row>17</xdr:row>
      <xdr:rowOff>43274</xdr:rowOff>
    </xdr:from>
    <xdr:to>
      <xdr:col>13</xdr:col>
      <xdr:colOff>937452</xdr:colOff>
      <xdr:row>37</xdr:row>
      <xdr:rowOff>164813</xdr:rowOff>
    </xdr:to>
    <xdr:graphicFrame macro="">
      <xdr:nvGraphicFramePr>
        <xdr:cNvPr id="243" name="Gráfico 2">
          <a:extLst>
            <a:ext uri="{FF2B5EF4-FFF2-40B4-BE49-F238E27FC236}">
              <a16:creationId xmlns:a16="http://schemas.microsoft.com/office/drawing/2014/main" id="{0262C35F-D271-6A28-1BB2-6B8AA33ED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608171</xdr:colOff>
      <xdr:row>10</xdr:row>
      <xdr:rowOff>11135</xdr:rowOff>
    </xdr:from>
    <xdr:to>
      <xdr:col>5</xdr:col>
      <xdr:colOff>622</xdr:colOff>
      <xdr:row>24</xdr:row>
      <xdr:rowOff>166274</xdr:rowOff>
    </xdr:to>
    <xdr:graphicFrame macro="">
      <xdr:nvGraphicFramePr>
        <xdr:cNvPr id="7" name="Gráfico 7">
          <a:extLst>
            <a:ext uri="{FF2B5EF4-FFF2-40B4-BE49-F238E27FC236}">
              <a16:creationId xmlns:a16="http://schemas.microsoft.com/office/drawing/2014/main" id="{EA009790-9712-830E-B7D9-AE731D124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 Gomes Oliveira" refreshedDate="45236.756468055559" createdVersion="8" refreshedVersion="8" minRefreshableVersion="3" recordCount="74" xr:uid="{8D311345-C665-4D82-AA3B-CBEBAA2392A0}">
  <cacheSource type="worksheet">
    <worksheetSource name="Tabela2"/>
  </cacheSource>
  <cacheFields count="9">
    <cacheField name="Tarefa" numFmtId="0">
      <sharedItems containsBlank="1"/>
    </cacheField>
    <cacheField name="Descrição" numFmtId="0">
      <sharedItems containsBlank="1"/>
    </cacheField>
    <cacheField name="Reponsável Principal" numFmtId="0">
      <sharedItems containsBlank="1" count="12">
        <s v="Bruno"/>
        <s v="Guilherme"/>
        <s v="Rafael"/>
        <s v="Raika"/>
        <s v="André"/>
        <s v="Mateus"/>
        <s v="Pedrosa"/>
        <s v="Sophie"/>
        <s v="Laura"/>
        <s v="Neife"/>
        <s v="Samuel"/>
        <m/>
      </sharedItems>
    </cacheField>
    <cacheField name="Status" numFmtId="0">
      <sharedItems containsBlank="1" count="5">
        <s v="Em andamento"/>
        <s v="Finalizado"/>
        <s v="Não iniciado"/>
        <s v="Validação"/>
        <m/>
      </sharedItems>
    </cacheField>
    <cacheField name="Prazo" numFmtId="0">
      <sharedItems containsMixedTypes="1" containsNumber="1" containsInteger="1" minValue="0" maxValue="56"/>
    </cacheField>
    <cacheField name="Início" numFmtId="14">
      <sharedItems containsNonDate="0" containsDate="1" containsString="0" containsBlank="1" minDate="2023-08-16T00:00:00" maxDate="2023-11-07T00:00:00"/>
    </cacheField>
    <cacheField name="Entrega" numFmtId="14">
      <sharedItems containsNonDate="0" containsDate="1" containsString="0" containsBlank="1" minDate="2023-08-23T00:00:00" maxDate="2023-11-14T00:00:00"/>
    </cacheField>
    <cacheField name="Matéria" numFmtId="0">
      <sharedItems containsBlank="1" count="11">
        <s v="API"/>
        <s v="POO"/>
        <s v="ESW"/>
        <s v="IHC"/>
        <s v="Mobile"/>
        <s v="Devops"/>
        <s v="BD"/>
        <s v="SOP"/>
        <s v="ADD"/>
        <s v="LPR"/>
        <m/>
      </sharedItems>
    </cacheField>
    <cacheField name="N° Sprint" numFmtId="0">
      <sharedItems containsString="0" containsBlank="1" containsNumber="1" containsInteger="1" minValue="1" maxValue="7" count="8">
        <n v="5"/>
        <n v="6"/>
        <n v="4"/>
        <n v="3"/>
        <n v="2"/>
        <n v="1"/>
        <n v="7"/>
        <m/>
      </sharedItems>
    </cacheField>
  </cacheFields>
  <extLst>
    <ext xmlns:x14="http://schemas.microsoft.com/office/spreadsheetml/2009/9/main" uri="{725AE2AE-9491-48be-B2B4-4EB974FC3084}">
      <x14:pivotCacheDefinition pivotCacheId="14530045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s v="Configurar APP com API"/>
    <s v="Adicionar a API no APP em todas as telas que necessitam"/>
    <x v="0"/>
    <x v="0"/>
    <n v="17"/>
    <d v="2023-10-19T00:00:00"/>
    <d v="2023-11-05T00:00:00"/>
    <x v="0"/>
    <x v="0"/>
  </r>
  <r>
    <s v="Estilização Sistema Administrativo"/>
    <s v="Criar páginas Servlet para CRUD das tabelas"/>
    <x v="1"/>
    <x v="1"/>
    <n v="18"/>
    <d v="2023-10-18T00:00:00"/>
    <d v="2023-11-05T00:00:00"/>
    <x v="1"/>
    <x v="0"/>
  </r>
  <r>
    <s v="Refatorar API com APP"/>
    <s v="Reformular a API para as novas necessidades"/>
    <x v="2"/>
    <x v="0"/>
    <n v="2"/>
    <d v="2023-11-01T00:00:00"/>
    <d v="2023-11-03T00:00:00"/>
    <x v="0"/>
    <x v="1"/>
  </r>
  <r>
    <s v="Separar todos os entregáveis 1°ano"/>
    <s v="Organizar todas as entregas de cada matéria (1°ano)"/>
    <x v="3"/>
    <x v="1"/>
    <n v="21"/>
    <d v="2023-10-18T00:00:00"/>
    <d v="2023-11-08T00:00:00"/>
    <x v="2"/>
    <x v="0"/>
  </r>
  <r>
    <s v="Separar todos os entregáveis 2°ano"/>
    <s v="Organizar todas as entregas de cada matéria (2°ano)"/>
    <x v="4"/>
    <x v="1"/>
    <n v="12"/>
    <d v="2023-10-27T00:00:00"/>
    <d v="2023-11-08T00:00:00"/>
    <x v="2"/>
    <x v="1"/>
  </r>
  <r>
    <s v="Alteração das Clínicas"/>
    <s v="Realizar o Update das Clínicas do SC"/>
    <x v="5"/>
    <x v="1"/>
    <n v="7"/>
    <d v="2023-10-04T00:00:00"/>
    <d v="2023-10-11T00:00:00"/>
    <x v="1"/>
    <x v="2"/>
  </r>
  <r>
    <s v="Alteração Histórias de Usuário"/>
    <s v="Pontos revisados pelo 2° para melhoria"/>
    <x v="3"/>
    <x v="1"/>
    <n v="18"/>
    <d v="2023-10-05T00:00:00"/>
    <d v="2023-10-23T00:00:00"/>
    <x v="2"/>
    <x v="2"/>
  </r>
  <r>
    <s v="Benchmark"/>
    <s v="Vantagens/Desvantagens/Igualdades de concorrentes"/>
    <x v="4"/>
    <x v="1"/>
    <n v="6"/>
    <d v="2023-09-15T00:00:00"/>
    <d v="2023-09-21T00:00:00"/>
    <x v="3"/>
    <x v="3"/>
  </r>
  <r>
    <s v="Cabeçalho"/>
    <s v="Parte de cima do APP"/>
    <x v="0"/>
    <x v="1"/>
    <n v="1"/>
    <d v="2023-10-04T00:00:00"/>
    <d v="2023-10-05T00:00:00"/>
    <x v="4"/>
    <x v="2"/>
  </r>
  <r>
    <s v="Caracterizar competidores"/>
    <s v="Caracterização Competidores"/>
    <x v="1"/>
    <x v="1"/>
    <n v="5"/>
    <d v="2023-08-30T00:00:00"/>
    <d v="2023-09-04T00:00:00"/>
    <x v="3"/>
    <x v="4"/>
  </r>
  <r>
    <s v="Cloud"/>
    <s v="Hospedar as partes do Projeto na Cloud (Render)"/>
    <x v="6"/>
    <x v="1"/>
    <n v="5"/>
    <d v="2023-09-28T00:00:00"/>
    <d v="2023-10-03T00:00:00"/>
    <x v="5"/>
    <x v="2"/>
  </r>
  <r>
    <s v="Configuração de Ambiente"/>
    <s v="Alguns requisitos antes de desenvolver o APP"/>
    <x v="0"/>
    <x v="1"/>
    <n v="4"/>
    <d v="2023-09-28T00:00:00"/>
    <d v="2023-10-02T00:00:00"/>
    <x v="4"/>
    <x v="2"/>
  </r>
  <r>
    <s v="Configurar APP com Firebase"/>
    <s v="Adicionar o Firebase no APP em todas as telas que necessitam"/>
    <x v="2"/>
    <x v="1"/>
    <n v="2"/>
    <d v="2023-10-29T00:00:00"/>
    <d v="2023-10-31T00:00:00"/>
    <x v="4"/>
    <x v="1"/>
  </r>
  <r>
    <s v="Conversão modelagem ao brModelo"/>
    <s v="Usar ferramenta das aulas, ao invés de externos"/>
    <x v="7"/>
    <x v="1"/>
    <n v="2"/>
    <d v="2023-09-21T00:00:00"/>
    <d v="2023-09-23T00:00:00"/>
    <x v="6"/>
    <x v="3"/>
  </r>
  <r>
    <s v="Criação /Organização do Github"/>
    <s v="Criação do GitHub (permissões e repositórios)"/>
    <x v="2"/>
    <x v="1"/>
    <n v="7"/>
    <d v="2023-08-23T00:00:00"/>
    <d v="2023-08-30T00:00:00"/>
    <x v="5"/>
    <x v="5"/>
  </r>
  <r>
    <s v="Criação de API"/>
    <s v="Criação das rotas da API"/>
    <x v="6"/>
    <x v="1"/>
    <n v="28"/>
    <d v="2023-08-30T00:00:00"/>
    <d v="2023-09-27T00:00:00"/>
    <x v="0"/>
    <x v="4"/>
  </r>
  <r>
    <s v="Criação do SC (Html + Css)"/>
    <s v="Desenvolver o Front-End do Sistema de Cadastro"/>
    <x v="8"/>
    <x v="1"/>
    <n v="9"/>
    <d v="2023-10-09T00:00:00"/>
    <d v="2023-10-18T00:00:00"/>
    <x v="1"/>
    <x v="0"/>
  </r>
  <r>
    <s v="Criação planilha de controle do Excel"/>
    <s v="Tarefa de SOP, planilha de controle do projeto"/>
    <x v="8"/>
    <x v="1"/>
    <n v="12"/>
    <d v="2023-08-16T00:00:00"/>
    <d v="2023-08-28T00:00:00"/>
    <x v="7"/>
    <x v="5"/>
  </r>
  <r>
    <s v="CRUD Clínicas (Servlet)"/>
    <s v="Manipular informações do BD das Clínicas"/>
    <x v="7"/>
    <x v="1"/>
    <n v="7"/>
    <d v="2023-10-18T00:00:00"/>
    <d v="2023-10-25T00:00:00"/>
    <x v="1"/>
    <x v="0"/>
  </r>
  <r>
    <s v="CRUD Humor (Servlet)"/>
    <s v="Manipular informações do BD do Humor"/>
    <x v="9"/>
    <x v="1"/>
    <n v="7"/>
    <d v="2023-10-18T00:00:00"/>
    <d v="2023-10-25T00:00:00"/>
    <x v="1"/>
    <x v="0"/>
  </r>
  <r>
    <s v="CRUD Usuário (Servlet)"/>
    <s v="Manipular informações do BD dos Usuários"/>
    <x v="8"/>
    <x v="1"/>
    <n v="13"/>
    <d v="2023-10-18T00:00:00"/>
    <d v="2023-10-31T00:00:00"/>
    <x v="1"/>
    <x v="0"/>
  </r>
  <r>
    <s v="DashBoard Dinâmico"/>
    <s v="Gráfico de ADD que é alterado automaticamente"/>
    <x v="6"/>
    <x v="1"/>
    <n v="3"/>
    <d v="2023-10-21T00:00:00"/>
    <d v="2023-10-24T00:00:00"/>
    <x v="8"/>
    <x v="0"/>
  </r>
  <r>
    <s v="Definição do repository"/>
    <s v="Entendimento das necessidades do GitHub"/>
    <x v="2"/>
    <x v="1"/>
    <n v="7"/>
    <d v="2023-08-23T00:00:00"/>
    <d v="2023-08-30T00:00:00"/>
    <x v="5"/>
    <x v="5"/>
  </r>
  <r>
    <s v="Definir persona"/>
    <s v="Pessoa que usaria o App"/>
    <x v="6"/>
    <x v="1"/>
    <n v="11"/>
    <d v="2023-08-18T00:00:00"/>
    <d v="2023-08-29T00:00:00"/>
    <x v="3"/>
    <x v="5"/>
  </r>
  <r>
    <s v="Descrição de Casos de Uso"/>
    <s v="Descrição individual a partir do diagrama de casos de uso"/>
    <x v="10"/>
    <x v="1"/>
    <n v="14"/>
    <d v="2023-09-13T00:00:00"/>
    <d v="2023-09-27T00:00:00"/>
    <x v="2"/>
    <x v="3"/>
  </r>
  <r>
    <s v="Desk research"/>
    <s v="Pesquisa geral do comportamento dos usuários"/>
    <x v="0"/>
    <x v="1"/>
    <n v="13"/>
    <d v="2023-09-14T00:00:00"/>
    <d v="2023-09-27T00:00:00"/>
    <x v="3"/>
    <x v="3"/>
  </r>
  <r>
    <s v="Diagrama de Casos de uso"/>
    <s v="Diagrama das funcionalidades do sistema"/>
    <x v="9"/>
    <x v="1"/>
    <n v="28"/>
    <d v="2023-08-16T00:00:00"/>
    <d v="2023-09-13T00:00:00"/>
    <x v="2"/>
    <x v="5"/>
  </r>
  <r>
    <s v="Estruturar o Trello"/>
    <s v="Criar e dividir as primeiras tarefas"/>
    <x v="4"/>
    <x v="1"/>
    <n v="0"/>
    <d v="2023-08-23T00:00:00"/>
    <d v="2023-08-23T00:00:00"/>
    <x v="2"/>
    <x v="5"/>
  </r>
  <r>
    <s v="Exclusão de Clínicas"/>
    <s v="Realizar o Delete das Clínicas do SC"/>
    <x v="9"/>
    <x v="1"/>
    <n v="7"/>
    <d v="2023-10-04T00:00:00"/>
    <d v="2023-10-11T00:00:00"/>
    <x v="1"/>
    <x v="2"/>
  </r>
  <r>
    <s v="Forms Sistema Cadastro (Html)"/>
    <s v="Somente as tags de formulário do SC"/>
    <x v="1"/>
    <x v="1"/>
    <n v="2"/>
    <d v="2023-10-02T00:00:00"/>
    <d v="2023-10-04T00:00:00"/>
    <x v="1"/>
    <x v="2"/>
  </r>
  <r>
    <s v="Histórias de usuário"/>
    <s v="Representação das necessidades dos usuários no App"/>
    <x v="3"/>
    <x v="1"/>
    <n v="4"/>
    <d v="2023-09-18T00:00:00"/>
    <d v="2023-09-22T00:00:00"/>
    <x v="2"/>
    <x v="3"/>
  </r>
  <r>
    <s v="Inserção Clínicas"/>
    <s v="(Sistema de Cadastro) Cadastrar Clínicas"/>
    <x v="7"/>
    <x v="1"/>
    <n v="7"/>
    <d v="2023-10-04T00:00:00"/>
    <d v="2023-10-11T00:00:00"/>
    <x v="1"/>
    <x v="2"/>
  </r>
  <r>
    <s v="Ligar BD ao Sistema de Cadastro"/>
    <s v="Conectar BD ao IntelliJ"/>
    <x v="5"/>
    <x v="1"/>
    <n v="7"/>
    <d v="2023-10-04T00:00:00"/>
    <d v="2023-10-11T00:00:00"/>
    <x v="1"/>
    <x v="2"/>
  </r>
  <r>
    <s v="Matriz CSD"/>
    <s v="Separar Certezas, Suposições e Dúvidas do App"/>
    <x v="2"/>
    <x v="1"/>
    <n v="12"/>
    <d v="2023-08-18T00:00:00"/>
    <d v="2023-08-30T00:00:00"/>
    <x v="3"/>
    <x v="5"/>
  </r>
  <r>
    <s v="Matriz de Esforço x Valor"/>
    <s v="Descrever o que é mais/menos importante do App"/>
    <x v="6"/>
    <x v="1"/>
    <n v="0"/>
    <d v="2023-10-31T00:00:00"/>
    <d v="2023-10-31T00:00:00"/>
    <x v="3"/>
    <x v="1"/>
  </r>
  <r>
    <s v="Modelo físico"/>
    <s v="Script de Banco de Dados (postgres)"/>
    <x v="4"/>
    <x v="1"/>
    <n v="5"/>
    <d v="2023-09-01T00:00:00"/>
    <d v="2023-09-06T00:00:00"/>
    <x v="6"/>
    <x v="4"/>
  </r>
  <r>
    <s v="Modelo lógico"/>
    <s v="Desenho das tabelas de BD que vai usar"/>
    <x v="4"/>
    <x v="1"/>
    <n v="7"/>
    <d v="2023-08-23T00:00:00"/>
    <d v="2023-08-30T00:00:00"/>
    <x v="6"/>
    <x v="5"/>
  </r>
  <r>
    <s v="Novas Demandas BD"/>
    <s v="Tarefas de BD a melhorar após analisar o Front-End"/>
    <x v="4"/>
    <x v="1"/>
    <n v="7"/>
    <d v="2023-09-27T00:00:00"/>
    <d v="2023-10-04T00:00:00"/>
    <x v="6"/>
    <x v="2"/>
  </r>
  <r>
    <s v="Novas Funcionalidades APP"/>
    <s v="Implementar complexidade no App, API + BD"/>
    <x v="0"/>
    <x v="1"/>
    <n v="5"/>
    <d v="2023-10-06T00:00:00"/>
    <d v="2023-10-11T00:00:00"/>
    <x v="4"/>
    <x v="2"/>
  </r>
  <r>
    <s v="Organização e Atualização Excel "/>
    <s v="Definir o padrão de código da equipe"/>
    <x v="3"/>
    <x v="1"/>
    <n v="1"/>
    <d v="2023-10-03T00:00:00"/>
    <d v="2023-10-04T00:00:00"/>
    <x v="7"/>
    <x v="2"/>
  </r>
  <r>
    <s v="Página Acolhe +"/>
    <s v="Assinar versão paga do App"/>
    <x v="6"/>
    <x v="1"/>
    <n v="5"/>
    <d v="2023-10-13T00:00:00"/>
    <d v="2023-10-18T00:00:00"/>
    <x v="4"/>
    <x v="0"/>
  </r>
  <r>
    <s v="Página Conteúdos"/>
    <s v="Página para ver vídeos no APP"/>
    <x v="4"/>
    <x v="1"/>
    <n v="9"/>
    <d v="2023-10-21T00:00:00"/>
    <d v="2023-10-30T00:00:00"/>
    <x v="4"/>
    <x v="0"/>
  </r>
  <r>
    <s v="Página CVV"/>
    <s v="Fazer ligações/chat com CVV no APP"/>
    <x v="6"/>
    <x v="1"/>
    <n v="6"/>
    <d v="2023-10-06T00:00:00"/>
    <d v="2023-10-12T00:00:00"/>
    <x v="4"/>
    <x v="2"/>
  </r>
  <r>
    <s v="Página de Cadastro"/>
    <s v="Página para cadastrar Usuário"/>
    <x v="6"/>
    <x v="1"/>
    <n v="3"/>
    <d v="2023-10-03T00:00:00"/>
    <d v="2023-10-06T00:00:00"/>
    <x v="4"/>
    <x v="2"/>
  </r>
  <r>
    <s v="Página de Clínicas"/>
    <s v="Visualizar as Clíncicas pelo APP"/>
    <x v="4"/>
    <x v="1"/>
    <n v="5"/>
    <d v="2023-10-14T00:00:00"/>
    <d v="2023-10-19T00:00:00"/>
    <x v="4"/>
    <x v="0"/>
  </r>
  <r>
    <s v="Página de Compras"/>
    <s v="Realizar as Compras no APP"/>
    <x v="0"/>
    <x v="1"/>
    <n v="7"/>
    <d v="2023-10-11T00:00:00"/>
    <d v="2023-10-18T00:00:00"/>
    <x v="4"/>
    <x v="0"/>
  </r>
  <r>
    <s v="Página de Perfil/Usuário"/>
    <s v="Visualizar características do Perfil + Sair da Conta"/>
    <x v="6"/>
    <x v="1"/>
    <n v="3"/>
    <d v="2023-10-17T00:00:00"/>
    <d v="2023-10-20T00:00:00"/>
    <x v="4"/>
    <x v="0"/>
  </r>
  <r>
    <s v="Página Edição Usuário/Perfil"/>
    <s v="Página para alterar perfil no App"/>
    <x v="6"/>
    <x v="1"/>
    <n v="4"/>
    <d v="2023-10-17T00:00:00"/>
    <d v="2023-10-21T00:00:00"/>
    <x v="4"/>
    <x v="0"/>
  </r>
  <r>
    <s v="Página Histórico Humor"/>
    <s v="(Antigo Calendário) Visualizar como User se sentiu "/>
    <x v="2"/>
    <x v="1"/>
    <n v="2"/>
    <d v="2023-10-27T00:00:00"/>
    <d v="2023-10-29T00:00:00"/>
    <x v="4"/>
    <x v="1"/>
  </r>
  <r>
    <s v="Página Humor Diário"/>
    <s v="Página para usuário dizer como se sente no dia do APP"/>
    <x v="0"/>
    <x v="1"/>
    <n v="2"/>
    <d v="2023-10-18T00:00:00"/>
    <d v="2023-10-20T00:00:00"/>
    <x v="4"/>
    <x v="0"/>
  </r>
  <r>
    <s v="Página Inicial"/>
    <s v="Página quando abre o App"/>
    <x v="0"/>
    <x v="1"/>
    <n v="1"/>
    <d v="2023-10-02T00:00:00"/>
    <d v="2023-10-03T00:00:00"/>
    <x v="4"/>
    <x v="2"/>
  </r>
  <r>
    <s v="Página Login"/>
    <s v="Componente para o usuário acessar a conta"/>
    <x v="0"/>
    <x v="1"/>
    <n v="1"/>
    <d v="2023-10-03T00:00:00"/>
    <d v="2023-10-04T00:00:00"/>
    <x v="4"/>
    <x v="2"/>
  </r>
  <r>
    <s v="Página Meditação"/>
    <s v="Página para ver todos os exercícios de respitação no App"/>
    <x v="2"/>
    <x v="1"/>
    <n v="4"/>
    <d v="2023-10-11T00:00:00"/>
    <d v="2023-10-15T00:00:00"/>
    <x v="4"/>
    <x v="0"/>
  </r>
  <r>
    <s v="Página Missões"/>
    <s v="Completar as Missões diárias "/>
    <x v="4"/>
    <x v="1"/>
    <n v="7"/>
    <d v="2023-10-06T00:00:00"/>
    <d v="2023-10-13T00:00:00"/>
    <x v="4"/>
    <x v="2"/>
  </r>
  <r>
    <s v="Página Principal (Home)"/>
    <s v="Página quando usuário faz Login no App"/>
    <x v="2"/>
    <x v="1"/>
    <n v="4"/>
    <d v="2023-10-23T00:00:00"/>
    <d v="2023-10-27T00:00:00"/>
    <x v="4"/>
    <x v="0"/>
  </r>
  <r>
    <s v="Página Relaxamento"/>
    <s v="Página para tocar o áudio de respiração"/>
    <x v="2"/>
    <x v="1"/>
    <n v="2"/>
    <d v="2023-10-18T00:00:00"/>
    <d v="2023-10-20T00:00:00"/>
    <x v="4"/>
    <x v="0"/>
  </r>
  <r>
    <s v="Página Respiração"/>
    <s v="Página para selecionar respiração no APP"/>
    <x v="2"/>
    <x v="1"/>
    <n v="3"/>
    <d v="2023-10-15T00:00:00"/>
    <d v="2023-10-18T00:00:00"/>
    <x v="4"/>
    <x v="0"/>
  </r>
  <r>
    <s v="Página Sem Internet"/>
    <s v="Página de Erro Quando o App não ter mais Internet"/>
    <x v="0"/>
    <x v="1"/>
    <n v="1"/>
    <d v="2023-10-19T00:00:00"/>
    <d v="2023-10-20T00:00:00"/>
    <x v="4"/>
    <x v="0"/>
  </r>
  <r>
    <s v="Pipelines no GitAction"/>
    <s v="CodeReview de quando subir informações no GitHub"/>
    <x v="4"/>
    <x v="1"/>
    <n v="4"/>
    <d v="2023-10-23T00:00:00"/>
    <d v="2023-10-27T00:00:00"/>
    <x v="5"/>
    <x v="0"/>
  </r>
  <r>
    <s v="Protótipo Site (Clinicas) Acolhe"/>
    <s v="Desenvolver em Figma o Site de Cadastro de Clínicas"/>
    <x v="1"/>
    <x v="1"/>
    <n v="28"/>
    <d v="2023-09-06T00:00:00"/>
    <d v="2023-10-04T00:00:00"/>
    <x v="3"/>
    <x v="4"/>
  </r>
  <r>
    <s v="Reconfigurar Figma de Todas as Telas"/>
    <s v="Versão 2.0 do Figma"/>
    <x v="2"/>
    <x v="1"/>
    <n v="56"/>
    <d v="2023-09-01T00:00:00"/>
    <d v="2023-10-27T00:00:00"/>
    <x v="3"/>
    <x v="4"/>
  </r>
  <r>
    <s v="Rodapé"/>
    <s v="Parte de baixo da navegação do APP"/>
    <x v="0"/>
    <x v="1"/>
    <n v="1"/>
    <d v="2023-10-05T00:00:00"/>
    <d v="2023-10-06T00:00:00"/>
    <x v="4"/>
    <x v="2"/>
  </r>
  <r>
    <s v="Amostragem de Dados Usabilidade"/>
    <s v="Análise dos dados do teste de usabilidade"/>
    <x v="11"/>
    <x v="2"/>
    <s v="-"/>
    <m/>
    <m/>
    <x v="3"/>
    <x v="6"/>
  </r>
  <r>
    <s v="Atualizar Matriz CSD"/>
    <s v="Comparar Matriz CSD antiga com a nova"/>
    <x v="11"/>
    <x v="2"/>
    <s v="-"/>
    <m/>
    <m/>
    <x v="3"/>
    <x v="6"/>
  </r>
  <r>
    <s v="Conversão model final brModelo"/>
    <s v="Realizar na prática o ML do escopo total do projeto"/>
    <x v="7"/>
    <x v="1"/>
    <n v="1"/>
    <d v="2023-11-05T00:00:00"/>
    <d v="2023-11-06T00:00:00"/>
    <x v="6"/>
    <x v="1"/>
  </r>
  <r>
    <s v="Diagrama de classes"/>
    <s v="Desenho de todas as classes em que utilizamos"/>
    <x v="4"/>
    <x v="2"/>
    <s v="-"/>
    <m/>
    <d v="2023-11-07T00:00:00"/>
    <x v="2"/>
    <x v="1"/>
  </r>
  <r>
    <s v="Organização da Feira"/>
    <s v="Planejar e Obter tudo para a apresentação do projeto"/>
    <x v="9"/>
    <x v="0"/>
    <n v="19"/>
    <d v="2023-10-25T00:00:00"/>
    <d v="2023-11-13T00:00:00"/>
    <x v="3"/>
    <x v="6"/>
  </r>
  <r>
    <s v="Teste de Usabilidade"/>
    <s v="Testar aplicativo com usuários e analisar o rendimento do App"/>
    <x v="10"/>
    <x v="0"/>
    <n v="19"/>
    <d v="2023-10-25T00:00:00"/>
    <d v="2023-11-13T00:00:00"/>
    <x v="3"/>
    <x v="6"/>
  </r>
  <r>
    <s v="Documentação da API"/>
    <s v="Explicação Professor de como a API funciona"/>
    <x v="6"/>
    <x v="3"/>
    <n v="0"/>
    <d v="2023-11-02T00:00:00"/>
    <d v="2023-11-02T00:00:00"/>
    <x v="0"/>
    <x v="1"/>
  </r>
  <r>
    <s v="Modelo Lógico final"/>
    <s v="Montar todas as possíveis tabelas do sistema"/>
    <x v="4"/>
    <x v="3"/>
    <n v="0"/>
    <d v="2023-11-02T00:00:00"/>
    <d v="2023-11-02T00:00:00"/>
    <x v="6"/>
    <x v="1"/>
  </r>
  <r>
    <s v="Novas Demandas Excel"/>
    <s v="Novas Necessidades do Excel para gerenciamento"/>
    <x v="8"/>
    <x v="3"/>
    <n v="15"/>
    <d v="2023-10-18T00:00:00"/>
    <d v="2023-11-02T00:00:00"/>
    <x v="7"/>
    <x v="0"/>
  </r>
  <r>
    <s v="Verificação de comentários"/>
    <s v="Verificar se os códigos estão completamente comentado"/>
    <x v="5"/>
    <x v="0"/>
    <n v="1"/>
    <d v="2023-11-06T00:00:00"/>
    <d v="2023-11-07T00:00:00"/>
    <x v="9"/>
    <x v="1"/>
  </r>
  <r>
    <s v="Integração dos Servlets"/>
    <s v="Juntar todos os servlets no mesmo projeto."/>
    <x v="8"/>
    <x v="1"/>
    <n v="1"/>
    <d v="2023-11-03T00:00:00"/>
    <d v="2023-11-04T00:00:00"/>
    <x v="1"/>
    <x v="6"/>
  </r>
  <r>
    <m/>
    <m/>
    <x v="11"/>
    <x v="4"/>
    <s v="-"/>
    <m/>
    <m/>
    <x v="1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78E75-6385-4D9A-80DA-36F96D4BA4ED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3:C16" firstHeaderRow="1" firstDataRow="1" firstDataCol="1"/>
  <pivotFields count="9">
    <pivotField dataField="1" showAll="0"/>
    <pivotField showAll="0"/>
    <pivotField axis="axisRow" showAll="0">
      <items count="13">
        <item x="4"/>
        <item x="0"/>
        <item x="1"/>
        <item x="8"/>
        <item x="5"/>
        <item x="9"/>
        <item x="6"/>
        <item x="2"/>
        <item x="3"/>
        <item x="10"/>
        <item x="7"/>
        <item x="1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>
      <items count="12">
        <item x="8"/>
        <item x="0"/>
        <item x="6"/>
        <item x="5"/>
        <item x="2"/>
        <item x="3"/>
        <item x="9"/>
        <item x="4"/>
        <item x="1"/>
        <item x="7"/>
        <item x="10"/>
        <item t="default"/>
      </items>
    </pivotField>
    <pivotField showAll="0">
      <items count="9">
        <item x="5"/>
        <item x="4"/>
        <item x="3"/>
        <item x="2"/>
        <item x="0"/>
        <item x="1"/>
        <item x="6"/>
        <item x="7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Tarefa" fld="0" subtotal="count" baseField="0" baseItem="0"/>
  </dataFields>
  <formats count="26">
    <format dxfId="46">
      <pivotArea dataOnly="0" labelOnly="1" fieldPosition="0">
        <references count="1">
          <reference field="2" count="1">
            <x v="0"/>
          </reference>
        </references>
      </pivotArea>
    </format>
    <format dxfId="45">
      <pivotArea collapsedLevelsAreSubtotals="1" fieldPosition="0">
        <references count="1">
          <reference field="2" count="1">
            <x v="0"/>
          </reference>
        </references>
      </pivotArea>
    </format>
    <format dxfId="44">
      <pivotArea collapsedLevelsAreSubtotals="1" fieldPosition="0">
        <references count="1">
          <reference field="2" count="1">
            <x v="2"/>
          </reference>
        </references>
      </pivotArea>
    </format>
    <format dxfId="43">
      <pivotArea dataOnly="0" labelOnly="1" fieldPosition="0">
        <references count="1">
          <reference field="2" count="1">
            <x v="2"/>
          </reference>
        </references>
      </pivotArea>
    </format>
    <format dxfId="42">
      <pivotArea collapsedLevelsAreSubtotals="1" fieldPosition="0">
        <references count="1">
          <reference field="2" count="1">
            <x v="4"/>
          </reference>
        </references>
      </pivotArea>
    </format>
    <format dxfId="41">
      <pivotArea dataOnly="0" labelOnly="1" fieldPosition="0">
        <references count="1">
          <reference field="2" count="1">
            <x v="4"/>
          </reference>
        </references>
      </pivotArea>
    </format>
    <format dxfId="40">
      <pivotArea collapsedLevelsAreSubtotals="1" fieldPosition="0">
        <references count="1">
          <reference field="2" count="1">
            <x v="6"/>
          </reference>
        </references>
      </pivotArea>
    </format>
    <format dxfId="39">
      <pivotArea dataOnly="0" labelOnly="1" fieldPosition="0">
        <references count="1">
          <reference field="2" count="1">
            <x v="6"/>
          </reference>
        </references>
      </pivotArea>
    </format>
    <format dxfId="38">
      <pivotArea collapsedLevelsAreSubtotals="1" fieldPosition="0">
        <references count="1">
          <reference field="2" count="1">
            <x v="8"/>
          </reference>
        </references>
      </pivotArea>
    </format>
    <format dxfId="37">
      <pivotArea dataOnly="0" labelOnly="1" fieldPosition="0">
        <references count="1">
          <reference field="2" count="1">
            <x v="8"/>
          </reference>
        </references>
      </pivotArea>
    </format>
    <format dxfId="36">
      <pivotArea collapsedLevelsAreSubtotals="1" fieldPosition="0">
        <references count="1">
          <reference field="2" count="1">
            <x v="10"/>
          </reference>
        </references>
      </pivotArea>
    </format>
    <format dxfId="35">
      <pivotArea dataOnly="0" labelOnly="1" fieldPosition="0">
        <references count="1">
          <reference field="2" count="1">
            <x v="10"/>
          </reference>
        </references>
      </pivotArea>
    </format>
    <format dxfId="34">
      <pivotArea collapsedLevelsAreSubtotals="1" fieldPosition="0">
        <references count="1">
          <reference field="2" count="1">
            <x v="1"/>
          </reference>
        </references>
      </pivotArea>
    </format>
    <format dxfId="33">
      <pivotArea dataOnly="0" labelOnly="1" fieldPosition="0">
        <references count="1">
          <reference field="2" count="1">
            <x v="1"/>
          </reference>
        </references>
      </pivotArea>
    </format>
    <format dxfId="32">
      <pivotArea collapsedLevelsAreSubtotals="1" fieldPosition="0">
        <references count="1">
          <reference field="2" count="1">
            <x v="3"/>
          </reference>
        </references>
      </pivotArea>
    </format>
    <format dxfId="31">
      <pivotArea dataOnly="0" labelOnly="1" fieldPosition="0">
        <references count="1">
          <reference field="2" count="1">
            <x v="3"/>
          </reference>
        </references>
      </pivotArea>
    </format>
    <format dxfId="30">
      <pivotArea collapsedLevelsAreSubtotals="1" fieldPosition="0">
        <references count="1">
          <reference field="2" count="1">
            <x v="5"/>
          </reference>
        </references>
      </pivotArea>
    </format>
    <format dxfId="29">
      <pivotArea dataOnly="0" labelOnly="1" fieldPosition="0">
        <references count="1">
          <reference field="2" count="1">
            <x v="5"/>
          </reference>
        </references>
      </pivotArea>
    </format>
    <format dxfId="28">
      <pivotArea collapsedLevelsAreSubtotals="1" fieldPosition="0">
        <references count="1">
          <reference field="2" count="1">
            <x v="7"/>
          </reference>
        </references>
      </pivotArea>
    </format>
    <format dxfId="27">
      <pivotArea dataOnly="0" labelOnly="1" fieldPosition="0">
        <references count="1">
          <reference field="2" count="1">
            <x v="7"/>
          </reference>
        </references>
      </pivotArea>
    </format>
    <format dxfId="26">
      <pivotArea collapsedLevelsAreSubtotals="1" fieldPosition="0">
        <references count="1">
          <reference field="2" count="1">
            <x v="9"/>
          </reference>
        </references>
      </pivotArea>
    </format>
    <format dxfId="25">
      <pivotArea dataOnly="0" labelOnly="1" fieldPosition="0">
        <references count="1">
          <reference field="2" count="1">
            <x v="9"/>
          </reference>
        </references>
      </pivotArea>
    </format>
    <format dxfId="24">
      <pivotArea collapsedLevelsAreSubtotals="1" fieldPosition="0">
        <references count="1">
          <reference field="2" count="1">
            <x v="11"/>
          </reference>
        </references>
      </pivotArea>
    </format>
    <format dxfId="23">
      <pivotArea dataOnly="0" labelOnly="1" fieldPosition="0">
        <references count="1">
          <reference field="2" count="1">
            <x v="11"/>
          </reference>
        </references>
      </pivotArea>
    </format>
    <format dxfId="22">
      <pivotArea grandRow="1" outline="0" collapsedLevelsAreSubtotals="1" fieldPosition="0"/>
    </format>
    <format dxfId="21">
      <pivotArea dataOnly="0" labelOnly="1" grandRow="1" outline="0" fieldPosition="0"/>
    </format>
  </formats>
  <chartFormats count="3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ponsável_Principal" xr10:uid="{7F1B7982-03D5-47DC-AE12-83872942C567}" sourceName="Reponsável Principal">
  <pivotTables>
    <pivotTable tabId="16" name="Tabela dinâmica5"/>
  </pivotTables>
  <data>
    <tabular pivotCacheId="1453004563">
      <items count="12">
        <i x="4" s="1"/>
        <i x="0" s="1"/>
        <i x="1" s="1"/>
        <i x="8" s="1"/>
        <i x="5" s="1"/>
        <i x="9" s="1"/>
        <i x="6" s="1"/>
        <i x="2" s="1"/>
        <i x="3" s="1"/>
        <i x="10" s="1"/>
        <i x="7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tus1" xr10:uid="{6415593E-4164-481A-B1D7-4B6909A8A3E1}" sourceName="Status">
  <pivotTables>
    <pivotTable tabId="16" name="Tabela dinâmica5"/>
  </pivotTables>
  <data>
    <tabular pivotCacheId="1453004563">
      <items count="5">
        <i x="0" s="1"/>
        <i x="1" s="1"/>
        <i x="2" s="1"/>
        <i x="3" s="1"/>
        <i x="4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téria1" xr10:uid="{127335D6-EE9B-44AB-A437-6A44BFE05406}" sourceName="Matéria">
  <pivotTables>
    <pivotTable tabId="16" name="Tabela dinâmica5"/>
  </pivotTables>
  <data>
    <tabular pivotCacheId="1453004563">
      <items count="11">
        <i x="8" s="1"/>
        <i x="0" s="1"/>
        <i x="6" s="1"/>
        <i x="5" s="1"/>
        <i x="2" s="1"/>
        <i x="3" s="1"/>
        <i x="9" s="1"/>
        <i x="4" s="1"/>
        <i x="1" s="1"/>
        <i x="7" s="1"/>
        <i x="10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°_Sprint" xr10:uid="{6D65C781-4F75-43F1-A424-FFC0559521F3}" sourceName="N° Sprint">
  <pivotTables>
    <pivotTable tabId="16" name="Tabela dinâmica5"/>
  </pivotTables>
  <data>
    <tabular pivotCacheId="1453004563">
      <items count="8">
        <i x="5" s="1"/>
        <i x="4" s="1"/>
        <i x="3" s="1"/>
        <i x="2" s="1"/>
        <i x="0" s="1"/>
        <i x="1" s="1"/>
        <i x="6" s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tus" xr10:uid="{92B10395-FC36-4ACF-B17E-483D333375A7}" sourceName="Status">
  <extLst>
    <x:ext xmlns:x15="http://schemas.microsoft.com/office/spreadsheetml/2010/11/main" uri="{2F2917AC-EB37-4324-AD4E-5DD8C200BD13}">
      <x15:tableSlicerCache tableId="2" column="6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ponsável" xr10:uid="{61F4BA5C-384D-41EA-9DF5-328772B823E7}" sourceName="Reponsável Principal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téria" xr10:uid="{F6E51DF7-5B99-411B-BCF0-E3933A3ED11A}" sourceName="Matéria">
  <extLst>
    <x:ext xmlns:x15="http://schemas.microsoft.com/office/spreadsheetml/2010/11/main" uri="{2F2917AC-EB37-4324-AD4E-5DD8C200BD13}">
      <x15:tableSlicerCache tableId="2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us" xr10:uid="{D433B667-0466-466F-899C-4314A24068C5}" cache="SegmentaçãodeDados_Status" caption="Status" rowHeight="241300"/>
  <slicer name="Reponsável" xr10:uid="{68FD562E-403B-4E99-8009-D1691A06CB58}" cache="SegmentaçãodeDados_Reponsável" caption="Reponsável Principal" rowHeight="241300"/>
  <slicer name="Matéria" xr10:uid="{7FFAB91D-7BC0-43CB-82AB-DC06E54A9CFA}" cache="SegmentaçãodeDados_Matéria" caption="Matéri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ponsável Principal" xr10:uid="{194BEA12-3583-41A0-86FE-A7306D1AED54}" cache="SegmentaçãodeDados_Reponsável_Principal" caption="Reponsável Principal" style="SlicerStyleOther2" rowHeight="241300"/>
  <slicer name="Status 1" xr10:uid="{B6D44DED-16B4-4F2B-93ED-F3C63147707E}" cache="SegmentaçãodeDados_Status1" caption="Status" style="SlicerStyleOther2" rowHeight="241300"/>
  <slicer name="Matéria 1" xr10:uid="{56C4567B-F357-4F1E-A04D-16FE072FF307}" cache="SegmentaçãodeDados_Matéria1" caption="Matéria" style="SlicerStyleOther2" rowHeight="241300"/>
  <slicer name="N° Sprint" xr10:uid="{89A700EC-A5C4-4A4A-9A00-717A76BA9A6D}" cache="SegmentaçãodeDados_N°_Sprint" caption="N° Sprint" style="SlicerStyleOther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17A02-534E-42F2-BA8B-D7754982FBB4}" name="Tabela2" displayName="Tabela2" ref="B2:J82" totalsRowShown="0" headerRowDxfId="57" dataDxfId="56">
  <autoFilter ref="B2:J82" xr:uid="{3D617A02-534E-42F2-BA8B-D7754982FBB4}"/>
  <sortState xmlns:xlrd2="http://schemas.microsoft.com/office/spreadsheetml/2017/richdata2" ref="B3:J82">
    <sortCondition ref="E2:E82"/>
  </sortState>
  <tableColumns count="9">
    <tableColumn id="1" xr3:uid="{2022AC74-785F-4823-857A-F8806EAC58CA}" name="Tarefa" dataDxfId="55"/>
    <tableColumn id="9" xr3:uid="{D54781CD-893B-4C07-930B-53F18C584236}" name="Descrição" dataDxfId="54"/>
    <tableColumn id="2" xr3:uid="{02C8EA85-5ED7-49CE-8512-781D59E2E5EB}" name="Reponsável Principal" dataDxfId="53"/>
    <tableColumn id="6" xr3:uid="{6FB189D0-C080-484C-B6A7-B735168B2096}" name="Status" dataDxfId="52"/>
    <tableColumn id="3" xr3:uid="{91FE241F-03FA-40DC-9A3C-B41346793324}" name="Prazo" dataDxfId="51">
      <calculatedColumnFormula>IF(OR(Tabela2[[#This Row],[Início]]=0,Tabela2[[#This Row],[Entrega]]=0),"-",Tabela2[[#This Row],[Entrega]]-Tabela2[[#This Row],[Início]])</calculatedColumnFormula>
    </tableColumn>
    <tableColumn id="4" xr3:uid="{6DDABA18-75B7-4967-8E5A-71A610472C66}" name="Início" dataDxfId="50"/>
    <tableColumn id="5" xr3:uid="{3D33E67A-BF95-432C-865E-1E046001BFAE}" name="Entrega" dataDxfId="49">
      <calculatedColumnFormula>Tabela2[[#This Row],[Início]]+Tabela2[[#This Row],[Prazo]]</calculatedColumnFormula>
    </tableColumn>
    <tableColumn id="7" xr3:uid="{F6846A9F-4E0B-44E6-976D-A69BD525C95D}" name="Matéria" dataDxfId="48">
      <calculatedColumnFormula>-I10</calculatedColumnFormula>
    </tableColumn>
    <tableColumn id="8" xr3:uid="{32A07184-D273-47EC-9395-EF6DDF7B5EF1}" name="N° Sprint" dataDxfId="47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2D3775-0048-4189-A200-C88CCDCD6590}" name="Tabela18" displayName="Tabela18" ref="I3:N14" totalsRowShown="0" headerRowDxfId="20" headerRowBorderDxfId="19" tableBorderDxfId="18" totalsRowBorderDxfId="17">
  <autoFilter ref="I3:N14" xr:uid="{702D3775-0048-4189-A200-C88CCDCD6590}"/>
  <sortState xmlns:xlrd2="http://schemas.microsoft.com/office/spreadsheetml/2017/richdata2" ref="I4:N14">
    <sortCondition descending="1" ref="J3:J14"/>
  </sortState>
  <tableColumns count="6">
    <tableColumn id="1" xr3:uid="{371176EC-E4C1-47B1-A493-17FF3EEA8BE0}" name="MEMBRO" dataDxfId="16"/>
    <tableColumn id="2" xr3:uid="{5A6A43FD-CA76-475F-9010-EE6399925CF3}" name="TOTAL" dataDxfId="15">
      <calculatedColumnFormula xml:space="preserve"> COUNTIF(Tabela2[Reponsável Principal],#REF!)</calculatedColumnFormula>
    </tableColumn>
    <tableColumn id="3" xr3:uid="{A35845E8-00E1-4E20-A717-B26E2A804DCE}" name="Não iniciado" dataDxfId="14">
      <calculatedColumnFormula>COUNTIFS(Tabela2[Reponsável Principal],Tabela18[[#This Row],[MEMBRO]],Tabela2[Status],Tabela18[[#Headers],[Não iniciado]])</calculatedColumnFormula>
    </tableColumn>
    <tableColumn id="4" xr3:uid="{2D922CB3-F9BB-4D44-A60E-BBA6261E2306}" name="Em andamento" dataDxfId="13">
      <calculatedColumnFormula>COUNTIFS(Tabela2[Reponsável Principal],Tabela18[[#This Row],[MEMBRO]],Tabela2[Status],Tabela18[[#Headers],[Em andamento]])</calculatedColumnFormula>
    </tableColumn>
    <tableColumn id="5" xr3:uid="{4FF97512-E87C-4727-9A03-1913079C4321}" name="Validação" dataDxfId="12">
      <calculatedColumnFormula>COUNTIFS(Tabela2[Reponsável Principal],Tabela18[[#This Row],[MEMBRO]],Tabela2[Status],Tabela18[[#Headers],[Validação]])</calculatedColumnFormula>
    </tableColumn>
    <tableColumn id="6" xr3:uid="{1587E96A-6CDC-4A54-8191-83C384E94657}" name="Finalizado" dataDxfId="11">
      <calculatedColumnFormula>COUNTIFS(Tabela2[Reponsável Principal],Tabela18[[#This Row],[MEMBRO]],Tabela2[Status],Tabela18[[#Headers],[Finalizado]])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20D6C9-0FCE-42B7-9A10-072F8B4BCFE5}" name="Tabela4" displayName="Tabela4" ref="B7:D8" totalsRowShown="0" headerRowDxfId="10">
  <autoFilter ref="B7:D8" xr:uid="{4C20D6C9-0FCE-42B7-9A10-072F8B4BCFE5}"/>
  <tableColumns count="3">
    <tableColumn id="1" xr3:uid="{7E1A2C86-179C-45A7-B789-B44029B0199B}" name="INÍCIO" dataDxfId="9">
      <calculatedColumnFormula array="1">_xlfn.IFS(B5=1,"16/8/2023",B5=2,"30/08/2023",B5=3,"13/09/2023",B5=4,"27/09/2023",B5=5,"11/10/2023",B5=6,"25/10/2023",B5=7,"8/11/2023")</calculatedColumnFormula>
    </tableColumn>
    <tableColumn id="2" xr3:uid="{0B89D45A-3B2A-49CA-9D5D-8311AABF3E70}" name="TÉRMINO" dataDxfId="8">
      <calculatedColumnFormula array="1">_xlfn.IFS(B5=1,"30/08/2023",B5=2,"13/09/2023",B5=3,"27/09/2023",B5=4,"11/10/2023",B5=5,"25/10/2023",B5=6,"8/11/2023",B5=7,"-")</calculatedColumnFormula>
    </tableColumn>
    <tableColumn id="3" xr3:uid="{E8BF4A7D-EDF2-441D-B1AE-5F8862AEE53E}" name="DURAÇÃO" dataDxfId="7">
      <calculatedColumnFormula>IF(OR(Tabela4[[#This Row],[TÉRMINO]]="-",Tabela4[[#This Row],[INÍCIO]]="-"),"-",Tabela4[[#This Row],[TÉRMINO]]-Tabela4[[#This Row],[INÍCIO]])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746DC2-D44E-4030-9754-5DB3008D7435}" name="Tabela3" displayName="Tabela3" ref="G11:H18" totalsRowShown="0" headerRowDxfId="6" dataDxfId="4" headerRowBorderDxfId="5" tableBorderDxfId="3" totalsRowBorderDxfId="2">
  <autoFilter ref="G11:H18" xr:uid="{2C746DC2-D44E-4030-9754-5DB3008D7435}"/>
  <tableColumns count="2">
    <tableColumn id="1" xr3:uid="{0E92C4C6-321C-42BB-A934-18803BE98EA5}" name="SPRINT" dataDxfId="1"/>
    <tableColumn id="2" xr3:uid="{98DBFF3C-C25D-49C6-BF15-0B9E17478D05}" name="Tarefas por Sprint" dataDxfId="0">
      <calculatedColumnFormula>COUNTIF(Tabela2[N° Sprint],Tabela3[[#This Row],[SPRINT]])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FF0000"/>
      </a:accent2>
      <a:accent3>
        <a:srgbClr val="FFC000"/>
      </a:accent3>
      <a:accent4>
        <a:srgbClr val="A8D08D"/>
      </a:accent4>
      <a:accent5>
        <a:srgbClr val="70AD47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5" Type="http://schemas.microsoft.com/office/2007/relationships/slicer" Target="../slicers/slicer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28D4-E8A3-4794-8213-7A2F71F6A8D1}">
  <dimension ref="B2:P90"/>
  <sheetViews>
    <sheetView topLeftCell="I1" zoomScale="66" zoomScaleNormal="10" workbookViewId="0">
      <selection activeCell="X29" sqref="X29"/>
    </sheetView>
  </sheetViews>
  <sheetFormatPr defaultRowHeight="18" customHeight="1" x14ac:dyDescent="0.35"/>
  <cols>
    <col min="1" max="1" width="29.26953125" customWidth="1"/>
    <col min="2" max="2" width="50.7265625" customWidth="1"/>
    <col min="3" max="3" width="80.7265625" customWidth="1"/>
    <col min="4" max="4" width="35.7265625" customWidth="1"/>
    <col min="5" max="10" width="20.7265625" customWidth="1"/>
    <col min="13" max="13" width="7.1796875" customWidth="1"/>
    <col min="14" max="14" width="44.453125" bestFit="1" customWidth="1"/>
    <col min="15" max="15" width="21.81640625" bestFit="1" customWidth="1"/>
    <col min="16" max="16" width="24.54296875" bestFit="1" customWidth="1"/>
  </cols>
  <sheetData>
    <row r="2" spans="2:15" ht="18" customHeight="1" x14ac:dyDescent="0.35">
      <c r="B2" s="18" t="s">
        <v>0</v>
      </c>
      <c r="C2" s="18" t="s">
        <v>1</v>
      </c>
      <c r="D2" s="60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</row>
    <row r="3" spans="2:15" ht="18" customHeight="1" x14ac:dyDescent="0.35">
      <c r="B3" s="16" t="s">
        <v>9</v>
      </c>
      <c r="C3" s="16" t="s">
        <v>10</v>
      </c>
      <c r="D3" s="16" t="s">
        <v>11</v>
      </c>
      <c r="E3" s="16" t="s">
        <v>12</v>
      </c>
      <c r="F3" s="16">
        <f>IF(OR(Tabela2[[#This Row],[Início]]=0,Tabela2[[#This Row],[Entrega]]=0),"-",Tabela2[[#This Row],[Entrega]]-Tabela2[[#This Row],[Início]])</f>
        <v>1</v>
      </c>
      <c r="G3" s="17">
        <v>45236</v>
      </c>
      <c r="H3" s="17">
        <v>45237</v>
      </c>
      <c r="I3" s="16" t="s">
        <v>13</v>
      </c>
      <c r="J3" s="15">
        <v>6</v>
      </c>
    </row>
    <row r="4" spans="2:15" ht="18" customHeight="1" x14ac:dyDescent="0.35">
      <c r="B4" s="16" t="s">
        <v>14</v>
      </c>
      <c r="C4" s="16" t="s">
        <v>15</v>
      </c>
      <c r="D4" s="16" t="s">
        <v>16</v>
      </c>
      <c r="E4" s="16" t="s">
        <v>12</v>
      </c>
      <c r="F4" s="16">
        <f>IF(OR(Tabela2[[#This Row],[Início]]=0,Tabela2[[#This Row],[Entrega]]=0),"-",Tabela2[[#This Row],[Entrega]]-Tabela2[[#This Row],[Início]])</f>
        <v>6</v>
      </c>
      <c r="G4" s="17">
        <v>45231</v>
      </c>
      <c r="H4" s="17">
        <v>45237</v>
      </c>
      <c r="I4" s="16" t="s">
        <v>17</v>
      </c>
      <c r="J4" s="15">
        <v>6</v>
      </c>
    </row>
    <row r="5" spans="2:15" ht="18" customHeight="1" x14ac:dyDescent="0.35">
      <c r="B5" s="16" t="s">
        <v>18</v>
      </c>
      <c r="C5" s="16" t="s">
        <v>19</v>
      </c>
      <c r="D5" s="16" t="s">
        <v>20</v>
      </c>
      <c r="E5" s="16" t="s">
        <v>12</v>
      </c>
      <c r="F5" s="16">
        <f>IF(OR(Tabela2[[#This Row],[Início]]=0,Tabela2[[#This Row],[Entrega]]=0),"-",Tabela2[[#This Row],[Entrega]]-Tabela2[[#This Row],[Início]])</f>
        <v>12</v>
      </c>
      <c r="G5" s="17">
        <v>45226</v>
      </c>
      <c r="H5" s="17">
        <v>45238</v>
      </c>
      <c r="I5" s="16" t="s">
        <v>21</v>
      </c>
      <c r="J5" s="15">
        <v>6</v>
      </c>
    </row>
    <row r="6" spans="2:15" ht="18" customHeight="1" x14ac:dyDescent="0.35">
      <c r="B6" s="16" t="s">
        <v>22</v>
      </c>
      <c r="C6" s="16" t="s">
        <v>23</v>
      </c>
      <c r="D6" s="16" t="s">
        <v>24</v>
      </c>
      <c r="E6" s="16" t="s">
        <v>12</v>
      </c>
      <c r="F6" s="16">
        <f>IF(OR(Tabela2[[#This Row],[Início]]=0,Tabela2[[#This Row],[Entrega]]=0),"-",Tabela2[[#This Row],[Entrega]]-Tabela2[[#This Row],[Início]])</f>
        <v>19</v>
      </c>
      <c r="G6" s="17">
        <v>45224</v>
      </c>
      <c r="H6" s="17">
        <v>45243</v>
      </c>
      <c r="I6" s="16" t="s">
        <v>25</v>
      </c>
      <c r="J6" s="15">
        <v>7</v>
      </c>
    </row>
    <row r="7" spans="2:15" ht="18" customHeight="1" x14ac:dyDescent="0.35">
      <c r="B7" s="16" t="s">
        <v>26</v>
      </c>
      <c r="C7" s="16" t="s">
        <v>27</v>
      </c>
      <c r="D7" s="16" t="s">
        <v>20</v>
      </c>
      <c r="E7" s="16" t="s">
        <v>28</v>
      </c>
      <c r="F7" s="16">
        <f>IF(OR(Tabela2[[#This Row],[Início]]=0,Tabela2[[#This Row],[Entrega]]=0),"-",Tabela2[[#This Row],[Entrega]]-Tabela2[[#This Row],[Início]])</f>
        <v>0</v>
      </c>
      <c r="G7" s="17">
        <v>45161</v>
      </c>
      <c r="H7" s="17">
        <v>45161</v>
      </c>
      <c r="I7" s="16" t="s">
        <v>21</v>
      </c>
      <c r="J7" s="15">
        <v>1</v>
      </c>
    </row>
    <row r="8" spans="2:15" ht="18" customHeight="1" x14ac:dyDescent="0.35">
      <c r="B8" s="16" t="s">
        <v>29</v>
      </c>
      <c r="C8" s="16" t="s">
        <v>30</v>
      </c>
      <c r="D8" s="16" t="s">
        <v>16</v>
      </c>
      <c r="E8" s="16" t="s">
        <v>28</v>
      </c>
      <c r="F8" s="16">
        <f>IF(OR(Tabela2[[#This Row],[Início]]=0,Tabela2[[#This Row],[Entrega]]=0),"-",Tabela2[[#This Row],[Entrega]]-Tabela2[[#This Row],[Início]])</f>
        <v>7</v>
      </c>
      <c r="G8" s="17">
        <v>45161</v>
      </c>
      <c r="H8" s="17">
        <v>45168</v>
      </c>
      <c r="I8" s="16" t="s">
        <v>31</v>
      </c>
      <c r="J8" s="15">
        <v>1</v>
      </c>
      <c r="N8" s="71" t="s">
        <v>32</v>
      </c>
      <c r="O8" s="72"/>
    </row>
    <row r="9" spans="2:15" ht="18" customHeight="1" x14ac:dyDescent="0.35">
      <c r="B9" s="16" t="s">
        <v>33</v>
      </c>
      <c r="C9" s="16" t="s">
        <v>34</v>
      </c>
      <c r="D9" s="16" t="s">
        <v>16</v>
      </c>
      <c r="E9" s="16" t="s">
        <v>28</v>
      </c>
      <c r="F9" s="16">
        <f>IF(OR(Tabela2[[#This Row],[Início]]=0,Tabela2[[#This Row],[Entrega]]=0),"-",Tabela2[[#This Row],[Entrega]]-Tabela2[[#This Row],[Início]])</f>
        <v>7</v>
      </c>
      <c r="G9" s="17">
        <v>45161</v>
      </c>
      <c r="H9" s="17">
        <v>45168</v>
      </c>
      <c r="I9" s="16" t="s">
        <v>31</v>
      </c>
      <c r="J9" s="15">
        <v>1</v>
      </c>
      <c r="N9" s="7" t="s">
        <v>35</v>
      </c>
      <c r="O9" s="8">
        <f>COUNTIF(E:E,N9)</f>
        <v>1</v>
      </c>
    </row>
    <row r="10" spans="2:15" ht="18" customHeight="1" x14ac:dyDescent="0.35">
      <c r="B10" s="16" t="s">
        <v>36</v>
      </c>
      <c r="C10" s="16" t="s">
        <v>37</v>
      </c>
      <c r="D10" s="16" t="s">
        <v>20</v>
      </c>
      <c r="E10" s="16" t="s">
        <v>28</v>
      </c>
      <c r="F10" s="16">
        <f>IF(OR(Tabela2[[#This Row],[Início]]=0,Tabela2[[#This Row],[Entrega]]=0),"-",Tabela2[[#This Row],[Entrega]]-Tabela2[[#This Row],[Início]])</f>
        <v>7</v>
      </c>
      <c r="G10" s="17">
        <v>45161</v>
      </c>
      <c r="H10" s="17">
        <v>45168</v>
      </c>
      <c r="I10" s="16" t="s">
        <v>38</v>
      </c>
      <c r="J10" s="15">
        <v>1</v>
      </c>
      <c r="N10" s="63" t="s">
        <v>12</v>
      </c>
      <c r="O10" s="8">
        <f>COUNTIF(E:E,N10)</f>
        <v>5</v>
      </c>
    </row>
    <row r="11" spans="2:15" ht="18" customHeight="1" x14ac:dyDescent="0.35">
      <c r="B11" s="16" t="s">
        <v>39</v>
      </c>
      <c r="C11" s="64" t="s">
        <v>40</v>
      </c>
      <c r="D11" s="16" t="s">
        <v>41</v>
      </c>
      <c r="E11" s="16" t="s">
        <v>28</v>
      </c>
      <c r="F11" s="16">
        <f>IF(OR(Tabela2[[#This Row],[Início]]=0,Tabela2[[#This Row],[Entrega]]=0),"-",Tabela2[[#This Row],[Entrega]]-Tabela2[[#This Row],[Início]])</f>
        <v>3</v>
      </c>
      <c r="G11" s="17">
        <v>45220</v>
      </c>
      <c r="H11" s="17">
        <v>45223</v>
      </c>
      <c r="I11" s="16" t="s">
        <v>42</v>
      </c>
      <c r="J11" s="15">
        <v>5</v>
      </c>
      <c r="N11" s="13" t="s">
        <v>43</v>
      </c>
      <c r="O11" s="8">
        <f>COUNTIF(E:E,N11)</f>
        <v>7</v>
      </c>
    </row>
    <row r="12" spans="2:15" ht="18" customHeight="1" x14ac:dyDescent="0.35">
      <c r="B12" s="16" t="s">
        <v>44</v>
      </c>
      <c r="C12" s="16" t="s">
        <v>45</v>
      </c>
      <c r="D12" s="16" t="s">
        <v>46</v>
      </c>
      <c r="E12" s="16" t="s">
        <v>28</v>
      </c>
      <c r="F12" s="16">
        <f>IF(OR(Tabela2[[#This Row],[Início]]=0,Tabela2[[#This Row],[Entrega]]=0),"-",Tabela2[[#This Row],[Entrega]]-Tabela2[[#This Row],[Início]])</f>
        <v>12</v>
      </c>
      <c r="G12" s="17">
        <v>45154</v>
      </c>
      <c r="H12" s="17">
        <v>45166</v>
      </c>
      <c r="I12" s="16" t="s">
        <v>47</v>
      </c>
      <c r="J12" s="15">
        <v>1</v>
      </c>
      <c r="N12" s="14" t="s">
        <v>28</v>
      </c>
      <c r="O12" s="9">
        <f>COUNTIF(E:E,N12)</f>
        <v>64</v>
      </c>
    </row>
    <row r="13" spans="2:15" ht="18" customHeight="1" x14ac:dyDescent="0.35">
      <c r="B13" s="16" t="s">
        <v>48</v>
      </c>
      <c r="C13" s="16" t="s">
        <v>49</v>
      </c>
      <c r="D13" s="16" t="s">
        <v>16</v>
      </c>
      <c r="E13" s="16" t="s">
        <v>28</v>
      </c>
      <c r="F13" s="16">
        <f>IF(OR(Tabela2[[#This Row],[Início]]=0,Tabela2[[#This Row],[Entrega]]=0),"-",Tabela2[[#This Row],[Entrega]]-Tabela2[[#This Row],[Início]])</f>
        <v>12</v>
      </c>
      <c r="G13" s="17">
        <v>45156</v>
      </c>
      <c r="H13" s="17">
        <v>45168</v>
      </c>
      <c r="I13" s="16" t="s">
        <v>25</v>
      </c>
      <c r="J13" s="15">
        <v>1</v>
      </c>
    </row>
    <row r="14" spans="2:15" ht="18" customHeight="1" x14ac:dyDescent="0.35">
      <c r="B14" s="16" t="s">
        <v>50</v>
      </c>
      <c r="C14" s="16" t="s">
        <v>51</v>
      </c>
      <c r="D14" s="16" t="s">
        <v>24</v>
      </c>
      <c r="E14" s="16" t="s">
        <v>28</v>
      </c>
      <c r="F14" s="16">
        <f>IF(OR(Tabela2[[#This Row],[Início]]=0,Tabela2[[#This Row],[Entrega]]=0),"-",Tabela2[[#This Row],[Entrega]]-Tabela2[[#This Row],[Início]])</f>
        <v>28</v>
      </c>
      <c r="G14" s="17">
        <v>45154</v>
      </c>
      <c r="H14" s="17">
        <v>45182</v>
      </c>
      <c r="I14" s="16" t="s">
        <v>21</v>
      </c>
      <c r="J14" s="15">
        <v>1</v>
      </c>
      <c r="O14" t="s">
        <v>52</v>
      </c>
    </row>
    <row r="15" spans="2:15" ht="18" customHeight="1" x14ac:dyDescent="0.35">
      <c r="B15" s="16" t="s">
        <v>53</v>
      </c>
      <c r="C15" s="16" t="s">
        <v>54</v>
      </c>
      <c r="D15" s="16" t="s">
        <v>55</v>
      </c>
      <c r="E15" s="16" t="s">
        <v>28</v>
      </c>
      <c r="F15" s="16">
        <f>IF(OR(Tabela2[[#This Row],[Início]]=0,Tabela2[[#This Row],[Entrega]]=0),"-",Tabela2[[#This Row],[Entrega]]-Tabela2[[#This Row],[Início]])</f>
        <v>5</v>
      </c>
      <c r="G15" s="17">
        <v>45168</v>
      </c>
      <c r="H15" s="17">
        <v>45173</v>
      </c>
      <c r="I15" s="16" t="s">
        <v>25</v>
      </c>
      <c r="J15" s="15">
        <v>2</v>
      </c>
    </row>
    <row r="16" spans="2:15" ht="18" customHeight="1" x14ac:dyDescent="0.35">
      <c r="B16" s="16" t="s">
        <v>56</v>
      </c>
      <c r="C16" s="16" t="s">
        <v>57</v>
      </c>
      <c r="D16" s="16" t="s">
        <v>20</v>
      </c>
      <c r="E16" s="16" t="s">
        <v>28</v>
      </c>
      <c r="F16" s="16">
        <f>IF(OR(Tabela2[[#This Row],[Início]]=0,Tabela2[[#This Row],[Entrega]]=0),"-",Tabela2[[#This Row],[Entrega]]-Tabela2[[#This Row],[Início]])</f>
        <v>5</v>
      </c>
      <c r="G16" s="17">
        <v>45170</v>
      </c>
      <c r="H16" s="17">
        <v>45175</v>
      </c>
      <c r="I16" s="16" t="s">
        <v>38</v>
      </c>
      <c r="J16" s="15">
        <v>2</v>
      </c>
    </row>
    <row r="17" spans="2:16" ht="18" customHeight="1" x14ac:dyDescent="0.35">
      <c r="B17" s="16" t="s">
        <v>58</v>
      </c>
      <c r="C17" s="47" t="s">
        <v>59</v>
      </c>
      <c r="D17" s="16" t="s">
        <v>41</v>
      </c>
      <c r="E17" s="16" t="s">
        <v>28</v>
      </c>
      <c r="F17" s="16">
        <f>IF(OR(Tabela2[[#This Row],[Início]]=0,Tabela2[[#This Row],[Entrega]]=0),"-",Tabela2[[#This Row],[Entrega]]-Tabela2[[#This Row],[Início]])</f>
        <v>28</v>
      </c>
      <c r="G17" s="17">
        <v>45168</v>
      </c>
      <c r="H17" s="17">
        <v>45196</v>
      </c>
      <c r="I17" s="16" t="s">
        <v>17</v>
      </c>
      <c r="J17" s="15">
        <v>2</v>
      </c>
      <c r="N17" s="4" t="s">
        <v>0</v>
      </c>
      <c r="O17" s="5" t="s">
        <v>60</v>
      </c>
      <c r="P17" s="6" t="s">
        <v>61</v>
      </c>
    </row>
    <row r="18" spans="2:16" ht="18" customHeight="1" x14ac:dyDescent="0.35">
      <c r="B18" s="16" t="s">
        <v>62</v>
      </c>
      <c r="C18" s="16" t="s">
        <v>63</v>
      </c>
      <c r="D18" s="16" t="s">
        <v>55</v>
      </c>
      <c r="E18" s="16" t="s">
        <v>28</v>
      </c>
      <c r="F18" s="16">
        <f>IF(OR(Tabela2[[#This Row],[Início]]=0,Tabela2[[#This Row],[Entrega]]=0),"-",Tabela2[[#This Row],[Entrega]]-Tabela2[[#This Row],[Início]])</f>
        <v>28</v>
      </c>
      <c r="G18" s="17">
        <v>45175</v>
      </c>
      <c r="H18" s="17">
        <v>45203</v>
      </c>
      <c r="I18" s="16" t="s">
        <v>25</v>
      </c>
      <c r="J18" s="15">
        <v>2</v>
      </c>
      <c r="N18" s="45" t="s">
        <v>18</v>
      </c>
      <c r="O18" s="2">
        <f>VLOOKUP(N18,Tabela2[],5)</f>
        <v>0</v>
      </c>
      <c r="P18" s="3" t="str">
        <f ca="1">IF(VLOOKUP(N18,Tabela2[],7)-TODAY() &gt;= 0, VLOOKUP(N18,Tabela2[],7)-TODAY(), "Tarefa finalizada")</f>
        <v>Tarefa finalizada</v>
      </c>
    </row>
    <row r="19" spans="2:16" ht="18" customHeight="1" x14ac:dyDescent="0.35">
      <c r="B19" s="16" t="s">
        <v>64</v>
      </c>
      <c r="C19" s="16" t="s">
        <v>65</v>
      </c>
      <c r="D19" s="16" t="s">
        <v>16</v>
      </c>
      <c r="E19" s="16" t="s">
        <v>28</v>
      </c>
      <c r="F19" s="16">
        <f>IF(OR(Tabela2[[#This Row],[Início]]=0,Tabela2[[#This Row],[Entrega]]=0),"-",Tabela2[[#This Row],[Entrega]]-Tabela2[[#This Row],[Início]])</f>
        <v>56</v>
      </c>
      <c r="G19" s="17">
        <v>45170</v>
      </c>
      <c r="H19" s="17">
        <v>45226</v>
      </c>
      <c r="I19" s="16" t="s">
        <v>25</v>
      </c>
      <c r="J19" s="15">
        <v>2</v>
      </c>
    </row>
    <row r="20" spans="2:16" ht="18" customHeight="1" x14ac:dyDescent="0.35">
      <c r="B20" s="16" t="s">
        <v>66</v>
      </c>
      <c r="C20" s="48" t="s">
        <v>67</v>
      </c>
      <c r="D20" s="16" t="s">
        <v>68</v>
      </c>
      <c r="E20" s="16" t="s">
        <v>28</v>
      </c>
      <c r="F20" s="16">
        <f>IF(OR(Tabela2[[#This Row],[Início]]=0,Tabela2[[#This Row],[Entrega]]=0),"-",Tabela2[[#This Row],[Entrega]]-Tabela2[[#This Row],[Início]])</f>
        <v>2</v>
      </c>
      <c r="G20" s="17">
        <v>45190</v>
      </c>
      <c r="H20" s="17">
        <v>45192</v>
      </c>
      <c r="I20" s="16" t="s">
        <v>38</v>
      </c>
      <c r="J20" s="15">
        <v>3</v>
      </c>
      <c r="N20" s="10"/>
    </row>
    <row r="21" spans="2:16" ht="18" customHeight="1" x14ac:dyDescent="0.35">
      <c r="B21" s="16" t="s">
        <v>69</v>
      </c>
      <c r="C21" s="16" t="s">
        <v>70</v>
      </c>
      <c r="D21" s="16" t="s">
        <v>71</v>
      </c>
      <c r="E21" s="16" t="s">
        <v>28</v>
      </c>
      <c r="F21" s="16">
        <f>IF(OR(Tabela2[[#This Row],[Início]]=0,Tabela2[[#This Row],[Entrega]]=0),"-",Tabela2[[#This Row],[Entrega]]-Tabela2[[#This Row],[Início]])</f>
        <v>4</v>
      </c>
      <c r="G21" s="17">
        <v>45187</v>
      </c>
      <c r="H21" s="17">
        <v>45191</v>
      </c>
      <c r="I21" s="16" t="s">
        <v>21</v>
      </c>
      <c r="J21" s="15">
        <v>3</v>
      </c>
      <c r="N21" s="10"/>
    </row>
    <row r="22" spans="2:16" ht="18" customHeight="1" x14ac:dyDescent="0.35">
      <c r="B22" s="16" t="s">
        <v>72</v>
      </c>
      <c r="C22" s="16" t="s">
        <v>73</v>
      </c>
      <c r="D22" s="16" t="s">
        <v>20</v>
      </c>
      <c r="E22" s="16" t="s">
        <v>28</v>
      </c>
      <c r="F22" s="16">
        <f>IF(OR(Tabela2[[#This Row],[Início]]=0,Tabela2[[#This Row],[Entrega]]=0),"-",Tabela2[[#This Row],[Entrega]]-Tabela2[[#This Row],[Início]])</f>
        <v>6</v>
      </c>
      <c r="G22" s="17">
        <v>45184</v>
      </c>
      <c r="H22" s="17">
        <v>45190</v>
      </c>
      <c r="I22" s="16" t="s">
        <v>25</v>
      </c>
      <c r="J22" s="15">
        <v>3</v>
      </c>
      <c r="N22" s="10"/>
    </row>
    <row r="23" spans="2:16" ht="18" customHeight="1" x14ac:dyDescent="0.35">
      <c r="B23" s="16" t="s">
        <v>74</v>
      </c>
      <c r="C23" s="16" t="s">
        <v>75</v>
      </c>
      <c r="D23" s="16" t="s">
        <v>76</v>
      </c>
      <c r="E23" s="16" t="s">
        <v>28</v>
      </c>
      <c r="F23" s="16">
        <f>IF(OR(Tabela2[[#This Row],[Início]]=0,Tabela2[[#This Row],[Entrega]]=0),"-",Tabela2[[#This Row],[Entrega]]-Tabela2[[#This Row],[Início]])</f>
        <v>13</v>
      </c>
      <c r="G23" s="17">
        <v>45183</v>
      </c>
      <c r="H23" s="17">
        <v>45196</v>
      </c>
      <c r="I23" s="16" t="s">
        <v>25</v>
      </c>
      <c r="J23" s="15">
        <v>3</v>
      </c>
      <c r="N23" s="10"/>
    </row>
    <row r="24" spans="2:16" ht="18" customHeight="1" x14ac:dyDescent="0.35">
      <c r="B24" s="16" t="s">
        <v>77</v>
      </c>
      <c r="C24" s="16" t="s">
        <v>78</v>
      </c>
      <c r="D24" s="16" t="s">
        <v>79</v>
      </c>
      <c r="E24" s="16" t="s">
        <v>28</v>
      </c>
      <c r="F24" s="16">
        <f>IF(OR(Tabela2[[#This Row],[Início]]=0,Tabela2[[#This Row],[Entrega]]=0),"-",Tabela2[[#This Row],[Entrega]]-Tabela2[[#This Row],[Início]])</f>
        <v>14</v>
      </c>
      <c r="G24" s="17">
        <v>45182</v>
      </c>
      <c r="H24" s="17">
        <v>45196</v>
      </c>
      <c r="I24" s="16" t="s">
        <v>21</v>
      </c>
      <c r="J24" s="15">
        <v>3</v>
      </c>
      <c r="N24" s="10"/>
    </row>
    <row r="25" spans="2:16" ht="18" customHeight="1" x14ac:dyDescent="0.35">
      <c r="B25" s="16" t="s">
        <v>80</v>
      </c>
      <c r="C25" s="16" t="s">
        <v>81</v>
      </c>
      <c r="D25" s="16" t="s">
        <v>76</v>
      </c>
      <c r="E25" s="16" t="s">
        <v>28</v>
      </c>
      <c r="F25" s="16">
        <f>IF(OR(Tabela2[[#This Row],[Início]]=0,Tabela2[[#This Row],[Entrega]]=0),"-",Tabela2[[#This Row],[Entrega]]-Tabela2[[#This Row],[Início]])</f>
        <v>1</v>
      </c>
      <c r="G25" s="17">
        <v>45203</v>
      </c>
      <c r="H25" s="17">
        <v>45204</v>
      </c>
      <c r="I25" s="16" t="s">
        <v>82</v>
      </c>
      <c r="J25" s="15">
        <v>4</v>
      </c>
      <c r="N25" s="10"/>
    </row>
    <row r="26" spans="2:16" ht="18" customHeight="1" x14ac:dyDescent="0.35">
      <c r="B26" s="16" t="s">
        <v>83</v>
      </c>
      <c r="C26" s="16" t="s">
        <v>84</v>
      </c>
      <c r="D26" s="16" t="s">
        <v>71</v>
      </c>
      <c r="E26" s="16" t="s">
        <v>28</v>
      </c>
      <c r="F26" s="16">
        <f>IF(OR(Tabela2[[#This Row],[Início]]=0,Tabela2[[#This Row],[Entrega]]=0),"-",Tabela2[[#This Row],[Entrega]]-Tabela2[[#This Row],[Início]])</f>
        <v>1</v>
      </c>
      <c r="G26" s="17">
        <v>45202</v>
      </c>
      <c r="H26" s="17">
        <v>45203</v>
      </c>
      <c r="I26" s="16" t="s">
        <v>47</v>
      </c>
      <c r="J26" s="15">
        <v>4</v>
      </c>
      <c r="N26" s="10"/>
    </row>
    <row r="27" spans="2:16" ht="18" customHeight="1" x14ac:dyDescent="0.35">
      <c r="B27" s="16" t="s">
        <v>85</v>
      </c>
      <c r="C27" s="16" t="s">
        <v>86</v>
      </c>
      <c r="D27" s="16" t="s">
        <v>76</v>
      </c>
      <c r="E27" s="16" t="s">
        <v>28</v>
      </c>
      <c r="F27" s="16">
        <f>IF(OR(Tabela2[[#This Row],[Início]]=0,Tabela2[[#This Row],[Entrega]]=0),"-",Tabela2[[#This Row],[Entrega]]-Tabela2[[#This Row],[Início]])</f>
        <v>1</v>
      </c>
      <c r="G27" s="17">
        <v>45201</v>
      </c>
      <c r="H27" s="17">
        <v>45202</v>
      </c>
      <c r="I27" s="16" t="s">
        <v>82</v>
      </c>
      <c r="J27" s="15">
        <v>4</v>
      </c>
      <c r="N27" s="10"/>
    </row>
    <row r="28" spans="2:16" ht="18" customHeight="1" x14ac:dyDescent="0.35">
      <c r="B28" s="16" t="s">
        <v>87</v>
      </c>
      <c r="C28" s="16" t="s">
        <v>88</v>
      </c>
      <c r="D28" s="16" t="s">
        <v>76</v>
      </c>
      <c r="E28" s="16" t="s">
        <v>28</v>
      </c>
      <c r="F28" s="16">
        <f>IF(OR(Tabela2[[#This Row],[Início]]=0,Tabela2[[#This Row],[Entrega]]=0),"-",Tabela2[[#This Row],[Entrega]]-Tabela2[[#This Row],[Início]])</f>
        <v>1</v>
      </c>
      <c r="G28" s="17">
        <v>45202</v>
      </c>
      <c r="H28" s="17">
        <v>45203</v>
      </c>
      <c r="I28" s="16" t="s">
        <v>82</v>
      </c>
      <c r="J28" s="15">
        <v>4</v>
      </c>
      <c r="N28" s="10"/>
    </row>
    <row r="29" spans="2:16" ht="18" customHeight="1" x14ac:dyDescent="0.35">
      <c r="B29" s="16" t="s">
        <v>89</v>
      </c>
      <c r="C29" s="16" t="s">
        <v>90</v>
      </c>
      <c r="D29" s="16" t="s">
        <v>76</v>
      </c>
      <c r="E29" s="16" t="s">
        <v>28</v>
      </c>
      <c r="F29" s="16">
        <f>IF(OR(Tabela2[[#This Row],[Início]]=0,Tabela2[[#This Row],[Entrega]]=0),"-",Tabela2[[#This Row],[Entrega]]-Tabela2[[#This Row],[Início]])</f>
        <v>1</v>
      </c>
      <c r="G29" s="17">
        <v>45204</v>
      </c>
      <c r="H29" s="17">
        <v>45205</v>
      </c>
      <c r="I29" s="16" t="s">
        <v>82</v>
      </c>
      <c r="J29" s="15">
        <v>4</v>
      </c>
      <c r="N29" s="10"/>
    </row>
    <row r="30" spans="2:16" ht="18" customHeight="1" x14ac:dyDescent="0.35">
      <c r="B30" s="16" t="s">
        <v>91</v>
      </c>
      <c r="C30" s="16" t="s">
        <v>92</v>
      </c>
      <c r="D30" s="16" t="s">
        <v>55</v>
      </c>
      <c r="E30" s="16" t="s">
        <v>28</v>
      </c>
      <c r="F30" s="16">
        <f>IF(OR(Tabela2[[#This Row],[Início]]=0,Tabela2[[#This Row],[Entrega]]=0),"-",Tabela2[[#This Row],[Entrega]]-Tabela2[[#This Row],[Início]])</f>
        <v>2</v>
      </c>
      <c r="G30" s="17">
        <v>45201</v>
      </c>
      <c r="H30" s="17">
        <v>45203</v>
      </c>
      <c r="I30" s="16" t="s">
        <v>93</v>
      </c>
      <c r="J30" s="15">
        <v>4</v>
      </c>
      <c r="N30" s="10"/>
    </row>
    <row r="31" spans="2:16" ht="18" customHeight="1" x14ac:dyDescent="0.35">
      <c r="B31" s="16" t="s">
        <v>96</v>
      </c>
      <c r="C31" s="16" t="s">
        <v>97</v>
      </c>
      <c r="D31" s="16" t="s">
        <v>76</v>
      </c>
      <c r="E31" s="16" t="s">
        <v>28</v>
      </c>
      <c r="F31" s="16">
        <f>IF(OR(Tabela2[[#This Row],[Início]]=0,Tabela2[[#This Row],[Entrega]]=0),"-",Tabela2[[#This Row],[Entrega]]-Tabela2[[#This Row],[Início]])</f>
        <v>4</v>
      </c>
      <c r="G31" s="17">
        <v>45197</v>
      </c>
      <c r="H31" s="17">
        <v>45201</v>
      </c>
      <c r="I31" s="16" t="s">
        <v>82</v>
      </c>
      <c r="J31" s="15">
        <v>4</v>
      </c>
      <c r="N31" s="10"/>
    </row>
    <row r="32" spans="2:16" ht="18" customHeight="1" x14ac:dyDescent="0.35">
      <c r="B32" s="16" t="s">
        <v>98</v>
      </c>
      <c r="C32" s="16" t="s">
        <v>99</v>
      </c>
      <c r="D32" s="16" t="s">
        <v>41</v>
      </c>
      <c r="E32" s="16" t="s">
        <v>28</v>
      </c>
      <c r="F32" s="16">
        <f>IF(OR(Tabela2[[#This Row],[Início]]=0,Tabela2[[#This Row],[Entrega]]=0),"-",Tabela2[[#This Row],[Entrega]]-Tabela2[[#This Row],[Início]])</f>
        <v>5</v>
      </c>
      <c r="G32" s="17">
        <v>45197</v>
      </c>
      <c r="H32" s="17">
        <v>45202</v>
      </c>
      <c r="I32" s="16" t="s">
        <v>31</v>
      </c>
      <c r="J32" s="15">
        <v>4</v>
      </c>
      <c r="N32" s="10"/>
    </row>
    <row r="33" spans="2:14" ht="18" customHeight="1" x14ac:dyDescent="0.35">
      <c r="B33" s="16" t="s">
        <v>100</v>
      </c>
      <c r="C33" s="16" t="s">
        <v>101</v>
      </c>
      <c r="D33" s="16" t="s">
        <v>76</v>
      </c>
      <c r="E33" s="16" t="s">
        <v>28</v>
      </c>
      <c r="F33" s="16">
        <f>IF(OR(Tabela2[[#This Row],[Início]]=0,Tabela2[[#This Row],[Entrega]]=0),"-",Tabela2[[#This Row],[Entrega]]-Tabela2[[#This Row],[Início]])</f>
        <v>5</v>
      </c>
      <c r="G33" s="17">
        <v>45205</v>
      </c>
      <c r="H33" s="17">
        <v>45210</v>
      </c>
      <c r="I33" s="16" t="s">
        <v>82</v>
      </c>
      <c r="J33" s="15">
        <v>4</v>
      </c>
      <c r="N33" s="10"/>
    </row>
    <row r="34" spans="2:14" ht="18" customHeight="1" x14ac:dyDescent="0.35">
      <c r="B34" s="16" t="s">
        <v>102</v>
      </c>
      <c r="C34" s="16" t="s">
        <v>103</v>
      </c>
      <c r="D34" s="16" t="s">
        <v>41</v>
      </c>
      <c r="E34" s="16" t="s">
        <v>28</v>
      </c>
      <c r="F34" s="16">
        <f>IF(OR(Tabela2[[#This Row],[Início]]=0,Tabela2[[#This Row],[Entrega]]=0),"-",Tabela2[[#This Row],[Entrega]]-Tabela2[[#This Row],[Início]])</f>
        <v>11</v>
      </c>
      <c r="G34" s="17">
        <v>45156</v>
      </c>
      <c r="H34" s="17">
        <v>45167</v>
      </c>
      <c r="I34" s="16" t="s">
        <v>25</v>
      </c>
      <c r="J34" s="15">
        <v>1</v>
      </c>
      <c r="N34" s="10"/>
    </row>
    <row r="35" spans="2:14" ht="18" customHeight="1" x14ac:dyDescent="0.35">
      <c r="B35" s="16" t="s">
        <v>104</v>
      </c>
      <c r="C35" s="16" t="s">
        <v>105</v>
      </c>
      <c r="D35" s="16" t="s">
        <v>11</v>
      </c>
      <c r="E35" s="16" t="s">
        <v>28</v>
      </c>
      <c r="F35" s="16">
        <f>IF(OR(Tabela2[[#This Row],[Início]]=0,Tabela2[[#This Row],[Entrega]]=0),"-",Tabela2[[#This Row],[Entrega]]-Tabela2[[#This Row],[Início]])</f>
        <v>7</v>
      </c>
      <c r="G35" s="17">
        <v>45203</v>
      </c>
      <c r="H35" s="17">
        <v>45210</v>
      </c>
      <c r="I35" s="16" t="s">
        <v>93</v>
      </c>
      <c r="J35" s="15">
        <v>4</v>
      </c>
      <c r="N35" s="10"/>
    </row>
    <row r="36" spans="2:14" ht="18" customHeight="1" x14ac:dyDescent="0.35">
      <c r="B36" s="16" t="s">
        <v>106</v>
      </c>
      <c r="C36" s="16" t="s">
        <v>107</v>
      </c>
      <c r="D36" s="16" t="s">
        <v>24</v>
      </c>
      <c r="E36" s="16" t="s">
        <v>28</v>
      </c>
      <c r="F36" s="16">
        <f>IF(OR(Tabela2[[#This Row],[Início]]=0,Tabela2[[#This Row],[Entrega]]=0),"-",Tabela2[[#This Row],[Entrega]]-Tabela2[[#This Row],[Início]])</f>
        <v>7</v>
      </c>
      <c r="G36" s="17">
        <v>45203</v>
      </c>
      <c r="H36" s="17">
        <v>45210</v>
      </c>
      <c r="I36" s="16" t="s">
        <v>93</v>
      </c>
      <c r="J36" s="15">
        <v>4</v>
      </c>
      <c r="N36" s="10"/>
    </row>
    <row r="37" spans="2:14" ht="18" customHeight="1" x14ac:dyDescent="0.35">
      <c r="B37" s="16" t="s">
        <v>108</v>
      </c>
      <c r="C37" s="16" t="s">
        <v>109</v>
      </c>
      <c r="D37" s="16" t="s">
        <v>68</v>
      </c>
      <c r="E37" s="16" t="s">
        <v>28</v>
      </c>
      <c r="F37" s="16">
        <f>IF(OR(Tabela2[[#This Row],[Início]]=0,Tabela2[[#This Row],[Entrega]]=0),"-",Tabela2[[#This Row],[Entrega]]-Tabela2[[#This Row],[Início]])</f>
        <v>7</v>
      </c>
      <c r="G37" s="17">
        <v>45203</v>
      </c>
      <c r="H37" s="17">
        <v>45210</v>
      </c>
      <c r="I37" s="16" t="s">
        <v>93</v>
      </c>
      <c r="J37" s="15">
        <v>4</v>
      </c>
      <c r="N37" s="10"/>
    </row>
    <row r="38" spans="2:14" ht="18" customHeight="1" x14ac:dyDescent="0.35">
      <c r="B38" s="16" t="s">
        <v>110</v>
      </c>
      <c r="C38" s="16" t="s">
        <v>111</v>
      </c>
      <c r="D38" s="16" t="s">
        <v>11</v>
      </c>
      <c r="E38" s="16" t="s">
        <v>28</v>
      </c>
      <c r="F38" s="16">
        <f>IF(OR(Tabela2[[#This Row],[Início]]=0,Tabela2[[#This Row],[Entrega]]=0),"-",Tabela2[[#This Row],[Entrega]]-Tabela2[[#This Row],[Início]])</f>
        <v>7</v>
      </c>
      <c r="G38" s="17">
        <v>45203</v>
      </c>
      <c r="H38" s="17">
        <v>45210</v>
      </c>
      <c r="I38" s="16" t="s">
        <v>93</v>
      </c>
      <c r="J38" s="15">
        <v>4</v>
      </c>
      <c r="N38" s="10"/>
    </row>
    <row r="39" spans="2:14" ht="18" customHeight="1" x14ac:dyDescent="0.35">
      <c r="B39" s="16" t="s">
        <v>112</v>
      </c>
      <c r="C39" s="47" t="s">
        <v>113</v>
      </c>
      <c r="D39" s="16" t="s">
        <v>20</v>
      </c>
      <c r="E39" s="16" t="s">
        <v>28</v>
      </c>
      <c r="F39" s="16">
        <f>IF(OR(Tabela2[[#This Row],[Início]]=0,Tabela2[[#This Row],[Entrega]]=0),"-",Tabela2[[#This Row],[Entrega]]-Tabela2[[#This Row],[Início]])</f>
        <v>7</v>
      </c>
      <c r="G39" s="17">
        <v>45196</v>
      </c>
      <c r="H39" s="17">
        <v>45203</v>
      </c>
      <c r="I39" s="16" t="s">
        <v>38</v>
      </c>
      <c r="J39" s="15">
        <v>4</v>
      </c>
      <c r="N39" s="10"/>
    </row>
    <row r="40" spans="2:14" ht="18" customHeight="1" x14ac:dyDescent="0.35">
      <c r="B40" s="16" t="s">
        <v>114</v>
      </c>
      <c r="C40" s="16" t="s">
        <v>115</v>
      </c>
      <c r="D40" s="16" t="s">
        <v>20</v>
      </c>
      <c r="E40" s="16" t="s">
        <v>28</v>
      </c>
      <c r="F40" s="16">
        <f>IF(OR(Tabela2[[#This Row],[Início]]=0,Tabela2[[#This Row],[Entrega]]=0),"-",Tabela2[[#This Row],[Entrega]]-Tabela2[[#This Row],[Início]])</f>
        <v>7</v>
      </c>
      <c r="G40" s="17">
        <v>45205</v>
      </c>
      <c r="H40" s="17">
        <v>45212</v>
      </c>
      <c r="I40" s="16" t="s">
        <v>82</v>
      </c>
      <c r="J40" s="15">
        <v>4</v>
      </c>
      <c r="N40" s="10"/>
    </row>
    <row r="41" spans="2:14" ht="18" customHeight="1" x14ac:dyDescent="0.35">
      <c r="B41" s="16" t="s">
        <v>116</v>
      </c>
      <c r="C41" s="16" t="s">
        <v>117</v>
      </c>
      <c r="D41" s="16" t="s">
        <v>71</v>
      </c>
      <c r="E41" s="16" t="s">
        <v>28</v>
      </c>
      <c r="F41" s="16">
        <f>IF(OR(Tabela2[[#This Row],[Início]]=0,Tabela2[[#This Row],[Entrega]]=0),"-",Tabela2[[#This Row],[Entrega]]-Tabela2[[#This Row],[Início]])</f>
        <v>18</v>
      </c>
      <c r="G41" s="17">
        <v>45204</v>
      </c>
      <c r="H41" s="17">
        <v>45222</v>
      </c>
      <c r="I41" s="16" t="s">
        <v>21</v>
      </c>
      <c r="J41" s="15">
        <v>4</v>
      </c>
      <c r="N41" s="10"/>
    </row>
    <row r="42" spans="2:14" ht="18" customHeight="1" x14ac:dyDescent="0.35">
      <c r="B42" s="16" t="s">
        <v>118</v>
      </c>
      <c r="C42" s="16" t="s">
        <v>119</v>
      </c>
      <c r="D42" s="16" t="s">
        <v>76</v>
      </c>
      <c r="E42" s="16" t="s">
        <v>28</v>
      </c>
      <c r="F42" s="16">
        <f>IF(OR(Tabela2[[#This Row],[Início]]=0,Tabela2[[#This Row],[Entrega]]=0),"-",Tabela2[[#This Row],[Entrega]]-Tabela2[[#This Row],[Início]])</f>
        <v>1</v>
      </c>
      <c r="G42" s="17">
        <v>45218</v>
      </c>
      <c r="H42" s="17">
        <v>45219</v>
      </c>
      <c r="I42" s="16" t="s">
        <v>82</v>
      </c>
      <c r="J42" s="15">
        <v>5</v>
      </c>
      <c r="N42" s="10"/>
    </row>
    <row r="43" spans="2:14" ht="18" customHeight="1" x14ac:dyDescent="0.35">
      <c r="B43" s="16" t="s">
        <v>120</v>
      </c>
      <c r="C43" s="16" t="s">
        <v>121</v>
      </c>
      <c r="D43" s="16" t="s">
        <v>76</v>
      </c>
      <c r="E43" s="16" t="s">
        <v>28</v>
      </c>
      <c r="F43" s="16">
        <f>IF(OR(Tabela2[[#This Row],[Início]]=0,Tabela2[[#This Row],[Entrega]]=0),"-",Tabela2[[#This Row],[Entrega]]-Tabela2[[#This Row],[Início]])</f>
        <v>2</v>
      </c>
      <c r="G43" s="17">
        <v>45217</v>
      </c>
      <c r="H43" s="17">
        <v>45219</v>
      </c>
      <c r="I43" s="16" t="s">
        <v>82</v>
      </c>
      <c r="J43" s="15">
        <v>5</v>
      </c>
      <c r="N43" s="10"/>
    </row>
    <row r="44" spans="2:14" ht="18" customHeight="1" x14ac:dyDescent="0.35">
      <c r="B44" s="16" t="s">
        <v>122</v>
      </c>
      <c r="C44" s="16" t="s">
        <v>123</v>
      </c>
      <c r="D44" s="16" t="s">
        <v>16</v>
      </c>
      <c r="E44" s="16" t="s">
        <v>28</v>
      </c>
      <c r="F44" s="16">
        <f>IF(OR(Tabela2[[#This Row],[Início]]=0,Tabela2[[#This Row],[Entrega]]=0),"-",Tabela2[[#This Row],[Entrega]]-Tabela2[[#This Row],[Início]])</f>
        <v>2</v>
      </c>
      <c r="G44" s="17">
        <v>45217</v>
      </c>
      <c r="H44" s="17">
        <v>45219</v>
      </c>
      <c r="I44" s="16" t="s">
        <v>82</v>
      </c>
      <c r="J44" s="15">
        <v>5</v>
      </c>
      <c r="N44" s="10"/>
    </row>
    <row r="45" spans="2:14" ht="18" customHeight="1" x14ac:dyDescent="0.35">
      <c r="B45" s="16" t="s">
        <v>124</v>
      </c>
      <c r="C45" s="16" t="s">
        <v>125</v>
      </c>
      <c r="D45" s="16" t="s">
        <v>41</v>
      </c>
      <c r="E45" s="16" t="s">
        <v>28</v>
      </c>
      <c r="F45" s="16">
        <f>IF(OR(Tabela2[[#This Row],[Início]]=0,Tabela2[[#This Row],[Entrega]]=0),"-",Tabela2[[#This Row],[Entrega]]-Tabela2[[#This Row],[Início]])</f>
        <v>0</v>
      </c>
      <c r="G45" s="17">
        <v>45230</v>
      </c>
      <c r="H45" s="17">
        <v>45230</v>
      </c>
      <c r="I45" s="16" t="s">
        <v>25</v>
      </c>
      <c r="J45" s="15">
        <v>6</v>
      </c>
      <c r="N45" s="10"/>
    </row>
    <row r="46" spans="2:14" ht="18" customHeight="1" x14ac:dyDescent="0.35">
      <c r="B46" s="16" t="s">
        <v>126</v>
      </c>
      <c r="C46" s="16" t="s">
        <v>127</v>
      </c>
      <c r="D46" s="16" t="s">
        <v>41</v>
      </c>
      <c r="E46" s="16" t="s">
        <v>28</v>
      </c>
      <c r="F46" s="16">
        <f>IF(OR(Tabela2[[#This Row],[Início]]=0,Tabela2[[#This Row],[Entrega]]=0),"-",Tabela2[[#This Row],[Entrega]]-Tabela2[[#This Row],[Início]])</f>
        <v>0</v>
      </c>
      <c r="G46" s="17">
        <v>45237</v>
      </c>
      <c r="H46" s="17">
        <v>45237</v>
      </c>
      <c r="I46" s="16" t="s">
        <v>25</v>
      </c>
      <c r="J46" s="15">
        <v>6</v>
      </c>
      <c r="N46" s="10"/>
    </row>
    <row r="47" spans="2:14" ht="18" customHeight="1" x14ac:dyDescent="0.35">
      <c r="B47" s="16" t="s">
        <v>128</v>
      </c>
      <c r="C47" s="16" t="s">
        <v>129</v>
      </c>
      <c r="D47" s="16" t="s">
        <v>16</v>
      </c>
      <c r="E47" s="16" t="s">
        <v>28</v>
      </c>
      <c r="F47" s="16">
        <f>IF(OR(Tabela2[[#This Row],[Início]]=0,Tabela2[[#This Row],[Entrega]]=0),"-",Tabela2[[#This Row],[Entrega]]-Tabela2[[#This Row],[Início]])</f>
        <v>3</v>
      </c>
      <c r="G47" s="17">
        <v>45214</v>
      </c>
      <c r="H47" s="17">
        <v>45217</v>
      </c>
      <c r="I47" s="16" t="s">
        <v>82</v>
      </c>
      <c r="J47" s="15">
        <v>5</v>
      </c>
      <c r="N47" s="10"/>
    </row>
    <row r="48" spans="2:14" ht="18" customHeight="1" x14ac:dyDescent="0.35">
      <c r="B48" s="16" t="s">
        <v>130</v>
      </c>
      <c r="C48" s="16" t="s">
        <v>131</v>
      </c>
      <c r="D48" s="16" t="s">
        <v>41</v>
      </c>
      <c r="E48" s="16" t="s">
        <v>28</v>
      </c>
      <c r="F48" s="16">
        <f>IF(OR(Tabela2[[#This Row],[Início]]=0,Tabela2[[#This Row],[Entrega]]=0),"-",Tabela2[[#This Row],[Entrega]]-Tabela2[[#This Row],[Início]])</f>
        <v>3</v>
      </c>
      <c r="G48" s="17">
        <v>45202</v>
      </c>
      <c r="H48" s="17">
        <v>45205</v>
      </c>
      <c r="I48" s="16" t="s">
        <v>82</v>
      </c>
      <c r="J48" s="15">
        <v>4</v>
      </c>
      <c r="N48" s="10"/>
    </row>
    <row r="49" spans="2:14" ht="18" customHeight="1" x14ac:dyDescent="0.35">
      <c r="B49" s="16" t="s">
        <v>132</v>
      </c>
      <c r="C49" s="16" t="s">
        <v>133</v>
      </c>
      <c r="D49" s="16" t="s">
        <v>16</v>
      </c>
      <c r="E49" s="16" t="s">
        <v>28</v>
      </c>
      <c r="F49" s="16">
        <f>IF(OR(Tabela2[[#This Row],[Início]]=0,Tabela2[[#This Row],[Entrega]]=0),"-",Tabela2[[#This Row],[Entrega]]-Tabela2[[#This Row],[Início]])</f>
        <v>4</v>
      </c>
      <c r="G49" s="17">
        <v>45210</v>
      </c>
      <c r="H49" s="17">
        <v>45214</v>
      </c>
      <c r="I49" s="16" t="s">
        <v>82</v>
      </c>
      <c r="J49" s="15">
        <v>5</v>
      </c>
      <c r="N49" s="10"/>
    </row>
    <row r="50" spans="2:14" ht="18" customHeight="1" x14ac:dyDescent="0.35">
      <c r="B50" s="16" t="s">
        <v>134</v>
      </c>
      <c r="C50" s="16" t="s">
        <v>135</v>
      </c>
      <c r="D50" s="16" t="s">
        <v>16</v>
      </c>
      <c r="E50" s="16" t="s">
        <v>28</v>
      </c>
      <c r="F50" s="16">
        <f>IF(OR(Tabela2[[#This Row],[Início]]=0,Tabela2[[#This Row],[Entrega]]=0),"-",Tabela2[[#This Row],[Entrega]]-Tabela2[[#This Row],[Início]])</f>
        <v>4</v>
      </c>
      <c r="G50" s="17">
        <v>45222</v>
      </c>
      <c r="H50" s="17">
        <v>45226</v>
      </c>
      <c r="I50" s="16" t="s">
        <v>82</v>
      </c>
      <c r="J50" s="15">
        <v>5</v>
      </c>
      <c r="N50" s="10"/>
    </row>
    <row r="51" spans="2:14" ht="18" customHeight="1" x14ac:dyDescent="0.35">
      <c r="B51" s="16" t="s">
        <v>136</v>
      </c>
      <c r="C51" s="16" t="s">
        <v>137</v>
      </c>
      <c r="D51" s="16" t="s">
        <v>20</v>
      </c>
      <c r="E51" s="16" t="s">
        <v>28</v>
      </c>
      <c r="F51" s="16">
        <f>IF(OR(Tabela2[[#This Row],[Início]]=0,Tabela2[[#This Row],[Entrega]]=0),"-",Tabela2[[#This Row],[Entrega]]-Tabela2[[#This Row],[Início]])</f>
        <v>4</v>
      </c>
      <c r="G51" s="17">
        <v>45222</v>
      </c>
      <c r="H51" s="17">
        <v>45226</v>
      </c>
      <c r="I51" s="16" t="s">
        <v>31</v>
      </c>
      <c r="J51" s="15">
        <v>5</v>
      </c>
      <c r="N51" s="10"/>
    </row>
    <row r="52" spans="2:14" ht="18" customHeight="1" x14ac:dyDescent="0.35">
      <c r="B52" s="16" t="s">
        <v>138</v>
      </c>
      <c r="C52" s="16" t="s">
        <v>139</v>
      </c>
      <c r="D52" s="16" t="s">
        <v>41</v>
      </c>
      <c r="E52" s="16" t="s">
        <v>28</v>
      </c>
      <c r="F52" s="16">
        <f>IF(OR(Tabela2[[#This Row],[Início]]=0,Tabela2[[#This Row],[Entrega]]=0),"-",Tabela2[[#This Row],[Entrega]]-Tabela2[[#This Row],[Início]])</f>
        <v>6</v>
      </c>
      <c r="G52" s="17">
        <v>45205</v>
      </c>
      <c r="H52" s="17">
        <v>45211</v>
      </c>
      <c r="I52" s="16" t="s">
        <v>82</v>
      </c>
      <c r="J52" s="15">
        <v>4</v>
      </c>
      <c r="N52" s="10"/>
    </row>
    <row r="53" spans="2:14" ht="18" customHeight="1" x14ac:dyDescent="0.35">
      <c r="B53" s="16" t="s">
        <v>140</v>
      </c>
      <c r="C53" s="16" t="s">
        <v>141</v>
      </c>
      <c r="D53" s="16" t="s">
        <v>20</v>
      </c>
      <c r="E53" s="16" t="s">
        <v>28</v>
      </c>
      <c r="F53" s="16">
        <f>IF(OR(Tabela2[[#This Row],[Início]]=0,Tabela2[[#This Row],[Entrega]]=0),"-",Tabela2[[#This Row],[Entrega]]-Tabela2[[#This Row],[Início]])</f>
        <v>5</v>
      </c>
      <c r="G53" s="17">
        <v>45213</v>
      </c>
      <c r="H53" s="17">
        <v>45218</v>
      </c>
      <c r="I53" s="16" t="s">
        <v>82</v>
      </c>
      <c r="J53" s="15">
        <v>5</v>
      </c>
      <c r="N53" s="10"/>
    </row>
    <row r="54" spans="2:14" ht="18" customHeight="1" x14ac:dyDescent="0.35">
      <c r="B54" s="16" t="s">
        <v>142</v>
      </c>
      <c r="C54" s="16" t="s">
        <v>143</v>
      </c>
      <c r="D54" s="16" t="s">
        <v>68</v>
      </c>
      <c r="E54" s="16" t="s">
        <v>28</v>
      </c>
      <c r="F54" s="16">
        <f>IF(OR(Tabela2[[#This Row],[Início]]=0,Tabela2[[#This Row],[Entrega]]=0),"-",Tabela2[[#This Row],[Entrega]]-Tabela2[[#This Row],[Início]])</f>
        <v>7</v>
      </c>
      <c r="G54" s="17">
        <v>45217</v>
      </c>
      <c r="H54" s="17">
        <v>45224</v>
      </c>
      <c r="I54" s="16" t="s">
        <v>93</v>
      </c>
      <c r="J54" s="15">
        <v>5</v>
      </c>
      <c r="N54" s="10"/>
    </row>
    <row r="55" spans="2:14" ht="18" customHeight="1" x14ac:dyDescent="0.35">
      <c r="B55" s="16" t="s">
        <v>144</v>
      </c>
      <c r="C55" s="16" t="s">
        <v>145</v>
      </c>
      <c r="D55" s="16" t="s">
        <v>24</v>
      </c>
      <c r="E55" s="16" t="s">
        <v>28</v>
      </c>
      <c r="F55" s="16">
        <f>IF(OR(Tabela2[[#This Row],[Início]]=0,Tabela2[[#This Row],[Entrega]]=0),"-",Tabela2[[#This Row],[Entrega]]-Tabela2[[#This Row],[Início]])</f>
        <v>7</v>
      </c>
      <c r="G55" s="17">
        <v>45217</v>
      </c>
      <c r="H55" s="17">
        <v>45224</v>
      </c>
      <c r="I55" s="16" t="s">
        <v>93</v>
      </c>
      <c r="J55" s="15">
        <v>5</v>
      </c>
      <c r="N55" s="10"/>
    </row>
    <row r="56" spans="2:14" ht="18" customHeight="1" x14ac:dyDescent="0.35">
      <c r="B56" s="16" t="s">
        <v>146</v>
      </c>
      <c r="C56" s="16" t="s">
        <v>147</v>
      </c>
      <c r="D56" s="16" t="s">
        <v>76</v>
      </c>
      <c r="E56" s="16" t="s">
        <v>28</v>
      </c>
      <c r="F56" s="16">
        <f>IF(OR(Tabela2[[#This Row],[Início]]=0,Tabela2[[#This Row],[Entrega]]=0),"-",Tabela2[[#This Row],[Entrega]]-Tabela2[[#This Row],[Início]])</f>
        <v>7</v>
      </c>
      <c r="G56" s="17">
        <v>45210</v>
      </c>
      <c r="H56" s="17">
        <v>45217</v>
      </c>
      <c r="I56" s="16" t="s">
        <v>82</v>
      </c>
      <c r="J56" s="15">
        <v>5</v>
      </c>
      <c r="N56" s="10"/>
    </row>
    <row r="57" spans="2:14" ht="18" customHeight="1" x14ac:dyDescent="0.35">
      <c r="B57" s="16" t="s">
        <v>148</v>
      </c>
      <c r="C57" s="16" t="s">
        <v>149</v>
      </c>
      <c r="D57" s="16" t="s">
        <v>46</v>
      </c>
      <c r="E57" s="16" t="s">
        <v>28</v>
      </c>
      <c r="F57" s="16">
        <f>IF(OR(Tabela2[[#This Row],[Início]]=0,Tabela2[[#This Row],[Entrega]]=0),"-",Tabela2[[#This Row],[Entrega]]-Tabela2[[#This Row],[Início]])</f>
        <v>9</v>
      </c>
      <c r="G57" s="17">
        <v>45208</v>
      </c>
      <c r="H57" s="17">
        <v>45217</v>
      </c>
      <c r="I57" s="16" t="s">
        <v>93</v>
      </c>
      <c r="J57" s="15">
        <v>5</v>
      </c>
      <c r="N57" s="10"/>
    </row>
    <row r="58" spans="2:14" ht="18" customHeight="1" x14ac:dyDescent="0.35">
      <c r="B58" s="16" t="s">
        <v>150</v>
      </c>
      <c r="C58" s="16" t="s">
        <v>151</v>
      </c>
      <c r="D58" s="16" t="s">
        <v>20</v>
      </c>
      <c r="E58" s="16" t="s">
        <v>28</v>
      </c>
      <c r="F58" s="16">
        <f>IF(OR(Tabela2[[#This Row],[Início]]=0,Tabela2[[#This Row],[Entrega]]=0),"-",Tabela2[[#This Row],[Entrega]]-Tabela2[[#This Row],[Início]])</f>
        <v>9</v>
      </c>
      <c r="G58" s="17">
        <v>45220</v>
      </c>
      <c r="H58" s="17">
        <v>45229</v>
      </c>
      <c r="I58" s="16" t="s">
        <v>82</v>
      </c>
      <c r="J58" s="15">
        <v>5</v>
      </c>
      <c r="N58" s="10"/>
    </row>
    <row r="59" spans="2:14" ht="18" customHeight="1" x14ac:dyDescent="0.35">
      <c r="B59" s="16" t="s">
        <v>152</v>
      </c>
      <c r="C59" s="16" t="s">
        <v>153</v>
      </c>
      <c r="D59" s="16" t="s">
        <v>46</v>
      </c>
      <c r="E59" s="16" t="s">
        <v>28</v>
      </c>
      <c r="F59" s="16">
        <f>IF(OR(Tabela2[[#This Row],[Início]]=0,Tabela2[[#This Row],[Entrega]]=0),"-",Tabela2[[#This Row],[Entrega]]-Tabela2[[#This Row],[Início]])</f>
        <v>13</v>
      </c>
      <c r="G59" s="17">
        <v>45217</v>
      </c>
      <c r="H59" s="17">
        <v>45230</v>
      </c>
      <c r="I59" s="16" t="s">
        <v>93</v>
      </c>
      <c r="J59" s="15">
        <v>5</v>
      </c>
      <c r="N59" s="10"/>
    </row>
    <row r="60" spans="2:14" ht="18" customHeight="1" x14ac:dyDescent="0.35">
      <c r="B60" s="16" t="s">
        <v>154</v>
      </c>
      <c r="C60" s="16" t="s">
        <v>155</v>
      </c>
      <c r="D60" s="16" t="s">
        <v>55</v>
      </c>
      <c r="E60" s="16" t="s">
        <v>28</v>
      </c>
      <c r="F60" s="16">
        <f>IF(OR(Tabela2[[#This Row],[Início]]=0,Tabela2[[#This Row],[Entrega]]=0),"-",Tabela2[[#This Row],[Entrega]]-Tabela2[[#This Row],[Início]])</f>
        <v>18</v>
      </c>
      <c r="G60" s="17">
        <v>45217</v>
      </c>
      <c r="H60" s="17">
        <v>45235</v>
      </c>
      <c r="I60" s="16" t="s">
        <v>93</v>
      </c>
      <c r="J60" s="15">
        <v>5</v>
      </c>
      <c r="N60" s="10"/>
    </row>
    <row r="61" spans="2:14" ht="18" customHeight="1" x14ac:dyDescent="0.35">
      <c r="B61" s="16" t="s">
        <v>156</v>
      </c>
      <c r="C61" s="16" t="s">
        <v>157</v>
      </c>
      <c r="D61" s="16" t="s">
        <v>71</v>
      </c>
      <c r="E61" s="16" t="s">
        <v>28</v>
      </c>
      <c r="F61" s="16">
        <f>IF(OR(Tabela2[[#This Row],[Início]]=0,Tabela2[[#This Row],[Entrega]]=0),"-",Tabela2[[#This Row],[Entrega]]-Tabela2[[#This Row],[Início]])</f>
        <v>21</v>
      </c>
      <c r="G61" s="17">
        <v>45217</v>
      </c>
      <c r="H61" s="17">
        <v>45238</v>
      </c>
      <c r="I61" s="16" t="s">
        <v>21</v>
      </c>
      <c r="J61" s="15">
        <v>5</v>
      </c>
      <c r="N61" s="10"/>
    </row>
    <row r="62" spans="2:14" ht="18" customHeight="1" x14ac:dyDescent="0.35">
      <c r="B62" s="16" t="s">
        <v>158</v>
      </c>
      <c r="C62" s="16" t="s">
        <v>159</v>
      </c>
      <c r="D62" s="16" t="s">
        <v>41</v>
      </c>
      <c r="E62" s="16" t="s">
        <v>28</v>
      </c>
      <c r="F62" s="16">
        <f>IF(OR(Tabela2[[#This Row],[Início]]=0,Tabela2[[#This Row],[Entrega]]=0),"-",Tabela2[[#This Row],[Entrega]]-Tabela2[[#This Row],[Início]])</f>
        <v>3</v>
      </c>
      <c r="G62" s="17">
        <v>45216</v>
      </c>
      <c r="H62" s="17">
        <v>45219</v>
      </c>
      <c r="I62" s="16" t="s">
        <v>82</v>
      </c>
      <c r="J62" s="15">
        <v>5</v>
      </c>
      <c r="N62" s="10"/>
    </row>
    <row r="63" spans="2:14" ht="18" customHeight="1" x14ac:dyDescent="0.35">
      <c r="B63" s="16" t="s">
        <v>160</v>
      </c>
      <c r="C63" s="48" t="s">
        <v>161</v>
      </c>
      <c r="D63" s="16" t="s">
        <v>68</v>
      </c>
      <c r="E63" s="16" t="s">
        <v>28</v>
      </c>
      <c r="F63" s="16">
        <f>IF(OR(Tabela2[[#This Row],[Início]]=0,Tabela2[[#This Row],[Entrega]]=0),"-",Tabela2[[#This Row],[Entrega]]-Tabela2[[#This Row],[Início]])</f>
        <v>1</v>
      </c>
      <c r="G63" s="17">
        <v>45235</v>
      </c>
      <c r="H63" s="17">
        <v>45236</v>
      </c>
      <c r="I63" s="16" t="s">
        <v>38</v>
      </c>
      <c r="J63" s="15">
        <v>6</v>
      </c>
      <c r="N63" s="10"/>
    </row>
    <row r="64" spans="2:14" ht="18" customHeight="1" x14ac:dyDescent="0.35">
      <c r="B64" s="16" t="s">
        <v>162</v>
      </c>
      <c r="C64" s="16" t="s">
        <v>163</v>
      </c>
      <c r="D64" s="16" t="s">
        <v>16</v>
      </c>
      <c r="E64" s="16" t="s">
        <v>28</v>
      </c>
      <c r="F64" s="16">
        <f>IF(OR(Tabela2[[#This Row],[Início]]=0,Tabela2[[#This Row],[Entrega]]=0),"-",Tabela2[[#This Row],[Entrega]]-Tabela2[[#This Row],[Início]])</f>
        <v>2</v>
      </c>
      <c r="G64" s="17">
        <v>45228</v>
      </c>
      <c r="H64" s="17">
        <v>45230</v>
      </c>
      <c r="I64" s="16" t="s">
        <v>82</v>
      </c>
      <c r="J64" s="15">
        <v>6</v>
      </c>
      <c r="N64" s="10"/>
    </row>
    <row r="65" spans="2:14" ht="18" customHeight="1" x14ac:dyDescent="0.35">
      <c r="B65" s="16" t="s">
        <v>164</v>
      </c>
      <c r="C65" s="16" t="s">
        <v>165</v>
      </c>
      <c r="D65" s="16" t="s">
        <v>16</v>
      </c>
      <c r="E65" s="16" t="s">
        <v>28</v>
      </c>
      <c r="F65" s="16">
        <f>IF(OR(Tabela2[[#This Row],[Início]]=0,Tabela2[[#This Row],[Entrega]]=0),"-",Tabela2[[#This Row],[Entrega]]-Tabela2[[#This Row],[Início]])</f>
        <v>2</v>
      </c>
      <c r="G65" s="17">
        <v>45226</v>
      </c>
      <c r="H65" s="17">
        <v>45228</v>
      </c>
      <c r="I65" s="16" t="s">
        <v>82</v>
      </c>
      <c r="J65" s="15">
        <v>6</v>
      </c>
      <c r="N65" s="10"/>
    </row>
    <row r="66" spans="2:14" ht="18" customHeight="1" x14ac:dyDescent="0.35">
      <c r="B66" s="16" t="s">
        <v>166</v>
      </c>
      <c r="C66" s="16" t="s">
        <v>167</v>
      </c>
      <c r="D66" s="16" t="s">
        <v>46</v>
      </c>
      <c r="E66" s="16" t="s">
        <v>28</v>
      </c>
      <c r="F66" s="66">
        <f>IF(OR(Tabela2[[#This Row],[Início]]=0,Tabela2[[#This Row],[Entrega]]=0),"-",Tabela2[[#This Row],[Entrega]]-Tabela2[[#This Row],[Início]])</f>
        <v>1</v>
      </c>
      <c r="G66" s="17">
        <v>45233</v>
      </c>
      <c r="H66" s="17">
        <v>45234</v>
      </c>
      <c r="I66" s="16" t="s">
        <v>93</v>
      </c>
      <c r="J66" s="15">
        <v>7</v>
      </c>
      <c r="N66" s="10"/>
    </row>
    <row r="67" spans="2:14" ht="18" customHeight="1" x14ac:dyDescent="0.35">
      <c r="B67" s="16" t="s">
        <v>168</v>
      </c>
      <c r="C67" s="16" t="s">
        <v>169</v>
      </c>
      <c r="D67" s="16" t="s">
        <v>41</v>
      </c>
      <c r="E67" s="16" t="s">
        <v>28</v>
      </c>
      <c r="F67" s="16">
        <f>IF(OR(Tabela2[[#This Row],[Início]]=0,Tabela2[[#This Row],[Entrega]]=0),"-",Tabela2[[#This Row],[Entrega]]-Tabela2[[#This Row],[Início]])</f>
        <v>4</v>
      </c>
      <c r="G67" s="17">
        <v>45216</v>
      </c>
      <c r="H67" s="17">
        <v>45220</v>
      </c>
      <c r="I67" s="16" t="s">
        <v>82</v>
      </c>
      <c r="J67" s="15">
        <v>5</v>
      </c>
      <c r="N67" s="10"/>
    </row>
    <row r="68" spans="2:14" ht="18" customHeight="1" x14ac:dyDescent="0.35">
      <c r="B68" s="16" t="s">
        <v>170</v>
      </c>
      <c r="C68" s="16" t="s">
        <v>171</v>
      </c>
      <c r="D68" s="16" t="s">
        <v>41</v>
      </c>
      <c r="E68" s="16" t="s">
        <v>28</v>
      </c>
      <c r="F68" s="16">
        <f>IF(OR(Tabela2[[#This Row],[Início]]=0,Tabela2[[#This Row],[Entrega]]=0),"-",Tabela2[[#This Row],[Entrega]]-Tabela2[[#This Row],[Início]])</f>
        <v>5</v>
      </c>
      <c r="G68" s="17">
        <v>45212</v>
      </c>
      <c r="H68" s="17">
        <v>45217</v>
      </c>
      <c r="I68" s="16" t="s">
        <v>82</v>
      </c>
      <c r="J68" s="15">
        <v>5</v>
      </c>
      <c r="N68" s="10"/>
    </row>
    <row r="69" spans="2:14" ht="18" customHeight="1" x14ac:dyDescent="0.35">
      <c r="B69" s="16" t="s">
        <v>172</v>
      </c>
      <c r="C69" s="16" t="s">
        <v>173</v>
      </c>
      <c r="D69" s="16" t="s">
        <v>11</v>
      </c>
      <c r="E69" s="16" t="s">
        <v>28</v>
      </c>
      <c r="F69" s="16">
        <f>IF(OR(Tabela2[[#This Row],[Início]]=0,Tabela2[[#This Row],[Entrega]]=0),"-",Tabela2[[#This Row],[Entrega]]-Tabela2[[#This Row],[Início]])</f>
        <v>15</v>
      </c>
      <c r="G69" s="17">
        <v>45217</v>
      </c>
      <c r="H69" s="17">
        <v>45232</v>
      </c>
      <c r="I69" s="16" t="s">
        <v>47</v>
      </c>
      <c r="J69" s="15">
        <v>5</v>
      </c>
      <c r="N69" s="10"/>
    </row>
    <row r="70" spans="2:14" ht="18" customHeight="1" x14ac:dyDescent="0.35">
      <c r="B70" s="16" t="s">
        <v>186</v>
      </c>
      <c r="C70" s="16" t="s">
        <v>187</v>
      </c>
      <c r="D70" s="16" t="s">
        <v>41</v>
      </c>
      <c r="E70" s="16" t="s">
        <v>28</v>
      </c>
      <c r="F70" s="16">
        <f>IF(OR(Tabela2[[#This Row],[Início]]=0,Tabela2[[#This Row],[Entrega]]=0),"-",Tabela2[[#This Row],[Entrega]]-Tabela2[[#This Row],[Início]])</f>
        <v>0</v>
      </c>
      <c r="G70" s="17">
        <v>45237</v>
      </c>
      <c r="H70" s="17">
        <v>45237</v>
      </c>
      <c r="I70" s="16" t="s">
        <v>82</v>
      </c>
      <c r="J70" s="15">
        <v>6</v>
      </c>
      <c r="N70" s="10"/>
    </row>
    <row r="71" spans="2:14" ht="18" customHeight="1" x14ac:dyDescent="0.35">
      <c r="B71" s="16" t="s">
        <v>174</v>
      </c>
      <c r="C71" s="16" t="s">
        <v>175</v>
      </c>
      <c r="D71" s="16" t="s">
        <v>79</v>
      </c>
      <c r="E71" s="16" t="s">
        <v>12</v>
      </c>
      <c r="F71" s="16">
        <f>IF(OR(Tabela2[[#This Row],[Início]]=0,Tabela2[[#This Row],[Entrega]]=0),"-",Tabela2[[#This Row],[Entrega]]-Tabela2[[#This Row],[Início]])</f>
        <v>19</v>
      </c>
      <c r="G71" s="17">
        <v>45224</v>
      </c>
      <c r="H71" s="17">
        <v>45243</v>
      </c>
      <c r="I71" s="16" t="s">
        <v>25</v>
      </c>
      <c r="J71" s="15">
        <v>7</v>
      </c>
    </row>
    <row r="72" spans="2:14" ht="18" customHeight="1" x14ac:dyDescent="0.35">
      <c r="B72" s="16" t="s">
        <v>176</v>
      </c>
      <c r="C72" s="16" t="s">
        <v>177</v>
      </c>
      <c r="D72" s="16"/>
      <c r="E72" s="16" t="s">
        <v>35</v>
      </c>
      <c r="F72" s="16" t="str">
        <f>IF(OR(Tabela2[[#This Row],[Início]]=0,Tabela2[[#This Row],[Entrega]]=0),"-",Tabela2[[#This Row],[Entrega]]-Tabela2[[#This Row],[Início]])</f>
        <v>-</v>
      </c>
      <c r="G72" s="17"/>
      <c r="H72" s="52"/>
      <c r="I72" s="16" t="s">
        <v>25</v>
      </c>
      <c r="J72" s="15">
        <v>7</v>
      </c>
    </row>
    <row r="73" spans="2:14" ht="18" customHeight="1" x14ac:dyDescent="0.35">
      <c r="B73" s="16" t="s">
        <v>94</v>
      </c>
      <c r="C73" s="16" t="s">
        <v>95</v>
      </c>
      <c r="D73" s="16" t="s">
        <v>41</v>
      </c>
      <c r="E73" s="16" t="s">
        <v>43</v>
      </c>
      <c r="F73" s="16">
        <f>IF(OR(Tabela2[[#This Row],[Início]]=0,Tabela2[[#This Row],[Entrega]]=0),"-",Tabela2[[#This Row],[Entrega]]-Tabela2[[#This Row],[Início]])</f>
        <v>0</v>
      </c>
      <c r="G73" s="17">
        <v>45232</v>
      </c>
      <c r="H73" s="17">
        <v>45232</v>
      </c>
      <c r="I73" s="16" t="s">
        <v>17</v>
      </c>
      <c r="J73" s="15">
        <v>6</v>
      </c>
    </row>
    <row r="74" spans="2:14" ht="18" customHeight="1" x14ac:dyDescent="0.35">
      <c r="B74" s="16" t="s">
        <v>178</v>
      </c>
      <c r="C74" s="16" t="s">
        <v>179</v>
      </c>
      <c r="D74" s="16" t="s">
        <v>20</v>
      </c>
      <c r="E74" s="16" t="s">
        <v>43</v>
      </c>
      <c r="F74" s="16">
        <f>IF(OR(Tabela2[[#This Row],[Início]]=0,Tabela2[[#This Row],[Entrega]]=0),"-",Tabela2[[#This Row],[Entrega]]-Tabela2[[#This Row],[Início]])</f>
        <v>0</v>
      </c>
      <c r="G74" s="17">
        <v>45237</v>
      </c>
      <c r="H74" s="17">
        <v>45237</v>
      </c>
      <c r="I74" s="16" t="s">
        <v>38</v>
      </c>
      <c r="J74" s="15">
        <v>6</v>
      </c>
    </row>
    <row r="75" spans="2:14" ht="18" customHeight="1" x14ac:dyDescent="0.35">
      <c r="B75" s="16" t="s">
        <v>180</v>
      </c>
      <c r="C75" s="16" t="s">
        <v>181</v>
      </c>
      <c r="D75" s="16" t="s">
        <v>20</v>
      </c>
      <c r="E75" s="16" t="s">
        <v>43</v>
      </c>
      <c r="F75" s="16">
        <f>IF(OR(Tabela2[[#This Row],[Início]]=0,Tabela2[[#This Row],[Entrega]]=0),"-",Tabela2[[#This Row],[Entrega]]-Tabela2[[#This Row],[Início]])</f>
        <v>0</v>
      </c>
      <c r="G75" s="17">
        <v>45237</v>
      </c>
      <c r="H75" s="17">
        <v>45237</v>
      </c>
      <c r="I75" s="16" t="s">
        <v>25</v>
      </c>
      <c r="J75" s="15">
        <v>6</v>
      </c>
    </row>
    <row r="76" spans="2:14" ht="18" customHeight="1" x14ac:dyDescent="0.35">
      <c r="B76" s="16" t="s">
        <v>182</v>
      </c>
      <c r="C76" s="16" t="s">
        <v>183</v>
      </c>
      <c r="D76" s="16" t="s">
        <v>76</v>
      </c>
      <c r="E76" s="16" t="s">
        <v>43</v>
      </c>
      <c r="F76" s="16">
        <f>IF(OR(Tabela2[[#This Row],[Início]]=0,Tabela2[[#This Row],[Entrega]]=0),"-",Tabela2[[#This Row],[Entrega]]-Tabela2[[#This Row],[Início]])</f>
        <v>19</v>
      </c>
      <c r="G76" s="17">
        <v>45218</v>
      </c>
      <c r="H76" s="17">
        <v>45237</v>
      </c>
      <c r="I76" s="16" t="s">
        <v>17</v>
      </c>
      <c r="J76" s="15">
        <v>5</v>
      </c>
    </row>
    <row r="77" spans="2:14" ht="18" customHeight="1" x14ac:dyDescent="0.35">
      <c r="B77" s="16" t="s">
        <v>184</v>
      </c>
      <c r="C77" s="16" t="s">
        <v>185</v>
      </c>
      <c r="D77" s="16" t="s">
        <v>20</v>
      </c>
      <c r="E77" s="16" t="s">
        <v>43</v>
      </c>
      <c r="F77" s="16">
        <f>IF(OR(Tabela2[[#This Row],[Início]]=0,Tabela2[[#This Row],[Entrega]]=0),"-",Tabela2[[#This Row],[Entrega]]-Tabela2[[#This Row],[Início]])</f>
        <v>0</v>
      </c>
      <c r="G77" s="17">
        <v>45236</v>
      </c>
      <c r="H77" s="17">
        <v>45236</v>
      </c>
      <c r="I77" s="16" t="s">
        <v>21</v>
      </c>
      <c r="J77" s="15">
        <v>6</v>
      </c>
    </row>
    <row r="78" spans="2:14" ht="18" customHeight="1" x14ac:dyDescent="0.35">
      <c r="B78" s="16" t="s">
        <v>188</v>
      </c>
      <c r="C78" s="16" t="s">
        <v>189</v>
      </c>
      <c r="D78" s="16" t="s">
        <v>20</v>
      </c>
      <c r="E78" s="16" t="s">
        <v>43</v>
      </c>
      <c r="F78" s="16">
        <f>IF(OR(Tabela2[[#This Row],[Início]]=0,Tabela2[[#This Row],[Entrega]]=0),"-",Tabela2[[#This Row],[Entrega]]-Tabela2[[#This Row],[Início]])</f>
        <v>0</v>
      </c>
      <c r="G78" s="17">
        <v>45232</v>
      </c>
      <c r="H78" s="17">
        <v>45232</v>
      </c>
      <c r="I78" s="16" t="s">
        <v>38</v>
      </c>
      <c r="J78" s="15">
        <v>6</v>
      </c>
    </row>
    <row r="79" spans="2:14" ht="18" customHeight="1" x14ac:dyDescent="0.35">
      <c r="B79" s="16" t="s">
        <v>180</v>
      </c>
      <c r="C79" s="16" t="s">
        <v>190</v>
      </c>
      <c r="D79" s="16" t="s">
        <v>20</v>
      </c>
      <c r="E79" s="16" t="s">
        <v>43</v>
      </c>
      <c r="F79" s="16">
        <f>IF(OR(Tabela2[[#This Row],[Início]]=0,Tabela2[[#This Row],[Entrega]]=0),"-",Tabela2[[#This Row],[Entrega]]-Tabela2[[#This Row],[Início]])</f>
        <v>0</v>
      </c>
      <c r="G79" s="17">
        <v>45118</v>
      </c>
      <c r="H79" s="17">
        <v>45118</v>
      </c>
      <c r="I79" s="16" t="s">
        <v>25</v>
      </c>
      <c r="J79" s="15">
        <v>6</v>
      </c>
    </row>
    <row r="80" spans="2:14" ht="18" customHeight="1" x14ac:dyDescent="0.35">
      <c r="B80" s="16"/>
      <c r="C80" s="16"/>
      <c r="D80" s="16"/>
      <c r="E80" s="16"/>
      <c r="F80" s="16" t="str">
        <f>IF(OR(Tabela2[[#This Row],[Início]]=0,Tabela2[[#This Row],[Entrega]]=0),"-",Tabela2[[#This Row],[Entrega]]-Tabela2[[#This Row],[Início]])</f>
        <v>-</v>
      </c>
      <c r="G80" s="17"/>
      <c r="H80" s="17"/>
      <c r="I80" s="16"/>
      <c r="J80" s="15"/>
    </row>
    <row r="81" spans="2:10" ht="18" customHeight="1" x14ac:dyDescent="0.35">
      <c r="B81" s="16"/>
      <c r="C81" s="16"/>
      <c r="D81" s="16"/>
      <c r="E81" s="16"/>
      <c r="F81" s="16" t="str">
        <f>IF(OR(Tabela2[[#This Row],[Início]]=0,Tabela2[[#This Row],[Entrega]]=0),"-",Tabela2[[#This Row],[Entrega]]-Tabela2[[#This Row],[Início]])</f>
        <v>-</v>
      </c>
      <c r="G81" s="17"/>
      <c r="H81" s="17"/>
      <c r="I81" s="16"/>
      <c r="J81" s="15"/>
    </row>
    <row r="82" spans="2:10" ht="18" customHeight="1" x14ac:dyDescent="0.35">
      <c r="B82" s="16"/>
      <c r="C82" s="16"/>
      <c r="D82" s="16"/>
      <c r="E82" s="16"/>
      <c r="F82" s="16" t="str">
        <f>IF(OR(Tabela2[[#This Row],[Início]]=0,Tabela2[[#This Row],[Entrega]]=0),"-",Tabela2[[#This Row],[Entrega]]-Tabela2[[#This Row],[Início]])</f>
        <v>-</v>
      </c>
      <c r="G82" s="17"/>
      <c r="H82" s="17"/>
      <c r="I82" s="16"/>
      <c r="J82" s="15"/>
    </row>
    <row r="90" spans="2:10" ht="18" customHeight="1" x14ac:dyDescent="0.35">
      <c r="B90" s="1"/>
    </row>
  </sheetData>
  <mergeCells count="1">
    <mergeCell ref="N8:O8"/>
  </mergeCells>
  <conditionalFormatting sqref="E3:E82">
    <cfRule type="cellIs" dxfId="65" priority="6" operator="equal">
      <formula>"Validação"</formula>
    </cfRule>
    <cfRule type="cellIs" dxfId="64" priority="13" operator="equal">
      <formula>"Não iniciado"</formula>
    </cfRule>
    <cfRule type="cellIs" dxfId="63" priority="14" operator="equal">
      <formula>"Em andamento"</formula>
    </cfRule>
    <cfRule type="cellIs" dxfId="62" priority="15" operator="equal">
      <formula>"Finalizado"</formula>
    </cfRule>
  </conditionalFormatting>
  <conditionalFormatting sqref="N12">
    <cfRule type="cellIs" dxfId="61" priority="5" operator="equal">
      <formula>"Finalizado"</formula>
    </cfRule>
  </conditionalFormatting>
  <conditionalFormatting sqref="O18:P18">
    <cfRule type="cellIs" dxfId="60" priority="10" operator="equal">
      <formula>7</formula>
    </cfRule>
    <cfRule type="cellIs" dxfId="59" priority="11" operator="lessThan">
      <formula>7</formula>
    </cfRule>
    <cfRule type="cellIs" dxfId="58" priority="12" operator="greaterThan">
      <formula>7</formula>
    </cfRule>
  </conditionalFormatting>
  <dataValidations count="5">
    <dataValidation type="list" allowBlank="1" showInputMessage="1" showErrorMessage="1" sqref="I3:I12 I14:I82" xr:uid="{6D050638-6CD3-4033-8C41-23A1A36FC366}">
      <formula1>"BD,LPR,POO,SOP,Devops,Mobile,IHC,API,ADD,Geral,ESW"</formula1>
    </dataValidation>
    <dataValidation type="list" allowBlank="1" showInputMessage="1" showErrorMessage="1" sqref="D3:D20 D22:D82" xr:uid="{3A2C741F-FEAE-4547-8EC6-7A7A23FE844C}">
      <formula1>"Guilherme,Laura,Mateus,Neife,Sophie,André,Pedrosa,Bruno,Rafael,Raika,Samuel"</formula1>
    </dataValidation>
    <dataValidation type="list" allowBlank="1" showInputMessage="1" showErrorMessage="1" sqref="D21" xr:uid="{EF5E88AC-DBF1-4E05-B4ED-A1E9B89D210E}">
      <formula1>"Laura,Guilherme,Mateus,Samuel,Neife,Raika,Sophie,Bruno,André,Rafael,Pedrosa"</formula1>
    </dataValidation>
    <dataValidation type="list" allowBlank="1" showInputMessage="1" showErrorMessage="1" sqref="E3:E82" xr:uid="{34BBA9BD-86BF-490A-AA74-FDD9633A696A}">
      <formula1>"Finalizado,Em andamento,Não iniciado,Validação"</formula1>
    </dataValidation>
    <dataValidation type="list" allowBlank="1" showInputMessage="1" showErrorMessage="1" sqref="N18" xr:uid="{C99C2867-5A4B-4126-8D01-D98460E1FE0C}">
      <formula1>$B$3:$B$82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2CD4-7819-4904-BB4C-FCF6D18400AC}">
  <dimension ref="B2:J14"/>
  <sheetViews>
    <sheetView zoomScale="61" workbookViewId="0">
      <selection activeCell="B34" sqref="B34"/>
    </sheetView>
  </sheetViews>
  <sheetFormatPr defaultRowHeight="14.5" x14ac:dyDescent="0.35"/>
  <cols>
    <col min="2" max="2" width="30.1796875" bestFit="1" customWidth="1"/>
    <col min="3" max="3" width="19.26953125" customWidth="1"/>
    <col min="4" max="4" width="27.81640625" customWidth="1"/>
    <col min="5" max="5" width="12.1796875" customWidth="1"/>
    <col min="6" max="6" width="33.1796875" bestFit="1" customWidth="1"/>
    <col min="7" max="7" width="20.1796875" customWidth="1"/>
    <col min="10" max="10" width="10.453125" bestFit="1" customWidth="1"/>
  </cols>
  <sheetData>
    <row r="2" spans="2:10" ht="15" thickBot="1" x14ac:dyDescent="0.4"/>
    <row r="3" spans="2:10" ht="15.5" thickTop="1" thickBot="1" x14ac:dyDescent="0.4">
      <c r="B3" s="74" t="s">
        <v>191</v>
      </c>
      <c r="C3" s="74"/>
      <c r="J3" s="19" t="s">
        <v>192</v>
      </c>
    </row>
    <row r="4" spans="2:10" ht="15" thickTop="1" x14ac:dyDescent="0.35">
      <c r="B4" s="75" t="s">
        <v>193</v>
      </c>
      <c r="C4" s="75"/>
      <c r="J4" t="s">
        <v>52</v>
      </c>
    </row>
    <row r="5" spans="2:10" x14ac:dyDescent="0.35">
      <c r="B5" s="1"/>
    </row>
    <row r="6" spans="2:10" x14ac:dyDescent="0.35">
      <c r="B6" s="83" t="s">
        <v>194</v>
      </c>
      <c r="C6" s="84"/>
    </row>
    <row r="7" spans="2:10" x14ac:dyDescent="0.35">
      <c r="B7" s="1"/>
    </row>
    <row r="8" spans="2:10" x14ac:dyDescent="0.35">
      <c r="B8" s="20"/>
      <c r="C8" s="73" t="s">
        <v>195</v>
      </c>
      <c r="D8" s="73"/>
      <c r="E8" s="73"/>
      <c r="F8" s="21" t="s">
        <v>196</v>
      </c>
      <c r="G8" s="22" t="s">
        <v>197</v>
      </c>
    </row>
    <row r="9" spans="2:10" ht="41.5" customHeight="1" x14ac:dyDescent="0.35">
      <c r="B9" s="21" t="s">
        <v>198</v>
      </c>
      <c r="C9" s="23" t="s">
        <v>199</v>
      </c>
      <c r="D9" s="23" t="s">
        <v>200</v>
      </c>
      <c r="E9" s="23" t="s">
        <v>201</v>
      </c>
      <c r="F9" s="25" t="s">
        <v>202</v>
      </c>
      <c r="G9" s="24" t="s">
        <v>203</v>
      </c>
    </row>
    <row r="10" spans="2:10" ht="43.5" x14ac:dyDescent="0.35">
      <c r="B10" s="21" t="s">
        <v>204</v>
      </c>
      <c r="C10" s="23" t="s">
        <v>205</v>
      </c>
      <c r="D10" s="23" t="s">
        <v>206</v>
      </c>
      <c r="E10" s="23" t="s">
        <v>207</v>
      </c>
      <c r="F10" s="25" t="s">
        <v>208</v>
      </c>
      <c r="G10" s="24" t="s">
        <v>209</v>
      </c>
    </row>
    <row r="11" spans="2:10" ht="57" customHeight="1" x14ac:dyDescent="0.35">
      <c r="B11" s="21" t="s">
        <v>210</v>
      </c>
      <c r="C11" s="23" t="s">
        <v>211</v>
      </c>
      <c r="D11" s="23" t="s">
        <v>212</v>
      </c>
      <c r="E11" s="23" t="s">
        <v>201</v>
      </c>
      <c r="F11" s="25" t="s">
        <v>208</v>
      </c>
      <c r="G11" s="24" t="s">
        <v>213</v>
      </c>
    </row>
    <row r="14" spans="2:10" ht="72.5" x14ac:dyDescent="0.35">
      <c r="B14" s="26" t="s">
        <v>214</v>
      </c>
      <c r="C14" s="27" t="s">
        <v>215</v>
      </c>
    </row>
  </sheetData>
  <mergeCells count="4">
    <mergeCell ref="C8:E8"/>
    <mergeCell ref="B3:C3"/>
    <mergeCell ref="B4:C4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B1E-4E0A-46D8-AB4C-A38267C64E6E}">
  <dimension ref="B3:N16"/>
  <sheetViews>
    <sheetView zoomScale="42" zoomScaleNormal="70" workbookViewId="0">
      <selection activeCell="G31" sqref="G31"/>
    </sheetView>
  </sheetViews>
  <sheetFormatPr defaultRowHeight="14.5" x14ac:dyDescent="0.35"/>
  <cols>
    <col min="2" max="2" width="18.453125" bestFit="1" customWidth="1"/>
    <col min="3" max="3" width="17.81640625" bestFit="1" customWidth="1"/>
    <col min="4" max="4" width="19.1796875" customWidth="1"/>
    <col min="5" max="6" width="32.26953125" customWidth="1"/>
    <col min="7" max="7" width="32.26953125" bestFit="1" customWidth="1"/>
    <col min="8" max="8" width="15.81640625" customWidth="1"/>
    <col min="9" max="9" width="16" bestFit="1" customWidth="1"/>
    <col min="10" max="10" width="12.54296875" customWidth="1"/>
    <col min="11" max="11" width="18.26953125" bestFit="1" customWidth="1"/>
    <col min="12" max="12" width="20.81640625" bestFit="1" customWidth="1"/>
    <col min="13" max="13" width="16" bestFit="1" customWidth="1"/>
    <col min="14" max="14" width="16.453125" bestFit="1" customWidth="1"/>
    <col min="15" max="65" width="32.26953125" bestFit="1" customWidth="1"/>
    <col min="66" max="66" width="10" bestFit="1" customWidth="1"/>
  </cols>
  <sheetData>
    <row r="3" spans="2:14" x14ac:dyDescent="0.35">
      <c r="B3" s="46" t="s">
        <v>216</v>
      </c>
      <c r="C3" t="s">
        <v>217</v>
      </c>
      <c r="I3" s="35" t="s">
        <v>218</v>
      </c>
      <c r="J3" s="36" t="s">
        <v>219</v>
      </c>
      <c r="K3" s="37" t="s">
        <v>35</v>
      </c>
      <c r="L3" s="62" t="s">
        <v>12</v>
      </c>
      <c r="M3" s="38" t="s">
        <v>43</v>
      </c>
      <c r="N3" s="39" t="s">
        <v>28</v>
      </c>
    </row>
    <row r="4" spans="2:14" x14ac:dyDescent="0.35">
      <c r="B4" s="49" t="s">
        <v>20</v>
      </c>
      <c r="C4" s="67">
        <v>12</v>
      </c>
      <c r="I4" s="32" t="s">
        <v>20</v>
      </c>
      <c r="J4" s="28">
        <f>COUNTIF(Tabela2[Reponsável Principal],Tabela18[[#This Row],[MEMBRO]])</f>
        <v>15</v>
      </c>
      <c r="K4" s="29">
        <f>COUNTIFS(Tabela2[Reponsável Principal],Tabela18[[#This Row],[MEMBRO]],Tabela2[Status],Tabela18[[#Headers],[Não iniciado]])</f>
        <v>0</v>
      </c>
      <c r="L4" s="29">
        <f>COUNTIFS(Tabela2[Reponsável Principal],Tabela18[[#This Row],[MEMBRO]],Tabela2[Status],Tabela18[[#Headers],[Em andamento]])</f>
        <v>1</v>
      </c>
      <c r="M4" s="29">
        <f>COUNTIFS(Tabela2[Reponsável Principal],Tabela18[[#This Row],[MEMBRO]],Tabela2[Status],Tabela18[[#Headers],[Validação]])</f>
        <v>5</v>
      </c>
      <c r="N4" s="30">
        <f>COUNTIFS(Tabela2[Reponsável Principal],Tabela18[[#This Row],[MEMBRO]],Tabela2[Status],Tabela18[[#Headers],[Finalizado]])</f>
        <v>9</v>
      </c>
    </row>
    <row r="5" spans="2:14" x14ac:dyDescent="0.35">
      <c r="B5" s="70" t="s">
        <v>76</v>
      </c>
      <c r="C5" s="69">
        <v>11</v>
      </c>
      <c r="I5" s="32" t="s">
        <v>41</v>
      </c>
      <c r="J5" s="28">
        <f>COUNTIF(Tabela2[Reponsável Principal],Tabela18[[#This Row],[MEMBRO]])</f>
        <v>13</v>
      </c>
      <c r="K5" s="29">
        <f>COUNTIFS(Tabela2[Reponsável Principal],Tabela18[[#This Row],[MEMBRO]],Tabela2[Status],Tabela18[[#Headers],[Não iniciado]])</f>
        <v>0</v>
      </c>
      <c r="L5" s="29">
        <f>COUNTIFS(Tabela2[Reponsável Principal],Tabela18[[#This Row],[MEMBRO]],Tabela2[Status],Tabela18[[#Headers],[Em andamento]])</f>
        <v>0</v>
      </c>
      <c r="M5" s="29">
        <f>COUNTIFS(Tabela2[Reponsável Principal],Tabela18[[#This Row],[MEMBRO]],Tabela2[Status],Tabela18[[#Headers],[Validação]])</f>
        <v>1</v>
      </c>
      <c r="N5" s="30">
        <f>COUNTIFS(Tabela2[Reponsável Principal],Tabela18[[#This Row],[MEMBRO]],Tabela2[Status],Tabela18[[#Headers],[Finalizado]])</f>
        <v>12</v>
      </c>
    </row>
    <row r="6" spans="2:14" x14ac:dyDescent="0.35">
      <c r="B6" s="49" t="s">
        <v>55</v>
      </c>
      <c r="C6" s="67">
        <v>4</v>
      </c>
      <c r="I6" s="32" t="s">
        <v>76</v>
      </c>
      <c r="J6" s="28">
        <f>COUNTIF(Tabela2[Reponsável Principal],Tabela18[[#This Row],[MEMBRO]])</f>
        <v>11</v>
      </c>
      <c r="K6" s="29">
        <f>COUNTIFS(Tabela2[Reponsável Principal],Tabela18[[#This Row],[MEMBRO]],Tabela2[Status],Tabela18[[#Headers],[Não iniciado]])</f>
        <v>0</v>
      </c>
      <c r="L6" s="29">
        <f>COUNTIFS(Tabela2[Reponsável Principal],Tabela18[[#This Row],[MEMBRO]],Tabela2[Status],Tabela18[[#Headers],[Em andamento]])</f>
        <v>0</v>
      </c>
      <c r="M6" s="29">
        <f>COUNTIFS(Tabela2[Reponsável Principal],Tabela18[[#This Row],[MEMBRO]],Tabela2[Status],Tabela18[[#Headers],[Validação]])</f>
        <v>1</v>
      </c>
      <c r="N6" s="30">
        <f>COUNTIFS(Tabela2[Reponsável Principal],Tabela18[[#This Row],[MEMBRO]],Tabela2[Status],Tabela18[[#Headers],[Finalizado]])</f>
        <v>10</v>
      </c>
    </row>
    <row r="7" spans="2:14" x14ac:dyDescent="0.35">
      <c r="B7" s="70" t="s">
        <v>46</v>
      </c>
      <c r="C7" s="69">
        <v>5</v>
      </c>
      <c r="I7" s="32" t="s">
        <v>16</v>
      </c>
      <c r="J7" s="28">
        <f>COUNTIF(Tabela2[Reponsável Principal],Tabela18[[#This Row],[MEMBRO]])</f>
        <v>11</v>
      </c>
      <c r="K7" s="29">
        <f>COUNTIFS(Tabela2[Reponsável Principal],Tabela18[[#This Row],[MEMBRO]],Tabela2[Status],Tabela18[[#Headers],[Não iniciado]])</f>
        <v>0</v>
      </c>
      <c r="L7" s="29">
        <f>COUNTIFS(Tabela2[Reponsável Principal],Tabela18[[#This Row],[MEMBRO]],Tabela2[Status],Tabela18[[#Headers],[Em andamento]])</f>
        <v>1</v>
      </c>
      <c r="M7" s="29">
        <f>COUNTIFS(Tabela2[Reponsável Principal],Tabela18[[#This Row],[MEMBRO]],Tabela2[Status],Tabela18[[#Headers],[Validação]])</f>
        <v>0</v>
      </c>
      <c r="N7" s="30">
        <f>COUNTIFS(Tabela2[Reponsável Principal],Tabela18[[#This Row],[MEMBRO]],Tabela2[Status],Tabela18[[#Headers],[Finalizado]])</f>
        <v>10</v>
      </c>
    </row>
    <row r="8" spans="2:14" x14ac:dyDescent="0.35">
      <c r="B8" s="49" t="s">
        <v>11</v>
      </c>
      <c r="C8" s="67">
        <v>3</v>
      </c>
      <c r="I8" s="32" t="s">
        <v>46</v>
      </c>
      <c r="J8" s="28">
        <f>COUNTIF(Tabela2[Reponsável Principal],Tabela18[[#This Row],[MEMBRO]])</f>
        <v>4</v>
      </c>
      <c r="K8" s="29">
        <f>COUNTIFS(Tabela2[Reponsável Principal],Tabela18[[#This Row],[MEMBRO]],Tabela2[Status],Tabela18[[#Headers],[Não iniciado]])</f>
        <v>0</v>
      </c>
      <c r="L8" s="29">
        <f>COUNTIFS(Tabela2[Reponsável Principal],Tabela18[[#This Row],[MEMBRO]],Tabela2[Status],Tabela18[[#Headers],[Em andamento]])</f>
        <v>0</v>
      </c>
      <c r="M8" s="29">
        <f>COUNTIFS(Tabela2[Reponsável Principal],Tabela18[[#This Row],[MEMBRO]],Tabela2[Status],Tabela18[[#Headers],[Validação]])</f>
        <v>0</v>
      </c>
      <c r="N8" s="30">
        <f>COUNTIFS(Tabela2[Reponsável Principal],Tabela18[[#This Row],[MEMBRO]],Tabela2[Status],Tabela18[[#Headers],[Finalizado]])</f>
        <v>4</v>
      </c>
    </row>
    <row r="9" spans="2:14" x14ac:dyDescent="0.35">
      <c r="B9" s="70" t="s">
        <v>24</v>
      </c>
      <c r="C9" s="69">
        <v>4</v>
      </c>
      <c r="I9" s="32" t="s">
        <v>24</v>
      </c>
      <c r="J9" s="28">
        <f>COUNTIF(Tabela2[Reponsável Principal],Tabela18[[#This Row],[MEMBRO]])</f>
        <v>4</v>
      </c>
      <c r="K9" s="29">
        <f>COUNTIFS(Tabela2[Reponsável Principal],Tabela18[[#This Row],[MEMBRO]],Tabela2[Status],Tabela18[[#Headers],[Não iniciado]])</f>
        <v>0</v>
      </c>
      <c r="L9" s="29">
        <f>COUNTIFS(Tabela2[Reponsável Principal],Tabela18[[#This Row],[MEMBRO]],Tabela2[Status],Tabela18[[#Headers],[Em andamento]])</f>
        <v>1</v>
      </c>
      <c r="M9" s="29">
        <f>COUNTIFS(Tabela2[Reponsável Principal],Tabela18[[#This Row],[MEMBRO]],Tabela2[Status],Tabela18[[#Headers],[Validação]])</f>
        <v>0</v>
      </c>
      <c r="N9" s="30">
        <f>COUNTIFS(Tabela2[Reponsável Principal],Tabela18[[#This Row],[MEMBRO]],Tabela2[Status],Tabela18[[#Headers],[Finalizado]])</f>
        <v>3</v>
      </c>
    </row>
    <row r="10" spans="2:14" x14ac:dyDescent="0.35">
      <c r="B10" s="49" t="s">
        <v>41</v>
      </c>
      <c r="C10" s="67">
        <v>11</v>
      </c>
      <c r="I10" s="32" t="s">
        <v>71</v>
      </c>
      <c r="J10" s="28">
        <f>COUNTIF(Tabela2[Reponsável Principal],Tabela18[[#This Row],[MEMBRO]])</f>
        <v>4</v>
      </c>
      <c r="K10" s="29">
        <f>COUNTIFS(Tabela2[Reponsável Principal],Tabela18[[#This Row],[MEMBRO]],Tabela2[Status],Tabela18[[#Headers],[Não iniciado]])</f>
        <v>0</v>
      </c>
      <c r="L10" s="29">
        <f>COUNTIFS(Tabela2[Reponsável Principal],Tabela18[[#This Row],[MEMBRO]],Tabela2[Status],Tabela18[[#Headers],[Em andamento]])</f>
        <v>0</v>
      </c>
      <c r="M10" s="29">
        <f>COUNTIFS(Tabela2[Reponsável Principal],Tabela18[[#This Row],[MEMBRO]],Tabela2[Status],Tabela18[[#Headers],[Validação]])</f>
        <v>0</v>
      </c>
      <c r="N10" s="30">
        <f>COUNTIFS(Tabela2[Reponsável Principal],Tabela18[[#This Row],[MEMBRO]],Tabela2[Status],Tabela18[[#Headers],[Finalizado]])</f>
        <v>4</v>
      </c>
    </row>
    <row r="11" spans="2:14" x14ac:dyDescent="0.35">
      <c r="B11" s="70" t="s">
        <v>16</v>
      </c>
      <c r="C11" s="69">
        <v>11</v>
      </c>
      <c r="I11" s="32" t="s">
        <v>68</v>
      </c>
      <c r="J11" s="28">
        <f>COUNTIF(Tabela2[Reponsável Principal],Tabela18[[#This Row],[MEMBRO]])</f>
        <v>4</v>
      </c>
      <c r="K11" s="29">
        <f>COUNTIFS(Tabela2[Reponsável Principal],Tabela18[[#This Row],[MEMBRO]],Tabela2[Status],Tabela18[[#Headers],[Não iniciado]])</f>
        <v>0</v>
      </c>
      <c r="L11" s="29">
        <f>COUNTIFS(Tabela2[Reponsável Principal],Tabela18[[#This Row],[MEMBRO]],Tabela2[Status],Tabela18[[#Headers],[Em andamento]])</f>
        <v>0</v>
      </c>
      <c r="M11" s="29">
        <f>COUNTIFS(Tabela2[Reponsável Principal],Tabela18[[#This Row],[MEMBRO]],Tabela2[Status],Tabela18[[#Headers],[Validação]])</f>
        <v>0</v>
      </c>
      <c r="N11" s="30">
        <f>COUNTIFS(Tabela2[Reponsável Principal],Tabela18[[#This Row],[MEMBRO]],Tabela2[Status],Tabela18[[#Headers],[Finalizado]])</f>
        <v>4</v>
      </c>
    </row>
    <row r="12" spans="2:14" x14ac:dyDescent="0.35">
      <c r="B12" s="49" t="s">
        <v>71</v>
      </c>
      <c r="C12" s="67">
        <v>4</v>
      </c>
      <c r="I12" s="32" t="s">
        <v>55</v>
      </c>
      <c r="J12" s="28">
        <f>COUNTIF(Tabela2[Reponsável Principal],Tabela18[[#This Row],[MEMBRO]])</f>
        <v>4</v>
      </c>
      <c r="K12" s="29">
        <f>COUNTIFS(Tabela2[Reponsável Principal],Tabela18[[#This Row],[MEMBRO]],Tabela2[Status],Tabela18[[#Headers],[Não iniciado]])</f>
        <v>0</v>
      </c>
      <c r="L12" s="29">
        <f>COUNTIFS(Tabela2[Reponsável Principal],Tabela18[[#This Row],[MEMBRO]],Tabela2[Status],Tabela18[[#Headers],[Em andamento]])</f>
        <v>0</v>
      </c>
      <c r="M12" s="29">
        <f>COUNTIFS(Tabela2[Reponsável Principal],Tabela18[[#This Row],[MEMBRO]],Tabela2[Status],Tabela18[[#Headers],[Validação]])</f>
        <v>0</v>
      </c>
      <c r="N12" s="30">
        <f>COUNTIFS(Tabela2[Reponsável Principal],Tabela18[[#This Row],[MEMBRO]],Tabela2[Status],Tabela18[[#Headers],[Finalizado]])</f>
        <v>4</v>
      </c>
    </row>
    <row r="13" spans="2:14" x14ac:dyDescent="0.35">
      <c r="B13" s="70" t="s">
        <v>79</v>
      </c>
      <c r="C13" s="69">
        <v>2</v>
      </c>
      <c r="I13" s="32" t="s">
        <v>11</v>
      </c>
      <c r="J13" s="28">
        <f>COUNTIF(Tabela2[Reponsável Principal],Tabela18[[#This Row],[MEMBRO]])</f>
        <v>4</v>
      </c>
      <c r="K13" s="29">
        <f>COUNTIFS(Tabela2[Reponsável Principal],Tabela18[[#This Row],[MEMBRO]],Tabela2[Status],Tabela18[[#Headers],[Não iniciado]])</f>
        <v>0</v>
      </c>
      <c r="L13" s="29">
        <f>COUNTIFS(Tabela2[Reponsável Principal],Tabela18[[#This Row],[MEMBRO]],Tabela2[Status],Tabela18[[#Headers],[Em andamento]])</f>
        <v>1</v>
      </c>
      <c r="M13" s="29">
        <f>COUNTIFS(Tabela2[Reponsável Principal],Tabela18[[#This Row],[MEMBRO]],Tabela2[Status],Tabela18[[#Headers],[Validação]])</f>
        <v>0</v>
      </c>
      <c r="N13" s="30">
        <f>COUNTIFS(Tabela2[Reponsável Principal],Tabela18[[#This Row],[MEMBRO]],Tabela2[Status],Tabela18[[#Headers],[Finalizado]])</f>
        <v>3</v>
      </c>
    </row>
    <row r="14" spans="2:14" x14ac:dyDescent="0.35">
      <c r="B14" s="49" t="s">
        <v>68</v>
      </c>
      <c r="C14" s="67">
        <v>4</v>
      </c>
      <c r="I14" s="33" t="s">
        <v>79</v>
      </c>
      <c r="J14" s="28">
        <f>COUNTIF(Tabela2[Reponsável Principal],Tabela18[[#This Row],[MEMBRO]])</f>
        <v>2</v>
      </c>
      <c r="K14" s="31">
        <f>COUNTIFS(Tabela2[Reponsável Principal],Tabela18[[#This Row],[MEMBRO]],Tabela2[Status],Tabela18[[#Headers],[Não iniciado]])</f>
        <v>0</v>
      </c>
      <c r="L14" s="31">
        <f>COUNTIFS(Tabela2[Reponsável Principal],Tabela18[[#This Row],[MEMBRO]],Tabela2[Status],Tabela18[[#Headers],[Em andamento]])</f>
        <v>1</v>
      </c>
      <c r="M14" s="31">
        <f>COUNTIFS(Tabela2[Reponsável Principal],Tabela18[[#This Row],[MEMBRO]],Tabela2[Status],Tabela18[[#Headers],[Validação]])</f>
        <v>0</v>
      </c>
      <c r="N14" s="34">
        <f>COUNTIFS(Tabela2[Reponsável Principal],Tabela18[[#This Row],[MEMBRO]],Tabela2[Status],Tabela18[[#Headers],[Finalizado]])</f>
        <v>1</v>
      </c>
    </row>
    <row r="15" spans="2:14" x14ac:dyDescent="0.35">
      <c r="B15" s="70" t="s">
        <v>220</v>
      </c>
      <c r="C15" s="69">
        <v>2</v>
      </c>
    </row>
    <row r="16" spans="2:14" x14ac:dyDescent="0.35">
      <c r="B16" s="50" t="s">
        <v>221</v>
      </c>
      <c r="C16" s="68">
        <v>73</v>
      </c>
    </row>
  </sheetData>
  <dataValidations count="1">
    <dataValidation type="list" allowBlank="1" showInputMessage="1" showErrorMessage="1" sqref="I4:I14" xr:uid="{1A829831-F426-4643-AB74-9854D47C0EB0}">
      <formula1>$J$2:$J$12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2DD9-E95B-4DE3-AF6A-EBD593812DDA}">
  <dimension ref="B2:N19"/>
  <sheetViews>
    <sheetView tabSelected="1" zoomScale="70" zoomScaleNormal="70" workbookViewId="0">
      <selection activeCell="H23" sqref="H23"/>
    </sheetView>
  </sheetViews>
  <sheetFormatPr defaultRowHeight="14.5" x14ac:dyDescent="0.35"/>
  <cols>
    <col min="2" max="2" width="18" customWidth="1"/>
    <col min="3" max="3" width="19.1796875" customWidth="1"/>
    <col min="4" max="4" width="17.1796875" customWidth="1"/>
    <col min="6" max="6" width="9.7265625" bestFit="1" customWidth="1"/>
    <col min="7" max="7" width="27.7265625" bestFit="1" customWidth="1"/>
    <col min="8" max="8" width="26.1796875" bestFit="1" customWidth="1"/>
  </cols>
  <sheetData>
    <row r="2" spans="2:14" x14ac:dyDescent="0.35">
      <c r="B2" s="76" t="s">
        <v>222</v>
      </c>
      <c r="C2" s="76"/>
    </row>
    <row r="3" spans="2:14" ht="15" thickBot="1" x14ac:dyDescent="0.4"/>
    <row r="4" spans="2:14" ht="15.5" thickTop="1" thickBot="1" x14ac:dyDescent="0.4">
      <c r="B4" s="11" t="s">
        <v>223</v>
      </c>
      <c r="C4" s="41" t="s">
        <v>224</v>
      </c>
      <c r="G4" s="43" t="s">
        <v>225</v>
      </c>
      <c r="H4" s="53">
        <f>INDEX(G11:G18, MATCH(MAX(H11:H18), H11:H18, 0))</f>
        <v>5</v>
      </c>
      <c r="K4" s="80" t="s">
        <v>226</v>
      </c>
      <c r="L4" s="81"/>
      <c r="M4" s="81"/>
      <c r="N4" s="82"/>
    </row>
    <row r="5" spans="2:14" ht="15.5" thickTop="1" thickBot="1" x14ac:dyDescent="0.4">
      <c r="B5" s="40">
        <v>7</v>
      </c>
      <c r="C5" s="42">
        <f>COUNTIF(Tabela2[N° Sprint],Sprints!B5)</f>
        <v>4</v>
      </c>
      <c r="G5" s="43" t="s">
        <v>227</v>
      </c>
      <c r="H5" s="54">
        <f>INDEX(G11:G18, MATCH(MIN(H11:H18), H11:H18, 0))</f>
        <v>7</v>
      </c>
      <c r="K5" s="77" t="s">
        <v>228</v>
      </c>
      <c r="L5" s="78"/>
      <c r="M5" s="78"/>
      <c r="N5" s="79"/>
    </row>
    <row r="6" spans="2:14" ht="15" thickTop="1" x14ac:dyDescent="0.35">
      <c r="G6" s="44" t="s">
        <v>229</v>
      </c>
      <c r="H6" s="61">
        <f>AVERAGE(Tabela3[Tarefas por Sprint])</f>
        <v>11</v>
      </c>
    </row>
    <row r="7" spans="2:14" x14ac:dyDescent="0.35">
      <c r="B7" s="10" t="s">
        <v>230</v>
      </c>
      <c r="C7" s="10" t="s">
        <v>231</v>
      </c>
      <c r="D7" s="10" t="s">
        <v>232</v>
      </c>
    </row>
    <row r="8" spans="2:14" x14ac:dyDescent="0.35">
      <c r="B8" s="12" t="str" cm="1">
        <f t="array" ref="B8">_xlfn.IFS(B5=1,"16/8/2023",B5=2,"30/08/2023",B5=3,"13/09/2023",B5=4,"27/09/2023",B5=5,"11/10/2023",B5=6,"25/10/2023",B5=7,"8/11/2023")</f>
        <v>8/11/2023</v>
      </c>
      <c r="C8" s="12" t="str" cm="1">
        <f t="array" ref="C8">_xlfn.IFS(B5=1,"30/08/2023",B5=2,"13/09/2023",B5=3,"27/09/2023",B5=4,"11/10/2023",B5=5,"25/10/2023",B5=6,"8/11/2023",B5=7,"-")</f>
        <v>-</v>
      </c>
      <c r="D8" s="10" t="str">
        <f>IF(OR(Tabela4[[#This Row],[TÉRMINO]]="-",Tabela4[[#This Row],[INÍCIO]]="-"),"-",Tabela4[[#This Row],[TÉRMINO]]-Tabela4[[#This Row],[INÍCIO]])</f>
        <v>-</v>
      </c>
    </row>
    <row r="11" spans="2:14" ht="15" thickBot="1" x14ac:dyDescent="0.4">
      <c r="G11" s="55" t="s">
        <v>223</v>
      </c>
      <c r="H11" s="65" t="s">
        <v>233</v>
      </c>
    </row>
    <row r="12" spans="2:14" ht="15.5" thickTop="1" thickBot="1" x14ac:dyDescent="0.4">
      <c r="D12" s="51"/>
      <c r="G12" s="59">
        <v>1</v>
      </c>
      <c r="H12" s="57">
        <f>COUNTIF(Tabela2[N° Sprint],Tabela3[[#This Row],[SPRINT]])</f>
        <v>8</v>
      </c>
    </row>
    <row r="13" spans="2:14" ht="15.5" thickTop="1" thickBot="1" x14ac:dyDescent="0.4">
      <c r="G13" s="56">
        <v>2</v>
      </c>
      <c r="H13" s="57">
        <f>COUNTIF(Tabela2[N° Sprint],Tabela3[[#This Row],[SPRINT]])</f>
        <v>5</v>
      </c>
    </row>
    <row r="14" spans="2:14" ht="15.5" thickTop="1" thickBot="1" x14ac:dyDescent="0.4">
      <c r="G14" s="56">
        <v>3</v>
      </c>
      <c r="H14" s="57">
        <f>COUNTIF(Tabela2[N° Sprint],Tabela3[[#This Row],[SPRINT]])</f>
        <v>5</v>
      </c>
    </row>
    <row r="15" spans="2:14" ht="15.5" thickTop="1" thickBot="1" x14ac:dyDescent="0.4">
      <c r="G15" s="56">
        <v>4</v>
      </c>
      <c r="H15" s="57">
        <f>COUNTIF(Tabela2[N° Sprint],Tabela3[[#This Row],[SPRINT]])</f>
        <v>18</v>
      </c>
    </row>
    <row r="16" spans="2:14" ht="15.5" thickTop="1" thickBot="1" x14ac:dyDescent="0.4">
      <c r="G16" s="58">
        <v>5</v>
      </c>
      <c r="H16" s="57">
        <f>COUNTIF(Tabela2[N° Sprint],Tabela3[[#This Row],[SPRINT]])</f>
        <v>22</v>
      </c>
    </row>
    <row r="17" spans="7:8" ht="15.5" thickTop="1" thickBot="1" x14ac:dyDescent="0.4">
      <c r="G17" s="58">
        <v>6</v>
      </c>
      <c r="H17" s="57">
        <f>COUNTIF(Tabela2[N° Sprint],Tabela3[[#This Row],[SPRINT]])</f>
        <v>15</v>
      </c>
    </row>
    <row r="18" spans="7:8" ht="15.5" thickTop="1" thickBot="1" x14ac:dyDescent="0.4">
      <c r="G18" s="58">
        <v>7</v>
      </c>
      <c r="H18" s="57">
        <f>COUNTIF(Tabela2[N° Sprint],Tabela3[[#This Row],[SPRINT]])</f>
        <v>4</v>
      </c>
    </row>
    <row r="19" spans="7:8" ht="15" thickTop="1" x14ac:dyDescent="0.35"/>
  </sheetData>
  <mergeCells count="3">
    <mergeCell ref="B2:C2"/>
    <mergeCell ref="K5:N5"/>
    <mergeCell ref="K4:N4"/>
  </mergeCells>
  <dataValidations count="1">
    <dataValidation type="list" allowBlank="1" showInputMessage="1" showErrorMessage="1" sqref="B5" xr:uid="{274E891E-86A2-4BB8-9146-67C24F751DF6}">
      <formula1>"1,2,3,4,5,6,7"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1B07CEB5B13478F9BDC27F934B909" ma:contentTypeVersion="12" ma:contentTypeDescription="Create a new document." ma:contentTypeScope="" ma:versionID="4405b70306aed1385053612d5c5810cf">
  <xsd:schema xmlns:xsd="http://www.w3.org/2001/XMLSchema" xmlns:xs="http://www.w3.org/2001/XMLSchema" xmlns:p="http://schemas.microsoft.com/office/2006/metadata/properties" xmlns:ns3="65dbf837-e607-4240-b875-b2117dee7506" xmlns:ns4="b8ce0cd1-d9a2-4dd8-ace3-d9a016c9a20e" targetNamespace="http://schemas.microsoft.com/office/2006/metadata/properties" ma:root="true" ma:fieldsID="a04a8d8e2cb17e2ed7f87677544aeb69" ns3:_="" ns4:_="">
    <xsd:import namespace="65dbf837-e607-4240-b875-b2117dee7506"/>
    <xsd:import namespace="b8ce0cd1-d9a2-4dd8-ace3-d9a016c9a2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bf837-e607-4240-b875-b2117dee7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e0cd1-d9a2-4dd8-ace3-d9a016c9a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dbf837-e607-4240-b875-b2117dee750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B86F5-261B-481F-B6C2-1D78482A9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bf837-e607-4240-b875-b2117dee7506"/>
    <ds:schemaRef ds:uri="b8ce0cd1-d9a2-4dd8-ace3-d9a016c9a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EAAFCA-AF32-4FF7-94DE-17819EBD547F}">
  <ds:schemaRefs>
    <ds:schemaRef ds:uri="http://schemas.microsoft.com/office/2006/documentManagement/types"/>
    <ds:schemaRef ds:uri="http://purl.org/dc/terms/"/>
    <ds:schemaRef ds:uri="b8ce0cd1-d9a2-4dd8-ace3-d9a016c9a20e"/>
    <ds:schemaRef ds:uri="65dbf837-e607-4240-b875-b2117dee750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07700DC-8D8C-4583-BD2F-1BBC04F799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Padrões de Código</vt:lpstr>
      <vt:lpstr>Gerência de Membros</vt:lpstr>
      <vt:lpstr>Sprints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alunotemp</dc:creator>
  <cp:keywords/>
  <dc:description/>
  <cp:lastModifiedBy>Mateus Gomes Oliveira</cp:lastModifiedBy>
  <cp:revision/>
  <dcterms:created xsi:type="dcterms:W3CDTF">2023-08-15T17:11:46Z</dcterms:created>
  <dcterms:modified xsi:type="dcterms:W3CDTF">2023-11-08T23:44:23Z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0x0101007301B07CEB5B13478F9BDC27F934B909</vt:lpwstr>
  </property>
</Properties>
</file>