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 firstSheet="15" activeTab="16"/>
  </bookViews>
  <sheets>
    <sheet name="201701题目" sheetId="31" r:id="rId1"/>
    <sheet name="201701答题" sheetId="32" r:id="rId2"/>
    <sheet name="201602题目" sheetId="33" r:id="rId3"/>
    <sheet name="201602答题" sheetId="34" r:id="rId4"/>
    <sheet name="201502题目" sheetId="5" r:id="rId5"/>
    <sheet name="201502答题" sheetId="6" r:id="rId6"/>
    <sheet name="201501题目" sheetId="4" r:id="rId7"/>
    <sheet name="201501答题" sheetId="3" r:id="rId8"/>
    <sheet name="201402题目" sheetId="7" r:id="rId9"/>
    <sheet name="201402答题" sheetId="8" r:id="rId10"/>
    <sheet name="201401题目" sheetId="9" r:id="rId11"/>
    <sheet name="201301题目" sheetId="10" r:id="rId12"/>
    <sheet name="2013答题" sheetId="11" r:id="rId13"/>
    <sheet name="201302题目" sheetId="12" r:id="rId14"/>
    <sheet name="201302答题" sheetId="13" r:id="rId15"/>
    <sheet name="201201题目" sheetId="14" r:id="rId16"/>
    <sheet name="201201答题" sheetId="15" r:id="rId17"/>
    <sheet name="201202(含C）题目" sheetId="16" r:id="rId18"/>
    <sheet name="201202答题" sheetId="17" r:id="rId19"/>
    <sheet name="201202答题C" sheetId="20" r:id="rId20"/>
    <sheet name="201101题目" sheetId="18" r:id="rId21"/>
    <sheet name="201101答题" sheetId="19" r:id="rId22"/>
    <sheet name="201102题目" sheetId="21" r:id="rId23"/>
    <sheet name="201102答题" sheetId="22" r:id="rId24"/>
    <sheet name="201001题目" sheetId="23" r:id="rId25"/>
    <sheet name="201001答题" sheetId="24" r:id="rId26"/>
    <sheet name="201002题目" sheetId="25" r:id="rId27"/>
    <sheet name="201002答题" sheetId="26" r:id="rId28"/>
    <sheet name="200901题目" sheetId="27" r:id="rId29"/>
    <sheet name="200901答题" sheetId="28" r:id="rId30"/>
    <sheet name="200902题目" sheetId="29" r:id="rId31"/>
    <sheet name="200902答题" sheetId="30" r:id="rId32"/>
  </sheets>
  <externalReferences>
    <externalReference r:id="rId33"/>
  </externalReferences>
  <definedNames>
    <definedName name="sum">'200902答题'!$C$2</definedName>
  </definedNames>
  <calcPr calcId="144525"/>
</workbook>
</file>

<file path=xl/sharedStrings.xml><?xml version="1.0" encoding="utf-8"?>
<sst xmlns="http://schemas.openxmlformats.org/spreadsheetml/2006/main" count="196">
  <si>
    <t>通信费用统计表</t>
  </si>
  <si>
    <t>…</t>
  </si>
  <si>
    <t>套餐费用</t>
  </si>
  <si>
    <t>语音通讯费</t>
  </si>
  <si>
    <t>上网通讯费</t>
  </si>
  <si>
    <t>增值费</t>
  </si>
  <si>
    <t>短信费</t>
  </si>
  <si>
    <t>合计</t>
  </si>
  <si>
    <t>1月</t>
  </si>
  <si>
    <t>2月</t>
  </si>
  <si>
    <t>3月</t>
  </si>
  <si>
    <t>4月</t>
  </si>
  <si>
    <t>5月</t>
  </si>
  <si>
    <t>6月</t>
  </si>
  <si>
    <t>总计</t>
  </si>
  <si>
    <t>工资统计表</t>
  </si>
  <si>
    <t>教研组</t>
  </si>
  <si>
    <t>姓名</t>
  </si>
  <si>
    <t>基本工资/元</t>
  </si>
  <si>
    <t>奖金/元</t>
  </si>
  <si>
    <t>应发工资/元</t>
  </si>
  <si>
    <t>数学组</t>
  </si>
  <si>
    <t>高秋兰</t>
  </si>
  <si>
    <t>语文组</t>
  </si>
  <si>
    <t>韩永军</t>
  </si>
  <si>
    <t>霍丽霞</t>
  </si>
  <si>
    <t>李文良</t>
  </si>
  <si>
    <t>庞小瑞</t>
  </si>
  <si>
    <t>外语组</t>
  </si>
  <si>
    <t>杨海茹</t>
  </si>
  <si>
    <t>张金娥</t>
  </si>
  <si>
    <t>张金科</t>
  </si>
  <si>
    <t>张俊玲</t>
  </si>
  <si>
    <t>张庆红</t>
  </si>
  <si>
    <t>基本工资大于500元的人数</t>
  </si>
  <si>
    <t>应发工资平均值</t>
  </si>
  <si>
    <t>奖金大于3000元的人数占总人数的比例</t>
  </si>
  <si>
    <t>2015年4月销售情况统计表</t>
  </si>
  <si>
    <t>员工编号</t>
  </si>
  <si>
    <t>产品1</t>
  </si>
  <si>
    <t>产品2</t>
  </si>
  <si>
    <t>产品3</t>
  </si>
  <si>
    <t>总销售额</t>
  </si>
  <si>
    <t>基本工资</t>
  </si>
  <si>
    <t>销售提成</t>
  </si>
  <si>
    <t>应发工资</t>
  </si>
  <si>
    <t>实发工资</t>
  </si>
  <si>
    <t>X1301</t>
  </si>
  <si>
    <t>X1302</t>
  </si>
  <si>
    <t>X1303</t>
  </si>
  <si>
    <t>X1304</t>
  </si>
  <si>
    <t>X1305</t>
  </si>
  <si>
    <t>产品单价表</t>
  </si>
  <si>
    <t>名称</t>
  </si>
  <si>
    <t>单价(元)</t>
  </si>
  <si>
    <t>学生成绩表</t>
  </si>
  <si>
    <t>成绩统计表</t>
  </si>
  <si>
    <t>班级</t>
  </si>
  <si>
    <t>语文</t>
  </si>
  <si>
    <t>数学</t>
  </si>
  <si>
    <t>英语</t>
  </si>
  <si>
    <t>总分</t>
  </si>
  <si>
    <t>实考人数</t>
  </si>
  <si>
    <t>最高分</t>
  </si>
  <si>
    <t>最低分</t>
  </si>
  <si>
    <t>学生成绩统计表</t>
  </si>
  <si>
    <t>学号</t>
  </si>
  <si>
    <t>平时成绩</t>
  </si>
  <si>
    <t>期中成绩</t>
  </si>
  <si>
    <t>期末成绩</t>
  </si>
  <si>
    <t>平均分</t>
  </si>
  <si>
    <t>等级</t>
  </si>
  <si>
    <t>060101</t>
  </si>
  <si>
    <t>夏小东</t>
  </si>
  <si>
    <t>及格</t>
  </si>
  <si>
    <t>060102</t>
  </si>
  <si>
    <t>谢红</t>
  </si>
  <si>
    <t>不及格</t>
  </si>
  <si>
    <t>060103</t>
  </si>
  <si>
    <t>刘敏</t>
  </si>
  <si>
    <t>优</t>
  </si>
  <si>
    <t>060104</t>
  </si>
  <si>
    <t>卢可仁</t>
  </si>
  <si>
    <t>060105</t>
  </si>
  <si>
    <t>孙水松</t>
  </si>
  <si>
    <t>060106</t>
  </si>
  <si>
    <t>丁国瑞</t>
  </si>
  <si>
    <t>060107</t>
  </si>
  <si>
    <t>王少渊</t>
  </si>
  <si>
    <t>060108</t>
  </si>
  <si>
    <t>李继霈</t>
  </si>
  <si>
    <t>060109</t>
  </si>
  <si>
    <t>李肖杰</t>
  </si>
  <si>
    <t>英语成绩</t>
  </si>
  <si>
    <t>口语</t>
  </si>
  <si>
    <t>语法</t>
  </si>
  <si>
    <t>听力</t>
  </si>
  <si>
    <t>作文</t>
  </si>
  <si>
    <t>综合成绩</t>
  </si>
  <si>
    <t>刘华</t>
  </si>
  <si>
    <t>张军莉</t>
  </si>
  <si>
    <t>王晓军</t>
  </si>
  <si>
    <t>李小丽</t>
  </si>
  <si>
    <t>江杰</t>
  </si>
  <si>
    <t>李来群</t>
  </si>
  <si>
    <t>平均成绩</t>
  </si>
  <si>
    <t>大于等于85分人数</t>
  </si>
  <si>
    <t>水果价格表</t>
  </si>
  <si>
    <t>进价（元/斤）</t>
  </si>
  <si>
    <t>售价（元/斤）</t>
  </si>
  <si>
    <t>销售数量（公斤）</t>
  </si>
  <si>
    <t>销售金额（元）</t>
  </si>
  <si>
    <t>利润（元）</t>
  </si>
  <si>
    <t>总利润</t>
  </si>
  <si>
    <t>苹果</t>
  </si>
  <si>
    <t>香蕉</t>
  </si>
  <si>
    <t>西瓜</t>
  </si>
  <si>
    <t>荔枝</t>
  </si>
  <si>
    <t>梨</t>
  </si>
  <si>
    <t>表一：2011年1-4月电信营业收入排名</t>
  </si>
  <si>
    <t>省份</t>
  </si>
  <si>
    <t>广东</t>
  </si>
  <si>
    <t>江苏</t>
  </si>
  <si>
    <t>浙江</t>
  </si>
  <si>
    <t>山东</t>
  </si>
  <si>
    <t>上海</t>
  </si>
  <si>
    <t>北京</t>
  </si>
  <si>
    <t>四川</t>
  </si>
  <si>
    <t>河南</t>
  </si>
  <si>
    <t>河北</t>
  </si>
  <si>
    <t>辽宁</t>
  </si>
  <si>
    <t>营业收入</t>
  </si>
  <si>
    <t>表二：固定电话与本地移动前十的省份</t>
  </si>
  <si>
    <t>安徽</t>
  </si>
  <si>
    <t>湖南</t>
  </si>
  <si>
    <t>固定电话用户（万户）</t>
  </si>
  <si>
    <t>表三：2011年固定本地与移动本地通话量比较</t>
  </si>
  <si>
    <t>指标名称</t>
  </si>
  <si>
    <t>单位</t>
  </si>
  <si>
    <t>2011年1-4月</t>
  </si>
  <si>
    <t>2010年1-4月</t>
  </si>
  <si>
    <t>增长率（%）</t>
  </si>
  <si>
    <t>固定本地通话量</t>
  </si>
  <si>
    <t>亿次</t>
  </si>
  <si>
    <t>移动本地电话通话时长</t>
  </si>
  <si>
    <t>亿分钟</t>
  </si>
  <si>
    <t>2011年东，中，西部电信主营业收入与上半年同期相比的增长率</t>
  </si>
  <si>
    <t>东部</t>
  </si>
  <si>
    <t>中部</t>
  </si>
  <si>
    <t>西部</t>
  </si>
  <si>
    <t>年度考核表</t>
  </si>
  <si>
    <t>第一季度考核成绩</t>
  </si>
  <si>
    <t>第二季度考核成绩</t>
  </si>
  <si>
    <t>第三季度考核成绩</t>
  </si>
  <si>
    <t>第四季度考核成绩</t>
  </si>
  <si>
    <t>年度考核总成绩</t>
  </si>
  <si>
    <t>排名</t>
  </si>
  <si>
    <t>是否应获年终奖金</t>
  </si>
  <si>
    <t>方大为</t>
  </si>
  <si>
    <t>王小毅</t>
  </si>
  <si>
    <t>高敏</t>
  </si>
  <si>
    <t>李栋梁</t>
  </si>
  <si>
    <t>姚平</t>
  </si>
  <si>
    <t>年度平均成绩</t>
  </si>
  <si>
    <t>三好学生评价表</t>
  </si>
  <si>
    <t>物理</t>
  </si>
  <si>
    <t>综合评定</t>
  </si>
  <si>
    <t>评选结果</t>
  </si>
  <si>
    <t>唐龙</t>
  </si>
  <si>
    <t>李春梅</t>
  </si>
  <si>
    <t>刘明军</t>
  </si>
  <si>
    <t>王平</t>
  </si>
  <si>
    <t>张宏亮</t>
  </si>
  <si>
    <t>三好学生人数</t>
  </si>
  <si>
    <t>销售商店</t>
  </si>
  <si>
    <t>进价（元）</t>
  </si>
  <si>
    <t>销售价（元）</t>
  </si>
  <si>
    <t>销售量（台）</t>
  </si>
  <si>
    <t>商店一</t>
  </si>
  <si>
    <t>商店二</t>
  </si>
  <si>
    <t>商店三</t>
  </si>
  <si>
    <t>商店四</t>
  </si>
  <si>
    <t>商店五</t>
  </si>
  <si>
    <t>商店六</t>
  </si>
  <si>
    <t>商店七</t>
  </si>
  <si>
    <t>商店八</t>
  </si>
  <si>
    <t>平均利润</t>
  </si>
  <si>
    <t>销售人员</t>
  </si>
  <si>
    <t>订单数</t>
  </si>
  <si>
    <t>订单总额</t>
  </si>
  <si>
    <t>销售奖金</t>
  </si>
  <si>
    <t>张三</t>
  </si>
  <si>
    <t>李四</t>
  </si>
  <si>
    <t>王五</t>
  </si>
  <si>
    <t>订单号</t>
  </si>
  <si>
    <t>订单金额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</si>
</sst>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.0_ "/>
    <numFmt numFmtId="7" formatCode="&quot;￥&quot;#,##0.00;&quot;￥&quot;\-#,##0.00"/>
  </numFmts>
  <fonts count="28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8"/>
      <color theme="4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7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6" fillId="2" borderId="1" xfId="0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76" fontId="7" fillId="0" borderId="4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haredStrings" Target="sharedStrings.xml"/><Relationship Id="rId35" Type="http://schemas.openxmlformats.org/officeDocument/2006/relationships/styles" Target="styles.xml"/><Relationship Id="rId34" Type="http://schemas.openxmlformats.org/officeDocument/2006/relationships/theme" Target="theme/theme1.xml"/><Relationship Id="rId33" Type="http://schemas.openxmlformats.org/officeDocument/2006/relationships/externalLink" Target="externalLinks/externalLink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'[1]201201答题'!$F$31</c:f>
              <c:strCache>
                <c:ptCount val="1"/>
                <c:pt idx="0">
                  <c:v>实发工资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'[1]201201答题'!$A$32:$A$45</c:f>
              <c:strCache>
                <c:ptCount val="14"/>
                <c:pt idx="0">
                  <c:v>刘惠民</c:v>
                </c:pt>
                <c:pt idx="1">
                  <c:v>李宁宁</c:v>
                </c:pt>
                <c:pt idx="2">
                  <c:v>张鑫</c:v>
                </c:pt>
                <c:pt idx="3">
                  <c:v>路程</c:v>
                </c:pt>
                <c:pt idx="4">
                  <c:v>刘怡</c:v>
                </c:pt>
                <c:pt idx="5">
                  <c:v>沈梅</c:v>
                </c:pt>
                <c:pt idx="6">
                  <c:v>高兴</c:v>
                </c:pt>
                <c:pt idx="7">
                  <c:v>王陈</c:v>
                </c:pt>
                <c:pt idx="8">
                  <c:v>陈岚</c:v>
                </c:pt>
                <c:pt idx="9">
                  <c:v>周媛</c:v>
                </c:pt>
                <c:pt idx="10">
                  <c:v>王国强</c:v>
                </c:pt>
                <c:pt idx="11">
                  <c:v>刘倩如</c:v>
                </c:pt>
                <c:pt idx="12">
                  <c:v>陈雪如</c:v>
                </c:pt>
                <c:pt idx="13">
                  <c:v>赵英英</c:v>
                </c:pt>
              </c:strCache>
            </c:strRef>
          </c:cat>
          <c:val>
            <c:numRef>
              <c:f>'[1]201201答题'!$F$32:$F$45</c:f>
              <c:numCache>
                <c:formatCode>General</c:formatCode>
                <c:ptCount val="14"/>
                <c:pt idx="0">
                  <c:v>1668.32</c:v>
                </c:pt>
                <c:pt idx="1">
                  <c:v>1615.12</c:v>
                </c:pt>
                <c:pt idx="2">
                  <c:v>1990.34</c:v>
                </c:pt>
                <c:pt idx="3">
                  <c:v>1300.76</c:v>
                </c:pt>
                <c:pt idx="4">
                  <c:v>1330.6</c:v>
                </c:pt>
                <c:pt idx="5">
                  <c:v>2200</c:v>
                </c:pt>
                <c:pt idx="6">
                  <c:v>1780.78</c:v>
                </c:pt>
                <c:pt idx="7">
                  <c:v>1958.6</c:v>
                </c:pt>
                <c:pt idx="8">
                  <c:v>1630.8</c:v>
                </c:pt>
                <c:pt idx="9">
                  <c:v>1930.36</c:v>
                </c:pt>
                <c:pt idx="10">
                  <c:v>1300.45</c:v>
                </c:pt>
                <c:pt idx="11">
                  <c:v>1580.45</c:v>
                </c:pt>
                <c:pt idx="12">
                  <c:v>1700.3</c:v>
                </c:pt>
                <c:pt idx="13">
                  <c:v>2362.6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505928"/>
        <c:axId val="616511504"/>
      </c:barChart>
      <c:catAx>
        <c:axId val="61650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511504"/>
        <c:crosses val="autoZero"/>
        <c:auto val="1"/>
        <c:lblAlgn val="ctr"/>
        <c:lblOffset val="100"/>
        <c:noMultiLvlLbl val="0"/>
      </c:catAx>
      <c:valAx>
        <c:axId val="6165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50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'[1]201202答题'!$B$2</c:f>
              <c:strCache>
                <c:ptCount val="1"/>
                <c:pt idx="0">
                  <c:v>口语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'[1]201202答题'!$A$3:$A$11</c:f>
              <c:strCache>
                <c:ptCount val="9"/>
                <c:pt idx="0">
                  <c:v>刘华</c:v>
                </c:pt>
                <c:pt idx="1">
                  <c:v>张军莉</c:v>
                </c:pt>
                <c:pt idx="2">
                  <c:v>王晓军</c:v>
                </c:pt>
                <c:pt idx="3">
                  <c:v>李小丽</c:v>
                </c:pt>
                <c:pt idx="4">
                  <c:v>江杰</c:v>
                </c:pt>
                <c:pt idx="5">
                  <c:v>李来群</c:v>
                </c:pt>
                <c:pt idx="6">
                  <c:v>平均成绩</c:v>
                </c:pt>
                <c:pt idx="7">
                  <c:v>大于等于85分人数</c:v>
                </c:pt>
              </c:strCache>
            </c:strRef>
          </c:cat>
          <c:val>
            <c:numRef>
              <c:f>'[1]201202答题'!$B$3:$B$11</c:f>
              <c:numCache>
                <c:formatCode>General</c:formatCode>
                <c:ptCount val="9"/>
                <c:pt idx="0">
                  <c:v>70</c:v>
                </c:pt>
                <c:pt idx="1">
                  <c:v>80</c:v>
                </c:pt>
                <c:pt idx="2">
                  <c:v>56</c:v>
                </c:pt>
                <c:pt idx="3">
                  <c:v>80</c:v>
                </c:pt>
                <c:pt idx="4">
                  <c:v>68</c:v>
                </c:pt>
                <c:pt idx="5">
                  <c:v>90</c:v>
                </c:pt>
                <c:pt idx="6">
                  <c:v>74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'[1]201202答题'!$C$2</c:f>
              <c:strCache>
                <c:ptCount val="1"/>
                <c:pt idx="0">
                  <c:v>语法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'[1]201202答题'!$A$3:$A$11</c:f>
              <c:strCache>
                <c:ptCount val="9"/>
                <c:pt idx="0">
                  <c:v>刘华</c:v>
                </c:pt>
                <c:pt idx="1">
                  <c:v>张军莉</c:v>
                </c:pt>
                <c:pt idx="2">
                  <c:v>王晓军</c:v>
                </c:pt>
                <c:pt idx="3">
                  <c:v>李小丽</c:v>
                </c:pt>
                <c:pt idx="4">
                  <c:v>江杰</c:v>
                </c:pt>
                <c:pt idx="5">
                  <c:v>李来群</c:v>
                </c:pt>
                <c:pt idx="6">
                  <c:v>平均成绩</c:v>
                </c:pt>
                <c:pt idx="7">
                  <c:v>大于等于85分人数</c:v>
                </c:pt>
              </c:strCache>
            </c:strRef>
          </c:cat>
          <c:val>
            <c:numRef>
              <c:f>'[1]201202答题'!$C$3:$C$11</c:f>
              <c:numCache>
                <c:formatCode>General</c:formatCode>
                <c:ptCount val="9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70</c:v>
                </c:pt>
                <c:pt idx="4">
                  <c:v>70</c:v>
                </c:pt>
                <c:pt idx="5">
                  <c:v>80</c:v>
                </c:pt>
                <c:pt idx="6">
                  <c:v>70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'[1]201202答题'!$D$2</c:f>
              <c:strCache>
                <c:ptCount val="1"/>
                <c:pt idx="0">
                  <c:v>听力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'[1]201202答题'!$A$3:$A$11</c:f>
              <c:strCache>
                <c:ptCount val="9"/>
                <c:pt idx="0">
                  <c:v>刘华</c:v>
                </c:pt>
                <c:pt idx="1">
                  <c:v>张军莉</c:v>
                </c:pt>
                <c:pt idx="2">
                  <c:v>王晓军</c:v>
                </c:pt>
                <c:pt idx="3">
                  <c:v>李小丽</c:v>
                </c:pt>
                <c:pt idx="4">
                  <c:v>江杰</c:v>
                </c:pt>
                <c:pt idx="5">
                  <c:v>李来群</c:v>
                </c:pt>
                <c:pt idx="6">
                  <c:v>平均成绩</c:v>
                </c:pt>
                <c:pt idx="7">
                  <c:v>大于等于85分人数</c:v>
                </c:pt>
              </c:strCache>
            </c:strRef>
          </c:cat>
          <c:val>
            <c:numRef>
              <c:f>'[1]201202答题'!$D$3:$D$11</c:f>
              <c:numCache>
                <c:formatCode>General</c:formatCode>
                <c:ptCount val="9"/>
                <c:pt idx="0">
                  <c:v>73</c:v>
                </c:pt>
                <c:pt idx="1">
                  <c:v>75</c:v>
                </c:pt>
                <c:pt idx="2">
                  <c:v>68</c:v>
                </c:pt>
                <c:pt idx="3">
                  <c:v>85</c:v>
                </c:pt>
                <c:pt idx="4">
                  <c:v>50</c:v>
                </c:pt>
                <c:pt idx="5">
                  <c:v>96</c:v>
                </c:pt>
                <c:pt idx="6">
                  <c:v>74.5</c:v>
                </c:pt>
                <c:pt idx="7">
                  <c:v>2</c:v>
                </c:pt>
              </c:numCache>
            </c:numRef>
          </c:val>
        </c:ser>
        <c:ser>
          <c:idx val="3"/>
          <c:order val="3"/>
          <c:tx>
            <c:strRef>
              <c:f>'[1]201202答题'!$E$2</c:f>
              <c:strCache>
                <c:ptCount val="1"/>
                <c:pt idx="0">
                  <c:v>作文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'[1]201202答题'!$A$3:$A$11</c:f>
              <c:strCache>
                <c:ptCount val="9"/>
                <c:pt idx="0">
                  <c:v>刘华</c:v>
                </c:pt>
                <c:pt idx="1">
                  <c:v>张军莉</c:v>
                </c:pt>
                <c:pt idx="2">
                  <c:v>王晓军</c:v>
                </c:pt>
                <c:pt idx="3">
                  <c:v>李小丽</c:v>
                </c:pt>
                <c:pt idx="4">
                  <c:v>江杰</c:v>
                </c:pt>
                <c:pt idx="5">
                  <c:v>李来群</c:v>
                </c:pt>
                <c:pt idx="6">
                  <c:v>平均成绩</c:v>
                </c:pt>
                <c:pt idx="7">
                  <c:v>大于等于85分人数</c:v>
                </c:pt>
              </c:strCache>
            </c:strRef>
          </c:cat>
          <c:val>
            <c:numRef>
              <c:f>'[1]201202答题'!$E$3:$E$11</c:f>
              <c:numCache>
                <c:formatCode>General</c:formatCode>
                <c:ptCount val="9"/>
                <c:pt idx="0">
                  <c:v>90</c:v>
                </c:pt>
                <c:pt idx="1">
                  <c:v>40</c:v>
                </c:pt>
                <c:pt idx="2">
                  <c:v>50</c:v>
                </c:pt>
                <c:pt idx="3">
                  <c:v>50</c:v>
                </c:pt>
                <c:pt idx="4">
                  <c:v>78</c:v>
                </c:pt>
                <c:pt idx="5">
                  <c:v>85</c:v>
                </c:pt>
                <c:pt idx="6">
                  <c:v>65.5</c:v>
                </c:pt>
                <c:pt idx="7">
                  <c:v>2</c:v>
                </c:pt>
              </c:numCache>
            </c:numRef>
          </c:val>
        </c:ser>
        <c:ser>
          <c:idx val="4"/>
          <c:order val="4"/>
          <c:tx>
            <c:strRef>
              <c:f>'[1]201202答题'!$F$2</c:f>
              <c:strCache>
                <c:ptCount val="1"/>
                <c:pt idx="0">
                  <c:v>综合成绩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'[1]201202答题'!$A$3:$A$11</c:f>
              <c:strCache>
                <c:ptCount val="9"/>
                <c:pt idx="0">
                  <c:v>刘华</c:v>
                </c:pt>
                <c:pt idx="1">
                  <c:v>张军莉</c:v>
                </c:pt>
                <c:pt idx="2">
                  <c:v>王晓军</c:v>
                </c:pt>
                <c:pt idx="3">
                  <c:v>李小丽</c:v>
                </c:pt>
                <c:pt idx="4">
                  <c:v>江杰</c:v>
                </c:pt>
                <c:pt idx="5">
                  <c:v>李来群</c:v>
                </c:pt>
                <c:pt idx="6">
                  <c:v>平均成绩</c:v>
                </c:pt>
                <c:pt idx="7">
                  <c:v>大于等于85分人数</c:v>
                </c:pt>
              </c:strCache>
            </c:strRef>
          </c:cat>
          <c:val>
            <c:numRef>
              <c:f>'[1]201202答题'!$F$3:$F$11</c:f>
              <c:numCache>
                <c:formatCode>General</c:formatCode>
                <c:ptCount val="9"/>
                <c:pt idx="0">
                  <c:v>80.9</c:v>
                </c:pt>
                <c:pt idx="1">
                  <c:v>62.5</c:v>
                </c:pt>
                <c:pt idx="2">
                  <c:v>56.6</c:v>
                </c:pt>
                <c:pt idx="3">
                  <c:v>70.5</c:v>
                </c:pt>
                <c:pt idx="4">
                  <c:v>66</c:v>
                </c:pt>
                <c:pt idx="5">
                  <c:v>88.3</c:v>
                </c:pt>
                <c:pt idx="6">
                  <c:v>70.8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503960"/>
        <c:axId val="616513144"/>
      </c:barChart>
      <c:catAx>
        <c:axId val="61650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513144"/>
        <c:crosses val="autoZero"/>
        <c:auto val="1"/>
        <c:lblAlgn val="ctr"/>
        <c:lblOffset val="100"/>
        <c:noMultiLvlLbl val="0"/>
      </c:catAx>
      <c:valAx>
        <c:axId val="6165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50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10555555555556"/>
          <c:y val="0.165972222222222"/>
          <c:w val="0.894638888888889"/>
          <c:h val="0.7121296296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'201102答题'!$A$3</c:f>
              <c:strCache>
                <c:ptCount val="1"/>
                <c:pt idx="0">
                  <c:v>营业收入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'201102答题'!$B$1:$K$2</c:f>
              <c:multiLvlStrCache>
                <c:ptCount val="10"/>
                <c:lvl>
                  <c:pt idx="0">
                    <c:v>广东</c:v>
                  </c:pt>
                  <c:pt idx="1">
                    <c:v>江苏</c:v>
                  </c:pt>
                  <c:pt idx="2">
                    <c:v>浙江</c:v>
                  </c:pt>
                  <c:pt idx="3">
                    <c:v>山东</c:v>
                  </c:pt>
                  <c:pt idx="4">
                    <c:v>上海</c:v>
                  </c:pt>
                  <c:pt idx="5">
                    <c:v>北京</c:v>
                  </c:pt>
                  <c:pt idx="6">
                    <c:v>四川</c:v>
                  </c:pt>
                  <c:pt idx="7">
                    <c:v>河南</c:v>
                  </c:pt>
                  <c:pt idx="8">
                    <c:v>河北</c:v>
                  </c:pt>
                  <c:pt idx="9">
                    <c:v>辽宁</c:v>
                  </c:pt>
                </c:lvl>
                <c:lvl/>
              </c:multiLvlStrCache>
            </c:multiLvlStrRef>
          </c:cat>
          <c:val>
            <c:numRef>
              <c:f>'201102答题'!$B$3:$K$3</c:f>
              <c:numCache>
                <c:formatCode>General</c:formatCode>
                <c:ptCount val="10"/>
                <c:pt idx="0">
                  <c:v>452</c:v>
                </c:pt>
                <c:pt idx="1">
                  <c:v>247</c:v>
                </c:pt>
                <c:pt idx="2">
                  <c:v>224</c:v>
                </c:pt>
                <c:pt idx="3">
                  <c:v>189</c:v>
                </c:pt>
                <c:pt idx="4">
                  <c:v>151</c:v>
                </c:pt>
                <c:pt idx="5">
                  <c:v>149</c:v>
                </c:pt>
                <c:pt idx="6">
                  <c:v>147</c:v>
                </c:pt>
                <c:pt idx="7">
                  <c:v>144</c:v>
                </c:pt>
                <c:pt idx="8">
                  <c:v>135</c:v>
                </c:pt>
                <c:pt idx="9">
                  <c:v>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91337"/>
        <c:axId val="554369614"/>
      </c:barChart>
      <c:catAx>
        <c:axId val="6574913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369614"/>
        <c:crosses val="autoZero"/>
        <c:auto val="1"/>
        <c:lblAlgn val="ctr"/>
        <c:lblOffset val="100"/>
        <c:noMultiLvlLbl val="0"/>
      </c:catAx>
      <c:valAx>
        <c:axId val="5543696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4913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3194444444444"/>
          <c:y val="0.03819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'201102答题'!$A$8</c:f>
              <c:strCache>
                <c:ptCount val="1"/>
                <c:pt idx="0">
                  <c:v>固定电话用户（万户）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multiLvlStrRef>
              <c:f>'201102答题'!$B$6:$K$7</c:f>
              <c:multiLvlStrCache>
                <c:ptCount val="10"/>
                <c:lvl>
                  <c:pt idx="0">
                    <c:v>广东</c:v>
                  </c:pt>
                  <c:pt idx="1">
                    <c:v>江苏</c:v>
                  </c:pt>
                  <c:pt idx="2">
                    <c:v>浙江</c:v>
                  </c:pt>
                  <c:pt idx="3">
                    <c:v>山东</c:v>
                  </c:pt>
                  <c:pt idx="4">
                    <c:v>四川</c:v>
                  </c:pt>
                  <c:pt idx="5">
                    <c:v>辽宁</c:v>
                  </c:pt>
                  <c:pt idx="6">
                    <c:v>河南</c:v>
                  </c:pt>
                  <c:pt idx="7">
                    <c:v>河北</c:v>
                  </c:pt>
                  <c:pt idx="8">
                    <c:v>安徽</c:v>
                  </c:pt>
                  <c:pt idx="9">
                    <c:v>湖南</c:v>
                  </c:pt>
                </c:lvl>
                <c:lvl/>
              </c:multiLvlStrCache>
            </c:multiLvlStrRef>
          </c:cat>
          <c:val>
            <c:numRef>
              <c:f>'201102答题'!$B$8:$K$8</c:f>
              <c:numCache>
                <c:formatCode>General</c:formatCode>
                <c:ptCount val="10"/>
                <c:pt idx="0">
                  <c:v>3175</c:v>
                </c:pt>
                <c:pt idx="1">
                  <c:v>2426</c:v>
                </c:pt>
                <c:pt idx="2">
                  <c:v>1989</c:v>
                </c:pt>
                <c:pt idx="3">
                  <c:v>1977</c:v>
                </c:pt>
                <c:pt idx="4">
                  <c:v>1456</c:v>
                </c:pt>
                <c:pt idx="5">
                  <c:v>1399</c:v>
                </c:pt>
                <c:pt idx="6">
                  <c:v>1398</c:v>
                </c:pt>
                <c:pt idx="7">
                  <c:v>1231</c:v>
                </c:pt>
                <c:pt idx="8">
                  <c:v>1230</c:v>
                </c:pt>
                <c:pt idx="9">
                  <c:v>1053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293731"/>
        <c:axId val="843191463"/>
      </c:lineChart>
      <c:catAx>
        <c:axId val="325293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191463"/>
        <c:crosses val="autoZero"/>
        <c:auto val="1"/>
        <c:lblAlgn val="ctr"/>
        <c:lblOffset val="100"/>
        <c:noMultiLvlLbl val="0"/>
      </c:catAx>
      <c:valAx>
        <c:axId val="843191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2937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0833333333333"/>
          <c:y val="0.0671296296296295"/>
          <c:w val="0.894638888888889"/>
          <c:h val="0.8375925925925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'201002答题'!$C$2:$F$2</c:f>
              <c:strCache>
                <c:ptCount val="4"/>
                <c:pt idx="0">
                  <c:v>数学</c:v>
                </c:pt>
                <c:pt idx="1">
                  <c:v>语文</c:v>
                </c:pt>
                <c:pt idx="2">
                  <c:v>英语</c:v>
                </c:pt>
                <c:pt idx="3">
                  <c:v>物理</c:v>
                </c:pt>
              </c:strCache>
            </c:strRef>
          </c:cat>
          <c:val>
            <c:numRef>
              <c:f>'201002答题'!$C$3:$F$3</c:f>
              <c:numCache>
                <c:formatCode>General</c:formatCode>
                <c:ptCount val="4"/>
                <c:pt idx="0">
                  <c:v>88</c:v>
                </c:pt>
                <c:pt idx="1">
                  <c:v>89</c:v>
                </c:pt>
                <c:pt idx="2">
                  <c:v>90</c:v>
                </c:pt>
                <c:pt idx="3">
                  <c:v>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'201002答题'!$C$2:$F$2</c:f>
              <c:strCache>
                <c:ptCount val="4"/>
                <c:pt idx="0">
                  <c:v>数学</c:v>
                </c:pt>
                <c:pt idx="1">
                  <c:v>语文</c:v>
                </c:pt>
                <c:pt idx="2">
                  <c:v>英语</c:v>
                </c:pt>
                <c:pt idx="3">
                  <c:v>物理</c:v>
                </c:pt>
              </c:strCache>
            </c:strRef>
          </c:cat>
          <c:val>
            <c:numRef>
              <c:f>'201002答题'!$C$4:$F$4</c:f>
              <c:numCache>
                <c:formatCode>General</c:formatCode>
                <c:ptCount val="4"/>
                <c:pt idx="0">
                  <c:v>89</c:v>
                </c:pt>
                <c:pt idx="1">
                  <c:v>95</c:v>
                </c:pt>
                <c:pt idx="2">
                  <c:v>75</c:v>
                </c:pt>
                <c:pt idx="3">
                  <c:v>78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'201002答题'!$C$2:$F$2</c:f>
              <c:strCache>
                <c:ptCount val="4"/>
                <c:pt idx="0">
                  <c:v>数学</c:v>
                </c:pt>
                <c:pt idx="1">
                  <c:v>语文</c:v>
                </c:pt>
                <c:pt idx="2">
                  <c:v>英语</c:v>
                </c:pt>
                <c:pt idx="3">
                  <c:v>物理</c:v>
                </c:pt>
              </c:strCache>
            </c:strRef>
          </c:cat>
          <c:val>
            <c:numRef>
              <c:f>'201002答题'!$C$5:$F$5</c:f>
              <c:numCache>
                <c:formatCode>General</c:formatCode>
                <c:ptCount val="4"/>
                <c:pt idx="0">
                  <c:v>90</c:v>
                </c:pt>
                <c:pt idx="1">
                  <c:v>89</c:v>
                </c:pt>
                <c:pt idx="2">
                  <c:v>96</c:v>
                </c:pt>
                <c:pt idx="3">
                  <c:v>85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'201002答题'!$C$2:$F$2</c:f>
              <c:strCache>
                <c:ptCount val="4"/>
                <c:pt idx="0">
                  <c:v>数学</c:v>
                </c:pt>
                <c:pt idx="1">
                  <c:v>语文</c:v>
                </c:pt>
                <c:pt idx="2">
                  <c:v>英语</c:v>
                </c:pt>
                <c:pt idx="3">
                  <c:v>物理</c:v>
                </c:pt>
              </c:strCache>
            </c:strRef>
          </c:cat>
          <c:val>
            <c:numRef>
              <c:f>'201002答题'!$C$6:$F$6</c:f>
              <c:numCache>
                <c:formatCode>General</c:formatCode>
                <c:ptCount val="4"/>
                <c:pt idx="0">
                  <c:v>88</c:v>
                </c:pt>
                <c:pt idx="1">
                  <c:v>93</c:v>
                </c:pt>
                <c:pt idx="2">
                  <c:v>95</c:v>
                </c:pt>
                <c:pt idx="3">
                  <c:v>89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'201002答题'!$C$2:$F$2</c:f>
              <c:strCache>
                <c:ptCount val="4"/>
                <c:pt idx="0">
                  <c:v>数学</c:v>
                </c:pt>
                <c:pt idx="1">
                  <c:v>语文</c:v>
                </c:pt>
                <c:pt idx="2">
                  <c:v>英语</c:v>
                </c:pt>
                <c:pt idx="3">
                  <c:v>物理</c:v>
                </c:pt>
              </c:strCache>
            </c:strRef>
          </c:cat>
          <c:val>
            <c:numRef>
              <c:f>'201002答题'!$C$7:$F$7</c:f>
              <c:numCache>
                <c:formatCode>General</c:formatCode>
                <c:ptCount val="4"/>
                <c:pt idx="0">
                  <c:v>85</c:v>
                </c:pt>
                <c:pt idx="1">
                  <c:v>84</c:v>
                </c:pt>
                <c:pt idx="2">
                  <c:v>89</c:v>
                </c:pt>
                <c:pt idx="3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968809"/>
        <c:axId val="288036788"/>
      </c:lineChart>
      <c:catAx>
        <c:axId val="2979688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8036788"/>
        <c:crosses val="autoZero"/>
        <c:auto val="1"/>
        <c:lblAlgn val="ctr"/>
        <c:lblOffset val="100"/>
        <c:noMultiLvlLbl val="0"/>
      </c:catAx>
      <c:valAx>
        <c:axId val="2880367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9688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'200901答题'!$E$1</c:f>
              <c:strCache>
                <c:ptCount val="1"/>
                <c:pt idx="0">
                  <c:v>利润（元）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'200901答题'!$A$2:$A$11</c:f>
              <c:strCache>
                <c:ptCount val="10"/>
                <c:pt idx="0">
                  <c:v>商店一</c:v>
                </c:pt>
                <c:pt idx="1">
                  <c:v>商店二</c:v>
                </c:pt>
                <c:pt idx="2">
                  <c:v>商店三</c:v>
                </c:pt>
                <c:pt idx="3">
                  <c:v>商店四</c:v>
                </c:pt>
                <c:pt idx="4">
                  <c:v>商店五</c:v>
                </c:pt>
                <c:pt idx="5">
                  <c:v>商店六</c:v>
                </c:pt>
                <c:pt idx="6">
                  <c:v>商店七</c:v>
                </c:pt>
                <c:pt idx="7">
                  <c:v>商店八</c:v>
                </c:pt>
                <c:pt idx="8">
                  <c:v>合计</c:v>
                </c:pt>
                <c:pt idx="9">
                  <c:v>平均利润</c:v>
                </c:pt>
              </c:strCache>
            </c:strRef>
          </c:cat>
          <c:val>
            <c:numRef>
              <c:f>'200901答题'!$E$2:$E$11</c:f>
              <c:numCache>
                <c:formatCode>General</c:formatCode>
                <c:ptCount val="10"/>
                <c:pt idx="0">
                  <c:v>21000</c:v>
                </c:pt>
                <c:pt idx="1">
                  <c:v>12000</c:v>
                </c:pt>
                <c:pt idx="2">
                  <c:v>20000</c:v>
                </c:pt>
                <c:pt idx="3">
                  <c:v>24000</c:v>
                </c:pt>
                <c:pt idx="4">
                  <c:v>20400</c:v>
                </c:pt>
                <c:pt idx="5">
                  <c:v>18000</c:v>
                </c:pt>
                <c:pt idx="6">
                  <c:v>27000</c:v>
                </c:pt>
                <c:pt idx="7">
                  <c:v>22000</c:v>
                </c:pt>
                <c:pt idx="8">
                  <c:v>164400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741651"/>
        <c:axId val="91272355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'200901答题'!$B$1</c15:sqref>
                        </c15:formulaRef>
                      </c:ext>
                    </c:extLst>
                    <c:strCache>
                      <c:ptCount val="1"/>
                      <c:pt idx="0">
                        <c:v>进价（元）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'200901答题'!$A$2:$A$11</c15:sqref>
                        </c15:formulaRef>
                      </c:ext>
                    </c:extLst>
                    <c:strCache>
                      <c:ptCount val="10"/>
                      <c:pt idx="0">
                        <c:v>商店一</c:v>
                      </c:pt>
                      <c:pt idx="1">
                        <c:v>商店二</c:v>
                      </c:pt>
                      <c:pt idx="2">
                        <c:v>商店三</c:v>
                      </c:pt>
                      <c:pt idx="3">
                        <c:v>商店四</c:v>
                      </c:pt>
                      <c:pt idx="4">
                        <c:v>商店五</c:v>
                      </c:pt>
                      <c:pt idx="5">
                        <c:v>商店六</c:v>
                      </c:pt>
                      <c:pt idx="6">
                        <c:v>商店七</c:v>
                      </c:pt>
                      <c:pt idx="7">
                        <c:v>商店八</c:v>
                      </c:pt>
                      <c:pt idx="8">
                        <c:v>合计</c:v>
                      </c:pt>
                      <c:pt idx="9">
                        <c:v>平均利润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'200901答题'!$B$2:$B$11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2500</c:v>
                      </c:pt>
                      <c:pt idx="1">
                        <c:v>2550</c:v>
                      </c:pt>
                      <c:pt idx="2">
                        <c:v>2700</c:v>
                      </c:pt>
                      <c:pt idx="3">
                        <c:v>2750</c:v>
                      </c:pt>
                      <c:pt idx="4">
                        <c:v>2700</c:v>
                      </c:pt>
                      <c:pt idx="5">
                        <c:v>2850</c:v>
                      </c:pt>
                      <c:pt idx="6">
                        <c:v>2730</c:v>
                      </c:pt>
                      <c:pt idx="7">
                        <c:v>2750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'200901答题'!$C$1</c15:sqref>
                        </c15:formulaRef>
                      </c:ext>
                    </c:extLst>
                    <c:strCache>
                      <c:ptCount val="1"/>
                      <c:pt idx="0">
                        <c:v>销售价（元）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'200901答题'!$A$2:$A$11</c15:sqref>
                        </c15:formulaRef>
                      </c:ext>
                    </c:extLst>
                    <c:strCache>
                      <c:ptCount val="10"/>
                      <c:pt idx="0">
                        <c:v>商店一</c:v>
                      </c:pt>
                      <c:pt idx="1">
                        <c:v>商店二</c:v>
                      </c:pt>
                      <c:pt idx="2">
                        <c:v>商店三</c:v>
                      </c:pt>
                      <c:pt idx="3">
                        <c:v>商店四</c:v>
                      </c:pt>
                      <c:pt idx="4">
                        <c:v>商店五</c:v>
                      </c:pt>
                      <c:pt idx="5">
                        <c:v>商店六</c:v>
                      </c:pt>
                      <c:pt idx="6">
                        <c:v>商店七</c:v>
                      </c:pt>
                      <c:pt idx="7">
                        <c:v>商店八</c:v>
                      </c:pt>
                      <c:pt idx="8">
                        <c:v>合计</c:v>
                      </c:pt>
                      <c:pt idx="9">
                        <c:v>平均利润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'200901答题'!$C$2:$C$11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3200</c:v>
                      </c:pt>
                      <c:pt idx="1">
                        <c:v>3300</c:v>
                      </c:pt>
                      <c:pt idx="2">
                        <c:v>3200</c:v>
                      </c:pt>
                      <c:pt idx="3">
                        <c:v>3350</c:v>
                      </c:pt>
                      <c:pt idx="4">
                        <c:v>3300</c:v>
                      </c:pt>
                      <c:pt idx="5">
                        <c:v>3150</c:v>
                      </c:pt>
                      <c:pt idx="6">
                        <c:v>3000</c:v>
                      </c:pt>
                      <c:pt idx="7">
                        <c:v>3190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'200901答题'!$D$1</c15:sqref>
                        </c15:formulaRef>
                      </c:ext>
                    </c:extLst>
                    <c:strCache>
                      <c:ptCount val="1"/>
                      <c:pt idx="0">
                        <c:v>销售量（台）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'200901答题'!$A$2:$A$11</c15:sqref>
                        </c15:formulaRef>
                      </c:ext>
                    </c:extLst>
                    <c:strCache>
                      <c:ptCount val="10"/>
                      <c:pt idx="0">
                        <c:v>商店一</c:v>
                      </c:pt>
                      <c:pt idx="1">
                        <c:v>商店二</c:v>
                      </c:pt>
                      <c:pt idx="2">
                        <c:v>商店三</c:v>
                      </c:pt>
                      <c:pt idx="3">
                        <c:v>商店四</c:v>
                      </c:pt>
                      <c:pt idx="4">
                        <c:v>商店五</c:v>
                      </c:pt>
                      <c:pt idx="5">
                        <c:v>商店六</c:v>
                      </c:pt>
                      <c:pt idx="6">
                        <c:v>商店七</c:v>
                      </c:pt>
                      <c:pt idx="7">
                        <c:v>商店八</c:v>
                      </c:pt>
                      <c:pt idx="8">
                        <c:v>合计</c:v>
                      </c:pt>
                      <c:pt idx="9">
                        <c:v>平均利润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'200901答题'!$D$2:$D$11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30</c:v>
                      </c:pt>
                      <c:pt idx="1">
                        <c:v>16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34</c:v>
                      </c:pt>
                      <c:pt idx="5">
                        <c:v>60</c:v>
                      </c:pt>
                      <c:pt idx="6">
                        <c:v>100</c:v>
                      </c:pt>
                      <c:pt idx="7">
                        <c:v>50</c:v>
                      </c:pt>
                      <c:pt idx="8">
                        <c:v>370</c:v>
                      </c:pt>
                      <c:pt idx="9">
                        <c:v>20550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8367416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723558"/>
        <c:crosses val="autoZero"/>
        <c:auto val="1"/>
        <c:lblAlgn val="ctr"/>
        <c:lblOffset val="100"/>
        <c:noMultiLvlLbl val="0"/>
      </c:catAx>
      <c:valAx>
        <c:axId val="9127235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67416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608924</xdr:colOff>
      <xdr:row>42</xdr:row>
      <xdr:rowOff>84814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4928870" cy="77654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3</xdr:row>
      <xdr:rowOff>0</xdr:rowOff>
    </xdr:from>
    <xdr:to>
      <xdr:col>9</xdr:col>
      <xdr:colOff>251460</xdr:colOff>
      <xdr:row>18</xdr:row>
      <xdr:rowOff>0</xdr:rowOff>
    </xdr:to>
    <xdr:graphicFrame>
      <xdr:nvGraphicFramePr>
        <xdr:cNvPr id="2" name="图表 1"/>
        <xdr:cNvGraphicFramePr/>
      </xdr:nvGraphicFramePr>
      <xdr:xfrm>
        <a:off x="1234440" y="5486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57150</xdr:colOff>
      <xdr:row>2</xdr:row>
      <xdr:rowOff>104078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080635" cy="4692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208826</xdr:colOff>
      <xdr:row>21</xdr:row>
      <xdr:rowOff>151931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0"/>
          <a:ext cx="5231765" cy="3992245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304800</xdr:colOff>
      <xdr:row>1</xdr:row>
      <xdr:rowOff>28575</xdr:rowOff>
    </xdr:from>
    <xdr:to>
      <xdr:col>19</xdr:col>
      <xdr:colOff>265848</xdr:colOff>
      <xdr:row>20</xdr:row>
      <xdr:rowOff>37692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62725" y="211455"/>
          <a:ext cx="6132830" cy="348361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5</xdr:row>
      <xdr:rowOff>0</xdr:rowOff>
    </xdr:from>
    <xdr:to>
      <xdr:col>15</xdr:col>
      <xdr:colOff>274320</xdr:colOff>
      <xdr:row>18</xdr:row>
      <xdr:rowOff>175260</xdr:rowOff>
    </xdr:to>
    <xdr:graphicFrame>
      <xdr:nvGraphicFramePr>
        <xdr:cNvPr id="2" name="图表 1"/>
        <xdr:cNvGraphicFramePr/>
      </xdr:nvGraphicFramePr>
      <xdr:xfrm>
        <a:off x="8336280" y="1104900"/>
        <a:ext cx="45948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114299</xdr:rowOff>
    </xdr:from>
    <xdr:to>
      <xdr:col>10</xdr:col>
      <xdr:colOff>342900</xdr:colOff>
      <xdr:row>34</xdr:row>
      <xdr:rowOff>160102</xdr:rowOff>
    </xdr:to>
    <xdr:pic>
      <xdr:nvPicPr>
        <xdr:cNvPr id="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13665"/>
          <a:ext cx="6515100" cy="626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617220</xdr:colOff>
      <xdr:row>0</xdr:row>
      <xdr:rowOff>95250</xdr:rowOff>
    </xdr:from>
    <xdr:to>
      <xdr:col>22</xdr:col>
      <xdr:colOff>46757</xdr:colOff>
      <xdr:row>26</xdr:row>
      <xdr:rowOff>113740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406640" y="95250"/>
          <a:ext cx="6218555" cy="477329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25</xdr:row>
      <xdr:rowOff>85725</xdr:rowOff>
    </xdr:from>
    <xdr:to>
      <xdr:col>22</xdr:col>
      <xdr:colOff>133350</xdr:colOff>
      <xdr:row>37</xdr:row>
      <xdr:rowOff>114039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16190" y="4657725"/>
          <a:ext cx="6096000" cy="22225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7</xdr:col>
      <xdr:colOff>474345</xdr:colOff>
      <xdr:row>22</xdr:row>
      <xdr:rowOff>26035</xdr:rowOff>
    </xdr:to>
    <xdr:pic>
      <xdr:nvPicPr>
        <xdr:cNvPr id="5" name="图片 4"/>
        <xdr:cNvPicPr/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" y="635"/>
          <a:ext cx="4794250" cy="40487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28575</xdr:rowOff>
    </xdr:from>
    <xdr:to>
      <xdr:col>7</xdr:col>
      <xdr:colOff>473710</xdr:colOff>
      <xdr:row>31</xdr:row>
      <xdr:rowOff>62230</xdr:rowOff>
    </xdr:to>
    <xdr:pic>
      <xdr:nvPicPr>
        <xdr:cNvPr id="7" name="图片 6"/>
        <xdr:cNvPicPr/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69055"/>
          <a:ext cx="4794250" cy="186245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250825</xdr:colOff>
      <xdr:row>1</xdr:row>
      <xdr:rowOff>3175</xdr:rowOff>
    </xdr:from>
    <xdr:to>
      <xdr:col>18</xdr:col>
      <xdr:colOff>22225</xdr:colOff>
      <xdr:row>17</xdr:row>
      <xdr:rowOff>3175</xdr:rowOff>
    </xdr:to>
    <xdr:graphicFrame>
      <xdr:nvGraphicFramePr>
        <xdr:cNvPr id="2" name="图表 1"/>
        <xdr:cNvGraphicFramePr/>
      </xdr:nvGraphicFramePr>
      <xdr:xfrm>
        <a:off x="8772525" y="201295"/>
        <a:ext cx="4091940" cy="312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231775</xdr:colOff>
      <xdr:row>17</xdr:row>
      <xdr:rowOff>98425</xdr:rowOff>
    </xdr:from>
    <xdr:to>
      <xdr:col>18</xdr:col>
      <xdr:colOff>3175</xdr:colOff>
      <xdr:row>33</xdr:row>
      <xdr:rowOff>98425</xdr:rowOff>
    </xdr:to>
    <xdr:graphicFrame>
      <xdr:nvGraphicFramePr>
        <xdr:cNvPr id="3" name="图表 2"/>
        <xdr:cNvGraphicFramePr/>
      </xdr:nvGraphicFramePr>
      <xdr:xfrm>
        <a:off x="8753475" y="3420745"/>
        <a:ext cx="40919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380267</xdr:colOff>
      <xdr:row>25</xdr:row>
      <xdr:rowOff>66131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317490" cy="463804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570743</xdr:colOff>
      <xdr:row>22</xdr:row>
      <xdr:rowOff>94767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507990" cy="411797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60325</xdr:colOff>
      <xdr:row>0</xdr:row>
      <xdr:rowOff>136525</xdr:rowOff>
    </xdr:from>
    <xdr:to>
      <xdr:col>15</xdr:col>
      <xdr:colOff>517525</xdr:colOff>
      <xdr:row>16</xdr:row>
      <xdr:rowOff>79375</xdr:rowOff>
    </xdr:to>
    <xdr:graphicFrame>
      <xdr:nvGraphicFramePr>
        <xdr:cNvPr id="2" name="图表 1"/>
        <xdr:cNvGraphicFramePr/>
      </xdr:nvGraphicFramePr>
      <xdr:xfrm>
        <a:off x="5615305" y="136525"/>
        <a:ext cx="416052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610235</xdr:colOff>
      <xdr:row>1</xdr:row>
      <xdr:rowOff>29210</xdr:rowOff>
    </xdr:from>
    <xdr:to>
      <xdr:col>15</xdr:col>
      <xdr:colOff>123749</xdr:colOff>
      <xdr:row>24</xdr:row>
      <xdr:rowOff>66812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313555" y="212090"/>
          <a:ext cx="5067935" cy="42437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465981</xdr:colOff>
      <xdr:row>22</xdr:row>
      <xdr:rowOff>37624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403215" cy="40608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254000</xdr:colOff>
      <xdr:row>0</xdr:row>
      <xdr:rowOff>79375</xdr:rowOff>
    </xdr:from>
    <xdr:to>
      <xdr:col>12</xdr:col>
      <xdr:colOff>25400</xdr:colOff>
      <xdr:row>15</xdr:row>
      <xdr:rowOff>146050</xdr:rowOff>
    </xdr:to>
    <xdr:graphicFrame>
      <xdr:nvGraphicFramePr>
        <xdr:cNvPr id="3" name="图表 2"/>
        <xdr:cNvGraphicFramePr/>
      </xdr:nvGraphicFramePr>
      <xdr:xfrm>
        <a:off x="3889375" y="79375"/>
        <a:ext cx="4091940" cy="2977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133985</xdr:rowOff>
    </xdr:from>
    <xdr:to>
      <xdr:col>8</xdr:col>
      <xdr:colOff>314235</xdr:colOff>
      <xdr:row>23</xdr:row>
      <xdr:rowOff>159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33985"/>
          <a:ext cx="5250815" cy="4072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514350</xdr:colOff>
      <xdr:row>30</xdr:row>
      <xdr:rowOff>133350</xdr:rowOff>
    </xdr:to>
    <xdr:pic>
      <xdr:nvPicPr>
        <xdr:cNvPr id="3" name="图片 2"/>
        <xdr:cNvPicPr/>
      </xdr:nvPicPr>
      <xdr:blipFill>
        <a:blip r:embed="rId1"/>
        <a:srcRect/>
        <a:stretch>
          <a:fillRect/>
        </a:stretch>
      </xdr:blipFill>
      <xdr:spPr>
        <a:xfrm>
          <a:off x="0" y="0"/>
          <a:ext cx="7920990" cy="5619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561974</xdr:colOff>
      <xdr:row>29</xdr:row>
      <xdr:rowOff>95250</xdr:rowOff>
    </xdr:to>
    <xdr:pic>
      <xdr:nvPicPr>
        <xdr:cNvPr id="4" name="图片 3" descr="D:\15\3-1.bmp"/>
        <xdr:cNvPicPr/>
      </xdr:nvPicPr>
      <xdr:blipFill>
        <a:blip r:embed="rId1"/>
        <a:srcRect/>
        <a:stretch>
          <a:fillRect/>
        </a:stretch>
      </xdr:blipFill>
      <xdr:spPr>
        <a:xfrm>
          <a:off x="0" y="0"/>
          <a:ext cx="9202420" cy="5398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29</xdr:row>
      <xdr:rowOff>142875</xdr:rowOff>
    </xdr:from>
    <xdr:to>
      <xdr:col>16</xdr:col>
      <xdr:colOff>217170</xdr:colOff>
      <xdr:row>47</xdr:row>
      <xdr:rowOff>142874</xdr:rowOff>
    </xdr:to>
    <xdr:pic>
      <xdr:nvPicPr>
        <xdr:cNvPr id="6" name="图片 5" descr="D:\15\3-2.bmp"/>
        <xdr:cNvPicPr/>
      </xdr:nvPicPr>
      <xdr:blipFill>
        <a:blip r:embed="rId2"/>
        <a:srcRect/>
        <a:stretch>
          <a:fillRect/>
        </a:stretch>
      </xdr:blipFill>
      <xdr:spPr>
        <a:xfrm>
          <a:off x="0" y="5446395"/>
          <a:ext cx="9904095" cy="32912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23</xdr:row>
      <xdr:rowOff>0</xdr:rowOff>
    </xdr:from>
    <xdr:to>
      <xdr:col>7</xdr:col>
      <xdr:colOff>483235</xdr:colOff>
      <xdr:row>32</xdr:row>
      <xdr:rowOff>71120</xdr:rowOff>
    </xdr:to>
    <xdr:pic>
      <xdr:nvPicPr>
        <xdr:cNvPr id="5" name="图片 4"/>
        <xdr:cNvPicPr/>
      </xdr:nvPicPr>
      <xdr:blipFill>
        <a:blip r:embed="rId1" cstate="print"/>
        <a:srcRect/>
        <a:stretch>
          <a:fillRect/>
        </a:stretch>
      </xdr:blipFill>
      <xdr:spPr>
        <a:xfrm>
          <a:off x="9525" y="4206240"/>
          <a:ext cx="4794250" cy="1717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473710</xdr:colOff>
      <xdr:row>4</xdr:row>
      <xdr:rowOff>25400</xdr:rowOff>
    </xdr:to>
    <xdr:pic>
      <xdr:nvPicPr>
        <xdr:cNvPr id="8" name="图片 7"/>
        <xdr:cNvPicPr/>
      </xdr:nvPicPr>
      <xdr:blipFill>
        <a:blip r:embed="rId2" cstate="print"/>
        <a:srcRect/>
        <a:stretch>
          <a:fillRect/>
        </a:stretch>
      </xdr:blipFill>
      <xdr:spPr>
        <a:xfrm>
          <a:off x="0" y="0"/>
          <a:ext cx="4794250" cy="756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</xdr:row>
      <xdr:rowOff>152400</xdr:rowOff>
    </xdr:from>
    <xdr:to>
      <xdr:col>7</xdr:col>
      <xdr:colOff>557530</xdr:colOff>
      <xdr:row>22</xdr:row>
      <xdr:rowOff>54610</xdr:rowOff>
    </xdr:to>
    <xdr:pic>
      <xdr:nvPicPr>
        <xdr:cNvPr id="10" name="图片 9"/>
        <xdr:cNvPicPr/>
      </xdr:nvPicPr>
      <xdr:blipFill>
        <a:blip r:embed="rId3" cstate="print"/>
        <a:srcRect r="4991"/>
        <a:stretch>
          <a:fillRect/>
        </a:stretch>
      </xdr:blipFill>
      <xdr:spPr>
        <a:xfrm>
          <a:off x="0" y="701040"/>
          <a:ext cx="4878070" cy="3376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466725</xdr:colOff>
      <xdr:row>25</xdr:row>
      <xdr:rowOff>161925</xdr:rowOff>
    </xdr:to>
    <xdr:pic>
      <xdr:nvPicPr>
        <xdr:cNvPr id="3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4787265" cy="49930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617220</xdr:colOff>
      <xdr:row>19</xdr:row>
      <xdr:rowOff>85725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5554980" cy="3560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494381</xdr:colOff>
      <xdr:row>36</xdr:row>
      <xdr:rowOff>132562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6666230" cy="67157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608838</xdr:colOff>
      <xdr:row>30</xdr:row>
      <xdr:rowOff>27929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546090" cy="551370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21</xdr:col>
      <xdr:colOff>246848</xdr:colOff>
      <xdr:row>33</xdr:row>
      <xdr:rowOff>8817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406640" y="0"/>
          <a:ext cx="5801360" cy="60432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10</xdr:col>
      <xdr:colOff>456286</xdr:colOff>
      <xdr:row>69</xdr:row>
      <xdr:rowOff>8774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6217920"/>
          <a:ext cx="6628130" cy="64090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805;&#20316;&#31572;&#39064;&#19982;&#39064;&#3044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701题目"/>
      <sheetName val="201701答题"/>
      <sheetName val="201602题目"/>
      <sheetName val="201602答题"/>
      <sheetName val="201502题目"/>
      <sheetName val="201502答题"/>
      <sheetName val="201501题目"/>
      <sheetName val="201501答题"/>
      <sheetName val="201402题目"/>
      <sheetName val="201402答题"/>
      <sheetName val="201401题目"/>
      <sheetName val="201301题目"/>
      <sheetName val="2013答题"/>
      <sheetName val="201302题目"/>
      <sheetName val="201302答题"/>
      <sheetName val="201201题目"/>
      <sheetName val="201201答题"/>
      <sheetName val="201202(含C）题目"/>
      <sheetName val="201202答题"/>
      <sheetName val="201202答题C"/>
      <sheetName val="201101题目"/>
      <sheetName val="201101答题"/>
      <sheetName val="201102题目"/>
      <sheetName val="201102答题"/>
      <sheetName val="201001题目"/>
      <sheetName val="201001答题"/>
      <sheetName val="201002题目"/>
      <sheetName val="201002答题"/>
      <sheetName val="200901题目"/>
      <sheetName val="200901答题"/>
      <sheetName val="200902题目"/>
      <sheetName val="200902答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1">
          <cell r="F31" t="str">
            <v>实发工资</v>
          </cell>
        </row>
        <row r="32">
          <cell r="A32" t="str">
            <v>刘惠民</v>
          </cell>
        </row>
        <row r="32">
          <cell r="F32">
            <v>1668.32</v>
          </cell>
        </row>
        <row r="33">
          <cell r="A33" t="str">
            <v>李宁宁</v>
          </cell>
        </row>
        <row r="33">
          <cell r="F33">
            <v>1615.12</v>
          </cell>
        </row>
        <row r="34">
          <cell r="A34" t="str">
            <v>张鑫</v>
          </cell>
        </row>
        <row r="34">
          <cell r="F34">
            <v>1990.34</v>
          </cell>
        </row>
        <row r="35">
          <cell r="A35" t="str">
            <v>路程</v>
          </cell>
        </row>
        <row r="35">
          <cell r="F35">
            <v>1300.76</v>
          </cell>
        </row>
        <row r="36">
          <cell r="A36" t="str">
            <v>刘怡</v>
          </cell>
        </row>
        <row r="36">
          <cell r="F36">
            <v>1330.6</v>
          </cell>
        </row>
        <row r="37">
          <cell r="A37" t="str">
            <v>沈梅</v>
          </cell>
        </row>
        <row r="37">
          <cell r="F37">
            <v>2200</v>
          </cell>
        </row>
        <row r="38">
          <cell r="A38" t="str">
            <v>高兴</v>
          </cell>
        </row>
        <row r="38">
          <cell r="F38">
            <v>1780.78</v>
          </cell>
        </row>
        <row r="39">
          <cell r="A39" t="str">
            <v>王陈</v>
          </cell>
        </row>
        <row r="39">
          <cell r="F39">
            <v>1958.6</v>
          </cell>
        </row>
        <row r="40">
          <cell r="A40" t="str">
            <v>陈岚</v>
          </cell>
        </row>
        <row r="40">
          <cell r="F40">
            <v>1630.8</v>
          </cell>
        </row>
        <row r="41">
          <cell r="A41" t="str">
            <v>周媛</v>
          </cell>
        </row>
        <row r="41">
          <cell r="F41">
            <v>1930.36</v>
          </cell>
        </row>
        <row r="42">
          <cell r="A42" t="str">
            <v>王国强</v>
          </cell>
        </row>
        <row r="42">
          <cell r="F42">
            <v>1300.45</v>
          </cell>
        </row>
        <row r="43">
          <cell r="A43" t="str">
            <v>刘倩如</v>
          </cell>
        </row>
        <row r="43">
          <cell r="F43">
            <v>1580.45</v>
          </cell>
        </row>
        <row r="44">
          <cell r="A44" t="str">
            <v>陈雪如</v>
          </cell>
        </row>
        <row r="44">
          <cell r="F44">
            <v>1700.3</v>
          </cell>
        </row>
        <row r="45">
          <cell r="A45" t="str">
            <v>赵英英</v>
          </cell>
        </row>
        <row r="45">
          <cell r="F45">
            <v>2362.6</v>
          </cell>
        </row>
      </sheetData>
      <sheetData sheetId="17"/>
      <sheetData sheetId="18">
        <row r="2">
          <cell r="B2" t="str">
            <v>口语</v>
          </cell>
          <cell r="C2" t="str">
            <v>语法</v>
          </cell>
          <cell r="D2" t="str">
            <v>听力</v>
          </cell>
          <cell r="E2" t="str">
            <v>作文</v>
          </cell>
          <cell r="F2" t="str">
            <v>综合成绩</v>
          </cell>
        </row>
        <row r="3">
          <cell r="A3" t="str">
            <v>刘华</v>
          </cell>
          <cell r="B3">
            <v>70</v>
          </cell>
          <cell r="C3">
            <v>90</v>
          </cell>
          <cell r="D3">
            <v>73</v>
          </cell>
          <cell r="E3">
            <v>90</v>
          </cell>
          <cell r="F3">
            <v>80.9</v>
          </cell>
        </row>
        <row r="4">
          <cell r="A4" t="str">
            <v>张军莉</v>
          </cell>
          <cell r="B4">
            <v>80</v>
          </cell>
          <cell r="C4">
            <v>60</v>
          </cell>
          <cell r="D4">
            <v>75</v>
          </cell>
          <cell r="E4">
            <v>40</v>
          </cell>
          <cell r="F4">
            <v>62.5</v>
          </cell>
        </row>
        <row r="5">
          <cell r="A5" t="str">
            <v>王晓军</v>
          </cell>
          <cell r="B5">
            <v>56</v>
          </cell>
          <cell r="C5">
            <v>50</v>
          </cell>
          <cell r="D5">
            <v>68</v>
          </cell>
          <cell r="E5">
            <v>50</v>
          </cell>
          <cell r="F5">
            <v>56.6</v>
          </cell>
        </row>
        <row r="6">
          <cell r="A6" t="str">
            <v>李小丽</v>
          </cell>
          <cell r="B6">
            <v>80</v>
          </cell>
          <cell r="C6">
            <v>70</v>
          </cell>
          <cell r="D6">
            <v>85</v>
          </cell>
          <cell r="E6">
            <v>50</v>
          </cell>
          <cell r="F6">
            <v>70.5</v>
          </cell>
        </row>
        <row r="7">
          <cell r="A7" t="str">
            <v>江杰</v>
          </cell>
          <cell r="B7">
            <v>68</v>
          </cell>
          <cell r="C7">
            <v>70</v>
          </cell>
          <cell r="D7">
            <v>50</v>
          </cell>
          <cell r="E7">
            <v>78</v>
          </cell>
          <cell r="F7">
            <v>66</v>
          </cell>
        </row>
        <row r="8">
          <cell r="A8" t="str">
            <v>李来群</v>
          </cell>
          <cell r="B8">
            <v>90</v>
          </cell>
          <cell r="C8">
            <v>80</v>
          </cell>
          <cell r="D8">
            <v>96</v>
          </cell>
          <cell r="E8">
            <v>85</v>
          </cell>
          <cell r="F8">
            <v>88.3</v>
          </cell>
        </row>
        <row r="9">
          <cell r="A9" t="str">
            <v>平均成绩</v>
          </cell>
          <cell r="B9">
            <v>74</v>
          </cell>
          <cell r="C9">
            <v>70</v>
          </cell>
          <cell r="D9">
            <v>74.5</v>
          </cell>
          <cell r="E9">
            <v>65.5</v>
          </cell>
          <cell r="F9">
            <v>70.8</v>
          </cell>
        </row>
        <row r="10">
          <cell r="A10" t="str">
            <v>大于等于85分人数</v>
          </cell>
          <cell r="B10">
            <v>1</v>
          </cell>
          <cell r="C10">
            <v>1</v>
          </cell>
          <cell r="D10">
            <v>2</v>
          </cell>
          <cell r="E10">
            <v>2</v>
          </cell>
          <cell r="F10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1" sqref="K11"/>
    </sheetView>
  </sheetViews>
  <sheetFormatPr defaultColWidth="9" defaultRowHeight="14.4"/>
  <sheetData/>
  <pageMargins left="0.699305555555556" right="0.699305555555556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40" sqref="I40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5:U21"/>
  <sheetViews>
    <sheetView workbookViewId="0">
      <selection activeCell="R21" sqref="R21"/>
    </sheetView>
  </sheetViews>
  <sheetFormatPr defaultColWidth="9" defaultRowHeight="14.4"/>
  <sheetData>
    <row r="5" ht="15.6" spans="10:21">
      <c r="J5" s="3" t="s">
        <v>55</v>
      </c>
      <c r="K5" s="3"/>
      <c r="L5" s="3"/>
      <c r="M5" s="3"/>
      <c r="N5" s="3"/>
      <c r="Q5" s="3" t="s">
        <v>56</v>
      </c>
      <c r="R5" s="3"/>
      <c r="S5" s="3"/>
      <c r="T5" s="3"/>
      <c r="U5" s="3"/>
    </row>
    <row r="6" ht="15.6" spans="10:21">
      <c r="J6" s="3" t="s">
        <v>57</v>
      </c>
      <c r="K6" s="3" t="s">
        <v>58</v>
      </c>
      <c r="L6" s="3" t="s">
        <v>59</v>
      </c>
      <c r="M6" s="3" t="s">
        <v>60</v>
      </c>
      <c r="N6" s="3" t="s">
        <v>61</v>
      </c>
      <c r="Q6" s="3"/>
      <c r="R6" s="3" t="s">
        <v>57</v>
      </c>
      <c r="S6" s="3" t="s">
        <v>62</v>
      </c>
      <c r="T6" s="3" t="s">
        <v>63</v>
      </c>
      <c r="U6" s="3" t="s">
        <v>64</v>
      </c>
    </row>
    <row r="7" ht="15.6" spans="10:21">
      <c r="J7" s="3">
        <v>1</v>
      </c>
      <c r="K7" s="3">
        <v>135</v>
      </c>
      <c r="L7" s="3">
        <v>111</v>
      </c>
      <c r="M7" s="3">
        <v>146</v>
      </c>
      <c r="N7" s="3">
        <f>SUM(K7:M7)</f>
        <v>392</v>
      </c>
      <c r="Q7" s="3" t="s">
        <v>58</v>
      </c>
      <c r="R7" s="3">
        <v>1</v>
      </c>
      <c r="S7" s="3">
        <v>5</v>
      </c>
      <c r="T7" s="3">
        <f>MAX(K7:K11)</f>
        <v>404</v>
      </c>
      <c r="U7" s="3">
        <f>MIN(K7:K11)</f>
        <v>109</v>
      </c>
    </row>
    <row r="8" ht="15.6" spans="10:21">
      <c r="J8" s="3">
        <v>1</v>
      </c>
      <c r="K8" s="3">
        <v>404</v>
      </c>
      <c r="L8" s="3">
        <v>122</v>
      </c>
      <c r="M8" s="3">
        <v>120</v>
      </c>
      <c r="N8" s="3">
        <f t="shared" ref="N8:N21" si="0">SUM(K8:M8)</f>
        <v>646</v>
      </c>
      <c r="Q8" s="3" t="s">
        <v>58</v>
      </c>
      <c r="R8" s="3">
        <v>2</v>
      </c>
      <c r="S8" s="3">
        <v>5</v>
      </c>
      <c r="T8" s="3">
        <f>MAX(K12:K16)</f>
        <v>148</v>
      </c>
      <c r="U8" s="3">
        <f>MIN(K12:K16)</f>
        <v>92</v>
      </c>
    </row>
    <row r="9" ht="15.6" spans="10:21">
      <c r="J9" s="3">
        <v>1</v>
      </c>
      <c r="K9" s="3">
        <v>127</v>
      </c>
      <c r="L9" s="3">
        <v>116</v>
      </c>
      <c r="M9" s="3">
        <v>144</v>
      </c>
      <c r="N9" s="3">
        <f t="shared" si="0"/>
        <v>387</v>
      </c>
      <c r="Q9" s="3" t="s">
        <v>58</v>
      </c>
      <c r="R9" s="3">
        <v>3</v>
      </c>
      <c r="S9" s="3">
        <v>6</v>
      </c>
      <c r="T9" s="3">
        <f>MAX(K17:K21)</f>
        <v>137</v>
      </c>
      <c r="U9" s="3">
        <f>MIN(K17:K21)</f>
        <v>118</v>
      </c>
    </row>
    <row r="10" ht="15.6" spans="10:21">
      <c r="J10" s="3">
        <v>1</v>
      </c>
      <c r="K10" s="3">
        <v>109</v>
      </c>
      <c r="L10" s="3">
        <v>133</v>
      </c>
      <c r="M10" s="3">
        <v>126</v>
      </c>
      <c r="N10" s="3">
        <f t="shared" si="0"/>
        <v>368</v>
      </c>
      <c r="Q10" s="3" t="s">
        <v>59</v>
      </c>
      <c r="R10" s="3">
        <v>1</v>
      </c>
      <c r="S10" s="3">
        <v>5</v>
      </c>
      <c r="T10" s="3">
        <f>MAX(L7:L11)</f>
        <v>133</v>
      </c>
      <c r="U10" s="3">
        <f>MIN(L7:L11)</f>
        <v>104</v>
      </c>
    </row>
    <row r="11" ht="15.6" spans="10:21">
      <c r="J11" s="3">
        <v>1</v>
      </c>
      <c r="K11" s="3">
        <v>131</v>
      </c>
      <c r="L11" s="3">
        <v>104</v>
      </c>
      <c r="M11" s="3">
        <v>107</v>
      </c>
      <c r="N11" s="3">
        <f t="shared" si="0"/>
        <v>342</v>
      </c>
      <c r="Q11" s="3" t="s">
        <v>59</v>
      </c>
      <c r="R11" s="3">
        <v>2</v>
      </c>
      <c r="S11" s="3">
        <v>5</v>
      </c>
      <c r="T11" s="3">
        <f>MAX(L12:L16)</f>
        <v>129</v>
      </c>
      <c r="U11" s="3">
        <f>MIN(L12:L16)</f>
        <v>91</v>
      </c>
    </row>
    <row r="12" ht="15.6" spans="10:21">
      <c r="J12" s="3">
        <v>2</v>
      </c>
      <c r="K12" s="3">
        <v>148</v>
      </c>
      <c r="L12" s="3">
        <v>91</v>
      </c>
      <c r="M12" s="3">
        <v>120</v>
      </c>
      <c r="N12" s="3">
        <f t="shared" si="0"/>
        <v>359</v>
      </c>
      <c r="Q12" s="3" t="s">
        <v>59</v>
      </c>
      <c r="R12" s="3">
        <v>3</v>
      </c>
      <c r="S12" s="3">
        <v>5</v>
      </c>
      <c r="T12" s="3">
        <v>128</v>
      </c>
      <c r="U12" s="3">
        <f>MIN(L17:L21)</f>
        <v>96</v>
      </c>
    </row>
    <row r="13" ht="15.6" spans="10:21">
      <c r="J13" s="3">
        <v>2</v>
      </c>
      <c r="K13" s="3">
        <v>92</v>
      </c>
      <c r="L13" s="3">
        <v>129</v>
      </c>
      <c r="M13" s="3">
        <v>118</v>
      </c>
      <c r="N13" s="3">
        <f t="shared" si="0"/>
        <v>339</v>
      </c>
      <c r="Q13" s="3" t="s">
        <v>60</v>
      </c>
      <c r="R13" s="3">
        <v>1</v>
      </c>
      <c r="S13" s="3">
        <v>5</v>
      </c>
      <c r="T13" s="3">
        <f>MAX(M7:M11)</f>
        <v>146</v>
      </c>
      <c r="U13" s="3">
        <f>MIN(M7:M11)</f>
        <v>107</v>
      </c>
    </row>
    <row r="14" ht="15.6" spans="10:21">
      <c r="J14" s="3">
        <v>2</v>
      </c>
      <c r="K14" s="3">
        <v>137</v>
      </c>
      <c r="L14" s="3">
        <v>127</v>
      </c>
      <c r="M14" s="3">
        <v>141</v>
      </c>
      <c r="N14" s="3">
        <f t="shared" si="0"/>
        <v>405</v>
      </c>
      <c r="Q14" s="3" t="s">
        <v>60</v>
      </c>
      <c r="R14" s="3">
        <v>2</v>
      </c>
      <c r="S14" s="3">
        <v>5</v>
      </c>
      <c r="T14" s="3">
        <f>MAX(M12:M16)</f>
        <v>141</v>
      </c>
      <c r="U14" s="3">
        <f>MIN(M12:M16)</f>
        <v>118</v>
      </c>
    </row>
    <row r="15" ht="15.6" spans="10:21">
      <c r="J15" s="3">
        <v>2</v>
      </c>
      <c r="K15" s="3">
        <v>119</v>
      </c>
      <c r="L15" s="3">
        <v>91</v>
      </c>
      <c r="M15" s="3">
        <v>128</v>
      </c>
      <c r="N15" s="3">
        <f t="shared" si="0"/>
        <v>338</v>
      </c>
      <c r="Q15" s="3" t="s">
        <v>60</v>
      </c>
      <c r="R15" s="3">
        <v>3</v>
      </c>
      <c r="S15" s="3">
        <v>4</v>
      </c>
      <c r="T15" s="3">
        <f>MAX(N17:N21)</f>
        <v>377</v>
      </c>
      <c r="U15" s="3">
        <f>MIN(M17:M21)</f>
        <v>110</v>
      </c>
    </row>
    <row r="16" ht="15.6" spans="10:14">
      <c r="J16" s="3">
        <v>2</v>
      </c>
      <c r="K16" s="3">
        <v>117</v>
      </c>
      <c r="L16" s="3">
        <v>103</v>
      </c>
      <c r="M16" s="3">
        <v>123</v>
      </c>
      <c r="N16" s="3">
        <f t="shared" si="0"/>
        <v>343</v>
      </c>
    </row>
    <row r="17" ht="15.6" spans="10:14">
      <c r="J17" s="3">
        <v>3</v>
      </c>
      <c r="K17" s="3">
        <v>137</v>
      </c>
      <c r="L17" s="3">
        <v>96</v>
      </c>
      <c r="M17" s="3">
        <v>120</v>
      </c>
      <c r="N17" s="3">
        <f t="shared" si="0"/>
        <v>353</v>
      </c>
    </row>
    <row r="18" ht="15.6" spans="10:14">
      <c r="J18" s="3">
        <v>3</v>
      </c>
      <c r="K18" s="3">
        <v>136</v>
      </c>
      <c r="L18" s="3">
        <v>104</v>
      </c>
      <c r="M18" s="3"/>
      <c r="N18" s="3">
        <f t="shared" si="0"/>
        <v>240</v>
      </c>
    </row>
    <row r="19" ht="15.6" spans="10:14">
      <c r="J19" s="3">
        <v>3</v>
      </c>
      <c r="K19" s="3">
        <v>119</v>
      </c>
      <c r="L19" s="3">
        <v>123</v>
      </c>
      <c r="M19" s="3">
        <v>110</v>
      </c>
      <c r="N19" s="3">
        <f t="shared" si="0"/>
        <v>352</v>
      </c>
    </row>
    <row r="20" ht="15.6" spans="10:14">
      <c r="J20" s="3">
        <v>3</v>
      </c>
      <c r="K20" s="3">
        <v>137</v>
      </c>
      <c r="L20" s="3">
        <v>102</v>
      </c>
      <c r="M20" s="3">
        <v>135</v>
      </c>
      <c r="N20" s="3">
        <f t="shared" si="0"/>
        <v>374</v>
      </c>
    </row>
    <row r="21" ht="15.6" spans="10:14">
      <c r="J21" s="3">
        <v>3</v>
      </c>
      <c r="K21" s="3">
        <v>118</v>
      </c>
      <c r="L21" s="3">
        <v>128</v>
      </c>
      <c r="M21" s="3">
        <v>131</v>
      </c>
      <c r="N21" s="3">
        <f t="shared" si="0"/>
        <v>377</v>
      </c>
    </row>
  </sheetData>
  <mergeCells count="2">
    <mergeCell ref="J5:N5"/>
    <mergeCell ref="Q5:U5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7" sqref="J7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N7:U17"/>
  <sheetViews>
    <sheetView workbookViewId="0">
      <selection activeCell="K18" sqref="K18"/>
    </sheetView>
  </sheetViews>
  <sheetFormatPr defaultColWidth="9" defaultRowHeight="14.4"/>
  <sheetData>
    <row r="7" ht="22.2" spans="14:21">
      <c r="N7" s="18" t="s">
        <v>65</v>
      </c>
      <c r="O7" s="18"/>
      <c r="P7" s="18"/>
      <c r="Q7" s="18"/>
      <c r="R7" s="18"/>
      <c r="S7" s="18"/>
      <c r="T7" s="18"/>
      <c r="U7" s="18"/>
    </row>
    <row r="8" ht="15.6" spans="14:21">
      <c r="N8" s="1" t="s">
        <v>66</v>
      </c>
      <c r="O8" s="1" t="s">
        <v>17</v>
      </c>
      <c r="P8" s="1" t="s">
        <v>67</v>
      </c>
      <c r="Q8" s="1" t="s">
        <v>68</v>
      </c>
      <c r="R8" s="1" t="s">
        <v>69</v>
      </c>
      <c r="S8" s="1" t="s">
        <v>61</v>
      </c>
      <c r="T8" s="1" t="s">
        <v>70</v>
      </c>
      <c r="U8" s="1" t="s">
        <v>71</v>
      </c>
    </row>
    <row r="9" ht="15.6" spans="14:21">
      <c r="N9" s="29" t="s">
        <v>72</v>
      </c>
      <c r="O9" s="1" t="s">
        <v>73</v>
      </c>
      <c r="P9" s="1">
        <v>56</v>
      </c>
      <c r="Q9" s="1">
        <v>64</v>
      </c>
      <c r="R9" s="1">
        <v>74</v>
      </c>
      <c r="S9" s="1">
        <f t="shared" ref="S9:S17" si="0">SUM(P9:R9)</f>
        <v>194</v>
      </c>
      <c r="T9" s="19">
        <f t="shared" ref="T9:T17" si="1">AVERAGE(P9:R9)</f>
        <v>64.6666666666667</v>
      </c>
      <c r="U9" s="1" t="s">
        <v>74</v>
      </c>
    </row>
    <row r="10" ht="15.6" spans="14:21">
      <c r="N10" s="29" t="s">
        <v>75</v>
      </c>
      <c r="O10" s="1" t="s">
        <v>76</v>
      </c>
      <c r="P10" s="1">
        <v>74</v>
      </c>
      <c r="Q10" s="1">
        <v>29</v>
      </c>
      <c r="R10" s="1">
        <v>31</v>
      </c>
      <c r="S10" s="1">
        <f t="shared" si="0"/>
        <v>134</v>
      </c>
      <c r="T10" s="19">
        <f t="shared" si="1"/>
        <v>44.6666666666667</v>
      </c>
      <c r="U10" s="1" t="s">
        <v>77</v>
      </c>
    </row>
    <row r="11" ht="15.6" spans="14:21">
      <c r="N11" s="29" t="s">
        <v>78</v>
      </c>
      <c r="O11" s="1" t="s">
        <v>79</v>
      </c>
      <c r="P11" s="1">
        <v>96</v>
      </c>
      <c r="Q11" s="1">
        <v>68</v>
      </c>
      <c r="R11" s="1">
        <v>96</v>
      </c>
      <c r="S11" s="1">
        <f t="shared" si="0"/>
        <v>260</v>
      </c>
      <c r="T11" s="19">
        <f t="shared" si="1"/>
        <v>86.6666666666667</v>
      </c>
      <c r="U11" s="1" t="s">
        <v>80</v>
      </c>
    </row>
    <row r="12" ht="15.6" spans="14:21">
      <c r="N12" s="29" t="s">
        <v>81</v>
      </c>
      <c r="O12" s="1" t="s">
        <v>82</v>
      </c>
      <c r="P12" s="1">
        <v>95</v>
      </c>
      <c r="Q12" s="1">
        <v>29</v>
      </c>
      <c r="R12" s="1">
        <v>54</v>
      </c>
      <c r="S12" s="1">
        <f t="shared" si="0"/>
        <v>178</v>
      </c>
      <c r="T12" s="19">
        <f t="shared" si="1"/>
        <v>59.3333333333333</v>
      </c>
      <c r="U12" s="1" t="s">
        <v>77</v>
      </c>
    </row>
    <row r="13" ht="15.6" spans="14:21">
      <c r="N13" s="29" t="s">
        <v>83</v>
      </c>
      <c r="O13" s="1" t="s">
        <v>84</v>
      </c>
      <c r="P13" s="1">
        <v>98</v>
      </c>
      <c r="Q13" s="1">
        <v>85</v>
      </c>
      <c r="R13" s="1">
        <v>88</v>
      </c>
      <c r="S13" s="1">
        <f t="shared" si="0"/>
        <v>271</v>
      </c>
      <c r="T13" s="19">
        <f t="shared" si="1"/>
        <v>90.3333333333333</v>
      </c>
      <c r="U13" s="1" t="s">
        <v>80</v>
      </c>
    </row>
    <row r="14" ht="15.6" spans="14:21">
      <c r="N14" s="29" t="s">
        <v>85</v>
      </c>
      <c r="O14" s="1" t="s">
        <v>86</v>
      </c>
      <c r="P14" s="1">
        <v>57</v>
      </c>
      <c r="Q14" s="1">
        <v>64</v>
      </c>
      <c r="R14" s="1">
        <v>67</v>
      </c>
      <c r="S14" s="1">
        <f t="shared" si="0"/>
        <v>188</v>
      </c>
      <c r="T14" s="19">
        <f t="shared" si="1"/>
        <v>62.6666666666667</v>
      </c>
      <c r="U14" s="1" t="s">
        <v>74</v>
      </c>
    </row>
    <row r="15" ht="15.6" spans="14:21">
      <c r="N15" s="29" t="s">
        <v>87</v>
      </c>
      <c r="O15" s="1" t="s">
        <v>88</v>
      </c>
      <c r="P15" s="1">
        <v>85</v>
      </c>
      <c r="Q15" s="1">
        <v>89</v>
      </c>
      <c r="R15" s="1">
        <v>98</v>
      </c>
      <c r="S15" s="1">
        <f t="shared" si="0"/>
        <v>272</v>
      </c>
      <c r="T15" s="19">
        <f t="shared" si="1"/>
        <v>90.6666666666667</v>
      </c>
      <c r="U15" s="1" t="s">
        <v>80</v>
      </c>
    </row>
    <row r="16" ht="15.6" spans="14:21">
      <c r="N16" s="29" t="s">
        <v>89</v>
      </c>
      <c r="O16" s="1" t="s">
        <v>90</v>
      </c>
      <c r="P16" s="1">
        <v>70</v>
      </c>
      <c r="Q16" s="1">
        <v>56</v>
      </c>
      <c r="R16" s="1">
        <v>65</v>
      </c>
      <c r="S16" s="1">
        <f t="shared" si="0"/>
        <v>191</v>
      </c>
      <c r="T16" s="19">
        <f t="shared" si="1"/>
        <v>63.6666666666667</v>
      </c>
      <c r="U16" s="1" t="s">
        <v>74</v>
      </c>
    </row>
    <row r="17" ht="15.6" spans="14:21">
      <c r="N17" s="29" t="s">
        <v>91</v>
      </c>
      <c r="O17" s="1" t="s">
        <v>92</v>
      </c>
      <c r="P17" s="1">
        <v>58</v>
      </c>
      <c r="Q17" s="1">
        <v>62</v>
      </c>
      <c r="R17" s="1">
        <v>70</v>
      </c>
      <c r="S17" s="1">
        <f t="shared" si="0"/>
        <v>190</v>
      </c>
      <c r="T17" s="19">
        <f t="shared" si="1"/>
        <v>63.3333333333333</v>
      </c>
      <c r="U17" s="1" t="s">
        <v>74</v>
      </c>
    </row>
  </sheetData>
  <mergeCells count="1">
    <mergeCell ref="N7:U7"/>
  </mergeCell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7" workbookViewId="0">
      <selection activeCell="A35" sqref="A35"/>
    </sheetView>
  </sheetViews>
  <sheetFormatPr defaultColWidth="9" defaultRowHeight="14.4"/>
  <sheetData/>
  <pageMargins left="0.699305555555556" right="0.699305555555556" top="0.75" bottom="0.75" header="0.3" footer="0.3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L20" sqref="L20"/>
    </sheetView>
  </sheetViews>
  <sheetFormatPr defaultColWidth="9" defaultRowHeight="14.4"/>
  <sheetData/>
  <pageMargins left="0.699305555555556" right="0.699305555555556" top="0.75" bottom="0.75" header="0.3" footer="0.3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F13"/>
  <sheetViews>
    <sheetView workbookViewId="0">
      <selection activeCell="B30" sqref="B30"/>
    </sheetView>
  </sheetViews>
  <sheetFormatPr defaultColWidth="9" defaultRowHeight="14.4" outlineLevelCol="5"/>
  <cols>
    <col min="2" max="2" width="19.25" customWidth="1"/>
  </cols>
  <sheetData>
    <row r="4" spans="1:6">
      <c r="A4" s="16" t="s">
        <v>93</v>
      </c>
      <c r="B4" s="16"/>
      <c r="C4" s="16"/>
      <c r="D4" s="16"/>
      <c r="E4" s="16"/>
      <c r="F4" s="16"/>
    </row>
    <row r="5" spans="1:6">
      <c r="A5" s="17" t="s">
        <v>17</v>
      </c>
      <c r="B5" s="17" t="s">
        <v>94</v>
      </c>
      <c r="C5" s="17" t="s">
        <v>95</v>
      </c>
      <c r="D5" s="17" t="s">
        <v>96</v>
      </c>
      <c r="E5" s="17" t="s">
        <v>97</v>
      </c>
      <c r="F5" s="17" t="s">
        <v>98</v>
      </c>
    </row>
    <row r="6" spans="1:6">
      <c r="A6" s="17" t="s">
        <v>99</v>
      </c>
      <c r="B6" s="17">
        <v>70</v>
      </c>
      <c r="C6" s="17">
        <v>90</v>
      </c>
      <c r="D6" s="17">
        <v>73</v>
      </c>
      <c r="E6" s="17">
        <v>90</v>
      </c>
      <c r="F6" s="17"/>
    </row>
    <row r="7" spans="1:6">
      <c r="A7" s="17" t="s">
        <v>100</v>
      </c>
      <c r="B7" s="17">
        <v>80</v>
      </c>
      <c r="C7" s="17">
        <v>60</v>
      </c>
      <c r="D7" s="17">
        <v>75</v>
      </c>
      <c r="E7" s="17">
        <v>40</v>
      </c>
      <c r="F7" s="17"/>
    </row>
    <row r="8" spans="1:6">
      <c r="A8" s="17" t="s">
        <v>101</v>
      </c>
      <c r="B8" s="17">
        <v>56</v>
      </c>
      <c r="C8" s="17">
        <v>50</v>
      </c>
      <c r="D8" s="17">
        <v>68</v>
      </c>
      <c r="E8" s="17">
        <v>50</v>
      </c>
      <c r="F8" s="17"/>
    </row>
    <row r="9" spans="1:6">
      <c r="A9" s="17" t="s">
        <v>102</v>
      </c>
      <c r="B9" s="17">
        <v>80</v>
      </c>
      <c r="C9" s="17">
        <v>70</v>
      </c>
      <c r="D9" s="17">
        <v>85</v>
      </c>
      <c r="E9" s="17">
        <v>50</v>
      </c>
      <c r="F9" s="17"/>
    </row>
    <row r="10" spans="1:6">
      <c r="A10" s="17" t="s">
        <v>103</v>
      </c>
      <c r="B10" s="17">
        <v>68</v>
      </c>
      <c r="C10" s="17">
        <v>70</v>
      </c>
      <c r="D10" s="17">
        <v>50</v>
      </c>
      <c r="E10" s="17">
        <v>78</v>
      </c>
      <c r="F10" s="17"/>
    </row>
    <row r="11" spans="1:6">
      <c r="A11" s="17" t="s">
        <v>104</v>
      </c>
      <c r="B11" s="17">
        <v>90</v>
      </c>
      <c r="C11" s="17">
        <v>80</v>
      </c>
      <c r="D11" s="17">
        <v>96</v>
      </c>
      <c r="E11" s="17">
        <v>85</v>
      </c>
      <c r="F11" s="17"/>
    </row>
    <row r="12" spans="1:6">
      <c r="A12" s="17" t="s">
        <v>105</v>
      </c>
      <c r="B12" s="17"/>
      <c r="C12" s="17"/>
      <c r="D12" s="17"/>
      <c r="E12" s="17"/>
      <c r="F12" s="17"/>
    </row>
    <row r="13" spans="1:6">
      <c r="A13" s="17" t="s">
        <v>106</v>
      </c>
      <c r="B13" s="17"/>
      <c r="C13" s="17"/>
      <c r="D13" s="17"/>
      <c r="E13" s="17"/>
      <c r="F13" s="17"/>
    </row>
  </sheetData>
  <mergeCells count="1">
    <mergeCell ref="A4:F4"/>
  </mergeCells>
  <pageMargins left="0.699305555555556" right="0.699305555555556" top="0.75" bottom="0.75" header="0.3" footer="0.3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H5" sqref="H4:H5"/>
    </sheetView>
  </sheetViews>
  <sheetFormatPr defaultColWidth="9" defaultRowHeight="14.4" outlineLevelCol="5"/>
  <cols>
    <col min="1" max="1" width="24.5555555555556" customWidth="1"/>
    <col min="2" max="2" width="14.7777777777778" customWidth="1"/>
    <col min="3" max="3" width="14.1111111111111" customWidth="1"/>
    <col min="4" max="4" width="14.2222222222222" customWidth="1"/>
    <col min="5" max="5" width="16.2222222222222" customWidth="1"/>
    <col min="6" max="6" width="19.6666666666667" customWidth="1"/>
  </cols>
  <sheetData>
    <row r="1" ht="17.4" spans="1:6">
      <c r="A1" s="12" t="s">
        <v>93</v>
      </c>
      <c r="B1" s="12"/>
      <c r="C1" s="12"/>
      <c r="D1" s="12"/>
      <c r="E1" s="12"/>
      <c r="F1" s="12"/>
    </row>
    <row r="2" ht="17.4" spans="1:6">
      <c r="A2" s="13" t="s">
        <v>17</v>
      </c>
      <c r="B2" s="13" t="s">
        <v>94</v>
      </c>
      <c r="C2" s="13" t="s">
        <v>95</v>
      </c>
      <c r="D2" s="13" t="s">
        <v>96</v>
      </c>
      <c r="E2" s="13" t="s">
        <v>97</v>
      </c>
      <c r="F2" s="13" t="s">
        <v>98</v>
      </c>
    </row>
    <row r="3" ht="17.4" spans="1:6">
      <c r="A3" s="13" t="s">
        <v>99</v>
      </c>
      <c r="B3" s="13">
        <v>70</v>
      </c>
      <c r="C3" s="13">
        <v>90</v>
      </c>
      <c r="D3" s="13">
        <v>73</v>
      </c>
      <c r="E3" s="13">
        <v>90</v>
      </c>
      <c r="F3" s="13">
        <f t="shared" ref="F3:F9" si="0">B3*20%+C3*20%+D3*30%+E3*30%</f>
        <v>80.9</v>
      </c>
    </row>
    <row r="4" ht="17.4" spans="1:6">
      <c r="A4" s="13" t="s">
        <v>100</v>
      </c>
      <c r="B4" s="13">
        <v>80</v>
      </c>
      <c r="C4" s="13">
        <v>60</v>
      </c>
      <c r="D4" s="13">
        <v>75</v>
      </c>
      <c r="E4" s="13">
        <v>40</v>
      </c>
      <c r="F4" s="13">
        <f t="shared" si="0"/>
        <v>62.5</v>
      </c>
    </row>
    <row r="5" ht="17.4" spans="1:6">
      <c r="A5" s="13" t="s">
        <v>101</v>
      </c>
      <c r="B5" s="13">
        <v>56</v>
      </c>
      <c r="C5" s="13">
        <v>50</v>
      </c>
      <c r="D5" s="13">
        <v>68</v>
      </c>
      <c r="E5" s="13">
        <v>50</v>
      </c>
      <c r="F5" s="13">
        <f t="shared" si="0"/>
        <v>56.6</v>
      </c>
    </row>
    <row r="6" ht="17.4" spans="1:6">
      <c r="A6" s="13" t="s">
        <v>102</v>
      </c>
      <c r="B6" s="13">
        <v>80</v>
      </c>
      <c r="C6" s="13">
        <v>70</v>
      </c>
      <c r="D6" s="13">
        <v>85</v>
      </c>
      <c r="E6" s="13">
        <v>50</v>
      </c>
      <c r="F6" s="13">
        <f t="shared" si="0"/>
        <v>70.5</v>
      </c>
    </row>
    <row r="7" ht="17.4" spans="1:6">
      <c r="A7" s="13" t="s">
        <v>103</v>
      </c>
      <c r="B7" s="13">
        <v>68</v>
      </c>
      <c r="C7" s="13">
        <v>70</v>
      </c>
      <c r="D7" s="13">
        <v>50</v>
      </c>
      <c r="E7" s="13">
        <v>78</v>
      </c>
      <c r="F7" s="13">
        <f t="shared" si="0"/>
        <v>66</v>
      </c>
    </row>
    <row r="8" ht="17.4" spans="1:6">
      <c r="A8" s="13" t="s">
        <v>104</v>
      </c>
      <c r="B8" s="13">
        <v>90</v>
      </c>
      <c r="C8" s="13">
        <v>80</v>
      </c>
      <c r="D8" s="13">
        <v>96</v>
      </c>
      <c r="E8" s="13">
        <v>85</v>
      </c>
      <c r="F8" s="13">
        <f t="shared" si="0"/>
        <v>88.3</v>
      </c>
    </row>
    <row r="9" ht="17.4" spans="1:6">
      <c r="A9" s="13" t="s">
        <v>105</v>
      </c>
      <c r="B9" s="13">
        <f>AVERAGE(B3:B8)</f>
        <v>74</v>
      </c>
      <c r="C9" s="13">
        <f>AVERAGE(C3:C8)</f>
        <v>70</v>
      </c>
      <c r="D9" s="13">
        <f>AVERAGE(D3:D8)</f>
        <v>74.5</v>
      </c>
      <c r="E9" s="13">
        <f>AVERAGE(E3:E8)</f>
        <v>65.5</v>
      </c>
      <c r="F9" s="13">
        <f t="shared" si="0"/>
        <v>70.8</v>
      </c>
    </row>
    <row r="10" ht="17.4" spans="1:6">
      <c r="A10" s="13" t="s">
        <v>106</v>
      </c>
      <c r="B10" s="13">
        <f t="shared" ref="B10:F10" si="1">COUNTIF(B3:B9,"&gt;=85")</f>
        <v>1</v>
      </c>
      <c r="C10" s="13">
        <f t="shared" si="1"/>
        <v>1</v>
      </c>
      <c r="D10" s="13">
        <f t="shared" si="1"/>
        <v>2</v>
      </c>
      <c r="E10" s="13">
        <f t="shared" si="1"/>
        <v>2</v>
      </c>
      <c r="F10" s="13">
        <f t="shared" si="1"/>
        <v>1</v>
      </c>
    </row>
  </sheetData>
  <mergeCells count="1">
    <mergeCell ref="A1:F1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36" sqref="C36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K15"/>
  <sheetViews>
    <sheetView workbookViewId="0">
      <selection activeCell="K1" sqref="K$1:K$1048576"/>
    </sheetView>
  </sheetViews>
  <sheetFormatPr defaultColWidth="9" defaultRowHeight="14.4"/>
  <cols>
    <col min="4" max="4" width="19" customWidth="1"/>
    <col min="5" max="5" width="21.1111111111111" customWidth="1"/>
    <col min="6" max="6" width="19.7777777777778" customWidth="1"/>
    <col min="7" max="7" width="19.6666666666667" customWidth="1"/>
    <col min="8" max="8" width="28.4444444444444" customWidth="1"/>
    <col min="9" max="9" width="18.5555555555556" customWidth="1"/>
    <col min="10" max="10" width="20.5555555555556" customWidth="1"/>
    <col min="11" max="11" width="15.2222222222222" customWidth="1"/>
  </cols>
  <sheetData>
    <row r="4" ht="17.4" spans="4:11">
      <c r="D4" s="12" t="s">
        <v>107</v>
      </c>
      <c r="E4" s="12"/>
      <c r="F4" s="12"/>
      <c r="G4" s="12"/>
      <c r="H4" s="12"/>
      <c r="I4" s="12"/>
      <c r="J4" s="12"/>
      <c r="K4" s="12"/>
    </row>
    <row r="5" ht="17.4" spans="4:11">
      <c r="D5" s="13" t="s">
        <v>53</v>
      </c>
      <c r="E5" s="13" t="s">
        <v>71</v>
      </c>
      <c r="F5" s="13" t="s">
        <v>108</v>
      </c>
      <c r="G5" s="13" t="s">
        <v>109</v>
      </c>
      <c r="H5" s="13" t="s">
        <v>110</v>
      </c>
      <c r="I5" s="13" t="s">
        <v>111</v>
      </c>
      <c r="J5" s="13" t="s">
        <v>112</v>
      </c>
      <c r="K5" s="13" t="s">
        <v>113</v>
      </c>
    </row>
    <row r="6" ht="17.4" spans="4:11">
      <c r="D6" s="12" t="s">
        <v>114</v>
      </c>
      <c r="E6" s="13">
        <v>1</v>
      </c>
      <c r="F6" s="13">
        <v>2</v>
      </c>
      <c r="G6" s="13">
        <f t="shared" ref="G6:G15" si="0">F6*110%</f>
        <v>2.2</v>
      </c>
      <c r="H6" s="13">
        <v>200</v>
      </c>
      <c r="I6" s="13">
        <f t="shared" ref="I6:I15" si="1">G6*H6</f>
        <v>440</v>
      </c>
      <c r="J6" s="13">
        <f t="shared" ref="J6:J15" si="2">I6-F6*H6</f>
        <v>40.0000000000001</v>
      </c>
      <c r="K6" s="14">
        <f t="shared" ref="K6:K10" si="3">J6+J7</f>
        <v>64.7500000000001</v>
      </c>
    </row>
    <row r="7" ht="17.4" spans="4:11">
      <c r="D7" s="12"/>
      <c r="E7" s="13">
        <v>2</v>
      </c>
      <c r="F7" s="13">
        <v>0.99</v>
      </c>
      <c r="G7" s="13">
        <f t="shared" si="0"/>
        <v>1.089</v>
      </c>
      <c r="H7" s="13">
        <v>250</v>
      </c>
      <c r="I7" s="13">
        <f t="shared" si="1"/>
        <v>272.25</v>
      </c>
      <c r="J7" s="13">
        <f t="shared" si="2"/>
        <v>24.75</v>
      </c>
      <c r="K7" s="15"/>
    </row>
    <row r="8" ht="17.4" spans="4:11">
      <c r="D8" s="12" t="s">
        <v>115</v>
      </c>
      <c r="E8" s="13">
        <v>1</v>
      </c>
      <c r="F8" s="13">
        <v>2.5</v>
      </c>
      <c r="G8" s="13">
        <f t="shared" si="0"/>
        <v>2.75</v>
      </c>
      <c r="H8" s="13">
        <v>350</v>
      </c>
      <c r="I8" s="13">
        <f t="shared" si="1"/>
        <v>962.5</v>
      </c>
      <c r="J8" s="13">
        <f t="shared" si="2"/>
        <v>87.5</v>
      </c>
      <c r="K8" s="14">
        <f t="shared" si="3"/>
        <v>103.88</v>
      </c>
    </row>
    <row r="9" ht="17.4" spans="4:11">
      <c r="D9" s="12"/>
      <c r="E9" s="13">
        <v>2</v>
      </c>
      <c r="F9" s="13">
        <v>0.78</v>
      </c>
      <c r="G9" s="13">
        <f t="shared" si="0"/>
        <v>0.858</v>
      </c>
      <c r="H9" s="13">
        <v>210</v>
      </c>
      <c r="I9" s="13">
        <f t="shared" si="1"/>
        <v>180.18</v>
      </c>
      <c r="J9" s="13">
        <f t="shared" si="2"/>
        <v>16.38</v>
      </c>
      <c r="K9" s="15"/>
    </row>
    <row r="10" ht="17.4" spans="4:11">
      <c r="D10" s="12" t="s">
        <v>116</v>
      </c>
      <c r="E10" s="13">
        <v>1</v>
      </c>
      <c r="F10" s="13">
        <v>1.05</v>
      </c>
      <c r="G10" s="13">
        <f t="shared" si="0"/>
        <v>1.155</v>
      </c>
      <c r="H10" s="13">
        <v>570</v>
      </c>
      <c r="I10" s="13">
        <f t="shared" si="1"/>
        <v>658.35</v>
      </c>
      <c r="J10" s="13">
        <f t="shared" si="2"/>
        <v>59.8500000000001</v>
      </c>
      <c r="K10" s="14">
        <f t="shared" si="3"/>
        <v>104.35</v>
      </c>
    </row>
    <row r="11" ht="17.4" spans="4:11">
      <c r="D11" s="12"/>
      <c r="E11" s="13">
        <v>2</v>
      </c>
      <c r="F11" s="13">
        <v>0.5</v>
      </c>
      <c r="G11" s="13">
        <f t="shared" si="0"/>
        <v>0.55</v>
      </c>
      <c r="H11" s="13">
        <v>890</v>
      </c>
      <c r="I11" s="13">
        <f t="shared" si="1"/>
        <v>489.5</v>
      </c>
      <c r="J11" s="13">
        <f t="shared" si="2"/>
        <v>44.5000000000001</v>
      </c>
      <c r="K11" s="15"/>
    </row>
    <row r="12" ht="17.4" spans="4:11">
      <c r="D12" s="12" t="s">
        <v>117</v>
      </c>
      <c r="E12" s="13">
        <v>1</v>
      </c>
      <c r="F12" s="13">
        <v>15</v>
      </c>
      <c r="G12" s="13">
        <f t="shared" si="0"/>
        <v>16.5</v>
      </c>
      <c r="H12" s="13">
        <v>150</v>
      </c>
      <c r="I12" s="13">
        <f t="shared" si="1"/>
        <v>2475</v>
      </c>
      <c r="J12" s="13">
        <f t="shared" si="2"/>
        <v>225</v>
      </c>
      <c r="K12" s="14">
        <f>J12+J13</f>
        <v>512.5</v>
      </c>
    </row>
    <row r="13" ht="17.4" spans="4:11">
      <c r="D13" s="12"/>
      <c r="E13" s="13">
        <v>2</v>
      </c>
      <c r="F13" s="13">
        <v>12.5</v>
      </c>
      <c r="G13" s="13">
        <f t="shared" si="0"/>
        <v>13.75</v>
      </c>
      <c r="H13" s="13">
        <v>230</v>
      </c>
      <c r="I13" s="13">
        <f t="shared" si="1"/>
        <v>3162.5</v>
      </c>
      <c r="J13" s="13">
        <f t="shared" si="2"/>
        <v>287.5</v>
      </c>
      <c r="K13" s="15"/>
    </row>
    <row r="14" ht="17.4" spans="4:11">
      <c r="D14" s="12" t="s">
        <v>118</v>
      </c>
      <c r="E14" s="13">
        <v>1</v>
      </c>
      <c r="F14" s="13">
        <v>1.5</v>
      </c>
      <c r="G14" s="13">
        <f t="shared" si="0"/>
        <v>1.65</v>
      </c>
      <c r="H14" s="13">
        <v>360</v>
      </c>
      <c r="I14" s="13">
        <f t="shared" si="1"/>
        <v>594</v>
      </c>
      <c r="J14" s="13">
        <f t="shared" si="2"/>
        <v>54</v>
      </c>
      <c r="K14" s="14">
        <f>J14+J15</f>
        <v>82.8000000000001</v>
      </c>
    </row>
    <row r="15" ht="17.4" spans="4:11">
      <c r="D15" s="12"/>
      <c r="E15" s="13">
        <v>2</v>
      </c>
      <c r="F15" s="13">
        <v>0.8</v>
      </c>
      <c r="G15" s="13">
        <f t="shared" si="0"/>
        <v>0.88</v>
      </c>
      <c r="H15" s="13">
        <v>360</v>
      </c>
      <c r="I15" s="13">
        <f t="shared" si="1"/>
        <v>316.8</v>
      </c>
      <c r="J15" s="13">
        <f t="shared" si="2"/>
        <v>28.8000000000001</v>
      </c>
      <c r="K15" s="15"/>
    </row>
  </sheetData>
  <mergeCells count="11">
    <mergeCell ref="D4:K4"/>
    <mergeCell ref="D6:D7"/>
    <mergeCell ref="D8:D9"/>
    <mergeCell ref="D10:D11"/>
    <mergeCell ref="D12:D13"/>
    <mergeCell ref="D14:D15"/>
    <mergeCell ref="K6:K7"/>
    <mergeCell ref="K8:K9"/>
    <mergeCell ref="K10:K11"/>
    <mergeCell ref="K12:K13"/>
    <mergeCell ref="K14:K15"/>
  </mergeCells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X32" sqref="X32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25" sqref="L25"/>
    </sheetView>
  </sheetViews>
  <sheetFormatPr defaultColWidth="9" defaultRowHeight="14.4"/>
  <sheetData/>
  <pageMargins left="0.699305555555556" right="0.699305555555556" top="0.75" bottom="0.75" header="0.3" footer="0.3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opLeftCell="A7" workbookViewId="0">
      <selection activeCell="G32" sqref="G32"/>
    </sheetView>
  </sheetViews>
  <sheetFormatPr defaultColWidth="9" defaultRowHeight="14.4"/>
  <cols>
    <col min="1" max="1" width="23.5" customWidth="1"/>
    <col min="3" max="3" width="11.25" customWidth="1"/>
    <col min="4" max="4" width="15.1296296296296" customWidth="1"/>
    <col min="5" max="5" width="11.3796296296296" customWidth="1"/>
  </cols>
  <sheetData>
    <row r="1" ht="15.6" spans="1:11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15.6" spans="1:11">
      <c r="A2" s="1" t="s">
        <v>120</v>
      </c>
      <c r="B2" s="1" t="s">
        <v>121</v>
      </c>
      <c r="C2" s="1" t="s">
        <v>122</v>
      </c>
      <c r="D2" s="1" t="s">
        <v>123</v>
      </c>
      <c r="E2" s="1" t="s">
        <v>124</v>
      </c>
      <c r="F2" s="1" t="s">
        <v>125</v>
      </c>
      <c r="G2" s="1" t="s">
        <v>126</v>
      </c>
      <c r="H2" s="1" t="s">
        <v>127</v>
      </c>
      <c r="I2" s="1" t="s">
        <v>128</v>
      </c>
      <c r="J2" s="1" t="s">
        <v>129</v>
      </c>
      <c r="K2" s="1" t="s">
        <v>130</v>
      </c>
    </row>
    <row r="3" ht="15.6" spans="1:11">
      <c r="A3" s="1" t="s">
        <v>131</v>
      </c>
      <c r="B3" s="1">
        <v>452</v>
      </c>
      <c r="C3" s="1">
        <v>247</v>
      </c>
      <c r="D3" s="1">
        <v>224</v>
      </c>
      <c r="E3" s="1">
        <v>189</v>
      </c>
      <c r="F3" s="1">
        <v>151</v>
      </c>
      <c r="G3" s="1">
        <v>149</v>
      </c>
      <c r="H3" s="1">
        <v>147</v>
      </c>
      <c r="I3" s="1">
        <v>144</v>
      </c>
      <c r="J3" s="1">
        <v>135</v>
      </c>
      <c r="K3" s="1">
        <v>125</v>
      </c>
    </row>
    <row r="4" ht="15.6" spans="1:11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ht="15.6" spans="1:11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ht="15.6" spans="1:11">
      <c r="A6" s="1" t="s">
        <v>132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ht="15.6" spans="1:11">
      <c r="A7" s="1" t="s">
        <v>120</v>
      </c>
      <c r="B7" s="1" t="s">
        <v>121</v>
      </c>
      <c r="C7" s="1" t="s">
        <v>122</v>
      </c>
      <c r="D7" s="1" t="s">
        <v>123</v>
      </c>
      <c r="E7" s="1" t="s">
        <v>124</v>
      </c>
      <c r="F7" s="1" t="s">
        <v>127</v>
      </c>
      <c r="G7" s="1" t="s">
        <v>130</v>
      </c>
      <c r="H7" s="1" t="s">
        <v>128</v>
      </c>
      <c r="I7" s="1" t="s">
        <v>129</v>
      </c>
      <c r="J7" s="1" t="s">
        <v>133</v>
      </c>
      <c r="K7" s="1" t="s">
        <v>134</v>
      </c>
    </row>
    <row r="8" ht="15.6" spans="1:11">
      <c r="A8" s="1" t="s">
        <v>135</v>
      </c>
      <c r="B8" s="1">
        <v>3175</v>
      </c>
      <c r="C8" s="1">
        <v>2426</v>
      </c>
      <c r="D8" s="1">
        <v>1989</v>
      </c>
      <c r="E8" s="1">
        <v>1977</v>
      </c>
      <c r="F8" s="1">
        <v>1456</v>
      </c>
      <c r="G8" s="1">
        <v>1399</v>
      </c>
      <c r="H8" s="1">
        <v>1398</v>
      </c>
      <c r="I8" s="1">
        <v>1231</v>
      </c>
      <c r="J8" s="1">
        <v>1230</v>
      </c>
      <c r="K8" s="1">
        <v>1053</v>
      </c>
    </row>
    <row r="9" ht="15.6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ht="15.6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ht="15.6" spans="1:11">
      <c r="A11" s="1" t="s">
        <v>136</v>
      </c>
      <c r="B11" s="1"/>
      <c r="C11" s="1"/>
      <c r="D11" s="1"/>
      <c r="E11" s="1"/>
      <c r="F11" s="3"/>
      <c r="G11" s="3"/>
      <c r="H11" s="3"/>
      <c r="I11" s="3"/>
      <c r="J11" s="3"/>
      <c r="K11" s="3"/>
    </row>
    <row r="12" ht="15.6" spans="1:11">
      <c r="A12" s="1" t="s">
        <v>137</v>
      </c>
      <c r="B12" s="1" t="s">
        <v>138</v>
      </c>
      <c r="C12" s="1" t="s">
        <v>139</v>
      </c>
      <c r="D12" s="1" t="s">
        <v>140</v>
      </c>
      <c r="E12" s="1" t="s">
        <v>141</v>
      </c>
      <c r="F12" s="3"/>
      <c r="G12" s="3"/>
      <c r="H12" s="3"/>
      <c r="I12" s="3"/>
      <c r="J12" s="3"/>
      <c r="K12" s="3"/>
    </row>
    <row r="13" ht="15.6" spans="1:11">
      <c r="A13" s="1" t="s">
        <v>142</v>
      </c>
      <c r="B13" s="1" t="s">
        <v>143</v>
      </c>
      <c r="C13" s="1">
        <v>1223.6</v>
      </c>
      <c r="D13" s="1">
        <v>1505</v>
      </c>
      <c r="E13" s="9">
        <f>D13/C13*0.1</f>
        <v>0.122997711670481</v>
      </c>
      <c r="F13" s="3"/>
      <c r="G13" s="3"/>
      <c r="H13" s="3"/>
      <c r="I13" s="3"/>
      <c r="J13" s="3"/>
      <c r="K13" s="3"/>
    </row>
    <row r="14" ht="15.6" spans="1:11">
      <c r="A14" s="1" t="s">
        <v>144</v>
      </c>
      <c r="B14" s="1" t="s">
        <v>145</v>
      </c>
      <c r="C14" s="1">
        <v>61410.2</v>
      </c>
      <c r="D14" s="1">
        <v>5339</v>
      </c>
      <c r="E14" s="9">
        <f>D14/C14*0.1</f>
        <v>0.00869399546003758</v>
      </c>
      <c r="F14" s="3"/>
      <c r="G14" s="3"/>
      <c r="H14" s="3"/>
      <c r="I14" s="3"/>
      <c r="J14" s="3"/>
      <c r="K14" s="3"/>
    </row>
    <row r="16" spans="1:4">
      <c r="A16" s="10" t="s">
        <v>146</v>
      </c>
      <c r="B16" s="10"/>
      <c r="C16" s="10"/>
      <c r="D16" s="10"/>
    </row>
    <row r="17" spans="1:4">
      <c r="A17" s="7" t="s">
        <v>147</v>
      </c>
      <c r="B17" s="7" t="s">
        <v>148</v>
      </c>
      <c r="C17" s="7" t="s">
        <v>149</v>
      </c>
      <c r="D17" s="7"/>
    </row>
    <row r="18" spans="1:4">
      <c r="A18" s="11">
        <v>0.1</v>
      </c>
      <c r="B18" s="11">
        <v>0.1</v>
      </c>
      <c r="C18" s="11">
        <v>0.11</v>
      </c>
      <c r="D18" s="7"/>
    </row>
  </sheetData>
  <mergeCells count="4">
    <mergeCell ref="A1:K1"/>
    <mergeCell ref="A6:K6"/>
    <mergeCell ref="A11:E11"/>
    <mergeCell ref="A16:D16"/>
  </mergeCells>
  <pageMargins left="0.699305555555556" right="0.699305555555556" top="0.75" bottom="0.75" header="0.3" footer="0.3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H8" sqref="H8"/>
    </sheetView>
  </sheetViews>
  <sheetFormatPr defaultColWidth="9" defaultRowHeight="14.4" outlineLevelRow="7" outlineLevelCol="7"/>
  <cols>
    <col min="1" max="1" width="11.6296296296296" customWidth="1"/>
    <col min="2" max="2" width="18.1296296296296" customWidth="1"/>
    <col min="3" max="3" width="15.5" customWidth="1"/>
    <col min="4" max="4" width="15.6296296296296" customWidth="1"/>
    <col min="5" max="5" width="16" customWidth="1"/>
    <col min="6" max="6" width="13.75" customWidth="1"/>
    <col min="8" max="8" width="16.6296296296296" customWidth="1"/>
  </cols>
  <sheetData>
    <row r="1" spans="1:8">
      <c r="A1" s="6" t="s">
        <v>150</v>
      </c>
      <c r="B1" s="6"/>
      <c r="C1" s="6"/>
      <c r="D1" s="6"/>
      <c r="E1" s="6"/>
      <c r="F1" s="6"/>
      <c r="G1" s="6"/>
      <c r="H1" s="6"/>
    </row>
    <row r="2" ht="28.8" spans="1:8">
      <c r="A2" s="7" t="s">
        <v>17</v>
      </c>
      <c r="B2" s="8" t="s">
        <v>151</v>
      </c>
      <c r="C2" s="8" t="s">
        <v>152</v>
      </c>
      <c r="D2" s="8" t="s">
        <v>153</v>
      </c>
      <c r="E2" s="8" t="s">
        <v>154</v>
      </c>
      <c r="F2" s="8" t="s">
        <v>155</v>
      </c>
      <c r="G2" s="7" t="s">
        <v>156</v>
      </c>
      <c r="H2" s="7" t="s">
        <v>157</v>
      </c>
    </row>
    <row r="3" spans="1:8">
      <c r="A3" s="7" t="s">
        <v>158</v>
      </c>
      <c r="B3" s="7">
        <v>94.5</v>
      </c>
      <c r="C3" s="7">
        <v>97.5</v>
      </c>
      <c r="D3" s="7">
        <v>92</v>
      </c>
      <c r="E3" s="7">
        <v>96</v>
      </c>
      <c r="F3" s="7">
        <f>SUM(B3:E3)</f>
        <v>380</v>
      </c>
      <c r="G3" s="7">
        <f>RANK(F3,$F$3:$F$7,)</f>
        <v>2</v>
      </c>
      <c r="H3" s="7" t="str">
        <f>IF(F3&gt;355,"是","否")</f>
        <v>是</v>
      </c>
    </row>
    <row r="4" spans="1:8">
      <c r="A4" s="7" t="s">
        <v>159</v>
      </c>
      <c r="B4" s="7">
        <v>83</v>
      </c>
      <c r="C4" s="7">
        <v>82</v>
      </c>
      <c r="D4" s="7">
        <v>94.6</v>
      </c>
      <c r="E4" s="7">
        <v>83.6</v>
      </c>
      <c r="F4" s="7">
        <f>SUM(B4:E4)</f>
        <v>343.2</v>
      </c>
      <c r="G4" s="7">
        <f>RANK(F4,$F$3:$F$7,)</f>
        <v>5</v>
      </c>
      <c r="H4" s="7" t="str">
        <f>IF(F4&gt;355,"是","否")</f>
        <v>否</v>
      </c>
    </row>
    <row r="5" spans="1:8">
      <c r="A5" s="7" t="s">
        <v>160</v>
      </c>
      <c r="B5" s="7">
        <v>90</v>
      </c>
      <c r="C5" s="7">
        <v>83</v>
      </c>
      <c r="D5" s="7">
        <v>96</v>
      </c>
      <c r="E5" s="7">
        <v>87.4</v>
      </c>
      <c r="F5" s="7">
        <f>SUM(B5:E5)</f>
        <v>356.4</v>
      </c>
      <c r="G5" s="7">
        <f>RANK(F5,$F$3:$F$7,)</f>
        <v>3</v>
      </c>
      <c r="H5" s="7" t="str">
        <f>IF(F5&gt;355,"是","否")</f>
        <v>是</v>
      </c>
    </row>
    <row r="6" spans="1:8">
      <c r="A6" s="7" t="s">
        <v>161</v>
      </c>
      <c r="B6" s="7">
        <v>83</v>
      </c>
      <c r="C6" s="7">
        <v>90</v>
      </c>
      <c r="D6" s="7">
        <v>93.4</v>
      </c>
      <c r="E6" s="7">
        <v>84.6</v>
      </c>
      <c r="F6" s="7">
        <f>SUM(B6:E6)</f>
        <v>351</v>
      </c>
      <c r="G6" s="7">
        <f>RANK(F6,$F$3:$F$7,)</f>
        <v>4</v>
      </c>
      <c r="H6" s="7" t="str">
        <f>IF(F6&gt;355,"是","否")</f>
        <v>否</v>
      </c>
    </row>
    <row r="7" spans="1:8">
      <c r="A7" s="7" t="s">
        <v>162</v>
      </c>
      <c r="B7" s="7">
        <v>100</v>
      </c>
      <c r="C7" s="7">
        <v>98</v>
      </c>
      <c r="D7" s="7">
        <v>99</v>
      </c>
      <c r="E7" s="7">
        <v>100</v>
      </c>
      <c r="F7" s="7">
        <f>SUM(B7:E7)</f>
        <v>397</v>
      </c>
      <c r="G7" s="7">
        <f>RANK(F7,$F$3:$F$7,)</f>
        <v>1</v>
      </c>
      <c r="H7" s="7" t="str">
        <f>IF(F7&gt;355,"是","否")</f>
        <v>是</v>
      </c>
    </row>
    <row r="8" spans="1:8">
      <c r="A8" s="7" t="s">
        <v>163</v>
      </c>
      <c r="B8" s="7">
        <f>AVERAGE(B3:B7)</f>
        <v>90.1</v>
      </c>
      <c r="C8" s="7">
        <f>AVERAGE(C3:C7)</f>
        <v>90.1</v>
      </c>
      <c r="D8" s="7">
        <f>AVERAGE(D3:D7)</f>
        <v>95</v>
      </c>
      <c r="E8" s="7">
        <f>AVERAGE(E3:E7)</f>
        <v>90.32</v>
      </c>
      <c r="F8" s="7">
        <f>AVERAGE(F3:F7)</f>
        <v>365.52</v>
      </c>
      <c r="G8" s="7"/>
      <c r="H8" s="7"/>
    </row>
  </sheetData>
  <mergeCells count="1">
    <mergeCell ref="A1:H1"/>
  </mergeCells>
  <pageMargins left="0.699305555555556" right="0.699305555555556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5" sqref="K15"/>
    </sheetView>
  </sheetViews>
  <sheetFormatPr defaultColWidth="9" defaultRowHeight="14.4"/>
  <sheetData/>
  <pageMargins left="0.699305555555556" right="0.699305555555556" top="0.75" bottom="0.75" header="0.3" footer="0.3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I3" sqref="I3"/>
    </sheetView>
  </sheetViews>
  <sheetFormatPr defaultColWidth="9" defaultRowHeight="14.4" outlineLevelRow="7"/>
  <sheetData>
    <row r="1" ht="18" customHeight="1" spans="1:9">
      <c r="A1" s="5" t="s">
        <v>164</v>
      </c>
      <c r="B1" s="5"/>
      <c r="C1" s="5"/>
      <c r="D1" s="5"/>
      <c r="E1" s="5"/>
      <c r="F1" s="5"/>
      <c r="G1" s="5"/>
      <c r="H1" s="5"/>
      <c r="I1" s="5"/>
    </row>
    <row r="2" spans="1:9">
      <c r="A2" s="5" t="s">
        <v>66</v>
      </c>
      <c r="B2" s="5" t="s">
        <v>17</v>
      </c>
      <c r="C2" s="5" t="s">
        <v>59</v>
      </c>
      <c r="D2" s="5" t="s">
        <v>58</v>
      </c>
      <c r="E2" s="5" t="s">
        <v>60</v>
      </c>
      <c r="F2" s="5" t="s">
        <v>165</v>
      </c>
      <c r="G2" s="5" t="s">
        <v>105</v>
      </c>
      <c r="H2" s="5" t="s">
        <v>166</v>
      </c>
      <c r="I2" s="5" t="s">
        <v>167</v>
      </c>
    </row>
    <row r="3" spans="1:9">
      <c r="A3" s="5">
        <v>93011</v>
      </c>
      <c r="B3" s="5" t="s">
        <v>168</v>
      </c>
      <c r="C3" s="5">
        <v>88</v>
      </c>
      <c r="D3" s="5">
        <v>89</v>
      </c>
      <c r="E3" s="5">
        <v>90</v>
      </c>
      <c r="F3" s="5">
        <v>98</v>
      </c>
      <c r="G3" s="5">
        <f>AVERAGE(C3:F3)</f>
        <v>91.25</v>
      </c>
      <c r="H3" s="5">
        <v>85</v>
      </c>
      <c r="I3" s="5" t="str">
        <f>IF(AND(MIN(C3:F3,H3)&gt;=85,G3&gt;=90),"三好","")</f>
        <v>三好</v>
      </c>
    </row>
    <row r="4" spans="1:9">
      <c r="A4" s="5">
        <v>93012</v>
      </c>
      <c r="B4" s="5" t="s">
        <v>169</v>
      </c>
      <c r="C4" s="5">
        <v>89</v>
      </c>
      <c r="D4" s="5">
        <v>95</v>
      </c>
      <c r="E4" s="5">
        <v>75</v>
      </c>
      <c r="F4" s="5">
        <v>78</v>
      </c>
      <c r="G4" s="5">
        <f>AVERAGE(C4:F4)</f>
        <v>84.25</v>
      </c>
      <c r="H4" s="5">
        <v>90</v>
      </c>
      <c r="I4" s="5" t="str">
        <f>IF(AND(MIN(C4:F4,H4)&gt;=85,G4&gt;=90),"三好","")</f>
        <v/>
      </c>
    </row>
    <row r="5" spans="1:9">
      <c r="A5" s="5">
        <v>93013</v>
      </c>
      <c r="B5" s="5" t="s">
        <v>170</v>
      </c>
      <c r="C5" s="5">
        <v>90</v>
      </c>
      <c r="D5" s="5">
        <v>89</v>
      </c>
      <c r="E5" s="5">
        <v>96</v>
      </c>
      <c r="F5" s="5">
        <v>85</v>
      </c>
      <c r="G5" s="5">
        <f>AVERAGE(C5:F5)</f>
        <v>90</v>
      </c>
      <c r="H5" s="5">
        <v>83</v>
      </c>
      <c r="I5" s="5" t="str">
        <f>IF(AND(MIN(C5:F5,H5)&gt;=85,G5&gt;=90),"三好","")</f>
        <v/>
      </c>
    </row>
    <row r="6" spans="1:9">
      <c r="A6" s="5">
        <v>93014</v>
      </c>
      <c r="B6" s="5" t="s">
        <v>171</v>
      </c>
      <c r="C6" s="5">
        <v>88</v>
      </c>
      <c r="D6" s="5">
        <v>93</v>
      </c>
      <c r="E6" s="5">
        <v>95</v>
      </c>
      <c r="F6" s="5">
        <v>89</v>
      </c>
      <c r="G6" s="5">
        <f>AVERAGE(C6:F6)</f>
        <v>91.25</v>
      </c>
      <c r="H6" s="5">
        <v>90</v>
      </c>
      <c r="I6" s="5" t="str">
        <f>IF(AND(MIN(C6:F6,H6)&gt;=85,G6&gt;=90),"三好","")</f>
        <v>三好</v>
      </c>
    </row>
    <row r="7" spans="1:9">
      <c r="A7" s="5">
        <v>93015</v>
      </c>
      <c r="B7" s="5" t="s">
        <v>172</v>
      </c>
      <c r="C7" s="5">
        <v>85</v>
      </c>
      <c r="D7" s="5">
        <v>84</v>
      </c>
      <c r="E7" s="5">
        <v>89</v>
      </c>
      <c r="F7" s="5">
        <v>93</v>
      </c>
      <c r="G7" s="5">
        <f>AVERAGE(C7:F7)</f>
        <v>87.75</v>
      </c>
      <c r="H7" s="5">
        <v>82</v>
      </c>
      <c r="I7" s="5" t="str">
        <f>IF(AND(MIN(C7:F7,H7)&gt;=85,G7&gt;=90),"三好","")</f>
        <v/>
      </c>
    </row>
    <row r="8" spans="1:9">
      <c r="A8" s="5" t="s">
        <v>173</v>
      </c>
      <c r="B8" s="5"/>
      <c r="C8" s="5">
        <f>COUNTIF(I3:I7,"三好")</f>
        <v>2</v>
      </c>
      <c r="D8" s="5"/>
      <c r="E8" s="5"/>
      <c r="F8" s="5"/>
      <c r="G8" s="5"/>
      <c r="H8" s="5"/>
      <c r="I8" s="5"/>
    </row>
  </sheetData>
  <mergeCells count="3">
    <mergeCell ref="A1:I1"/>
    <mergeCell ref="A8:B8"/>
    <mergeCell ref="C8:I8"/>
  </mergeCells>
  <pageMargins left="0.699305555555556" right="0.699305555555556" top="0.75" bottom="0.75" header="0.3" footer="0.3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10" sqref="L10"/>
    </sheetView>
  </sheetViews>
  <sheetFormatPr defaultColWidth="9" defaultRowHeight="14.4"/>
  <sheetData/>
  <pageMargins left="0.699305555555556" right="0.699305555555556" top="0.75" bottom="0.75" header="0.3" footer="0.3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10" sqref="E10"/>
    </sheetView>
  </sheetViews>
  <sheetFormatPr defaultColWidth="9" defaultRowHeight="14.4" outlineLevelCol="4"/>
  <cols>
    <col min="3" max="3" width="11.3796296296296" customWidth="1"/>
    <col min="4" max="4" width="11.25" customWidth="1"/>
    <col min="5" max="5" width="12.3796296296296" customWidth="1"/>
  </cols>
  <sheetData>
    <row r="1" ht="15.6" spans="1:5">
      <c r="A1" s="4" t="s">
        <v>174</v>
      </c>
      <c r="B1" s="4" t="s">
        <v>175</v>
      </c>
      <c r="C1" s="4" t="s">
        <v>176</v>
      </c>
      <c r="D1" s="4" t="s">
        <v>177</v>
      </c>
      <c r="E1" s="4" t="s">
        <v>112</v>
      </c>
    </row>
    <row r="2" ht="15.6" spans="1:5">
      <c r="A2" s="4" t="s">
        <v>178</v>
      </c>
      <c r="B2" s="4">
        <v>2500</v>
      </c>
      <c r="C2" s="4">
        <v>3200</v>
      </c>
      <c r="D2" s="4">
        <v>30</v>
      </c>
      <c r="E2" s="4">
        <v>21000</v>
      </c>
    </row>
    <row r="3" ht="15.6" spans="1:5">
      <c r="A3" s="4" t="s">
        <v>179</v>
      </c>
      <c r="B3" s="4">
        <v>2550</v>
      </c>
      <c r="C3" s="4">
        <v>3300</v>
      </c>
      <c r="D3" s="4">
        <v>16</v>
      </c>
      <c r="E3" s="4">
        <v>12000</v>
      </c>
    </row>
    <row r="4" ht="15.6" spans="1:5">
      <c r="A4" s="4" t="s">
        <v>180</v>
      </c>
      <c r="B4" s="4">
        <v>2700</v>
      </c>
      <c r="C4" s="4">
        <v>3200</v>
      </c>
      <c r="D4" s="4">
        <v>40</v>
      </c>
      <c r="E4" s="4">
        <v>20000</v>
      </c>
    </row>
    <row r="5" ht="15.6" spans="1:5">
      <c r="A5" s="4" t="s">
        <v>181</v>
      </c>
      <c r="B5" s="4">
        <v>2750</v>
      </c>
      <c r="C5" s="4">
        <v>3350</v>
      </c>
      <c r="D5" s="4">
        <v>40</v>
      </c>
      <c r="E5" s="4">
        <v>24000</v>
      </c>
    </row>
    <row r="6" ht="15.6" spans="1:5">
      <c r="A6" s="4" t="s">
        <v>182</v>
      </c>
      <c r="B6" s="4">
        <v>2700</v>
      </c>
      <c r="C6" s="4">
        <v>3300</v>
      </c>
      <c r="D6" s="4">
        <v>34</v>
      </c>
      <c r="E6" s="4">
        <v>20400</v>
      </c>
    </row>
    <row r="7" ht="15.6" spans="1:5">
      <c r="A7" s="4" t="s">
        <v>183</v>
      </c>
      <c r="B7" s="4">
        <v>2850</v>
      </c>
      <c r="C7" s="4">
        <v>3150</v>
      </c>
      <c r="D7" s="4">
        <v>60</v>
      </c>
      <c r="E7" s="4">
        <v>18000</v>
      </c>
    </row>
    <row r="8" ht="15.6" spans="1:5">
      <c r="A8" s="4" t="s">
        <v>184</v>
      </c>
      <c r="B8" s="4">
        <v>2730</v>
      </c>
      <c r="C8" s="4">
        <v>3000</v>
      </c>
      <c r="D8" s="4">
        <v>100</v>
      </c>
      <c r="E8" s="4">
        <v>27000</v>
      </c>
    </row>
    <row r="9" ht="15.6" spans="1:5">
      <c r="A9" s="4" t="s">
        <v>185</v>
      </c>
      <c r="B9" s="4">
        <v>2750</v>
      </c>
      <c r="C9" s="4">
        <v>3190</v>
      </c>
      <c r="D9" s="4">
        <v>50</v>
      </c>
      <c r="E9" s="4">
        <v>22000</v>
      </c>
    </row>
    <row r="10" ht="15.6" spans="1:5">
      <c r="A10" s="4" t="s">
        <v>7</v>
      </c>
      <c r="B10" s="4"/>
      <c r="C10" s="4"/>
      <c r="D10" s="4">
        <f>SUM(D2:D9)</f>
        <v>370</v>
      </c>
      <c r="E10" s="4">
        <f>SUM(E2:E9)</f>
        <v>164400</v>
      </c>
    </row>
    <row r="11" ht="15.6" spans="1:5">
      <c r="A11" s="4" t="s">
        <v>186</v>
      </c>
      <c r="B11" s="4"/>
      <c r="C11" s="4"/>
      <c r="D11" s="4">
        <f>AVERAGE(E2:E9)</f>
        <v>20550</v>
      </c>
      <c r="E11" s="4"/>
    </row>
  </sheetData>
  <mergeCells count="3">
    <mergeCell ref="A10:C10"/>
    <mergeCell ref="A11:C11"/>
    <mergeCell ref="D11:E11"/>
  </mergeCells>
  <pageMargins left="0.699305555555556" right="0.699305555555556" top="0.75" bottom="0.75" header="0.3" footer="0.3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40" sqref="B40"/>
    </sheetView>
  </sheetViews>
  <sheetFormatPr defaultColWidth="9" defaultRowHeight="14.4"/>
  <sheetData/>
  <pageMargins left="0.699305555555556" right="0.699305555555556" top="0.75" bottom="0.75" header="0.3" footer="0.3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C2" sqref="C2"/>
    </sheetView>
  </sheetViews>
  <sheetFormatPr defaultColWidth="9" defaultRowHeight="14.4" outlineLevelCol="3"/>
  <cols>
    <col min="2" max="2" width="9.37962962962963"/>
    <col min="3" max="3" width="11.5"/>
  </cols>
  <sheetData>
    <row r="1" ht="15.6" spans="1:4">
      <c r="A1" s="1" t="s">
        <v>187</v>
      </c>
      <c r="B1" s="1" t="s">
        <v>188</v>
      </c>
      <c r="C1" s="1" t="s">
        <v>189</v>
      </c>
      <c r="D1" s="1" t="s">
        <v>190</v>
      </c>
    </row>
    <row r="2" ht="15.6" spans="1:4">
      <c r="A2" s="1" t="s">
        <v>191</v>
      </c>
      <c r="B2" s="1">
        <f>COUNTIF(C8:C17,"张三")</f>
        <v>4</v>
      </c>
      <c r="C2" s="2">
        <f>SUM(B8,B12,B13,B17)</f>
        <v>2018</v>
      </c>
      <c r="D2" s="1">
        <f>C2*0.05</f>
        <v>100.9</v>
      </c>
    </row>
    <row r="3" ht="15.6" spans="1:4">
      <c r="A3" s="1" t="s">
        <v>192</v>
      </c>
      <c r="B3" s="1">
        <f>COUNTIF(C9:C18,"张三")</f>
        <v>3</v>
      </c>
      <c r="C3" s="2">
        <f>SUM(B9,B14,B15)</f>
        <v>1514</v>
      </c>
      <c r="D3" s="1">
        <f>C3*0.05</f>
        <v>75.7</v>
      </c>
    </row>
    <row r="4" ht="15.6" spans="1:4">
      <c r="A4" s="1" t="s">
        <v>193</v>
      </c>
      <c r="B4" s="1">
        <f>COUNTIF(C10:C19,"张三")</f>
        <v>3</v>
      </c>
      <c r="C4" s="2">
        <f>SUM(B10,B11,B16)</f>
        <v>1513</v>
      </c>
      <c r="D4" s="1">
        <f>C4*0.05</f>
        <v>75.65</v>
      </c>
    </row>
    <row r="5" ht="15.6" spans="1:4">
      <c r="A5" s="3"/>
      <c r="B5" s="3"/>
      <c r="C5" s="3"/>
      <c r="D5" s="3"/>
    </row>
    <row r="6" ht="15.6" spans="1:4">
      <c r="A6" s="3"/>
      <c r="B6" s="3"/>
      <c r="C6" s="3"/>
      <c r="D6" s="3"/>
    </row>
    <row r="7" ht="15.6" spans="1:4">
      <c r="A7" s="1" t="s">
        <v>194</v>
      </c>
      <c r="B7" s="1" t="s">
        <v>195</v>
      </c>
      <c r="C7" s="1" t="s">
        <v>187</v>
      </c>
      <c r="D7" s="3"/>
    </row>
    <row r="8" ht="15.6" spans="1:4">
      <c r="A8" s="1">
        <v>2008111</v>
      </c>
      <c r="B8" s="2">
        <v>500</v>
      </c>
      <c r="C8" s="1" t="s">
        <v>191</v>
      </c>
      <c r="D8" s="3"/>
    </row>
    <row r="9" ht="15.6" spans="1:4">
      <c r="A9" s="1">
        <v>2008112</v>
      </c>
      <c r="B9" s="2">
        <v>501</v>
      </c>
      <c r="C9" s="1" t="s">
        <v>192</v>
      </c>
      <c r="D9" s="3"/>
    </row>
    <row r="10" ht="15.6" spans="1:4">
      <c r="A10" s="1">
        <v>2008113</v>
      </c>
      <c r="B10" s="2">
        <v>502</v>
      </c>
      <c r="C10" s="1" t="s">
        <v>193</v>
      </c>
      <c r="D10" s="3"/>
    </row>
    <row r="11" ht="15.6" spans="1:4">
      <c r="A11" s="1">
        <v>2008114</v>
      </c>
      <c r="B11" s="2">
        <v>503</v>
      </c>
      <c r="C11" s="1" t="s">
        <v>193</v>
      </c>
      <c r="D11" s="3"/>
    </row>
    <row r="12" ht="15.6" spans="1:4">
      <c r="A12" s="1">
        <v>2008115</v>
      </c>
      <c r="B12" s="2">
        <v>504</v>
      </c>
      <c r="C12" s="1" t="s">
        <v>191</v>
      </c>
      <c r="D12" s="3"/>
    </row>
    <row r="13" ht="15.6" spans="1:4">
      <c r="A13" s="1">
        <v>2008116</v>
      </c>
      <c r="B13" s="2">
        <v>505</v>
      </c>
      <c r="C13" s="1" t="s">
        <v>191</v>
      </c>
      <c r="D13" s="3"/>
    </row>
    <row r="14" ht="15.6" spans="1:4">
      <c r="A14" s="1">
        <v>2008117</v>
      </c>
      <c r="B14" s="2">
        <v>506</v>
      </c>
      <c r="C14" s="1" t="s">
        <v>192</v>
      </c>
      <c r="D14" s="3"/>
    </row>
    <row r="15" ht="15.6" spans="1:4">
      <c r="A15" s="1">
        <v>2008118</v>
      </c>
      <c r="B15" s="2">
        <v>507</v>
      </c>
      <c r="C15" s="1" t="s">
        <v>192</v>
      </c>
      <c r="D15" s="3"/>
    </row>
    <row r="16" ht="15.6" spans="1:4">
      <c r="A16" s="1">
        <v>2008119</v>
      </c>
      <c r="B16" s="2">
        <v>508</v>
      </c>
      <c r="C16" s="1" t="s">
        <v>193</v>
      </c>
      <c r="D16" s="3"/>
    </row>
    <row r="17" ht="15.6" spans="1:4">
      <c r="A17" s="1">
        <v>2008120</v>
      </c>
      <c r="B17" s="2">
        <v>509</v>
      </c>
      <c r="C17" s="1" t="s">
        <v>191</v>
      </c>
      <c r="D17" s="3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11"/>
  <sheetViews>
    <sheetView workbookViewId="0">
      <selection activeCell="E16" sqref="E16"/>
    </sheetView>
  </sheetViews>
  <sheetFormatPr defaultColWidth="9" defaultRowHeight="14.4" outlineLevelCol="7"/>
  <cols>
    <col min="2" max="2" width="24.3333333333333" customWidth="1"/>
    <col min="3" max="3" width="21" customWidth="1"/>
    <col min="4" max="4" width="18.4444444444444" customWidth="1"/>
    <col min="5" max="5" width="23.8888888888889" customWidth="1"/>
    <col min="6" max="6" width="19.8888888888889" customWidth="1"/>
    <col min="7" max="7" width="13.2222222222222" customWidth="1"/>
    <col min="8" max="8" width="23.6666666666667" customWidth="1"/>
  </cols>
  <sheetData>
    <row r="3" ht="20.4" spans="2:8">
      <c r="B3" s="25" t="s">
        <v>0</v>
      </c>
      <c r="C3" s="25"/>
      <c r="D3" s="25"/>
      <c r="E3" s="25"/>
      <c r="F3" s="25"/>
      <c r="G3" s="25"/>
      <c r="H3" s="25"/>
    </row>
    <row r="4" ht="20.4" spans="2:8">
      <c r="B4" s="20" t="s">
        <v>1</v>
      </c>
      <c r="C4" s="25" t="s">
        <v>2</v>
      </c>
      <c r="D4" s="26" t="s">
        <v>3</v>
      </c>
      <c r="E4" s="26" t="s">
        <v>4</v>
      </c>
      <c r="F4" s="26" t="s">
        <v>5</v>
      </c>
      <c r="G4" s="26" t="s">
        <v>6</v>
      </c>
      <c r="H4" s="21" t="s">
        <v>7</v>
      </c>
    </row>
    <row r="5" ht="20.4" spans="2:8">
      <c r="B5" s="20" t="s">
        <v>8</v>
      </c>
      <c r="C5" s="27">
        <v>18</v>
      </c>
      <c r="D5" s="28">
        <v>13</v>
      </c>
      <c r="E5" s="28">
        <v>8</v>
      </c>
      <c r="F5" s="28">
        <v>9</v>
      </c>
      <c r="G5" s="28">
        <v>7</v>
      </c>
      <c r="H5" s="28">
        <f t="shared" ref="H5:H10" si="0">SUM(C5:G5)</f>
        <v>55</v>
      </c>
    </row>
    <row r="6" ht="20.4" spans="2:8">
      <c r="B6" s="20" t="s">
        <v>9</v>
      </c>
      <c r="C6" s="27">
        <v>18</v>
      </c>
      <c r="D6" s="28">
        <v>26.75</v>
      </c>
      <c r="E6" s="28">
        <v>9</v>
      </c>
      <c r="F6" s="28">
        <v>3</v>
      </c>
      <c r="G6" s="28">
        <v>4</v>
      </c>
      <c r="H6" s="28">
        <f t="shared" si="0"/>
        <v>60.75</v>
      </c>
    </row>
    <row r="7" ht="20.4" spans="2:8">
      <c r="B7" s="20" t="s">
        <v>10</v>
      </c>
      <c r="C7" s="27">
        <v>18</v>
      </c>
      <c r="D7" s="28">
        <v>19.75</v>
      </c>
      <c r="E7" s="28">
        <v>3</v>
      </c>
      <c r="F7" s="28">
        <v>3</v>
      </c>
      <c r="G7" s="28">
        <v>5</v>
      </c>
      <c r="H7" s="28">
        <f t="shared" si="0"/>
        <v>48.75</v>
      </c>
    </row>
    <row r="8" ht="20.4" spans="2:8">
      <c r="B8" s="20" t="s">
        <v>11</v>
      </c>
      <c r="C8" s="27">
        <v>18</v>
      </c>
      <c r="D8" s="28">
        <v>38.15</v>
      </c>
      <c r="E8" s="28">
        <v>6</v>
      </c>
      <c r="F8" s="28">
        <v>5</v>
      </c>
      <c r="G8" s="28">
        <v>1</v>
      </c>
      <c r="H8" s="28">
        <f t="shared" si="0"/>
        <v>68.15</v>
      </c>
    </row>
    <row r="9" ht="20.4" spans="2:8">
      <c r="B9" s="20" t="s">
        <v>12</v>
      </c>
      <c r="C9" s="27">
        <v>18</v>
      </c>
      <c r="D9" s="28">
        <v>20</v>
      </c>
      <c r="E9" s="28">
        <v>12</v>
      </c>
      <c r="F9" s="28">
        <v>6</v>
      </c>
      <c r="G9" s="28">
        <v>1</v>
      </c>
      <c r="H9" s="28">
        <f t="shared" si="0"/>
        <v>57</v>
      </c>
    </row>
    <row r="10" ht="20.4" spans="2:8">
      <c r="B10" s="20" t="s">
        <v>13</v>
      </c>
      <c r="C10" s="27">
        <v>18</v>
      </c>
      <c r="D10" s="28">
        <v>26</v>
      </c>
      <c r="E10" s="28">
        <v>11</v>
      </c>
      <c r="F10" s="28">
        <v>1</v>
      </c>
      <c r="G10" s="28">
        <v>9</v>
      </c>
      <c r="H10" s="28">
        <f t="shared" si="0"/>
        <v>65</v>
      </c>
    </row>
    <row r="11" ht="20.4" spans="2:8">
      <c r="B11" s="20" t="s">
        <v>14</v>
      </c>
      <c r="C11" s="27">
        <f t="shared" ref="C11:G11" si="1">SUM(C5:C10)</f>
        <v>108</v>
      </c>
      <c r="D11" s="28">
        <f t="shared" si="1"/>
        <v>143.65</v>
      </c>
      <c r="E11" s="28">
        <f t="shared" si="1"/>
        <v>49</v>
      </c>
      <c r="F11" s="28">
        <f t="shared" si="1"/>
        <v>27</v>
      </c>
      <c r="G11" s="28">
        <f t="shared" si="1"/>
        <v>27</v>
      </c>
      <c r="H11" s="21" t="s">
        <v>1</v>
      </c>
    </row>
  </sheetData>
  <mergeCells count="1">
    <mergeCell ref="B3:H3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G18"/>
  <sheetViews>
    <sheetView workbookViewId="0">
      <selection activeCell="G20" sqref="G20"/>
    </sheetView>
  </sheetViews>
  <sheetFormatPr defaultColWidth="9" defaultRowHeight="14.4" outlineLevelCol="6"/>
  <cols>
    <col min="3" max="3" width="17.6666666666667" customWidth="1"/>
    <col min="4" max="4" width="20.6666666666667" customWidth="1"/>
    <col min="5" max="5" width="23.4444444444444" customWidth="1"/>
    <col min="6" max="6" width="23" customWidth="1"/>
    <col min="7" max="7" width="23.7777777777778" customWidth="1"/>
  </cols>
  <sheetData>
    <row r="4" ht="21.15" spans="3:7">
      <c r="C4" s="20" t="s">
        <v>15</v>
      </c>
      <c r="D4" s="20"/>
      <c r="E4" s="20"/>
      <c r="F4" s="20"/>
      <c r="G4" s="20"/>
    </row>
    <row r="5" ht="21.15" spans="3:7">
      <c r="C5" s="22" t="s">
        <v>16</v>
      </c>
      <c r="D5" s="22" t="s">
        <v>17</v>
      </c>
      <c r="E5" s="22" t="s">
        <v>18</v>
      </c>
      <c r="F5" s="22" t="s">
        <v>19</v>
      </c>
      <c r="G5" s="23" t="s">
        <v>20</v>
      </c>
    </row>
    <row r="6" ht="21.15" spans="3:7">
      <c r="C6" s="22" t="s">
        <v>21</v>
      </c>
      <c r="D6" s="22" t="s">
        <v>22</v>
      </c>
      <c r="E6" s="22">
        <v>526.9</v>
      </c>
      <c r="F6" s="22">
        <v>2330</v>
      </c>
      <c r="G6" s="23">
        <f t="shared" ref="G6:G15" si="0">SUM(E6:F6)</f>
        <v>2856.9</v>
      </c>
    </row>
    <row r="7" ht="21.15" spans="3:7">
      <c r="C7" s="22" t="s">
        <v>23</v>
      </c>
      <c r="D7" s="22" t="s">
        <v>24</v>
      </c>
      <c r="E7" s="22">
        <v>781</v>
      </c>
      <c r="F7" s="22">
        <v>3165</v>
      </c>
      <c r="G7" s="23">
        <f t="shared" si="0"/>
        <v>3946</v>
      </c>
    </row>
    <row r="8" ht="21.15" spans="3:7">
      <c r="C8" s="22" t="s">
        <v>23</v>
      </c>
      <c r="D8" s="22" t="s">
        <v>25</v>
      </c>
      <c r="E8" s="22">
        <v>662.6</v>
      </c>
      <c r="F8" s="22">
        <v>2150</v>
      </c>
      <c r="G8" s="23">
        <f t="shared" si="0"/>
        <v>2812.6</v>
      </c>
    </row>
    <row r="9" ht="21.15" spans="3:7">
      <c r="C9" s="22" t="s">
        <v>23</v>
      </c>
      <c r="D9" s="22" t="s">
        <v>26</v>
      </c>
      <c r="E9" s="22">
        <v>783</v>
      </c>
      <c r="F9" s="22">
        <v>3570</v>
      </c>
      <c r="G9" s="23">
        <f t="shared" si="0"/>
        <v>4353</v>
      </c>
    </row>
    <row r="10" ht="21.15" spans="3:7">
      <c r="C10" s="22" t="s">
        <v>23</v>
      </c>
      <c r="D10" s="22" t="s">
        <v>27</v>
      </c>
      <c r="E10" s="22">
        <v>526.4</v>
      </c>
      <c r="F10" s="22">
        <v>2430</v>
      </c>
      <c r="G10" s="23">
        <f t="shared" si="0"/>
        <v>2956.4</v>
      </c>
    </row>
    <row r="11" ht="21.15" spans="3:7">
      <c r="C11" s="22" t="s">
        <v>28</v>
      </c>
      <c r="D11" s="22" t="s">
        <v>29</v>
      </c>
      <c r="E11" s="22">
        <v>417.7</v>
      </c>
      <c r="F11" s="22">
        <v>1770</v>
      </c>
      <c r="G11" s="23">
        <f t="shared" si="0"/>
        <v>2187.7</v>
      </c>
    </row>
    <row r="12" ht="21.15" spans="3:7">
      <c r="C12" s="22" t="s">
        <v>28</v>
      </c>
      <c r="D12" s="22" t="s">
        <v>30</v>
      </c>
      <c r="E12" s="22">
        <v>649</v>
      </c>
      <c r="F12" s="22">
        <v>2670</v>
      </c>
      <c r="G12" s="23">
        <f t="shared" si="0"/>
        <v>3319</v>
      </c>
    </row>
    <row r="13" ht="21.15" spans="3:7">
      <c r="C13" s="22" t="s">
        <v>21</v>
      </c>
      <c r="D13" s="22" t="s">
        <v>31</v>
      </c>
      <c r="E13" s="22">
        <v>771</v>
      </c>
      <c r="F13" s="22">
        <v>3255</v>
      </c>
      <c r="G13" s="23">
        <f t="shared" si="0"/>
        <v>4026</v>
      </c>
    </row>
    <row r="14" ht="21.15" spans="3:7">
      <c r="C14" s="22" t="s">
        <v>28</v>
      </c>
      <c r="D14" s="22" t="s">
        <v>32</v>
      </c>
      <c r="E14" s="22">
        <v>970.8</v>
      </c>
      <c r="F14" s="22">
        <v>4125</v>
      </c>
      <c r="G14" s="23">
        <f t="shared" si="0"/>
        <v>5095.8</v>
      </c>
    </row>
    <row r="15" ht="21.15" spans="3:7">
      <c r="C15" s="22" t="s">
        <v>21</v>
      </c>
      <c r="D15" s="22" t="s">
        <v>33</v>
      </c>
      <c r="E15" s="22">
        <v>665.7</v>
      </c>
      <c r="F15" s="22">
        <v>3030</v>
      </c>
      <c r="G15" s="23">
        <f t="shared" si="0"/>
        <v>3695.7</v>
      </c>
    </row>
    <row r="16" ht="21.15" spans="3:7">
      <c r="C16" s="22" t="s">
        <v>34</v>
      </c>
      <c r="D16" s="22"/>
      <c r="E16" s="22"/>
      <c r="F16" s="22"/>
      <c r="G16" s="24">
        <f>COUNTIF(E6:E15,"&gt;500")</f>
        <v>9</v>
      </c>
    </row>
    <row r="17" ht="21.15" spans="3:7">
      <c r="C17" s="22" t="s">
        <v>35</v>
      </c>
      <c r="D17" s="22"/>
      <c r="E17" s="22"/>
      <c r="F17" s="22"/>
      <c r="G17" s="23">
        <f>AVERAGE(G6:G15)</f>
        <v>3524.91</v>
      </c>
    </row>
    <row r="18" ht="21.15" spans="3:7">
      <c r="C18" s="22" t="s">
        <v>36</v>
      </c>
      <c r="D18" s="22"/>
      <c r="E18" s="22"/>
      <c r="F18" s="22"/>
      <c r="G18" s="24">
        <f>COUNTIF(F6:F15,"&gt;3000")/COUNT(F6:F15)</f>
        <v>0.5</v>
      </c>
    </row>
  </sheetData>
  <mergeCells count="4">
    <mergeCell ref="C4:G4"/>
    <mergeCell ref="C16:F16"/>
    <mergeCell ref="C17:F17"/>
    <mergeCell ref="C18:F18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80" zoomScaleNormal="80" workbookViewId="0">
      <selection activeCell="S26" sqref="S26"/>
    </sheetView>
  </sheetViews>
  <sheetFormatPr defaultColWidth="9" defaultRowHeight="14.4"/>
  <cols>
    <col min="16" max="16" width="6.25" customWidth="1"/>
    <col min="17" max="17" width="12.9166666666667" customWidth="1"/>
    <col min="18" max="18" width="11.8055555555556" customWidth="1"/>
    <col min="19" max="19" width="10.4166666666667" customWidth="1"/>
    <col min="20" max="20" width="10.9722222222222" customWidth="1"/>
    <col min="21" max="22" width="12.6388888888889" customWidth="1"/>
    <col min="23" max="23" width="12.9166666666667" customWidth="1"/>
    <col min="24" max="24" width="12.6388888888889" customWidth="1"/>
    <col min="25" max="25" width="12.3611111111111" customWidth="1"/>
  </cols>
  <sheetData/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L18"/>
  <sheetViews>
    <sheetView workbookViewId="0">
      <selection activeCell="H18" sqref="H18"/>
    </sheetView>
  </sheetViews>
  <sheetFormatPr defaultColWidth="9" defaultRowHeight="14.4"/>
  <cols>
    <col min="3" max="3" width="21.7777777777778" customWidth="1"/>
    <col min="4" max="4" width="13.8888888888889" customWidth="1"/>
    <col min="5" max="5" width="15.3333333333333" customWidth="1"/>
    <col min="6" max="6" width="16" customWidth="1"/>
    <col min="7" max="7" width="15.3333333333333" customWidth="1"/>
    <col min="8" max="8" width="15.6666666666667" customWidth="1"/>
    <col min="9" max="9" width="17.5555555555556" customWidth="1"/>
    <col min="10" max="10" width="16" customWidth="1"/>
    <col min="11" max="11" width="19.5555555555556" customWidth="1"/>
  </cols>
  <sheetData>
    <row r="5" ht="20.4" spans="3:12">
      <c r="C5" s="20"/>
      <c r="D5" s="20" t="s">
        <v>37</v>
      </c>
      <c r="E5" s="20"/>
      <c r="F5" s="20"/>
      <c r="G5" s="20"/>
      <c r="H5" s="20"/>
      <c r="I5" s="20"/>
      <c r="J5" s="20"/>
      <c r="K5" s="20"/>
      <c r="L5" s="20"/>
    </row>
    <row r="6" ht="20.4" spans="3:12">
      <c r="C6" s="21" t="s">
        <v>38</v>
      </c>
      <c r="D6" s="21" t="s">
        <v>39</v>
      </c>
      <c r="E6" s="21" t="s">
        <v>40</v>
      </c>
      <c r="F6" s="21" t="s">
        <v>41</v>
      </c>
      <c r="G6" s="21" t="s">
        <v>42</v>
      </c>
      <c r="H6" s="21" t="s">
        <v>43</v>
      </c>
      <c r="I6" s="21" t="s">
        <v>44</v>
      </c>
      <c r="J6" s="21" t="s">
        <v>45</v>
      </c>
      <c r="K6" s="21" t="s">
        <v>46</v>
      </c>
      <c r="L6" s="20"/>
    </row>
    <row r="7" ht="20.4" spans="3:12">
      <c r="C7" s="21" t="s">
        <v>47</v>
      </c>
      <c r="D7" s="21">
        <v>45</v>
      </c>
      <c r="E7" s="21">
        <v>70</v>
      </c>
      <c r="F7" s="21">
        <v>68</v>
      </c>
      <c r="G7" s="21">
        <f t="shared" ref="G7:G11" si="0">SUM(D7:F7)</f>
        <v>183</v>
      </c>
      <c r="H7" s="21">
        <v>800</v>
      </c>
      <c r="I7" s="21">
        <f t="shared" ref="I7:I11" si="1">G7*0.85</f>
        <v>155.55</v>
      </c>
      <c r="J7" s="21">
        <f t="shared" ref="J7:J11" si="2">SUM(H7,I7)</f>
        <v>955.55</v>
      </c>
      <c r="K7" s="21"/>
      <c r="L7" s="20"/>
    </row>
    <row r="8" ht="20.4" spans="3:12">
      <c r="C8" s="21" t="s">
        <v>48</v>
      </c>
      <c r="D8" s="21">
        <v>85</v>
      </c>
      <c r="E8" s="21">
        <v>120</v>
      </c>
      <c r="F8" s="21">
        <v>87</v>
      </c>
      <c r="G8" s="21">
        <f t="shared" si="0"/>
        <v>292</v>
      </c>
      <c r="H8" s="21">
        <v>1000</v>
      </c>
      <c r="I8" s="21">
        <f t="shared" si="1"/>
        <v>248.2</v>
      </c>
      <c r="J8" s="21">
        <f t="shared" si="2"/>
        <v>1248.2</v>
      </c>
      <c r="K8" s="21"/>
      <c r="L8" s="20"/>
    </row>
    <row r="9" ht="20.4" spans="3:12">
      <c r="C9" s="21" t="s">
        <v>49</v>
      </c>
      <c r="D9" s="21">
        <v>65</v>
      </c>
      <c r="E9" s="21">
        <v>87</v>
      </c>
      <c r="F9" s="21">
        <v>45</v>
      </c>
      <c r="G9" s="21">
        <f t="shared" si="0"/>
        <v>197</v>
      </c>
      <c r="H9" s="21">
        <v>650</v>
      </c>
      <c r="I9" s="21">
        <f t="shared" si="1"/>
        <v>167.45</v>
      </c>
      <c r="J9" s="21">
        <f t="shared" si="2"/>
        <v>817.45</v>
      </c>
      <c r="K9" s="21"/>
      <c r="L9" s="20"/>
    </row>
    <row r="10" ht="20.4" spans="3:12">
      <c r="C10" s="21" t="s">
        <v>50</v>
      </c>
      <c r="D10" s="21">
        <v>49</v>
      </c>
      <c r="E10" s="21">
        <v>68</v>
      </c>
      <c r="F10" s="21">
        <v>43</v>
      </c>
      <c r="G10" s="21">
        <f t="shared" si="0"/>
        <v>160</v>
      </c>
      <c r="H10" s="21">
        <v>800</v>
      </c>
      <c r="I10" s="21">
        <f t="shared" si="1"/>
        <v>136</v>
      </c>
      <c r="J10" s="21">
        <f t="shared" si="2"/>
        <v>936</v>
      </c>
      <c r="K10" s="21"/>
      <c r="L10" s="20"/>
    </row>
    <row r="11" ht="20.4" spans="3:12">
      <c r="C11" s="21" t="s">
        <v>51</v>
      </c>
      <c r="D11" s="21">
        <v>58</v>
      </c>
      <c r="E11" s="21">
        <v>74</v>
      </c>
      <c r="F11" s="21">
        <v>35</v>
      </c>
      <c r="G11" s="21">
        <f t="shared" si="0"/>
        <v>167</v>
      </c>
      <c r="H11" s="21">
        <v>850</v>
      </c>
      <c r="I11" s="21">
        <f t="shared" si="1"/>
        <v>141.95</v>
      </c>
      <c r="J11" s="21">
        <f t="shared" si="2"/>
        <v>991.95</v>
      </c>
      <c r="K11" s="21"/>
      <c r="L11" s="20"/>
    </row>
    <row r="16" ht="20.4" spans="4:7">
      <c r="D16" s="20"/>
      <c r="E16" s="20" t="s">
        <v>52</v>
      </c>
      <c r="F16" s="20"/>
      <c r="G16" s="20"/>
    </row>
    <row r="17" ht="20.4" spans="4:7">
      <c r="D17" s="21" t="s">
        <v>53</v>
      </c>
      <c r="E17" s="21" t="s">
        <v>39</v>
      </c>
      <c r="F17" s="21" t="s">
        <v>40</v>
      </c>
      <c r="G17" s="21" t="s">
        <v>41</v>
      </c>
    </row>
    <row r="18" ht="20.4" spans="4:7">
      <c r="D18" s="21" t="s">
        <v>54</v>
      </c>
      <c r="E18" s="21">
        <v>1500</v>
      </c>
      <c r="F18" s="21">
        <v>1450</v>
      </c>
      <c r="G18" s="21">
        <v>2630</v>
      </c>
    </row>
  </sheetData>
  <mergeCells count="2">
    <mergeCell ref="D5:L5"/>
    <mergeCell ref="E16:G16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0" sqref="K20"/>
    </sheetView>
  </sheetViews>
  <sheetFormatPr defaultColWidth="9" defaultRowHeight="14.4"/>
  <sheetData/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201701题目</vt:lpstr>
      <vt:lpstr>201701答题</vt:lpstr>
      <vt:lpstr>201602题目</vt:lpstr>
      <vt:lpstr>201602答题</vt:lpstr>
      <vt:lpstr>201502题目</vt:lpstr>
      <vt:lpstr>201502答题</vt:lpstr>
      <vt:lpstr>201501题目</vt:lpstr>
      <vt:lpstr>201501答题</vt:lpstr>
      <vt:lpstr>201402题目</vt:lpstr>
      <vt:lpstr>201402答题</vt:lpstr>
      <vt:lpstr>201401题目</vt:lpstr>
      <vt:lpstr>201301题目</vt:lpstr>
      <vt:lpstr>2013答题</vt:lpstr>
      <vt:lpstr>201302题目</vt:lpstr>
      <vt:lpstr>201302答题</vt:lpstr>
      <vt:lpstr>201201题目</vt:lpstr>
      <vt:lpstr>201201答题</vt:lpstr>
      <vt:lpstr>201202(含C）题目</vt:lpstr>
      <vt:lpstr>201202答题</vt:lpstr>
      <vt:lpstr>201202答题C</vt:lpstr>
      <vt:lpstr>201101题目</vt:lpstr>
      <vt:lpstr>201101答题</vt:lpstr>
      <vt:lpstr>201102题目</vt:lpstr>
      <vt:lpstr>201102答题</vt:lpstr>
      <vt:lpstr>201001题目</vt:lpstr>
      <vt:lpstr>201001答题</vt:lpstr>
      <vt:lpstr>201002题目</vt:lpstr>
      <vt:lpstr>201002答题</vt:lpstr>
      <vt:lpstr>200901题目</vt:lpstr>
      <vt:lpstr>200901答题</vt:lpstr>
      <vt:lpstr>200902题目</vt:lpstr>
      <vt:lpstr>200902答题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YY123456</cp:lastModifiedBy>
  <dcterms:created xsi:type="dcterms:W3CDTF">2018-04-13T12:01:00Z</dcterms:created>
  <dcterms:modified xsi:type="dcterms:W3CDTF">2018-04-14T16:11:49Z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