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ctionsustainability.sharepoint.com/sites/SustainabilityTool527/Shared Documents/Tool Clients/SSE/SSEN-T/3. Working documents/Configuration/"/>
    </mc:Choice>
  </mc:AlternateContent>
  <xr:revisionPtr revIDLastSave="307" documentId="13_ncr:1_{85F6BC83-E5D1-4CA1-9AC4-328C97DBE907}" xr6:coauthVersionLast="46" xr6:coauthVersionMax="46" xr10:uidLastSave="{C3A4BE7C-B9BC-439F-B870-D07422236987}"/>
  <workbookProtection workbookAlgorithmName="SHA-512" workbookHashValue="KRymQuTo8XxFrjmvNcQ+blQbkI599iCpveN7qWK0ixoQhV4r4KoOH+yQ+Q8QxqUx228lhr/f6EDjejtAYVVm6g==" workbookSaltValue="c1xAu5yz7Oi+2D0JBjEvrg==" workbookSpinCount="100000" lockStructure="1"/>
  <bookViews>
    <workbookView xWindow="-113" yWindow="-113" windowWidth="24267" windowHeight="13148" tabRatio="559" xr2:uid="{C567EEF2-D50E-4455-AA9C-2B719720EA69}"/>
  </bookViews>
  <sheets>
    <sheet name="Input log" sheetId="9" r:id="rId1"/>
    <sheet name="Carbon Asset Database" sheetId="1" r:id="rId2"/>
    <sheet name="Dropdown lists" sheetId="26" r:id="rId3"/>
    <sheet name="CBS Matrix 1" sheetId="3" state="hidden" r:id="rId4"/>
    <sheet name="Ehubs " sheetId="4" state="hidden" r:id="rId5"/>
    <sheet name="Transformer costs" sheetId="6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localSheetId="5" hidden="1">0</definedName>
    <definedName name="_AtRisk_SimSetting_RandomNumberGenerator" hidden="1">7</definedName>
    <definedName name="_AtRisk_SimSetting_ReportsList" localSheetId="5" hidden="1">0</definedName>
    <definedName name="_AtRisk_SimSetting_ReportsList" hidden="1">517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localSheetId="5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'Carbon Asset Database'!$B$1:$AG$912</definedName>
    <definedName name="_xlnm._FilterDatabase" localSheetId="3" hidden="1">'CBS Matrix 1'!$A$4:$XM$3096</definedName>
    <definedName name="_xlnm._FilterDatabase" localSheetId="2" hidden="1">'Dropdown lists'!$A$1:$P$1</definedName>
    <definedName name="_xlnm._FilterDatabase" localSheetId="0" hidden="1">'Input log'!$A$1:$N$1</definedName>
    <definedName name="_Order2" hidden="1">0</definedName>
    <definedName name="BundRate" localSheetId="5">'[1]Bund estimates'!$F$18</definedName>
    <definedName name="Cables">'Dropdown lists'!$A$2:$A$61</definedName>
    <definedName name="Category" localSheetId="5">[2]categories!$B$3:$B$6</definedName>
    <definedName name="Civils_and_Groundworks">'Dropdown lists'!$B$2:$B$24</definedName>
    <definedName name="Compname" localSheetId="5">'[3]Universal data'!$C$8</definedName>
    <definedName name="Conductors">'Dropdown lists'!$C$2:$C$23</definedName>
    <definedName name="Construction_materials">'Dropdown lists'!$D$2:$D$191</definedName>
    <definedName name="Electrical_assets_other">'Dropdown lists'!$E$2:$E$17</definedName>
    <definedName name="Electrical_assets_transformers">'Dropdown lists'!$F$2:$F$21</definedName>
    <definedName name="Electricity_Factors" localSheetId="5">'[1]OHLC Datasheet'!#REF!</definedName>
    <definedName name="EndYear" localSheetId="5">#REF!</definedName>
    <definedName name="FamilyName" localSheetId="5">[1]HEADINGS!$N$4:$N$43</definedName>
    <definedName name="Fittings_Pilots_Spacers_Insulator_Dishes">'Dropdown lists'!$G$2:$G$50</definedName>
    <definedName name="Fittings_Tension_Suspension_Sets">'Dropdown lists'!$H$2:$H$69</definedName>
    <definedName name="Generic_car">'Dropdown lists'!$I$2:$I$5</definedName>
    <definedName name="Generic_Carbon_Intensity_Values">'Dropdown lists'!$I$2:$I$5</definedName>
    <definedName name="List_1" localSheetId="5">'[4]F5 Financing costs'!$A$454:$A$456</definedName>
    <definedName name="ManagerialAllocations" localSheetId="5">'[5]2.12 Cost Mapping'!$AJ$12:$AJ$499</definedName>
    <definedName name="Pal_Workbook_GUID" hidden="1">"LJ9YVKRJVQ1A1KNUG7XIT5A9"</definedName>
    <definedName name="PrimeRecordAllocations" localSheetId="5">'[5]2.12 Cost Mapping'!$AI$12:$AI$499</definedName>
    <definedName name="ProjDur" localSheetId="5">#REF!</definedName>
    <definedName name="ProjName" localSheetId="5">#REF!</definedName>
    <definedName name="ProjNum" localSheetId="5">#REF!</definedName>
    <definedName name="ProjVal" localSheetId="5">#REF!</definedName>
    <definedName name="ProjYears" localSheetId="5">#REF!</definedName>
    <definedName name="Reason" localSheetId="5">[2]Background!$O$2:$O$5</definedName>
    <definedName name="Repyear" localSheetId="5">'[3]Universal data'!$C$21</definedName>
    <definedName name="RepYearM1" localSheetId="5">'[3]Universal data'!$C$20</definedName>
    <definedName name="RepYearP1" localSheetId="5">'[3]Universal data'!$C$22</definedName>
    <definedName name="RepYearP5" localSheetId="5">'[3]Universal data'!$C$26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ads_Site_Access">'Dropdown lists'!$J$2:$J$24</definedName>
    <definedName name="Rounding" localSheetId="5">'[3]Universal data'!$C$29</definedName>
    <definedName name="SAPBEXhrIndnt" hidden="1">"Wide"</definedName>
    <definedName name="SAPsysID" hidden="1">"708C5W7SBKP804JT78WJ0JNKI"</definedName>
    <definedName name="SAPwbID" hidden="1">"ARS"</definedName>
    <definedName name="selecteddno" localSheetId="5">'[6]User Interface'!$Z$45</definedName>
    <definedName name="shortname" localSheetId="5">'[3]Universal data'!$C$9</definedName>
    <definedName name="Site_Security_Services">'Dropdown lists'!$K$2:$K$36</definedName>
    <definedName name="StartYear" localSheetId="5">#REF!</definedName>
    <definedName name="SubList" localSheetId="5">IF(OR([7]Sheet1!XFD1="Choose…",[7]Sheet1!XFD1=""),"",INDEX([7]!Table1[#Data],1,MATCH([7]Sheet1!XFD1,[7]!Table1[#Headers],0)):INDEX([7]!Table1[#Data],COUNTA(INDEX([7]!Table1[#Data],,MATCH([7]Sheet1!XFD1,[7]!Table1[#Headers],0))),MATCH([7]Sheet1!XFD1,[7]!Table1[#Headers],0)))</definedName>
    <definedName name="Substation" localSheetId="5">[2]categories!$B$9:$B$11</definedName>
    <definedName name="Switchgear_AIS">'Dropdown lists'!$L$2:$L$49</definedName>
    <definedName name="Switchgear_GIS">'Dropdown lists'!$M$2:$M$15</definedName>
    <definedName name="Table2.12TotalCost" localSheetId="5">'[5]2.12 Cost Mapping'!$C$12:$C$499</definedName>
    <definedName name="Temporary_Equipment">'Dropdown lists'!$N$2:$N$12</definedName>
    <definedName name="Temporary_Equipment_Scaffolding">'Dropdown lists'!$N$2:$N$11</definedName>
    <definedName name="Temporary_Equipmentr">'Dropdown lists'!$N$2:$N$12</definedName>
    <definedName name="Towers_Pylons">'Dropdown lists'!$O$2:$O$182</definedName>
    <definedName name="Trenches_Ducts_Drainage">'Dropdown lists'!$P$2:$P$39</definedName>
    <definedName name="Unclassified">'Dropdown lists'!#REF!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26" l="1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4" i="26"/>
  <c r="V3" i="26"/>
  <c r="M3" i="9"/>
  <c r="M4" i="9"/>
  <c r="N4" i="9"/>
  <c r="M5" i="9"/>
  <c r="N5" i="9"/>
  <c r="M6" i="9"/>
  <c r="M7" i="9"/>
  <c r="M8" i="9"/>
  <c r="M9" i="9"/>
  <c r="M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N115" i="9"/>
  <c r="M116" i="9"/>
  <c r="N116" i="9"/>
  <c r="M117" i="9"/>
  <c r="N117" i="9"/>
  <c r="M118" i="9"/>
  <c r="N118" i="9"/>
  <c r="M119" i="9"/>
  <c r="N119" i="9"/>
  <c r="M120" i="9"/>
  <c r="N120" i="9"/>
  <c r="M121" i="9"/>
  <c r="N121" i="9"/>
  <c r="M122" i="9"/>
  <c r="N122" i="9"/>
  <c r="M123" i="9"/>
  <c r="N123" i="9"/>
  <c r="M124" i="9"/>
  <c r="N124" i="9"/>
  <c r="M125" i="9"/>
  <c r="N125" i="9"/>
  <c r="M126" i="9"/>
  <c r="N126" i="9"/>
  <c r="M127" i="9"/>
  <c r="N127" i="9"/>
  <c r="M128" i="9"/>
  <c r="N128" i="9"/>
  <c r="M129" i="9"/>
  <c r="N129" i="9"/>
  <c r="M130" i="9"/>
  <c r="N130" i="9"/>
  <c r="M131" i="9"/>
  <c r="N131" i="9"/>
  <c r="M132" i="9"/>
  <c r="N132" i="9"/>
  <c r="M133" i="9"/>
  <c r="N133" i="9"/>
  <c r="M134" i="9"/>
  <c r="N134" i="9"/>
  <c r="M135" i="9"/>
  <c r="N135" i="9"/>
  <c r="M136" i="9"/>
  <c r="N136" i="9"/>
  <c r="M137" i="9"/>
  <c r="N137" i="9"/>
  <c r="M138" i="9"/>
  <c r="N138" i="9"/>
  <c r="M139" i="9"/>
  <c r="N139" i="9"/>
  <c r="M140" i="9"/>
  <c r="N140" i="9"/>
  <c r="M141" i="9"/>
  <c r="N141" i="9"/>
  <c r="M142" i="9"/>
  <c r="N142" i="9"/>
  <c r="M143" i="9"/>
  <c r="N143" i="9"/>
  <c r="M144" i="9"/>
  <c r="N144" i="9"/>
  <c r="M145" i="9"/>
  <c r="N145" i="9"/>
  <c r="M146" i="9"/>
  <c r="N146" i="9"/>
  <c r="M147" i="9"/>
  <c r="N147" i="9"/>
  <c r="M148" i="9"/>
  <c r="N148" i="9"/>
  <c r="M149" i="9"/>
  <c r="N149" i="9"/>
  <c r="M150" i="9"/>
  <c r="N150" i="9"/>
  <c r="M151" i="9"/>
  <c r="N151" i="9"/>
  <c r="M152" i="9"/>
  <c r="N152" i="9"/>
  <c r="M153" i="9"/>
  <c r="N153" i="9"/>
  <c r="M154" i="9"/>
  <c r="N154" i="9"/>
  <c r="M155" i="9"/>
  <c r="N155" i="9"/>
  <c r="M156" i="9"/>
  <c r="N156" i="9"/>
  <c r="M157" i="9"/>
  <c r="N157" i="9"/>
  <c r="M158" i="9"/>
  <c r="N158" i="9"/>
  <c r="M159" i="9"/>
  <c r="N159" i="9"/>
  <c r="M160" i="9"/>
  <c r="N160" i="9"/>
  <c r="M161" i="9"/>
  <c r="N161" i="9"/>
  <c r="M162" i="9"/>
  <c r="N162" i="9"/>
  <c r="M163" i="9"/>
  <c r="N163" i="9"/>
  <c r="M164" i="9"/>
  <c r="N164" i="9"/>
  <c r="M165" i="9"/>
  <c r="N165" i="9"/>
  <c r="M166" i="9"/>
  <c r="N166" i="9"/>
  <c r="M167" i="9"/>
  <c r="N167" i="9"/>
  <c r="M168" i="9"/>
  <c r="N168" i="9"/>
  <c r="M169" i="9"/>
  <c r="N169" i="9"/>
  <c r="M170" i="9"/>
  <c r="N170" i="9"/>
  <c r="M171" i="9"/>
  <c r="N171" i="9"/>
  <c r="M172" i="9"/>
  <c r="N172" i="9"/>
  <c r="M173" i="9"/>
  <c r="N173" i="9"/>
  <c r="M174" i="9"/>
  <c r="N174" i="9"/>
  <c r="M175" i="9"/>
  <c r="N175" i="9"/>
  <c r="M176" i="9"/>
  <c r="N176" i="9"/>
  <c r="M177" i="9"/>
  <c r="N177" i="9"/>
  <c r="M178" i="9"/>
  <c r="N178" i="9"/>
  <c r="M179" i="9"/>
  <c r="N179" i="9"/>
  <c r="M180" i="9"/>
  <c r="N180" i="9"/>
  <c r="M181" i="9"/>
  <c r="N181" i="9"/>
  <c r="M182" i="9"/>
  <c r="N182" i="9"/>
  <c r="M183" i="9"/>
  <c r="N183" i="9"/>
  <c r="M184" i="9"/>
  <c r="N184" i="9"/>
  <c r="M185" i="9"/>
  <c r="N185" i="9"/>
  <c r="M186" i="9"/>
  <c r="N186" i="9"/>
  <c r="M187" i="9"/>
  <c r="N187" i="9"/>
  <c r="M188" i="9"/>
  <c r="N188" i="9"/>
  <c r="M189" i="9"/>
  <c r="N189" i="9"/>
  <c r="M190" i="9"/>
  <c r="N190" i="9"/>
  <c r="M191" i="9"/>
  <c r="N191" i="9"/>
  <c r="M192" i="9"/>
  <c r="N192" i="9"/>
  <c r="M193" i="9"/>
  <c r="N193" i="9"/>
  <c r="M194" i="9"/>
  <c r="N194" i="9"/>
  <c r="M195" i="9"/>
  <c r="N195" i="9"/>
  <c r="M196" i="9"/>
  <c r="N196" i="9"/>
  <c r="M197" i="9"/>
  <c r="N197" i="9"/>
  <c r="M198" i="9"/>
  <c r="N198" i="9"/>
  <c r="M199" i="9"/>
  <c r="N199" i="9"/>
  <c r="M200" i="9"/>
  <c r="N200" i="9"/>
  <c r="M201" i="9"/>
  <c r="N201" i="9"/>
  <c r="M202" i="9"/>
  <c r="N202" i="9"/>
  <c r="M203" i="9"/>
  <c r="N203" i="9"/>
  <c r="M204" i="9"/>
  <c r="N204" i="9"/>
  <c r="M205" i="9"/>
  <c r="N205" i="9"/>
  <c r="M206" i="9"/>
  <c r="N206" i="9"/>
  <c r="M207" i="9"/>
  <c r="N207" i="9"/>
  <c r="M208" i="9"/>
  <c r="N208" i="9"/>
  <c r="M209" i="9"/>
  <c r="N209" i="9"/>
  <c r="M210" i="9"/>
  <c r="N210" i="9"/>
  <c r="M211" i="9"/>
  <c r="N211" i="9"/>
  <c r="M212" i="9"/>
  <c r="N212" i="9"/>
  <c r="M213" i="9"/>
  <c r="N213" i="9"/>
  <c r="M214" i="9"/>
  <c r="N214" i="9"/>
  <c r="M215" i="9"/>
  <c r="N215" i="9"/>
  <c r="M216" i="9"/>
  <c r="N216" i="9"/>
  <c r="M217" i="9"/>
  <c r="N217" i="9"/>
  <c r="M218" i="9"/>
  <c r="N218" i="9"/>
  <c r="M219" i="9"/>
  <c r="N219" i="9"/>
  <c r="M220" i="9"/>
  <c r="N220" i="9"/>
  <c r="M221" i="9"/>
  <c r="N221" i="9"/>
  <c r="M222" i="9"/>
  <c r="N222" i="9"/>
  <c r="M223" i="9"/>
  <c r="N223" i="9"/>
  <c r="M224" i="9"/>
  <c r="N224" i="9"/>
  <c r="M225" i="9"/>
  <c r="N225" i="9"/>
  <c r="M226" i="9"/>
  <c r="N226" i="9"/>
  <c r="M227" i="9"/>
  <c r="N227" i="9"/>
  <c r="M228" i="9"/>
  <c r="N228" i="9"/>
  <c r="M229" i="9"/>
  <c r="N229" i="9"/>
  <c r="M230" i="9"/>
  <c r="N230" i="9"/>
  <c r="M231" i="9"/>
  <c r="N231" i="9"/>
  <c r="M232" i="9"/>
  <c r="N232" i="9"/>
  <c r="M233" i="9"/>
  <c r="N233" i="9"/>
  <c r="M234" i="9"/>
  <c r="N234" i="9"/>
  <c r="M235" i="9"/>
  <c r="N235" i="9"/>
  <c r="M236" i="9"/>
  <c r="N236" i="9"/>
  <c r="M237" i="9"/>
  <c r="N237" i="9"/>
  <c r="M238" i="9"/>
  <c r="N238" i="9"/>
  <c r="M239" i="9"/>
  <c r="N239" i="9"/>
  <c r="M240" i="9"/>
  <c r="N240" i="9"/>
  <c r="M241" i="9"/>
  <c r="N241" i="9"/>
  <c r="M242" i="9"/>
  <c r="N242" i="9"/>
  <c r="M243" i="9"/>
  <c r="N243" i="9"/>
  <c r="M244" i="9"/>
  <c r="N244" i="9"/>
  <c r="M245" i="9"/>
  <c r="N245" i="9"/>
  <c r="M246" i="9"/>
  <c r="N246" i="9"/>
  <c r="M247" i="9"/>
  <c r="N247" i="9"/>
  <c r="M248" i="9"/>
  <c r="N248" i="9"/>
  <c r="M249" i="9"/>
  <c r="N249" i="9"/>
  <c r="M250" i="9"/>
  <c r="N250" i="9"/>
  <c r="M251" i="9"/>
  <c r="N251" i="9"/>
  <c r="M252" i="9"/>
  <c r="N252" i="9"/>
  <c r="M253" i="9"/>
  <c r="N253" i="9"/>
  <c r="M254" i="9"/>
  <c r="N254" i="9"/>
  <c r="M255" i="9"/>
  <c r="N255" i="9"/>
  <c r="M256" i="9"/>
  <c r="N256" i="9"/>
  <c r="M257" i="9"/>
  <c r="N257" i="9"/>
  <c r="M258" i="9"/>
  <c r="N258" i="9"/>
  <c r="M259" i="9"/>
  <c r="N259" i="9"/>
  <c r="M260" i="9"/>
  <c r="N260" i="9"/>
  <c r="M261" i="9"/>
  <c r="N261" i="9"/>
  <c r="M262" i="9"/>
  <c r="N262" i="9"/>
  <c r="M263" i="9"/>
  <c r="N263" i="9"/>
  <c r="M264" i="9"/>
  <c r="N264" i="9"/>
  <c r="M265" i="9"/>
  <c r="N265" i="9"/>
  <c r="M266" i="9"/>
  <c r="N266" i="9"/>
  <c r="M267" i="9"/>
  <c r="N267" i="9"/>
  <c r="M268" i="9"/>
  <c r="N268" i="9"/>
  <c r="M269" i="9"/>
  <c r="N269" i="9"/>
  <c r="M270" i="9"/>
  <c r="N270" i="9"/>
  <c r="M271" i="9"/>
  <c r="N271" i="9"/>
  <c r="M272" i="9"/>
  <c r="N272" i="9"/>
  <c r="M273" i="9"/>
  <c r="N273" i="9"/>
  <c r="M274" i="9"/>
  <c r="N274" i="9"/>
  <c r="M275" i="9"/>
  <c r="N275" i="9"/>
  <c r="M276" i="9"/>
  <c r="N276" i="9"/>
  <c r="M277" i="9"/>
  <c r="N277" i="9"/>
  <c r="M278" i="9"/>
  <c r="N278" i="9"/>
  <c r="M279" i="9"/>
  <c r="N279" i="9"/>
  <c r="M280" i="9"/>
  <c r="N280" i="9"/>
  <c r="M281" i="9"/>
  <c r="N281" i="9"/>
  <c r="M282" i="9"/>
  <c r="N282" i="9"/>
  <c r="M283" i="9"/>
  <c r="N283" i="9"/>
  <c r="M284" i="9"/>
  <c r="N284" i="9"/>
  <c r="M285" i="9"/>
  <c r="N285" i="9"/>
  <c r="M286" i="9"/>
  <c r="N286" i="9"/>
  <c r="M287" i="9"/>
  <c r="N287" i="9"/>
  <c r="M288" i="9"/>
  <c r="N288" i="9"/>
  <c r="M289" i="9"/>
  <c r="N289" i="9"/>
  <c r="M290" i="9"/>
  <c r="N290" i="9"/>
  <c r="M291" i="9"/>
  <c r="N291" i="9"/>
  <c r="M292" i="9"/>
  <c r="N292" i="9"/>
  <c r="M293" i="9"/>
  <c r="N293" i="9"/>
  <c r="M294" i="9"/>
  <c r="N294" i="9"/>
  <c r="M295" i="9"/>
  <c r="N295" i="9"/>
  <c r="M296" i="9"/>
  <c r="N296" i="9"/>
  <c r="M297" i="9"/>
  <c r="N297" i="9"/>
  <c r="M298" i="9"/>
  <c r="N298" i="9"/>
  <c r="M299" i="9"/>
  <c r="N299" i="9"/>
  <c r="M300" i="9"/>
  <c r="N300" i="9"/>
  <c r="M301" i="9"/>
  <c r="N301" i="9"/>
  <c r="M302" i="9"/>
  <c r="N302" i="9"/>
  <c r="M303" i="9"/>
  <c r="N303" i="9"/>
  <c r="M304" i="9"/>
  <c r="N304" i="9"/>
  <c r="M305" i="9"/>
  <c r="N305" i="9"/>
  <c r="M306" i="9"/>
  <c r="N306" i="9"/>
  <c r="M307" i="9"/>
  <c r="N307" i="9"/>
  <c r="M308" i="9"/>
  <c r="N308" i="9"/>
  <c r="M309" i="9"/>
  <c r="N309" i="9"/>
  <c r="M310" i="9"/>
  <c r="N310" i="9"/>
  <c r="M311" i="9"/>
  <c r="N311" i="9"/>
  <c r="M312" i="9"/>
  <c r="N312" i="9"/>
  <c r="M313" i="9"/>
  <c r="N313" i="9"/>
  <c r="M314" i="9"/>
  <c r="N314" i="9"/>
  <c r="M315" i="9"/>
  <c r="N315" i="9"/>
  <c r="M316" i="9"/>
  <c r="N316" i="9"/>
  <c r="M317" i="9"/>
  <c r="N317" i="9"/>
  <c r="M318" i="9"/>
  <c r="N318" i="9"/>
  <c r="M319" i="9"/>
  <c r="N319" i="9"/>
  <c r="M320" i="9"/>
  <c r="N320" i="9"/>
  <c r="M321" i="9"/>
  <c r="N321" i="9"/>
  <c r="M322" i="9"/>
  <c r="N322" i="9"/>
  <c r="M323" i="9"/>
  <c r="N323" i="9"/>
  <c r="M324" i="9"/>
  <c r="N324" i="9"/>
  <c r="M325" i="9"/>
  <c r="N325" i="9"/>
  <c r="M326" i="9"/>
  <c r="N326" i="9"/>
  <c r="M327" i="9"/>
  <c r="N327" i="9"/>
  <c r="M328" i="9"/>
  <c r="N328" i="9"/>
  <c r="M329" i="9"/>
  <c r="N329" i="9"/>
  <c r="M330" i="9"/>
  <c r="N330" i="9"/>
  <c r="M331" i="9"/>
  <c r="N331" i="9"/>
  <c r="M332" i="9"/>
  <c r="N332" i="9"/>
  <c r="M333" i="9"/>
  <c r="N333" i="9"/>
  <c r="M334" i="9"/>
  <c r="N334" i="9"/>
  <c r="M335" i="9"/>
  <c r="N335" i="9"/>
  <c r="M336" i="9"/>
  <c r="N336" i="9"/>
  <c r="M337" i="9"/>
  <c r="N337" i="9"/>
  <c r="M338" i="9"/>
  <c r="N338" i="9"/>
  <c r="M339" i="9"/>
  <c r="N339" i="9"/>
  <c r="M340" i="9"/>
  <c r="N340" i="9"/>
  <c r="M341" i="9"/>
  <c r="N341" i="9"/>
  <c r="M342" i="9"/>
  <c r="N342" i="9"/>
  <c r="M343" i="9"/>
  <c r="N343" i="9"/>
  <c r="M344" i="9"/>
  <c r="N344" i="9"/>
  <c r="M345" i="9"/>
  <c r="N345" i="9"/>
  <c r="M346" i="9"/>
  <c r="N346" i="9"/>
  <c r="M347" i="9"/>
  <c r="N347" i="9"/>
  <c r="M348" i="9"/>
  <c r="N348" i="9"/>
  <c r="M349" i="9"/>
  <c r="N349" i="9"/>
  <c r="M350" i="9"/>
  <c r="N350" i="9"/>
  <c r="M351" i="9"/>
  <c r="N351" i="9"/>
  <c r="M352" i="9"/>
  <c r="N352" i="9"/>
  <c r="M353" i="9"/>
  <c r="N353" i="9"/>
  <c r="M354" i="9"/>
  <c r="N354" i="9"/>
  <c r="M355" i="9"/>
  <c r="N355" i="9"/>
  <c r="M356" i="9"/>
  <c r="N356" i="9"/>
  <c r="M357" i="9"/>
  <c r="N357" i="9"/>
  <c r="M358" i="9"/>
  <c r="N358" i="9"/>
  <c r="M359" i="9"/>
  <c r="N359" i="9"/>
  <c r="M360" i="9"/>
  <c r="N360" i="9"/>
  <c r="M361" i="9"/>
  <c r="N361" i="9"/>
  <c r="M362" i="9"/>
  <c r="N362" i="9"/>
  <c r="M363" i="9"/>
  <c r="N363" i="9"/>
  <c r="M364" i="9"/>
  <c r="N364" i="9"/>
  <c r="M365" i="9"/>
  <c r="N365" i="9"/>
  <c r="M366" i="9"/>
  <c r="N366" i="9"/>
  <c r="M367" i="9"/>
  <c r="N367" i="9"/>
  <c r="M368" i="9"/>
  <c r="N368" i="9"/>
  <c r="M369" i="9"/>
  <c r="N369" i="9"/>
  <c r="M370" i="9"/>
  <c r="N370" i="9"/>
  <c r="M371" i="9"/>
  <c r="N371" i="9"/>
  <c r="M372" i="9"/>
  <c r="N372" i="9"/>
  <c r="M373" i="9"/>
  <c r="N373" i="9"/>
  <c r="M374" i="9"/>
  <c r="N374" i="9"/>
  <c r="M375" i="9"/>
  <c r="N375" i="9"/>
  <c r="M376" i="9"/>
  <c r="N376" i="9"/>
  <c r="M377" i="9"/>
  <c r="N377" i="9"/>
  <c r="M378" i="9"/>
  <c r="N378" i="9"/>
  <c r="M379" i="9"/>
  <c r="N379" i="9"/>
  <c r="M380" i="9"/>
  <c r="N380" i="9"/>
  <c r="M381" i="9"/>
  <c r="N381" i="9"/>
  <c r="M382" i="9"/>
  <c r="N382" i="9"/>
  <c r="M383" i="9"/>
  <c r="N383" i="9"/>
  <c r="M384" i="9"/>
  <c r="N384" i="9"/>
  <c r="M385" i="9"/>
  <c r="N385" i="9"/>
  <c r="M386" i="9"/>
  <c r="N386" i="9"/>
  <c r="M387" i="9"/>
  <c r="N387" i="9"/>
  <c r="M388" i="9"/>
  <c r="N388" i="9"/>
  <c r="M389" i="9"/>
  <c r="N389" i="9"/>
  <c r="M390" i="9"/>
  <c r="N390" i="9"/>
  <c r="M391" i="9"/>
  <c r="N391" i="9"/>
  <c r="M392" i="9"/>
  <c r="N392" i="9"/>
  <c r="M393" i="9"/>
  <c r="N393" i="9"/>
  <c r="M394" i="9"/>
  <c r="N394" i="9"/>
  <c r="M395" i="9"/>
  <c r="N395" i="9"/>
  <c r="M396" i="9"/>
  <c r="N396" i="9"/>
  <c r="M397" i="9"/>
  <c r="N397" i="9"/>
  <c r="M398" i="9"/>
  <c r="N398" i="9"/>
  <c r="M399" i="9"/>
  <c r="N399" i="9"/>
  <c r="M400" i="9"/>
  <c r="N400" i="9"/>
  <c r="M401" i="9"/>
  <c r="N401" i="9"/>
  <c r="M402" i="9"/>
  <c r="N402" i="9"/>
  <c r="M403" i="9"/>
  <c r="N403" i="9"/>
  <c r="M404" i="9"/>
  <c r="N404" i="9"/>
  <c r="M405" i="9"/>
  <c r="N405" i="9"/>
  <c r="M406" i="9"/>
  <c r="N406" i="9"/>
  <c r="M407" i="9"/>
  <c r="N407" i="9"/>
  <c r="M408" i="9"/>
  <c r="N408" i="9"/>
  <c r="M409" i="9"/>
  <c r="N409" i="9"/>
  <c r="M410" i="9"/>
  <c r="N410" i="9"/>
  <c r="M411" i="9"/>
  <c r="N411" i="9"/>
  <c r="M412" i="9"/>
  <c r="N412" i="9"/>
  <c r="M413" i="9"/>
  <c r="N413" i="9"/>
  <c r="M414" i="9"/>
  <c r="N414" i="9"/>
  <c r="M415" i="9"/>
  <c r="N415" i="9"/>
  <c r="M416" i="9"/>
  <c r="N416" i="9"/>
  <c r="M417" i="9"/>
  <c r="N417" i="9"/>
  <c r="M418" i="9"/>
  <c r="N418" i="9"/>
  <c r="M419" i="9"/>
  <c r="N419" i="9"/>
  <c r="M420" i="9"/>
  <c r="N420" i="9"/>
  <c r="M421" i="9"/>
  <c r="N421" i="9"/>
  <c r="M422" i="9"/>
  <c r="N422" i="9"/>
  <c r="M423" i="9"/>
  <c r="N423" i="9"/>
  <c r="M424" i="9"/>
  <c r="N424" i="9"/>
  <c r="M425" i="9"/>
  <c r="N425" i="9"/>
  <c r="M426" i="9"/>
  <c r="N426" i="9"/>
  <c r="M427" i="9"/>
  <c r="N427" i="9"/>
  <c r="M428" i="9"/>
  <c r="N428" i="9"/>
  <c r="M429" i="9"/>
  <c r="N429" i="9"/>
  <c r="M430" i="9"/>
  <c r="N430" i="9"/>
  <c r="M431" i="9"/>
  <c r="N431" i="9"/>
  <c r="M432" i="9"/>
  <c r="N432" i="9"/>
  <c r="M433" i="9"/>
  <c r="N433" i="9"/>
  <c r="M434" i="9"/>
  <c r="N434" i="9"/>
  <c r="M435" i="9"/>
  <c r="N435" i="9"/>
  <c r="M436" i="9"/>
  <c r="N436" i="9"/>
  <c r="M437" i="9"/>
  <c r="N437" i="9"/>
  <c r="M438" i="9"/>
  <c r="N438" i="9"/>
  <c r="M439" i="9"/>
  <c r="N439" i="9"/>
  <c r="M440" i="9"/>
  <c r="N440" i="9"/>
  <c r="M441" i="9"/>
  <c r="N441" i="9"/>
  <c r="M442" i="9"/>
  <c r="N442" i="9"/>
  <c r="M443" i="9"/>
  <c r="N443" i="9"/>
  <c r="M444" i="9"/>
  <c r="N444" i="9"/>
  <c r="M445" i="9"/>
  <c r="N445" i="9"/>
  <c r="M446" i="9"/>
  <c r="N446" i="9"/>
  <c r="M447" i="9"/>
  <c r="N447" i="9"/>
  <c r="M448" i="9"/>
  <c r="N448" i="9"/>
  <c r="M449" i="9"/>
  <c r="N449" i="9"/>
  <c r="M450" i="9"/>
  <c r="N450" i="9"/>
  <c r="M451" i="9"/>
  <c r="N451" i="9"/>
  <c r="M452" i="9"/>
  <c r="N452" i="9"/>
  <c r="M453" i="9"/>
  <c r="N453" i="9"/>
  <c r="M454" i="9"/>
  <c r="N454" i="9"/>
  <c r="M455" i="9"/>
  <c r="N455" i="9"/>
  <c r="M456" i="9"/>
  <c r="N456" i="9"/>
  <c r="M457" i="9"/>
  <c r="N457" i="9"/>
  <c r="M458" i="9"/>
  <c r="N458" i="9"/>
  <c r="M459" i="9"/>
  <c r="N459" i="9"/>
  <c r="M460" i="9"/>
  <c r="N460" i="9"/>
  <c r="M461" i="9"/>
  <c r="N461" i="9"/>
  <c r="M462" i="9"/>
  <c r="N462" i="9"/>
  <c r="M463" i="9"/>
  <c r="N463" i="9"/>
  <c r="M464" i="9"/>
  <c r="N464" i="9"/>
  <c r="M465" i="9"/>
  <c r="N465" i="9"/>
  <c r="M466" i="9"/>
  <c r="N466" i="9"/>
  <c r="M467" i="9"/>
  <c r="N467" i="9"/>
  <c r="M468" i="9"/>
  <c r="N468" i="9"/>
  <c r="M469" i="9"/>
  <c r="N469" i="9"/>
  <c r="M470" i="9"/>
  <c r="N470" i="9"/>
  <c r="M471" i="9"/>
  <c r="N471" i="9"/>
  <c r="M472" i="9"/>
  <c r="N472" i="9"/>
  <c r="M473" i="9"/>
  <c r="N473" i="9"/>
  <c r="M474" i="9"/>
  <c r="N474" i="9"/>
  <c r="M475" i="9"/>
  <c r="N475" i="9"/>
  <c r="M476" i="9"/>
  <c r="N476" i="9"/>
  <c r="M477" i="9"/>
  <c r="N477" i="9"/>
  <c r="M478" i="9"/>
  <c r="N478" i="9"/>
  <c r="M479" i="9"/>
  <c r="N479" i="9"/>
  <c r="M480" i="9"/>
  <c r="N480" i="9"/>
  <c r="M481" i="9"/>
  <c r="N481" i="9"/>
  <c r="M482" i="9"/>
  <c r="N482" i="9"/>
  <c r="M483" i="9"/>
  <c r="N483" i="9"/>
  <c r="M484" i="9"/>
  <c r="N484" i="9"/>
  <c r="M485" i="9"/>
  <c r="N485" i="9"/>
  <c r="M486" i="9"/>
  <c r="N486" i="9"/>
  <c r="M487" i="9"/>
  <c r="N487" i="9"/>
  <c r="M488" i="9"/>
  <c r="N488" i="9"/>
  <c r="M489" i="9"/>
  <c r="N489" i="9"/>
  <c r="M490" i="9"/>
  <c r="N490" i="9"/>
  <c r="M491" i="9"/>
  <c r="N491" i="9"/>
  <c r="M492" i="9"/>
  <c r="N492" i="9"/>
  <c r="M493" i="9"/>
  <c r="N493" i="9"/>
  <c r="M494" i="9"/>
  <c r="N494" i="9"/>
  <c r="M495" i="9"/>
  <c r="N495" i="9"/>
  <c r="M496" i="9"/>
  <c r="N496" i="9"/>
  <c r="M497" i="9"/>
  <c r="N497" i="9"/>
  <c r="M498" i="9"/>
  <c r="N498" i="9"/>
  <c r="M499" i="9"/>
  <c r="N499" i="9"/>
  <c r="M500" i="9"/>
  <c r="N500" i="9"/>
  <c r="M501" i="9"/>
  <c r="N501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134" i="9"/>
  <c r="J134" i="9"/>
  <c r="I135" i="9"/>
  <c r="J135" i="9"/>
  <c r="I136" i="9"/>
  <c r="J136" i="9"/>
  <c r="I137" i="9"/>
  <c r="J137" i="9"/>
  <c r="I138" i="9"/>
  <c r="J138" i="9"/>
  <c r="I139" i="9"/>
  <c r="J139" i="9"/>
  <c r="I140" i="9"/>
  <c r="J140" i="9"/>
  <c r="I141" i="9"/>
  <c r="J141" i="9"/>
  <c r="I142" i="9"/>
  <c r="J142" i="9"/>
  <c r="I143" i="9"/>
  <c r="J143" i="9"/>
  <c r="I144" i="9"/>
  <c r="J144" i="9"/>
  <c r="I145" i="9"/>
  <c r="J145" i="9"/>
  <c r="I146" i="9"/>
  <c r="J146" i="9"/>
  <c r="I147" i="9"/>
  <c r="J147" i="9"/>
  <c r="I148" i="9"/>
  <c r="J148" i="9"/>
  <c r="I149" i="9"/>
  <c r="J149" i="9"/>
  <c r="I150" i="9"/>
  <c r="J150" i="9"/>
  <c r="I151" i="9"/>
  <c r="J151" i="9"/>
  <c r="I152" i="9"/>
  <c r="J152" i="9"/>
  <c r="I153" i="9"/>
  <c r="J153" i="9"/>
  <c r="I154" i="9"/>
  <c r="J154" i="9"/>
  <c r="I155" i="9"/>
  <c r="J155" i="9"/>
  <c r="I156" i="9"/>
  <c r="J156" i="9"/>
  <c r="I157" i="9"/>
  <c r="J157" i="9"/>
  <c r="I158" i="9"/>
  <c r="J158" i="9"/>
  <c r="I159" i="9"/>
  <c r="J159" i="9"/>
  <c r="I160" i="9"/>
  <c r="J160" i="9"/>
  <c r="I161" i="9"/>
  <c r="J161" i="9"/>
  <c r="I162" i="9"/>
  <c r="J162" i="9"/>
  <c r="I163" i="9"/>
  <c r="J163" i="9"/>
  <c r="I164" i="9"/>
  <c r="J164" i="9"/>
  <c r="I165" i="9"/>
  <c r="J165" i="9"/>
  <c r="I166" i="9"/>
  <c r="J166" i="9"/>
  <c r="I167" i="9"/>
  <c r="J167" i="9"/>
  <c r="I168" i="9"/>
  <c r="J168" i="9"/>
  <c r="I169" i="9"/>
  <c r="J169" i="9"/>
  <c r="I170" i="9"/>
  <c r="J170" i="9"/>
  <c r="I171" i="9"/>
  <c r="J171" i="9"/>
  <c r="I172" i="9"/>
  <c r="J172" i="9"/>
  <c r="I173" i="9"/>
  <c r="J173" i="9"/>
  <c r="I174" i="9"/>
  <c r="J174" i="9"/>
  <c r="I175" i="9"/>
  <c r="J175" i="9"/>
  <c r="I176" i="9"/>
  <c r="J176" i="9"/>
  <c r="I177" i="9"/>
  <c r="J177" i="9"/>
  <c r="I178" i="9"/>
  <c r="J178" i="9"/>
  <c r="I179" i="9"/>
  <c r="J179" i="9"/>
  <c r="I180" i="9"/>
  <c r="J180" i="9"/>
  <c r="I181" i="9"/>
  <c r="J181" i="9"/>
  <c r="I182" i="9"/>
  <c r="J182" i="9"/>
  <c r="I183" i="9"/>
  <c r="J183" i="9"/>
  <c r="I184" i="9"/>
  <c r="J184" i="9"/>
  <c r="I185" i="9"/>
  <c r="J185" i="9"/>
  <c r="I186" i="9"/>
  <c r="J186" i="9"/>
  <c r="I187" i="9"/>
  <c r="J187" i="9"/>
  <c r="I188" i="9"/>
  <c r="J188" i="9"/>
  <c r="I189" i="9"/>
  <c r="J189" i="9"/>
  <c r="I190" i="9"/>
  <c r="J190" i="9"/>
  <c r="I191" i="9"/>
  <c r="J191" i="9"/>
  <c r="I192" i="9"/>
  <c r="J192" i="9"/>
  <c r="I193" i="9"/>
  <c r="J193" i="9"/>
  <c r="I194" i="9"/>
  <c r="J194" i="9"/>
  <c r="I195" i="9"/>
  <c r="J195" i="9"/>
  <c r="I196" i="9"/>
  <c r="J196" i="9"/>
  <c r="I197" i="9"/>
  <c r="J197" i="9"/>
  <c r="I198" i="9"/>
  <c r="J198" i="9"/>
  <c r="I199" i="9"/>
  <c r="J199" i="9"/>
  <c r="I200" i="9"/>
  <c r="J200" i="9"/>
  <c r="I201" i="9"/>
  <c r="J201" i="9"/>
  <c r="I202" i="9"/>
  <c r="J202" i="9"/>
  <c r="I203" i="9"/>
  <c r="J203" i="9"/>
  <c r="I204" i="9"/>
  <c r="J204" i="9"/>
  <c r="I205" i="9"/>
  <c r="J205" i="9"/>
  <c r="I206" i="9"/>
  <c r="J206" i="9"/>
  <c r="I207" i="9"/>
  <c r="J207" i="9"/>
  <c r="I208" i="9"/>
  <c r="J208" i="9"/>
  <c r="I209" i="9"/>
  <c r="J209" i="9"/>
  <c r="I210" i="9"/>
  <c r="J210" i="9"/>
  <c r="I211" i="9"/>
  <c r="J211" i="9"/>
  <c r="I212" i="9"/>
  <c r="J212" i="9"/>
  <c r="I213" i="9"/>
  <c r="J213" i="9"/>
  <c r="I214" i="9"/>
  <c r="J214" i="9"/>
  <c r="I215" i="9"/>
  <c r="J215" i="9"/>
  <c r="I216" i="9"/>
  <c r="J216" i="9"/>
  <c r="I217" i="9"/>
  <c r="J217" i="9"/>
  <c r="I218" i="9"/>
  <c r="J218" i="9"/>
  <c r="I219" i="9"/>
  <c r="J219" i="9"/>
  <c r="I220" i="9"/>
  <c r="J220" i="9"/>
  <c r="I221" i="9"/>
  <c r="J221" i="9"/>
  <c r="I222" i="9"/>
  <c r="J222" i="9"/>
  <c r="I223" i="9"/>
  <c r="J223" i="9"/>
  <c r="I224" i="9"/>
  <c r="J224" i="9"/>
  <c r="I225" i="9"/>
  <c r="J225" i="9"/>
  <c r="I226" i="9"/>
  <c r="J226" i="9"/>
  <c r="I227" i="9"/>
  <c r="J227" i="9"/>
  <c r="I228" i="9"/>
  <c r="J228" i="9"/>
  <c r="I229" i="9"/>
  <c r="J229" i="9"/>
  <c r="I230" i="9"/>
  <c r="J230" i="9"/>
  <c r="I231" i="9"/>
  <c r="J231" i="9"/>
  <c r="I232" i="9"/>
  <c r="J232" i="9"/>
  <c r="I233" i="9"/>
  <c r="J233" i="9"/>
  <c r="I234" i="9"/>
  <c r="J234" i="9"/>
  <c r="I235" i="9"/>
  <c r="J235" i="9"/>
  <c r="I236" i="9"/>
  <c r="J236" i="9"/>
  <c r="I237" i="9"/>
  <c r="J237" i="9"/>
  <c r="I238" i="9"/>
  <c r="J238" i="9"/>
  <c r="I239" i="9"/>
  <c r="J239" i="9"/>
  <c r="I240" i="9"/>
  <c r="J240" i="9"/>
  <c r="I241" i="9"/>
  <c r="J241" i="9"/>
  <c r="I242" i="9"/>
  <c r="J242" i="9"/>
  <c r="I243" i="9"/>
  <c r="J243" i="9"/>
  <c r="I244" i="9"/>
  <c r="J244" i="9"/>
  <c r="I245" i="9"/>
  <c r="J245" i="9"/>
  <c r="I246" i="9"/>
  <c r="J246" i="9"/>
  <c r="I247" i="9"/>
  <c r="J247" i="9"/>
  <c r="I248" i="9"/>
  <c r="J248" i="9"/>
  <c r="I249" i="9"/>
  <c r="J249" i="9"/>
  <c r="I250" i="9"/>
  <c r="J250" i="9"/>
  <c r="I251" i="9"/>
  <c r="J251" i="9"/>
  <c r="I252" i="9"/>
  <c r="J252" i="9"/>
  <c r="I253" i="9"/>
  <c r="J253" i="9"/>
  <c r="I254" i="9"/>
  <c r="J254" i="9"/>
  <c r="I255" i="9"/>
  <c r="J255" i="9"/>
  <c r="I256" i="9"/>
  <c r="J256" i="9"/>
  <c r="I257" i="9"/>
  <c r="J257" i="9"/>
  <c r="I258" i="9"/>
  <c r="J258" i="9"/>
  <c r="I259" i="9"/>
  <c r="J259" i="9"/>
  <c r="I260" i="9"/>
  <c r="J260" i="9"/>
  <c r="I261" i="9"/>
  <c r="J261" i="9"/>
  <c r="I262" i="9"/>
  <c r="J262" i="9"/>
  <c r="I263" i="9"/>
  <c r="J263" i="9"/>
  <c r="I264" i="9"/>
  <c r="J264" i="9"/>
  <c r="I265" i="9"/>
  <c r="J265" i="9"/>
  <c r="I266" i="9"/>
  <c r="J266" i="9"/>
  <c r="I267" i="9"/>
  <c r="J267" i="9"/>
  <c r="I268" i="9"/>
  <c r="J268" i="9"/>
  <c r="I269" i="9"/>
  <c r="J269" i="9"/>
  <c r="I270" i="9"/>
  <c r="J270" i="9"/>
  <c r="I271" i="9"/>
  <c r="J271" i="9"/>
  <c r="I272" i="9"/>
  <c r="J272" i="9"/>
  <c r="I273" i="9"/>
  <c r="J273" i="9"/>
  <c r="I274" i="9"/>
  <c r="J274" i="9"/>
  <c r="I275" i="9"/>
  <c r="J275" i="9"/>
  <c r="I276" i="9"/>
  <c r="J276" i="9"/>
  <c r="I277" i="9"/>
  <c r="J277" i="9"/>
  <c r="I278" i="9"/>
  <c r="J278" i="9"/>
  <c r="I279" i="9"/>
  <c r="J279" i="9"/>
  <c r="I280" i="9"/>
  <c r="J280" i="9"/>
  <c r="I281" i="9"/>
  <c r="J281" i="9"/>
  <c r="I282" i="9"/>
  <c r="J282" i="9"/>
  <c r="I283" i="9"/>
  <c r="J283" i="9"/>
  <c r="I284" i="9"/>
  <c r="J284" i="9"/>
  <c r="I285" i="9"/>
  <c r="J285" i="9"/>
  <c r="I286" i="9"/>
  <c r="J286" i="9"/>
  <c r="I287" i="9"/>
  <c r="J287" i="9"/>
  <c r="I288" i="9"/>
  <c r="J288" i="9"/>
  <c r="I289" i="9"/>
  <c r="J289" i="9"/>
  <c r="I290" i="9"/>
  <c r="J290" i="9"/>
  <c r="I291" i="9"/>
  <c r="J291" i="9"/>
  <c r="I292" i="9"/>
  <c r="J292" i="9"/>
  <c r="I293" i="9"/>
  <c r="J293" i="9"/>
  <c r="I294" i="9"/>
  <c r="J294" i="9"/>
  <c r="I295" i="9"/>
  <c r="J295" i="9"/>
  <c r="I296" i="9"/>
  <c r="J296" i="9"/>
  <c r="I297" i="9"/>
  <c r="J297" i="9"/>
  <c r="I298" i="9"/>
  <c r="J298" i="9"/>
  <c r="I299" i="9"/>
  <c r="J299" i="9"/>
  <c r="I300" i="9"/>
  <c r="J300" i="9"/>
  <c r="I301" i="9"/>
  <c r="J301" i="9"/>
  <c r="I302" i="9"/>
  <c r="J302" i="9"/>
  <c r="I303" i="9"/>
  <c r="J303" i="9"/>
  <c r="I304" i="9"/>
  <c r="J304" i="9"/>
  <c r="I305" i="9"/>
  <c r="J305" i="9"/>
  <c r="I306" i="9"/>
  <c r="J306" i="9"/>
  <c r="I307" i="9"/>
  <c r="J307" i="9"/>
  <c r="I308" i="9"/>
  <c r="J308" i="9"/>
  <c r="I309" i="9"/>
  <c r="J309" i="9"/>
  <c r="I310" i="9"/>
  <c r="J310" i="9"/>
  <c r="I311" i="9"/>
  <c r="J311" i="9"/>
  <c r="I312" i="9"/>
  <c r="J312" i="9"/>
  <c r="I313" i="9"/>
  <c r="J313" i="9"/>
  <c r="I314" i="9"/>
  <c r="J314" i="9"/>
  <c r="I315" i="9"/>
  <c r="J315" i="9"/>
  <c r="I316" i="9"/>
  <c r="J316" i="9"/>
  <c r="I317" i="9"/>
  <c r="J317" i="9"/>
  <c r="I318" i="9"/>
  <c r="J318" i="9"/>
  <c r="I319" i="9"/>
  <c r="J319" i="9"/>
  <c r="I320" i="9"/>
  <c r="J320" i="9"/>
  <c r="I321" i="9"/>
  <c r="J321" i="9"/>
  <c r="I322" i="9"/>
  <c r="J322" i="9"/>
  <c r="I323" i="9"/>
  <c r="J323" i="9"/>
  <c r="I324" i="9"/>
  <c r="J324" i="9"/>
  <c r="I325" i="9"/>
  <c r="J325" i="9"/>
  <c r="I326" i="9"/>
  <c r="J326" i="9"/>
  <c r="I327" i="9"/>
  <c r="J327" i="9"/>
  <c r="I328" i="9"/>
  <c r="J328" i="9"/>
  <c r="I329" i="9"/>
  <c r="J329" i="9"/>
  <c r="I330" i="9"/>
  <c r="J330" i="9"/>
  <c r="I331" i="9"/>
  <c r="J331" i="9"/>
  <c r="I332" i="9"/>
  <c r="J332" i="9"/>
  <c r="I333" i="9"/>
  <c r="J333" i="9"/>
  <c r="I334" i="9"/>
  <c r="J334" i="9"/>
  <c r="I335" i="9"/>
  <c r="J335" i="9"/>
  <c r="I336" i="9"/>
  <c r="J336" i="9"/>
  <c r="I337" i="9"/>
  <c r="J337" i="9"/>
  <c r="I338" i="9"/>
  <c r="J338" i="9"/>
  <c r="I339" i="9"/>
  <c r="J339" i="9"/>
  <c r="I340" i="9"/>
  <c r="J340" i="9"/>
  <c r="I341" i="9"/>
  <c r="J341" i="9"/>
  <c r="I342" i="9"/>
  <c r="J342" i="9"/>
  <c r="I343" i="9"/>
  <c r="J343" i="9"/>
  <c r="I344" i="9"/>
  <c r="J344" i="9"/>
  <c r="I345" i="9"/>
  <c r="J345" i="9"/>
  <c r="I346" i="9"/>
  <c r="J346" i="9"/>
  <c r="I347" i="9"/>
  <c r="J347" i="9"/>
  <c r="I348" i="9"/>
  <c r="J348" i="9"/>
  <c r="I349" i="9"/>
  <c r="J349" i="9"/>
  <c r="I350" i="9"/>
  <c r="J350" i="9"/>
  <c r="I351" i="9"/>
  <c r="J351" i="9"/>
  <c r="I352" i="9"/>
  <c r="J352" i="9"/>
  <c r="I353" i="9"/>
  <c r="J353" i="9"/>
  <c r="I354" i="9"/>
  <c r="J354" i="9"/>
  <c r="I355" i="9"/>
  <c r="J355" i="9"/>
  <c r="I356" i="9"/>
  <c r="J356" i="9"/>
  <c r="I357" i="9"/>
  <c r="J357" i="9"/>
  <c r="I358" i="9"/>
  <c r="J358" i="9"/>
  <c r="I359" i="9"/>
  <c r="J359" i="9"/>
  <c r="I360" i="9"/>
  <c r="J360" i="9"/>
  <c r="I361" i="9"/>
  <c r="J361" i="9"/>
  <c r="I362" i="9"/>
  <c r="J362" i="9"/>
  <c r="I363" i="9"/>
  <c r="J363" i="9"/>
  <c r="I364" i="9"/>
  <c r="J364" i="9"/>
  <c r="I365" i="9"/>
  <c r="J365" i="9"/>
  <c r="I366" i="9"/>
  <c r="J366" i="9"/>
  <c r="I367" i="9"/>
  <c r="J367" i="9"/>
  <c r="I368" i="9"/>
  <c r="J368" i="9"/>
  <c r="I369" i="9"/>
  <c r="J369" i="9"/>
  <c r="I370" i="9"/>
  <c r="J370" i="9"/>
  <c r="I371" i="9"/>
  <c r="J371" i="9"/>
  <c r="I372" i="9"/>
  <c r="J372" i="9"/>
  <c r="I373" i="9"/>
  <c r="J373" i="9"/>
  <c r="I374" i="9"/>
  <c r="J374" i="9"/>
  <c r="I375" i="9"/>
  <c r="J375" i="9"/>
  <c r="I376" i="9"/>
  <c r="J376" i="9"/>
  <c r="I377" i="9"/>
  <c r="J377" i="9"/>
  <c r="I378" i="9"/>
  <c r="J378" i="9"/>
  <c r="I379" i="9"/>
  <c r="J379" i="9"/>
  <c r="I380" i="9"/>
  <c r="J380" i="9"/>
  <c r="I381" i="9"/>
  <c r="J381" i="9"/>
  <c r="I382" i="9"/>
  <c r="J382" i="9"/>
  <c r="I383" i="9"/>
  <c r="J383" i="9"/>
  <c r="I384" i="9"/>
  <c r="J384" i="9"/>
  <c r="I385" i="9"/>
  <c r="J385" i="9"/>
  <c r="I386" i="9"/>
  <c r="J386" i="9"/>
  <c r="I387" i="9"/>
  <c r="J387" i="9"/>
  <c r="I388" i="9"/>
  <c r="J388" i="9"/>
  <c r="I389" i="9"/>
  <c r="J389" i="9"/>
  <c r="I390" i="9"/>
  <c r="J390" i="9"/>
  <c r="I391" i="9"/>
  <c r="J391" i="9"/>
  <c r="I392" i="9"/>
  <c r="J392" i="9"/>
  <c r="I393" i="9"/>
  <c r="J393" i="9"/>
  <c r="I394" i="9"/>
  <c r="J394" i="9"/>
  <c r="I395" i="9"/>
  <c r="J395" i="9"/>
  <c r="I396" i="9"/>
  <c r="J396" i="9"/>
  <c r="I397" i="9"/>
  <c r="J397" i="9"/>
  <c r="I398" i="9"/>
  <c r="J398" i="9"/>
  <c r="I399" i="9"/>
  <c r="J399" i="9"/>
  <c r="I400" i="9"/>
  <c r="J400" i="9"/>
  <c r="I401" i="9"/>
  <c r="J401" i="9"/>
  <c r="I402" i="9"/>
  <c r="J402" i="9"/>
  <c r="I403" i="9"/>
  <c r="J403" i="9"/>
  <c r="I404" i="9"/>
  <c r="J404" i="9"/>
  <c r="I405" i="9"/>
  <c r="J405" i="9"/>
  <c r="I406" i="9"/>
  <c r="J406" i="9"/>
  <c r="I407" i="9"/>
  <c r="J407" i="9"/>
  <c r="I408" i="9"/>
  <c r="J408" i="9"/>
  <c r="I409" i="9"/>
  <c r="J409" i="9"/>
  <c r="I410" i="9"/>
  <c r="J410" i="9"/>
  <c r="I411" i="9"/>
  <c r="J411" i="9"/>
  <c r="I412" i="9"/>
  <c r="J412" i="9"/>
  <c r="I413" i="9"/>
  <c r="J413" i="9"/>
  <c r="I414" i="9"/>
  <c r="J414" i="9"/>
  <c r="I415" i="9"/>
  <c r="J415" i="9"/>
  <c r="I416" i="9"/>
  <c r="J416" i="9"/>
  <c r="I417" i="9"/>
  <c r="J417" i="9"/>
  <c r="I418" i="9"/>
  <c r="J418" i="9"/>
  <c r="I419" i="9"/>
  <c r="J419" i="9"/>
  <c r="I420" i="9"/>
  <c r="J420" i="9"/>
  <c r="I421" i="9"/>
  <c r="J421" i="9"/>
  <c r="I422" i="9"/>
  <c r="J422" i="9"/>
  <c r="I423" i="9"/>
  <c r="J423" i="9"/>
  <c r="I424" i="9"/>
  <c r="J424" i="9"/>
  <c r="I425" i="9"/>
  <c r="J425" i="9"/>
  <c r="I426" i="9"/>
  <c r="J426" i="9"/>
  <c r="I427" i="9"/>
  <c r="J427" i="9"/>
  <c r="I428" i="9"/>
  <c r="J428" i="9"/>
  <c r="I429" i="9"/>
  <c r="J429" i="9"/>
  <c r="I430" i="9"/>
  <c r="J430" i="9"/>
  <c r="I431" i="9"/>
  <c r="J431" i="9"/>
  <c r="I432" i="9"/>
  <c r="J432" i="9"/>
  <c r="I433" i="9"/>
  <c r="J433" i="9"/>
  <c r="I434" i="9"/>
  <c r="J434" i="9"/>
  <c r="I435" i="9"/>
  <c r="J435" i="9"/>
  <c r="I436" i="9"/>
  <c r="J436" i="9"/>
  <c r="I437" i="9"/>
  <c r="J437" i="9"/>
  <c r="I438" i="9"/>
  <c r="J438" i="9"/>
  <c r="I439" i="9"/>
  <c r="J439" i="9"/>
  <c r="I440" i="9"/>
  <c r="J440" i="9"/>
  <c r="I441" i="9"/>
  <c r="J441" i="9"/>
  <c r="I442" i="9"/>
  <c r="J442" i="9"/>
  <c r="I443" i="9"/>
  <c r="J443" i="9"/>
  <c r="I444" i="9"/>
  <c r="J444" i="9"/>
  <c r="I445" i="9"/>
  <c r="J445" i="9"/>
  <c r="I446" i="9"/>
  <c r="J446" i="9"/>
  <c r="I447" i="9"/>
  <c r="J447" i="9"/>
  <c r="I448" i="9"/>
  <c r="J448" i="9"/>
  <c r="I449" i="9"/>
  <c r="J449" i="9"/>
  <c r="I450" i="9"/>
  <c r="J450" i="9"/>
  <c r="I451" i="9"/>
  <c r="J451" i="9"/>
  <c r="I452" i="9"/>
  <c r="J452" i="9"/>
  <c r="I453" i="9"/>
  <c r="J453" i="9"/>
  <c r="I454" i="9"/>
  <c r="J454" i="9"/>
  <c r="I455" i="9"/>
  <c r="J455" i="9"/>
  <c r="I456" i="9"/>
  <c r="J456" i="9"/>
  <c r="I457" i="9"/>
  <c r="J457" i="9"/>
  <c r="I458" i="9"/>
  <c r="J458" i="9"/>
  <c r="I459" i="9"/>
  <c r="J459" i="9"/>
  <c r="I460" i="9"/>
  <c r="J460" i="9"/>
  <c r="I461" i="9"/>
  <c r="J461" i="9"/>
  <c r="I462" i="9"/>
  <c r="J462" i="9"/>
  <c r="I463" i="9"/>
  <c r="J463" i="9"/>
  <c r="I464" i="9"/>
  <c r="J464" i="9"/>
  <c r="I465" i="9"/>
  <c r="J465" i="9"/>
  <c r="I466" i="9"/>
  <c r="J466" i="9"/>
  <c r="I467" i="9"/>
  <c r="J467" i="9"/>
  <c r="I468" i="9"/>
  <c r="J468" i="9"/>
  <c r="I469" i="9"/>
  <c r="J469" i="9"/>
  <c r="I470" i="9"/>
  <c r="J470" i="9"/>
  <c r="I471" i="9"/>
  <c r="J471" i="9"/>
  <c r="I472" i="9"/>
  <c r="J472" i="9"/>
  <c r="I473" i="9"/>
  <c r="J473" i="9"/>
  <c r="I474" i="9"/>
  <c r="J474" i="9"/>
  <c r="I475" i="9"/>
  <c r="J475" i="9"/>
  <c r="I476" i="9"/>
  <c r="J476" i="9"/>
  <c r="I477" i="9"/>
  <c r="J477" i="9"/>
  <c r="I478" i="9"/>
  <c r="J478" i="9"/>
  <c r="I479" i="9"/>
  <c r="J479" i="9"/>
  <c r="I480" i="9"/>
  <c r="J480" i="9"/>
  <c r="I481" i="9"/>
  <c r="J481" i="9"/>
  <c r="I482" i="9"/>
  <c r="J482" i="9"/>
  <c r="I483" i="9"/>
  <c r="J483" i="9"/>
  <c r="I484" i="9"/>
  <c r="J484" i="9"/>
  <c r="I485" i="9"/>
  <c r="J485" i="9"/>
  <c r="I486" i="9"/>
  <c r="J486" i="9"/>
  <c r="I487" i="9"/>
  <c r="J487" i="9"/>
  <c r="I488" i="9"/>
  <c r="J488" i="9"/>
  <c r="I489" i="9"/>
  <c r="J489" i="9"/>
  <c r="I490" i="9"/>
  <c r="J490" i="9"/>
  <c r="I491" i="9"/>
  <c r="J491" i="9"/>
  <c r="I492" i="9"/>
  <c r="J492" i="9"/>
  <c r="I493" i="9"/>
  <c r="J493" i="9"/>
  <c r="I494" i="9"/>
  <c r="J494" i="9"/>
  <c r="I495" i="9"/>
  <c r="J495" i="9"/>
  <c r="I496" i="9"/>
  <c r="J496" i="9"/>
  <c r="I497" i="9"/>
  <c r="J497" i="9"/>
  <c r="I498" i="9"/>
  <c r="J498" i="9"/>
  <c r="I499" i="9"/>
  <c r="J499" i="9"/>
  <c r="I500" i="9"/>
  <c r="J500" i="9"/>
  <c r="I501" i="9"/>
  <c r="J501" i="9"/>
  <c r="G3" i="9"/>
  <c r="N3" i="9" s="1"/>
  <c r="G4" i="9"/>
  <c r="G5" i="9"/>
  <c r="G6" i="9"/>
  <c r="N6" i="9" s="1"/>
  <c r="G7" i="9"/>
  <c r="N7" i="9" s="1"/>
  <c r="G8" i="9"/>
  <c r="N8" i="9" s="1"/>
  <c r="G9" i="9"/>
  <c r="N9" i="9" s="1"/>
  <c r="G10" i="9"/>
  <c r="N10" i="9" s="1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C3" i="9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C128" i="9"/>
  <c r="D128" i="9"/>
  <c r="E128" i="9"/>
  <c r="C129" i="9"/>
  <c r="D129" i="9"/>
  <c r="E129" i="9"/>
  <c r="C130" i="9"/>
  <c r="D130" i="9"/>
  <c r="E130" i="9"/>
  <c r="C131" i="9"/>
  <c r="D131" i="9"/>
  <c r="E131" i="9"/>
  <c r="C132" i="9"/>
  <c r="D132" i="9"/>
  <c r="E132" i="9"/>
  <c r="C133" i="9"/>
  <c r="D133" i="9"/>
  <c r="E133" i="9"/>
  <c r="C134" i="9"/>
  <c r="D134" i="9"/>
  <c r="E134" i="9"/>
  <c r="C135" i="9"/>
  <c r="D135" i="9"/>
  <c r="E135" i="9"/>
  <c r="C136" i="9"/>
  <c r="D136" i="9"/>
  <c r="E136" i="9"/>
  <c r="C137" i="9"/>
  <c r="D137" i="9"/>
  <c r="E137" i="9"/>
  <c r="C138" i="9"/>
  <c r="D138" i="9"/>
  <c r="E138" i="9"/>
  <c r="C139" i="9"/>
  <c r="D139" i="9"/>
  <c r="E139" i="9"/>
  <c r="C140" i="9"/>
  <c r="D140" i="9"/>
  <c r="E140" i="9"/>
  <c r="C141" i="9"/>
  <c r="D141" i="9"/>
  <c r="E141" i="9"/>
  <c r="C142" i="9"/>
  <c r="D142" i="9"/>
  <c r="E142" i="9"/>
  <c r="C143" i="9"/>
  <c r="D143" i="9"/>
  <c r="E143" i="9"/>
  <c r="C144" i="9"/>
  <c r="D144" i="9"/>
  <c r="E144" i="9"/>
  <c r="C145" i="9"/>
  <c r="D145" i="9"/>
  <c r="E145" i="9"/>
  <c r="C146" i="9"/>
  <c r="D146" i="9"/>
  <c r="E146" i="9"/>
  <c r="C147" i="9"/>
  <c r="D147" i="9"/>
  <c r="E147" i="9"/>
  <c r="C148" i="9"/>
  <c r="D148" i="9"/>
  <c r="E148" i="9"/>
  <c r="C149" i="9"/>
  <c r="D149" i="9"/>
  <c r="E149" i="9"/>
  <c r="C150" i="9"/>
  <c r="D150" i="9"/>
  <c r="E150" i="9"/>
  <c r="C151" i="9"/>
  <c r="D151" i="9"/>
  <c r="E151" i="9"/>
  <c r="C152" i="9"/>
  <c r="D152" i="9"/>
  <c r="E152" i="9"/>
  <c r="C153" i="9"/>
  <c r="D153" i="9"/>
  <c r="E153" i="9"/>
  <c r="C154" i="9"/>
  <c r="D154" i="9"/>
  <c r="E154" i="9"/>
  <c r="C155" i="9"/>
  <c r="D155" i="9"/>
  <c r="E155" i="9"/>
  <c r="C156" i="9"/>
  <c r="D156" i="9"/>
  <c r="E156" i="9"/>
  <c r="C157" i="9"/>
  <c r="D157" i="9"/>
  <c r="E157" i="9"/>
  <c r="C158" i="9"/>
  <c r="D158" i="9"/>
  <c r="E158" i="9"/>
  <c r="C159" i="9"/>
  <c r="D159" i="9"/>
  <c r="E159" i="9"/>
  <c r="C160" i="9"/>
  <c r="D160" i="9"/>
  <c r="E160" i="9"/>
  <c r="C161" i="9"/>
  <c r="D161" i="9"/>
  <c r="E161" i="9"/>
  <c r="C162" i="9"/>
  <c r="D162" i="9"/>
  <c r="E162" i="9"/>
  <c r="C163" i="9"/>
  <c r="D163" i="9"/>
  <c r="E163" i="9"/>
  <c r="C164" i="9"/>
  <c r="D164" i="9"/>
  <c r="E164" i="9"/>
  <c r="C165" i="9"/>
  <c r="D165" i="9"/>
  <c r="E165" i="9"/>
  <c r="C166" i="9"/>
  <c r="D166" i="9"/>
  <c r="E166" i="9"/>
  <c r="C167" i="9"/>
  <c r="D167" i="9"/>
  <c r="E167" i="9"/>
  <c r="C168" i="9"/>
  <c r="D168" i="9"/>
  <c r="E168" i="9"/>
  <c r="C169" i="9"/>
  <c r="D169" i="9"/>
  <c r="E169" i="9"/>
  <c r="C170" i="9"/>
  <c r="D170" i="9"/>
  <c r="E170" i="9"/>
  <c r="C171" i="9"/>
  <c r="D171" i="9"/>
  <c r="E171" i="9"/>
  <c r="C172" i="9"/>
  <c r="D172" i="9"/>
  <c r="E172" i="9"/>
  <c r="C173" i="9"/>
  <c r="D173" i="9"/>
  <c r="E173" i="9"/>
  <c r="C174" i="9"/>
  <c r="D174" i="9"/>
  <c r="E174" i="9"/>
  <c r="C175" i="9"/>
  <c r="D175" i="9"/>
  <c r="E175" i="9"/>
  <c r="C176" i="9"/>
  <c r="D176" i="9"/>
  <c r="E176" i="9"/>
  <c r="C177" i="9"/>
  <c r="D177" i="9"/>
  <c r="E177" i="9"/>
  <c r="C178" i="9"/>
  <c r="D178" i="9"/>
  <c r="E178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C183" i="9"/>
  <c r="D183" i="9"/>
  <c r="E183" i="9"/>
  <c r="C184" i="9"/>
  <c r="D184" i="9"/>
  <c r="E184" i="9"/>
  <c r="C185" i="9"/>
  <c r="D185" i="9"/>
  <c r="E185" i="9"/>
  <c r="C186" i="9"/>
  <c r="D186" i="9"/>
  <c r="E186" i="9"/>
  <c r="C187" i="9"/>
  <c r="D187" i="9"/>
  <c r="E187" i="9"/>
  <c r="C188" i="9"/>
  <c r="D188" i="9"/>
  <c r="E188" i="9"/>
  <c r="C189" i="9"/>
  <c r="D189" i="9"/>
  <c r="E189" i="9"/>
  <c r="C190" i="9"/>
  <c r="D190" i="9"/>
  <c r="E190" i="9"/>
  <c r="C191" i="9"/>
  <c r="D191" i="9"/>
  <c r="E191" i="9"/>
  <c r="C192" i="9"/>
  <c r="D192" i="9"/>
  <c r="E192" i="9"/>
  <c r="C193" i="9"/>
  <c r="D193" i="9"/>
  <c r="E193" i="9"/>
  <c r="C194" i="9"/>
  <c r="D194" i="9"/>
  <c r="E194" i="9"/>
  <c r="C195" i="9"/>
  <c r="D195" i="9"/>
  <c r="E195" i="9"/>
  <c r="C196" i="9"/>
  <c r="D196" i="9"/>
  <c r="E196" i="9"/>
  <c r="C197" i="9"/>
  <c r="D197" i="9"/>
  <c r="E197" i="9"/>
  <c r="C198" i="9"/>
  <c r="D198" i="9"/>
  <c r="E198" i="9"/>
  <c r="C199" i="9"/>
  <c r="D199" i="9"/>
  <c r="E199" i="9"/>
  <c r="C200" i="9"/>
  <c r="D200" i="9"/>
  <c r="E200" i="9"/>
  <c r="C201" i="9"/>
  <c r="D201" i="9"/>
  <c r="E201" i="9"/>
  <c r="C202" i="9"/>
  <c r="D202" i="9"/>
  <c r="E202" i="9"/>
  <c r="C203" i="9"/>
  <c r="D203" i="9"/>
  <c r="E203" i="9"/>
  <c r="C204" i="9"/>
  <c r="D204" i="9"/>
  <c r="E204" i="9"/>
  <c r="C205" i="9"/>
  <c r="D205" i="9"/>
  <c r="E205" i="9"/>
  <c r="C206" i="9"/>
  <c r="D206" i="9"/>
  <c r="E206" i="9"/>
  <c r="C207" i="9"/>
  <c r="D207" i="9"/>
  <c r="E207" i="9"/>
  <c r="C208" i="9"/>
  <c r="D208" i="9"/>
  <c r="E208" i="9"/>
  <c r="C209" i="9"/>
  <c r="D209" i="9"/>
  <c r="E209" i="9"/>
  <c r="C210" i="9"/>
  <c r="D210" i="9"/>
  <c r="E210" i="9"/>
  <c r="C211" i="9"/>
  <c r="D211" i="9"/>
  <c r="E211" i="9"/>
  <c r="C212" i="9"/>
  <c r="D212" i="9"/>
  <c r="E212" i="9"/>
  <c r="C213" i="9"/>
  <c r="D213" i="9"/>
  <c r="E213" i="9"/>
  <c r="C214" i="9"/>
  <c r="D214" i="9"/>
  <c r="E214" i="9"/>
  <c r="C215" i="9"/>
  <c r="D215" i="9"/>
  <c r="E215" i="9"/>
  <c r="C216" i="9"/>
  <c r="D216" i="9"/>
  <c r="E216" i="9"/>
  <c r="C217" i="9"/>
  <c r="D217" i="9"/>
  <c r="E217" i="9"/>
  <c r="C218" i="9"/>
  <c r="D218" i="9"/>
  <c r="E218" i="9"/>
  <c r="C219" i="9"/>
  <c r="D219" i="9"/>
  <c r="E219" i="9"/>
  <c r="C220" i="9"/>
  <c r="D220" i="9"/>
  <c r="E220" i="9"/>
  <c r="C221" i="9"/>
  <c r="D221" i="9"/>
  <c r="E221" i="9"/>
  <c r="C222" i="9"/>
  <c r="D222" i="9"/>
  <c r="E222" i="9"/>
  <c r="C223" i="9"/>
  <c r="D223" i="9"/>
  <c r="E223" i="9"/>
  <c r="C224" i="9"/>
  <c r="D224" i="9"/>
  <c r="E224" i="9"/>
  <c r="C225" i="9"/>
  <c r="D225" i="9"/>
  <c r="E225" i="9"/>
  <c r="C226" i="9"/>
  <c r="D226" i="9"/>
  <c r="E226" i="9"/>
  <c r="C227" i="9"/>
  <c r="D227" i="9"/>
  <c r="E227" i="9"/>
  <c r="C228" i="9"/>
  <c r="D228" i="9"/>
  <c r="E228" i="9"/>
  <c r="C229" i="9"/>
  <c r="D229" i="9"/>
  <c r="E229" i="9"/>
  <c r="C230" i="9"/>
  <c r="D230" i="9"/>
  <c r="E230" i="9"/>
  <c r="C231" i="9"/>
  <c r="D231" i="9"/>
  <c r="E231" i="9"/>
  <c r="C232" i="9"/>
  <c r="D232" i="9"/>
  <c r="E232" i="9"/>
  <c r="C233" i="9"/>
  <c r="D233" i="9"/>
  <c r="E233" i="9"/>
  <c r="C234" i="9"/>
  <c r="D234" i="9"/>
  <c r="E234" i="9"/>
  <c r="C235" i="9"/>
  <c r="D235" i="9"/>
  <c r="E235" i="9"/>
  <c r="C236" i="9"/>
  <c r="D236" i="9"/>
  <c r="E236" i="9"/>
  <c r="C237" i="9"/>
  <c r="D237" i="9"/>
  <c r="E237" i="9"/>
  <c r="C238" i="9"/>
  <c r="D238" i="9"/>
  <c r="E238" i="9"/>
  <c r="C239" i="9"/>
  <c r="D239" i="9"/>
  <c r="E239" i="9"/>
  <c r="C240" i="9"/>
  <c r="D240" i="9"/>
  <c r="E240" i="9"/>
  <c r="C241" i="9"/>
  <c r="D241" i="9"/>
  <c r="E241" i="9"/>
  <c r="C242" i="9"/>
  <c r="D242" i="9"/>
  <c r="E242" i="9"/>
  <c r="C243" i="9"/>
  <c r="D243" i="9"/>
  <c r="E243" i="9"/>
  <c r="C244" i="9"/>
  <c r="D244" i="9"/>
  <c r="E244" i="9"/>
  <c r="C245" i="9"/>
  <c r="D245" i="9"/>
  <c r="E245" i="9"/>
  <c r="C246" i="9"/>
  <c r="D246" i="9"/>
  <c r="E246" i="9"/>
  <c r="C247" i="9"/>
  <c r="D247" i="9"/>
  <c r="E247" i="9"/>
  <c r="C248" i="9"/>
  <c r="D248" i="9"/>
  <c r="E248" i="9"/>
  <c r="C249" i="9"/>
  <c r="D249" i="9"/>
  <c r="E249" i="9"/>
  <c r="C250" i="9"/>
  <c r="D250" i="9"/>
  <c r="E250" i="9"/>
  <c r="C251" i="9"/>
  <c r="D251" i="9"/>
  <c r="E251" i="9"/>
  <c r="C252" i="9"/>
  <c r="D252" i="9"/>
  <c r="E252" i="9"/>
  <c r="C253" i="9"/>
  <c r="D253" i="9"/>
  <c r="E253" i="9"/>
  <c r="C254" i="9"/>
  <c r="D254" i="9"/>
  <c r="E254" i="9"/>
  <c r="C255" i="9"/>
  <c r="D255" i="9"/>
  <c r="E255" i="9"/>
  <c r="C256" i="9"/>
  <c r="D256" i="9"/>
  <c r="E256" i="9"/>
  <c r="C257" i="9"/>
  <c r="D257" i="9"/>
  <c r="E257" i="9"/>
  <c r="C258" i="9"/>
  <c r="D258" i="9"/>
  <c r="E258" i="9"/>
  <c r="C259" i="9"/>
  <c r="D259" i="9"/>
  <c r="E259" i="9"/>
  <c r="C260" i="9"/>
  <c r="D260" i="9"/>
  <c r="E260" i="9"/>
  <c r="C261" i="9"/>
  <c r="D261" i="9"/>
  <c r="E261" i="9"/>
  <c r="C262" i="9"/>
  <c r="D262" i="9"/>
  <c r="E262" i="9"/>
  <c r="C263" i="9"/>
  <c r="D263" i="9"/>
  <c r="E263" i="9"/>
  <c r="C264" i="9"/>
  <c r="D264" i="9"/>
  <c r="E264" i="9"/>
  <c r="C265" i="9"/>
  <c r="D265" i="9"/>
  <c r="E265" i="9"/>
  <c r="C266" i="9"/>
  <c r="D266" i="9"/>
  <c r="E266" i="9"/>
  <c r="C267" i="9"/>
  <c r="D267" i="9"/>
  <c r="E267" i="9"/>
  <c r="C268" i="9"/>
  <c r="D268" i="9"/>
  <c r="E268" i="9"/>
  <c r="C269" i="9"/>
  <c r="D269" i="9"/>
  <c r="E269" i="9"/>
  <c r="C270" i="9"/>
  <c r="D270" i="9"/>
  <c r="E270" i="9"/>
  <c r="C271" i="9"/>
  <c r="D271" i="9"/>
  <c r="E271" i="9"/>
  <c r="C272" i="9"/>
  <c r="D272" i="9"/>
  <c r="E272" i="9"/>
  <c r="C273" i="9"/>
  <c r="D273" i="9"/>
  <c r="E273" i="9"/>
  <c r="C274" i="9"/>
  <c r="D274" i="9"/>
  <c r="E274" i="9"/>
  <c r="C275" i="9"/>
  <c r="D275" i="9"/>
  <c r="E275" i="9"/>
  <c r="C276" i="9"/>
  <c r="D276" i="9"/>
  <c r="E276" i="9"/>
  <c r="C277" i="9"/>
  <c r="D277" i="9"/>
  <c r="E277" i="9"/>
  <c r="C278" i="9"/>
  <c r="D278" i="9"/>
  <c r="E278" i="9"/>
  <c r="C279" i="9"/>
  <c r="D279" i="9"/>
  <c r="E279" i="9"/>
  <c r="C280" i="9"/>
  <c r="D280" i="9"/>
  <c r="E280" i="9"/>
  <c r="C281" i="9"/>
  <c r="D281" i="9"/>
  <c r="E281" i="9"/>
  <c r="C282" i="9"/>
  <c r="D282" i="9"/>
  <c r="E282" i="9"/>
  <c r="C283" i="9"/>
  <c r="D283" i="9"/>
  <c r="E283" i="9"/>
  <c r="C284" i="9"/>
  <c r="D284" i="9"/>
  <c r="E284" i="9"/>
  <c r="C285" i="9"/>
  <c r="D285" i="9"/>
  <c r="E285" i="9"/>
  <c r="C286" i="9"/>
  <c r="D286" i="9"/>
  <c r="E286" i="9"/>
  <c r="C287" i="9"/>
  <c r="D287" i="9"/>
  <c r="E287" i="9"/>
  <c r="C288" i="9"/>
  <c r="D288" i="9"/>
  <c r="E288" i="9"/>
  <c r="C289" i="9"/>
  <c r="D289" i="9"/>
  <c r="E289" i="9"/>
  <c r="C290" i="9"/>
  <c r="D290" i="9"/>
  <c r="E290" i="9"/>
  <c r="C291" i="9"/>
  <c r="D291" i="9"/>
  <c r="E291" i="9"/>
  <c r="C292" i="9"/>
  <c r="D292" i="9"/>
  <c r="E292" i="9"/>
  <c r="C293" i="9"/>
  <c r="D293" i="9"/>
  <c r="E293" i="9"/>
  <c r="C294" i="9"/>
  <c r="D294" i="9"/>
  <c r="E294" i="9"/>
  <c r="C295" i="9"/>
  <c r="D295" i="9"/>
  <c r="E295" i="9"/>
  <c r="C296" i="9"/>
  <c r="D296" i="9"/>
  <c r="E296" i="9"/>
  <c r="C297" i="9"/>
  <c r="D297" i="9"/>
  <c r="E297" i="9"/>
  <c r="C298" i="9"/>
  <c r="D298" i="9"/>
  <c r="E298" i="9"/>
  <c r="C299" i="9"/>
  <c r="D299" i="9"/>
  <c r="E299" i="9"/>
  <c r="C300" i="9"/>
  <c r="D300" i="9"/>
  <c r="E300" i="9"/>
  <c r="C301" i="9"/>
  <c r="D301" i="9"/>
  <c r="E301" i="9"/>
  <c r="C302" i="9"/>
  <c r="D302" i="9"/>
  <c r="E302" i="9"/>
  <c r="C303" i="9"/>
  <c r="D303" i="9"/>
  <c r="E303" i="9"/>
  <c r="C304" i="9"/>
  <c r="D304" i="9"/>
  <c r="E304" i="9"/>
  <c r="C305" i="9"/>
  <c r="D305" i="9"/>
  <c r="E305" i="9"/>
  <c r="C306" i="9"/>
  <c r="D306" i="9"/>
  <c r="E306" i="9"/>
  <c r="C307" i="9"/>
  <c r="D307" i="9"/>
  <c r="E307" i="9"/>
  <c r="C308" i="9"/>
  <c r="D308" i="9"/>
  <c r="E308" i="9"/>
  <c r="C309" i="9"/>
  <c r="D309" i="9"/>
  <c r="E309" i="9"/>
  <c r="C310" i="9"/>
  <c r="D310" i="9"/>
  <c r="E310" i="9"/>
  <c r="C311" i="9"/>
  <c r="D311" i="9"/>
  <c r="E311" i="9"/>
  <c r="C312" i="9"/>
  <c r="D312" i="9"/>
  <c r="E312" i="9"/>
  <c r="C313" i="9"/>
  <c r="D313" i="9"/>
  <c r="E313" i="9"/>
  <c r="C314" i="9"/>
  <c r="D314" i="9"/>
  <c r="E314" i="9"/>
  <c r="C315" i="9"/>
  <c r="D315" i="9"/>
  <c r="E315" i="9"/>
  <c r="C316" i="9"/>
  <c r="D316" i="9"/>
  <c r="E316" i="9"/>
  <c r="C317" i="9"/>
  <c r="D317" i="9"/>
  <c r="E317" i="9"/>
  <c r="C318" i="9"/>
  <c r="D318" i="9"/>
  <c r="E318" i="9"/>
  <c r="C319" i="9"/>
  <c r="D319" i="9"/>
  <c r="E319" i="9"/>
  <c r="C320" i="9"/>
  <c r="D320" i="9"/>
  <c r="E320" i="9"/>
  <c r="C321" i="9"/>
  <c r="D321" i="9"/>
  <c r="E321" i="9"/>
  <c r="C322" i="9"/>
  <c r="D322" i="9"/>
  <c r="E322" i="9"/>
  <c r="C323" i="9"/>
  <c r="D323" i="9"/>
  <c r="E323" i="9"/>
  <c r="C324" i="9"/>
  <c r="D324" i="9"/>
  <c r="E324" i="9"/>
  <c r="C325" i="9"/>
  <c r="D325" i="9"/>
  <c r="E325" i="9"/>
  <c r="C326" i="9"/>
  <c r="D326" i="9"/>
  <c r="E326" i="9"/>
  <c r="C327" i="9"/>
  <c r="D327" i="9"/>
  <c r="E327" i="9"/>
  <c r="C328" i="9"/>
  <c r="D328" i="9"/>
  <c r="E328" i="9"/>
  <c r="C329" i="9"/>
  <c r="D329" i="9"/>
  <c r="E329" i="9"/>
  <c r="C330" i="9"/>
  <c r="D330" i="9"/>
  <c r="E330" i="9"/>
  <c r="C331" i="9"/>
  <c r="D331" i="9"/>
  <c r="E331" i="9"/>
  <c r="C332" i="9"/>
  <c r="D332" i="9"/>
  <c r="E332" i="9"/>
  <c r="C333" i="9"/>
  <c r="D333" i="9"/>
  <c r="E333" i="9"/>
  <c r="C334" i="9"/>
  <c r="D334" i="9"/>
  <c r="E334" i="9"/>
  <c r="C335" i="9"/>
  <c r="D335" i="9"/>
  <c r="E335" i="9"/>
  <c r="C336" i="9"/>
  <c r="D336" i="9"/>
  <c r="E336" i="9"/>
  <c r="C337" i="9"/>
  <c r="D337" i="9"/>
  <c r="E337" i="9"/>
  <c r="C338" i="9"/>
  <c r="D338" i="9"/>
  <c r="E338" i="9"/>
  <c r="C339" i="9"/>
  <c r="D339" i="9"/>
  <c r="E339" i="9"/>
  <c r="C340" i="9"/>
  <c r="D340" i="9"/>
  <c r="E340" i="9"/>
  <c r="C341" i="9"/>
  <c r="D341" i="9"/>
  <c r="E341" i="9"/>
  <c r="C342" i="9"/>
  <c r="D342" i="9"/>
  <c r="E342" i="9"/>
  <c r="C343" i="9"/>
  <c r="D343" i="9"/>
  <c r="E343" i="9"/>
  <c r="C344" i="9"/>
  <c r="D344" i="9"/>
  <c r="E344" i="9"/>
  <c r="C345" i="9"/>
  <c r="D345" i="9"/>
  <c r="E345" i="9"/>
  <c r="C346" i="9"/>
  <c r="D346" i="9"/>
  <c r="E346" i="9"/>
  <c r="C347" i="9"/>
  <c r="D347" i="9"/>
  <c r="E347" i="9"/>
  <c r="C348" i="9"/>
  <c r="D348" i="9"/>
  <c r="E348" i="9"/>
  <c r="C349" i="9"/>
  <c r="D349" i="9"/>
  <c r="E349" i="9"/>
  <c r="C350" i="9"/>
  <c r="D350" i="9"/>
  <c r="E350" i="9"/>
  <c r="C351" i="9"/>
  <c r="D351" i="9"/>
  <c r="E351" i="9"/>
  <c r="C352" i="9"/>
  <c r="D352" i="9"/>
  <c r="E352" i="9"/>
  <c r="C353" i="9"/>
  <c r="D353" i="9"/>
  <c r="E353" i="9"/>
  <c r="C354" i="9"/>
  <c r="D354" i="9"/>
  <c r="E354" i="9"/>
  <c r="C355" i="9"/>
  <c r="D355" i="9"/>
  <c r="E355" i="9"/>
  <c r="C356" i="9"/>
  <c r="D356" i="9"/>
  <c r="E356" i="9"/>
  <c r="C357" i="9"/>
  <c r="D357" i="9"/>
  <c r="E357" i="9"/>
  <c r="C358" i="9"/>
  <c r="D358" i="9"/>
  <c r="E358" i="9"/>
  <c r="C359" i="9"/>
  <c r="D359" i="9"/>
  <c r="E359" i="9"/>
  <c r="C360" i="9"/>
  <c r="D360" i="9"/>
  <c r="E360" i="9"/>
  <c r="C361" i="9"/>
  <c r="D361" i="9"/>
  <c r="E361" i="9"/>
  <c r="C362" i="9"/>
  <c r="D362" i="9"/>
  <c r="E362" i="9"/>
  <c r="C363" i="9"/>
  <c r="D363" i="9"/>
  <c r="E363" i="9"/>
  <c r="C364" i="9"/>
  <c r="D364" i="9"/>
  <c r="E364" i="9"/>
  <c r="C365" i="9"/>
  <c r="D365" i="9"/>
  <c r="E365" i="9"/>
  <c r="C366" i="9"/>
  <c r="D366" i="9"/>
  <c r="E366" i="9"/>
  <c r="C367" i="9"/>
  <c r="D367" i="9"/>
  <c r="E367" i="9"/>
  <c r="C368" i="9"/>
  <c r="D368" i="9"/>
  <c r="E368" i="9"/>
  <c r="C369" i="9"/>
  <c r="D369" i="9"/>
  <c r="E369" i="9"/>
  <c r="C370" i="9"/>
  <c r="D370" i="9"/>
  <c r="E370" i="9"/>
  <c r="C371" i="9"/>
  <c r="D371" i="9"/>
  <c r="E371" i="9"/>
  <c r="C372" i="9"/>
  <c r="D372" i="9"/>
  <c r="E372" i="9"/>
  <c r="C373" i="9"/>
  <c r="D373" i="9"/>
  <c r="E373" i="9"/>
  <c r="C374" i="9"/>
  <c r="D374" i="9"/>
  <c r="E374" i="9"/>
  <c r="C375" i="9"/>
  <c r="D375" i="9"/>
  <c r="E375" i="9"/>
  <c r="C376" i="9"/>
  <c r="D376" i="9"/>
  <c r="E376" i="9"/>
  <c r="C377" i="9"/>
  <c r="D377" i="9"/>
  <c r="E377" i="9"/>
  <c r="C378" i="9"/>
  <c r="D378" i="9"/>
  <c r="E378" i="9"/>
  <c r="C379" i="9"/>
  <c r="D379" i="9"/>
  <c r="E379" i="9"/>
  <c r="C380" i="9"/>
  <c r="D380" i="9"/>
  <c r="E380" i="9"/>
  <c r="C381" i="9"/>
  <c r="D381" i="9"/>
  <c r="E381" i="9"/>
  <c r="C382" i="9"/>
  <c r="D382" i="9"/>
  <c r="E382" i="9"/>
  <c r="C383" i="9"/>
  <c r="D383" i="9"/>
  <c r="E383" i="9"/>
  <c r="C384" i="9"/>
  <c r="D384" i="9"/>
  <c r="E384" i="9"/>
  <c r="C385" i="9"/>
  <c r="D385" i="9"/>
  <c r="E385" i="9"/>
  <c r="C386" i="9"/>
  <c r="D386" i="9"/>
  <c r="E386" i="9"/>
  <c r="C387" i="9"/>
  <c r="D387" i="9"/>
  <c r="E387" i="9"/>
  <c r="C388" i="9"/>
  <c r="D388" i="9"/>
  <c r="E388" i="9"/>
  <c r="C389" i="9"/>
  <c r="D389" i="9"/>
  <c r="E389" i="9"/>
  <c r="C390" i="9"/>
  <c r="D390" i="9"/>
  <c r="E390" i="9"/>
  <c r="C391" i="9"/>
  <c r="D391" i="9"/>
  <c r="E391" i="9"/>
  <c r="C392" i="9"/>
  <c r="D392" i="9"/>
  <c r="E392" i="9"/>
  <c r="C393" i="9"/>
  <c r="D393" i="9"/>
  <c r="E393" i="9"/>
  <c r="C394" i="9"/>
  <c r="D394" i="9"/>
  <c r="E394" i="9"/>
  <c r="C395" i="9"/>
  <c r="D395" i="9"/>
  <c r="E395" i="9"/>
  <c r="C396" i="9"/>
  <c r="D396" i="9"/>
  <c r="E396" i="9"/>
  <c r="C397" i="9"/>
  <c r="D397" i="9"/>
  <c r="E397" i="9"/>
  <c r="C398" i="9"/>
  <c r="D398" i="9"/>
  <c r="E398" i="9"/>
  <c r="C399" i="9"/>
  <c r="D399" i="9"/>
  <c r="E399" i="9"/>
  <c r="C400" i="9"/>
  <c r="D400" i="9"/>
  <c r="E400" i="9"/>
  <c r="C401" i="9"/>
  <c r="D401" i="9"/>
  <c r="E401" i="9"/>
  <c r="C402" i="9"/>
  <c r="D402" i="9"/>
  <c r="E402" i="9"/>
  <c r="C403" i="9"/>
  <c r="D403" i="9"/>
  <c r="E403" i="9"/>
  <c r="C404" i="9"/>
  <c r="D404" i="9"/>
  <c r="E404" i="9"/>
  <c r="C405" i="9"/>
  <c r="D405" i="9"/>
  <c r="E405" i="9"/>
  <c r="C406" i="9"/>
  <c r="D406" i="9"/>
  <c r="E406" i="9"/>
  <c r="C407" i="9"/>
  <c r="D407" i="9"/>
  <c r="E407" i="9"/>
  <c r="C408" i="9"/>
  <c r="D408" i="9"/>
  <c r="E408" i="9"/>
  <c r="C409" i="9"/>
  <c r="D409" i="9"/>
  <c r="E409" i="9"/>
  <c r="C410" i="9"/>
  <c r="D410" i="9"/>
  <c r="E410" i="9"/>
  <c r="C411" i="9"/>
  <c r="D411" i="9"/>
  <c r="E411" i="9"/>
  <c r="C412" i="9"/>
  <c r="D412" i="9"/>
  <c r="E412" i="9"/>
  <c r="C413" i="9"/>
  <c r="D413" i="9"/>
  <c r="E413" i="9"/>
  <c r="C414" i="9"/>
  <c r="D414" i="9"/>
  <c r="E414" i="9"/>
  <c r="C415" i="9"/>
  <c r="D415" i="9"/>
  <c r="E415" i="9"/>
  <c r="C416" i="9"/>
  <c r="D416" i="9"/>
  <c r="E416" i="9"/>
  <c r="C417" i="9"/>
  <c r="D417" i="9"/>
  <c r="E417" i="9"/>
  <c r="C418" i="9"/>
  <c r="D418" i="9"/>
  <c r="E418" i="9"/>
  <c r="C419" i="9"/>
  <c r="D419" i="9"/>
  <c r="E419" i="9"/>
  <c r="C420" i="9"/>
  <c r="D420" i="9"/>
  <c r="E420" i="9"/>
  <c r="C421" i="9"/>
  <c r="D421" i="9"/>
  <c r="E421" i="9"/>
  <c r="C422" i="9"/>
  <c r="D422" i="9"/>
  <c r="E422" i="9"/>
  <c r="C423" i="9"/>
  <c r="D423" i="9"/>
  <c r="E423" i="9"/>
  <c r="C424" i="9"/>
  <c r="D424" i="9"/>
  <c r="E424" i="9"/>
  <c r="C425" i="9"/>
  <c r="D425" i="9"/>
  <c r="E425" i="9"/>
  <c r="C426" i="9"/>
  <c r="D426" i="9"/>
  <c r="E426" i="9"/>
  <c r="C427" i="9"/>
  <c r="D427" i="9"/>
  <c r="E427" i="9"/>
  <c r="C428" i="9"/>
  <c r="D428" i="9"/>
  <c r="E428" i="9"/>
  <c r="C429" i="9"/>
  <c r="D429" i="9"/>
  <c r="E429" i="9"/>
  <c r="C430" i="9"/>
  <c r="D430" i="9"/>
  <c r="E430" i="9"/>
  <c r="C431" i="9"/>
  <c r="D431" i="9"/>
  <c r="E431" i="9"/>
  <c r="C432" i="9"/>
  <c r="D432" i="9"/>
  <c r="E432" i="9"/>
  <c r="C433" i="9"/>
  <c r="D433" i="9"/>
  <c r="E433" i="9"/>
  <c r="C434" i="9"/>
  <c r="D434" i="9"/>
  <c r="E434" i="9"/>
  <c r="C435" i="9"/>
  <c r="D435" i="9"/>
  <c r="E435" i="9"/>
  <c r="C436" i="9"/>
  <c r="D436" i="9"/>
  <c r="E436" i="9"/>
  <c r="C437" i="9"/>
  <c r="D437" i="9"/>
  <c r="E437" i="9"/>
  <c r="C438" i="9"/>
  <c r="D438" i="9"/>
  <c r="E438" i="9"/>
  <c r="C439" i="9"/>
  <c r="D439" i="9"/>
  <c r="E439" i="9"/>
  <c r="C440" i="9"/>
  <c r="D440" i="9"/>
  <c r="E440" i="9"/>
  <c r="C441" i="9"/>
  <c r="D441" i="9"/>
  <c r="E441" i="9"/>
  <c r="C442" i="9"/>
  <c r="D442" i="9"/>
  <c r="E442" i="9"/>
  <c r="C443" i="9"/>
  <c r="D443" i="9"/>
  <c r="E443" i="9"/>
  <c r="C444" i="9"/>
  <c r="D444" i="9"/>
  <c r="E444" i="9"/>
  <c r="C445" i="9"/>
  <c r="D445" i="9"/>
  <c r="E445" i="9"/>
  <c r="C446" i="9"/>
  <c r="D446" i="9"/>
  <c r="E446" i="9"/>
  <c r="C447" i="9"/>
  <c r="D447" i="9"/>
  <c r="E447" i="9"/>
  <c r="C448" i="9"/>
  <c r="D448" i="9"/>
  <c r="E448" i="9"/>
  <c r="C449" i="9"/>
  <c r="D449" i="9"/>
  <c r="E449" i="9"/>
  <c r="C450" i="9"/>
  <c r="D450" i="9"/>
  <c r="E450" i="9"/>
  <c r="C451" i="9"/>
  <c r="D451" i="9"/>
  <c r="E451" i="9"/>
  <c r="C452" i="9"/>
  <c r="D452" i="9"/>
  <c r="E452" i="9"/>
  <c r="C453" i="9"/>
  <c r="D453" i="9"/>
  <c r="E453" i="9"/>
  <c r="C454" i="9"/>
  <c r="D454" i="9"/>
  <c r="E454" i="9"/>
  <c r="C455" i="9"/>
  <c r="D455" i="9"/>
  <c r="E455" i="9"/>
  <c r="C456" i="9"/>
  <c r="D456" i="9"/>
  <c r="E456" i="9"/>
  <c r="C457" i="9"/>
  <c r="D457" i="9"/>
  <c r="E457" i="9"/>
  <c r="C458" i="9"/>
  <c r="D458" i="9"/>
  <c r="E458" i="9"/>
  <c r="C459" i="9"/>
  <c r="D459" i="9"/>
  <c r="E459" i="9"/>
  <c r="C460" i="9"/>
  <c r="D460" i="9"/>
  <c r="E460" i="9"/>
  <c r="C461" i="9"/>
  <c r="D461" i="9"/>
  <c r="E461" i="9"/>
  <c r="C462" i="9"/>
  <c r="D462" i="9"/>
  <c r="E462" i="9"/>
  <c r="C463" i="9"/>
  <c r="D463" i="9"/>
  <c r="E463" i="9"/>
  <c r="C464" i="9"/>
  <c r="D464" i="9"/>
  <c r="E464" i="9"/>
  <c r="C465" i="9"/>
  <c r="D465" i="9"/>
  <c r="E465" i="9"/>
  <c r="C466" i="9"/>
  <c r="D466" i="9"/>
  <c r="E466" i="9"/>
  <c r="C467" i="9"/>
  <c r="D467" i="9"/>
  <c r="E467" i="9"/>
  <c r="C468" i="9"/>
  <c r="D468" i="9"/>
  <c r="E468" i="9"/>
  <c r="C469" i="9"/>
  <c r="D469" i="9"/>
  <c r="E469" i="9"/>
  <c r="C470" i="9"/>
  <c r="D470" i="9"/>
  <c r="E470" i="9"/>
  <c r="C471" i="9"/>
  <c r="D471" i="9"/>
  <c r="E471" i="9"/>
  <c r="C472" i="9"/>
  <c r="D472" i="9"/>
  <c r="E472" i="9"/>
  <c r="C473" i="9"/>
  <c r="D473" i="9"/>
  <c r="E473" i="9"/>
  <c r="C474" i="9"/>
  <c r="D474" i="9"/>
  <c r="E474" i="9"/>
  <c r="C475" i="9"/>
  <c r="D475" i="9"/>
  <c r="E475" i="9"/>
  <c r="C476" i="9"/>
  <c r="D476" i="9"/>
  <c r="E476" i="9"/>
  <c r="C477" i="9"/>
  <c r="D477" i="9"/>
  <c r="E477" i="9"/>
  <c r="C478" i="9"/>
  <c r="D478" i="9"/>
  <c r="E478" i="9"/>
  <c r="C479" i="9"/>
  <c r="D479" i="9"/>
  <c r="E479" i="9"/>
  <c r="C480" i="9"/>
  <c r="D480" i="9"/>
  <c r="E480" i="9"/>
  <c r="C481" i="9"/>
  <c r="D481" i="9"/>
  <c r="E481" i="9"/>
  <c r="C482" i="9"/>
  <c r="D482" i="9"/>
  <c r="E482" i="9"/>
  <c r="C483" i="9"/>
  <c r="D483" i="9"/>
  <c r="E483" i="9"/>
  <c r="C484" i="9"/>
  <c r="D484" i="9"/>
  <c r="E484" i="9"/>
  <c r="C485" i="9"/>
  <c r="D485" i="9"/>
  <c r="E485" i="9"/>
  <c r="C486" i="9"/>
  <c r="D486" i="9"/>
  <c r="E486" i="9"/>
  <c r="C487" i="9"/>
  <c r="D487" i="9"/>
  <c r="E487" i="9"/>
  <c r="C488" i="9"/>
  <c r="D488" i="9"/>
  <c r="E488" i="9"/>
  <c r="C489" i="9"/>
  <c r="D489" i="9"/>
  <c r="E489" i="9"/>
  <c r="C490" i="9"/>
  <c r="D490" i="9"/>
  <c r="E490" i="9"/>
  <c r="C491" i="9"/>
  <c r="D491" i="9"/>
  <c r="E491" i="9"/>
  <c r="C492" i="9"/>
  <c r="D492" i="9"/>
  <c r="E492" i="9"/>
  <c r="C493" i="9"/>
  <c r="D493" i="9"/>
  <c r="E493" i="9"/>
  <c r="C494" i="9"/>
  <c r="D494" i="9"/>
  <c r="E494" i="9"/>
  <c r="C495" i="9"/>
  <c r="D495" i="9"/>
  <c r="E495" i="9"/>
  <c r="C496" i="9"/>
  <c r="D496" i="9"/>
  <c r="E496" i="9"/>
  <c r="C497" i="9"/>
  <c r="D497" i="9"/>
  <c r="E497" i="9"/>
  <c r="C498" i="9"/>
  <c r="D498" i="9"/>
  <c r="E498" i="9"/>
  <c r="C499" i="9"/>
  <c r="D499" i="9"/>
  <c r="E499" i="9"/>
  <c r="C500" i="9"/>
  <c r="D500" i="9"/>
  <c r="E500" i="9"/>
  <c r="C501" i="9"/>
  <c r="D501" i="9"/>
  <c r="E501" i="9"/>
  <c r="O4" i="9"/>
  <c r="P4" i="9"/>
  <c r="O3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2" i="9"/>
  <c r="M2" i="9"/>
  <c r="J2" i="9"/>
  <c r="I2" i="9"/>
  <c r="G2" i="9"/>
  <c r="N2" i="9" s="1"/>
  <c r="E2" i="9"/>
  <c r="D2" i="9"/>
  <c r="S912" i="1"/>
  <c r="Q912" i="1" s="1"/>
  <c r="S911" i="1"/>
  <c r="Q911" i="1" s="1"/>
  <c r="S910" i="1"/>
  <c r="Q910" i="1" s="1"/>
  <c r="S909" i="1"/>
  <c r="Q909" i="1" s="1"/>
  <c r="S908" i="1"/>
  <c r="Q908" i="1" s="1"/>
  <c r="S907" i="1"/>
  <c r="Q907" i="1" s="1"/>
  <c r="S906" i="1"/>
  <c r="Q906" i="1" s="1"/>
  <c r="S905" i="1"/>
  <c r="Q905" i="1" s="1"/>
  <c r="S904" i="1"/>
  <c r="Q904" i="1" s="1"/>
  <c r="S903" i="1"/>
  <c r="Q903" i="1" s="1"/>
  <c r="S902" i="1"/>
  <c r="Q902" i="1" s="1"/>
  <c r="S901" i="1"/>
  <c r="Q901" i="1" s="1"/>
  <c r="S900" i="1"/>
  <c r="Q900" i="1" s="1"/>
  <c r="S899" i="1"/>
  <c r="Q899" i="1" s="1"/>
  <c r="S898" i="1"/>
  <c r="Q898" i="1" s="1"/>
  <c r="S897" i="1"/>
  <c r="Q897" i="1" s="1"/>
  <c r="S896" i="1"/>
  <c r="Q896" i="1" s="1"/>
  <c r="S895" i="1"/>
  <c r="Q895" i="1" s="1"/>
  <c r="S894" i="1"/>
  <c r="Q894" i="1" s="1"/>
  <c r="S893" i="1"/>
  <c r="Q893" i="1" s="1"/>
  <c r="S892" i="1"/>
  <c r="Q892" i="1" s="1"/>
  <c r="S891" i="1"/>
  <c r="Q891" i="1" s="1"/>
  <c r="S890" i="1"/>
  <c r="Q890" i="1" s="1"/>
  <c r="S889" i="1"/>
  <c r="Q889" i="1" s="1"/>
  <c r="S888" i="1"/>
  <c r="Q888" i="1" s="1"/>
  <c r="S887" i="1"/>
  <c r="Q887" i="1" s="1"/>
  <c r="S886" i="1"/>
  <c r="Q886" i="1" s="1"/>
  <c r="S885" i="1"/>
  <c r="Q885" i="1" s="1"/>
  <c r="S884" i="1"/>
  <c r="Q884" i="1" s="1"/>
  <c r="S883" i="1"/>
  <c r="Q883" i="1" s="1"/>
  <c r="S882" i="1"/>
  <c r="Q882" i="1" s="1"/>
  <c r="S881" i="1"/>
  <c r="Q881" i="1" s="1"/>
  <c r="S880" i="1"/>
  <c r="Q880" i="1" s="1"/>
  <c r="S879" i="1"/>
  <c r="Q879" i="1" s="1"/>
  <c r="S878" i="1"/>
  <c r="Q878" i="1" s="1"/>
  <c r="S877" i="1"/>
  <c r="Q877" i="1" s="1"/>
  <c r="S876" i="1"/>
  <c r="Q876" i="1" s="1"/>
  <c r="S875" i="1"/>
  <c r="Q875" i="1" s="1"/>
  <c r="S874" i="1"/>
  <c r="Q874" i="1" s="1"/>
  <c r="S873" i="1"/>
  <c r="Q873" i="1" s="1"/>
  <c r="S872" i="1"/>
  <c r="Q872" i="1" s="1"/>
  <c r="S871" i="1"/>
  <c r="Q871" i="1" s="1"/>
  <c r="S870" i="1"/>
  <c r="Q870" i="1" s="1"/>
  <c r="S869" i="1"/>
  <c r="Q869" i="1" s="1"/>
  <c r="S868" i="1"/>
  <c r="Q868" i="1" s="1"/>
  <c r="S867" i="1"/>
  <c r="Q867" i="1" s="1"/>
  <c r="S866" i="1"/>
  <c r="Q866" i="1" s="1"/>
  <c r="S865" i="1"/>
  <c r="Q865" i="1" s="1"/>
  <c r="S864" i="1"/>
  <c r="Q864" i="1" s="1"/>
  <c r="S863" i="1"/>
  <c r="Q863" i="1" s="1"/>
  <c r="S862" i="1"/>
  <c r="Q862" i="1" s="1"/>
  <c r="S861" i="1"/>
  <c r="Q861" i="1" s="1"/>
  <c r="S860" i="1"/>
  <c r="Q860" i="1" s="1"/>
  <c r="S859" i="1"/>
  <c r="Q859" i="1" s="1"/>
  <c r="S858" i="1"/>
  <c r="Q858" i="1" s="1"/>
  <c r="S857" i="1"/>
  <c r="Q857" i="1" s="1"/>
  <c r="S856" i="1"/>
  <c r="Q856" i="1" s="1"/>
  <c r="S855" i="1"/>
  <c r="Q855" i="1" s="1"/>
  <c r="S854" i="1"/>
  <c r="Q854" i="1" s="1"/>
  <c r="S853" i="1"/>
  <c r="Q853" i="1" s="1"/>
  <c r="S852" i="1"/>
  <c r="Q852" i="1" s="1"/>
  <c r="S851" i="1"/>
  <c r="Q851" i="1" s="1"/>
  <c r="S850" i="1"/>
  <c r="Q850" i="1" s="1"/>
  <c r="S849" i="1"/>
  <c r="Q849" i="1" s="1"/>
  <c r="S848" i="1"/>
  <c r="Q848" i="1" s="1"/>
  <c r="S847" i="1"/>
  <c r="Q847" i="1" s="1"/>
  <c r="S846" i="1"/>
  <c r="Q846" i="1" s="1"/>
  <c r="S845" i="1"/>
  <c r="Q845" i="1" s="1"/>
  <c r="S844" i="1"/>
  <c r="Q844" i="1" s="1"/>
  <c r="S843" i="1"/>
  <c r="Q843" i="1" s="1"/>
  <c r="S842" i="1"/>
  <c r="Q842" i="1" s="1"/>
  <c r="S841" i="1"/>
  <c r="Q841" i="1" s="1"/>
  <c r="S840" i="1"/>
  <c r="Q840" i="1" s="1"/>
  <c r="S839" i="1"/>
  <c r="Q839" i="1" s="1"/>
  <c r="S838" i="1"/>
  <c r="Q838" i="1" s="1"/>
  <c r="S837" i="1"/>
  <c r="Q837" i="1" s="1"/>
  <c r="S836" i="1"/>
  <c r="Q836" i="1" s="1"/>
  <c r="S835" i="1"/>
  <c r="Q835" i="1" s="1"/>
  <c r="S834" i="1"/>
  <c r="Q834" i="1" s="1"/>
  <c r="S833" i="1"/>
  <c r="Q833" i="1" s="1"/>
  <c r="S832" i="1"/>
  <c r="Q832" i="1" s="1"/>
  <c r="S831" i="1"/>
  <c r="Q831" i="1" s="1"/>
  <c r="S830" i="1"/>
  <c r="Q830" i="1" s="1"/>
  <c r="S829" i="1"/>
  <c r="Q829" i="1" s="1"/>
  <c r="S828" i="1"/>
  <c r="Q828" i="1" s="1"/>
  <c r="S827" i="1"/>
  <c r="Q827" i="1" s="1"/>
  <c r="S826" i="1"/>
  <c r="Q826" i="1" s="1"/>
  <c r="S825" i="1"/>
  <c r="Q825" i="1" s="1"/>
  <c r="S824" i="1"/>
  <c r="Q824" i="1" s="1"/>
  <c r="S823" i="1"/>
  <c r="Q823" i="1" s="1"/>
  <c r="S822" i="1"/>
  <c r="Q822" i="1" s="1"/>
  <c r="S821" i="1"/>
  <c r="Q821" i="1" s="1"/>
  <c r="S820" i="1"/>
  <c r="Q820" i="1" s="1"/>
  <c r="S819" i="1"/>
  <c r="Q819" i="1" s="1"/>
  <c r="S818" i="1"/>
  <c r="Q818" i="1" s="1"/>
  <c r="S817" i="1"/>
  <c r="Q817" i="1" s="1"/>
  <c r="S816" i="1"/>
  <c r="Q816" i="1" s="1"/>
  <c r="S815" i="1"/>
  <c r="Q815" i="1" s="1"/>
  <c r="S814" i="1"/>
  <c r="Q814" i="1" s="1"/>
  <c r="S813" i="1"/>
  <c r="Q813" i="1" s="1"/>
  <c r="S812" i="1"/>
  <c r="Q812" i="1" s="1"/>
  <c r="S811" i="1"/>
  <c r="Q811" i="1" s="1"/>
  <c r="S810" i="1"/>
  <c r="Q810" i="1" s="1"/>
  <c r="S809" i="1"/>
  <c r="Q809" i="1" s="1"/>
  <c r="S808" i="1"/>
  <c r="Q808" i="1" s="1"/>
  <c r="S807" i="1"/>
  <c r="Q807" i="1" s="1"/>
  <c r="S806" i="1"/>
  <c r="Q806" i="1" s="1"/>
  <c r="S805" i="1"/>
  <c r="Q805" i="1" s="1"/>
  <c r="S804" i="1"/>
  <c r="Q804" i="1" s="1"/>
  <c r="S803" i="1"/>
  <c r="Q803" i="1" s="1"/>
  <c r="S802" i="1"/>
  <c r="Q802" i="1" s="1"/>
  <c r="S801" i="1"/>
  <c r="Q801" i="1" s="1"/>
  <c r="S800" i="1"/>
  <c r="Q800" i="1" s="1"/>
  <c r="S799" i="1"/>
  <c r="Q799" i="1" s="1"/>
  <c r="S798" i="1"/>
  <c r="Q798" i="1" s="1"/>
  <c r="S797" i="1"/>
  <c r="Q797" i="1" s="1"/>
  <c r="S796" i="1"/>
  <c r="Q796" i="1" s="1"/>
  <c r="S795" i="1"/>
  <c r="Q795" i="1" s="1"/>
  <c r="S794" i="1"/>
  <c r="Q794" i="1" s="1"/>
  <c r="S793" i="1"/>
  <c r="Q793" i="1" s="1"/>
  <c r="S792" i="1"/>
  <c r="Q792" i="1" s="1"/>
  <c r="S791" i="1"/>
  <c r="Q791" i="1" s="1"/>
  <c r="S790" i="1"/>
  <c r="Q790" i="1" s="1"/>
  <c r="S789" i="1"/>
  <c r="Q789" i="1" s="1"/>
  <c r="S788" i="1"/>
  <c r="Q788" i="1" s="1"/>
  <c r="S787" i="1"/>
  <c r="Q787" i="1" s="1"/>
  <c r="S786" i="1"/>
  <c r="Q786" i="1" s="1"/>
  <c r="S785" i="1"/>
  <c r="Q785" i="1" s="1"/>
  <c r="S784" i="1"/>
  <c r="Q784" i="1" s="1"/>
  <c r="S783" i="1"/>
  <c r="Q783" i="1" s="1"/>
  <c r="S782" i="1"/>
  <c r="Q782" i="1" s="1"/>
  <c r="S781" i="1"/>
  <c r="Q781" i="1" s="1"/>
  <c r="S780" i="1"/>
  <c r="Q780" i="1" s="1"/>
  <c r="S779" i="1"/>
  <c r="Q779" i="1" s="1"/>
  <c r="S778" i="1"/>
  <c r="Q778" i="1" s="1"/>
  <c r="S777" i="1"/>
  <c r="Q777" i="1" s="1"/>
  <c r="S776" i="1"/>
  <c r="Q776" i="1" s="1"/>
  <c r="S775" i="1"/>
  <c r="Q775" i="1" s="1"/>
  <c r="S774" i="1"/>
  <c r="Q774" i="1" s="1"/>
  <c r="S773" i="1"/>
  <c r="Q773" i="1" s="1"/>
  <c r="S772" i="1"/>
  <c r="Q772" i="1" s="1"/>
  <c r="S771" i="1"/>
  <c r="Q771" i="1" s="1"/>
  <c r="S770" i="1"/>
  <c r="Q770" i="1" s="1"/>
  <c r="S769" i="1"/>
  <c r="Q769" i="1" s="1"/>
  <c r="S768" i="1"/>
  <c r="Q768" i="1" s="1"/>
  <c r="S767" i="1"/>
  <c r="Q767" i="1" s="1"/>
  <c r="S766" i="1"/>
  <c r="Q766" i="1" s="1"/>
  <c r="S765" i="1"/>
  <c r="Q765" i="1" s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Q707" i="1"/>
  <c r="Q706" i="1"/>
  <c r="Q705" i="1"/>
  <c r="Q704" i="1"/>
  <c r="Q703" i="1"/>
  <c r="Q702" i="1"/>
  <c r="S701" i="1"/>
  <c r="R701" i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Q549" i="1"/>
  <c r="P548" i="1"/>
  <c r="S548" i="1" s="1"/>
  <c r="Q548" i="1" s="1"/>
  <c r="S547" i="1"/>
  <c r="R547" i="1"/>
  <c r="S546" i="1"/>
  <c r="Q546" i="1" s="1"/>
  <c r="S545" i="1"/>
  <c r="Q545" i="1" s="1"/>
  <c r="S544" i="1"/>
  <c r="Q544" i="1" s="1"/>
  <c r="O544" i="1"/>
  <c r="S543" i="1"/>
  <c r="Q543" i="1" s="1"/>
  <c r="O543" i="1"/>
  <c r="S542" i="1"/>
  <c r="Q542" i="1" s="1"/>
  <c r="O542" i="1"/>
  <c r="S541" i="1"/>
  <c r="Q541" i="1" s="1"/>
  <c r="O541" i="1"/>
  <c r="Q540" i="1"/>
  <c r="Q539" i="1"/>
  <c r="Q538" i="1"/>
  <c r="Q537" i="1"/>
  <c r="S536" i="1"/>
  <c r="Q536" i="1" s="1"/>
  <c r="Q535" i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Q528" i="1"/>
  <c r="Q527" i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Q512" i="1"/>
  <c r="S511" i="1"/>
  <c r="Q511" i="1" s="1"/>
  <c r="S510" i="1"/>
  <c r="Q510" i="1" s="1"/>
  <c r="S509" i="1"/>
  <c r="Q509" i="1" s="1"/>
  <c r="Q508" i="1"/>
  <c r="Q507" i="1"/>
  <c r="Q506" i="1"/>
  <c r="Q505" i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R475" i="1"/>
  <c r="S474" i="1"/>
  <c r="Q474" i="1" s="1"/>
  <c r="S473" i="1"/>
  <c r="R473" i="1"/>
  <c r="S472" i="1"/>
  <c r="Q472" i="1" s="1"/>
  <c r="S471" i="1"/>
  <c r="Q471" i="1" s="1"/>
  <c r="S470" i="1"/>
  <c r="Q470" i="1" s="1"/>
  <c r="S469" i="1"/>
  <c r="Q469" i="1" s="1"/>
  <c r="S468" i="1"/>
  <c r="R468" i="1"/>
  <c r="S467" i="1"/>
  <c r="R467" i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R166" i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R113" i="1"/>
  <c r="S112" i="1"/>
  <c r="R112" i="1"/>
  <c r="S111" i="1"/>
  <c r="R111" i="1"/>
  <c r="S110" i="1"/>
  <c r="R110" i="1"/>
  <c r="S109" i="1"/>
  <c r="Q109" i="1" s="1"/>
  <c r="S108" i="1"/>
  <c r="R108" i="1"/>
  <c r="S107" i="1"/>
  <c r="R107" i="1"/>
  <c r="S106" i="1"/>
  <c r="R106" i="1"/>
  <c r="S105" i="1"/>
  <c r="R105" i="1"/>
  <c r="S104" i="1"/>
  <c r="Q104" i="1" s="1"/>
  <c r="S103" i="1"/>
  <c r="Q103" i="1" s="1"/>
  <c r="S102" i="1"/>
  <c r="R102" i="1"/>
  <c r="S101" i="1"/>
  <c r="R101" i="1"/>
  <c r="S100" i="1"/>
  <c r="R100" i="1"/>
  <c r="S99" i="1"/>
  <c r="R99" i="1"/>
  <c r="S98" i="1"/>
  <c r="Q98" i="1" s="1"/>
  <c r="S97" i="1"/>
  <c r="Q97" i="1" s="1"/>
  <c r="S96" i="1"/>
  <c r="R96" i="1"/>
  <c r="S95" i="1"/>
  <c r="Q95" i="1" s="1"/>
  <c r="S94" i="1"/>
  <c r="R94" i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R78" i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R63" i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C2" i="9" s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Q166" i="1" l="1"/>
  <c r="Q96" i="1"/>
  <c r="Q101" i="1"/>
  <c r="Q106" i="1"/>
  <c r="Q701" i="1"/>
  <c r="Q63" i="1"/>
  <c r="Q78" i="1"/>
  <c r="Q108" i="1"/>
  <c r="Q100" i="1"/>
  <c r="Q467" i="1"/>
  <c r="Q111" i="1"/>
  <c r="Q547" i="1"/>
  <c r="Q112" i="1"/>
  <c r="Q94" i="1"/>
  <c r="Q99" i="1"/>
  <c r="Q113" i="1"/>
  <c r="Q475" i="1"/>
  <c r="Q105" i="1"/>
  <c r="Q110" i="1"/>
  <c r="Q102" i="1"/>
  <c r="Q107" i="1"/>
  <c r="Q468" i="1"/>
  <c r="Q473" i="1"/>
  <c r="P2" i="9"/>
  <c r="Q3" i="9" l="1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2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3" i="9" l="1"/>
  <c r="V40" i="6" l="1"/>
  <c r="V42" i="6"/>
  <c r="P9" i="6"/>
  <c r="P8" i="6"/>
  <c r="Q8" i="6" s="1"/>
  <c r="P7" i="6"/>
  <c r="Q7" i="6" s="1"/>
  <c r="P6" i="6"/>
  <c r="Q6" i="6" s="1"/>
  <c r="N9" i="6"/>
  <c r="N8" i="6"/>
  <c r="O8" i="6" s="1"/>
  <c r="N7" i="6"/>
  <c r="O7" i="6" s="1"/>
  <c r="N6" i="6"/>
  <c r="H6" i="6" s="1"/>
  <c r="G41" i="6"/>
  <c r="I41" i="6" s="1"/>
  <c r="V41" i="6" s="1"/>
  <c r="G39" i="6"/>
  <c r="I39" i="6" s="1"/>
  <c r="V39" i="6" s="1"/>
  <c r="G38" i="6"/>
  <c r="G37" i="6"/>
  <c r="I37" i="6" s="1"/>
  <c r="V37" i="6" s="1"/>
  <c r="G36" i="6"/>
  <c r="G35" i="6"/>
  <c r="H35" i="6" s="1"/>
  <c r="G34" i="6"/>
  <c r="H34" i="6" s="1"/>
  <c r="G33" i="6"/>
  <c r="G32" i="6"/>
  <c r="I32" i="6" s="1"/>
  <c r="V32" i="6" s="1"/>
  <c r="G31" i="6"/>
  <c r="I31" i="6" s="1"/>
  <c r="V31" i="6" s="1"/>
  <c r="G30" i="6"/>
  <c r="G29" i="6"/>
  <c r="G28" i="6"/>
  <c r="G27" i="6"/>
  <c r="H27" i="6" s="1"/>
  <c r="G26" i="6"/>
  <c r="G25" i="6"/>
  <c r="G24" i="6"/>
  <c r="I24" i="6" s="1"/>
  <c r="V24" i="6" s="1"/>
  <c r="G23" i="6"/>
  <c r="I23" i="6" s="1"/>
  <c r="V23" i="6" s="1"/>
  <c r="G22" i="6"/>
  <c r="G21" i="6"/>
  <c r="G20" i="6"/>
  <c r="G19" i="6"/>
  <c r="G18" i="6"/>
  <c r="H18" i="6" s="1"/>
  <c r="J18" i="6" s="1"/>
  <c r="G17" i="6"/>
  <c r="G16" i="6"/>
  <c r="G15" i="6"/>
  <c r="I15" i="6" s="1"/>
  <c r="V15" i="6" s="1"/>
  <c r="G14" i="6"/>
  <c r="G13" i="6"/>
  <c r="G12" i="6"/>
  <c r="G11" i="6"/>
  <c r="G10" i="6"/>
  <c r="H10" i="6" s="1"/>
  <c r="J10" i="6" s="1"/>
  <c r="G9" i="6"/>
  <c r="M9" i="6" s="1"/>
  <c r="Q9" i="6" s="1"/>
  <c r="G8" i="6"/>
  <c r="H8" i="6" s="1"/>
  <c r="J8" i="6" s="1"/>
  <c r="G7" i="6"/>
  <c r="H7" i="6" s="1"/>
  <c r="G6" i="6"/>
  <c r="H11" i="6" l="1"/>
  <c r="J11" i="6" s="1"/>
  <c r="I11" i="6"/>
  <c r="V11" i="6" s="1"/>
  <c r="H12" i="6"/>
  <c r="J12" i="6" s="1"/>
  <c r="I12" i="6"/>
  <c r="V12" i="6" s="1"/>
  <c r="I13" i="6"/>
  <c r="V13" i="6" s="1"/>
  <c r="H13" i="6"/>
  <c r="I14" i="6"/>
  <c r="V14" i="6" s="1"/>
  <c r="H14" i="6"/>
  <c r="J14" i="6" s="1"/>
  <c r="H16" i="6"/>
  <c r="J16" i="6" s="1"/>
  <c r="I16" i="6"/>
  <c r="V16" i="6" s="1"/>
  <c r="I17" i="6"/>
  <c r="V17" i="6" s="1"/>
  <c r="H17" i="6"/>
  <c r="H19" i="6"/>
  <c r="I19" i="6"/>
  <c r="V19" i="6" s="1"/>
  <c r="H20" i="6"/>
  <c r="J20" i="6" s="1"/>
  <c r="I20" i="6"/>
  <c r="V20" i="6" s="1"/>
  <c r="I22" i="6"/>
  <c r="V22" i="6" s="1"/>
  <c r="H22" i="6"/>
  <c r="J22" i="6" s="1"/>
  <c r="I25" i="6"/>
  <c r="V25" i="6" s="1"/>
  <c r="H25" i="6"/>
  <c r="H26" i="6"/>
  <c r="I26" i="6"/>
  <c r="V26" i="6" s="1"/>
  <c r="H28" i="6"/>
  <c r="J28" i="6" s="1"/>
  <c r="I28" i="6"/>
  <c r="V28" i="6" s="1"/>
  <c r="H29" i="6"/>
  <c r="J29" i="6" s="1"/>
  <c r="I29" i="6"/>
  <c r="V29" i="6" s="1"/>
  <c r="I30" i="6"/>
  <c r="V30" i="6" s="1"/>
  <c r="H30" i="6"/>
  <c r="J30" i="6" s="1"/>
  <c r="I33" i="6"/>
  <c r="V33" i="6" s="1"/>
  <c r="H33" i="6"/>
  <c r="J33" i="6" s="1"/>
  <c r="H36" i="6"/>
  <c r="J36" i="6" s="1"/>
  <c r="I36" i="6"/>
  <c r="V36" i="6" s="1"/>
  <c r="I38" i="6"/>
  <c r="V38" i="6" s="1"/>
  <c r="H38" i="6"/>
  <c r="J38" i="6" s="1"/>
  <c r="J6" i="6"/>
  <c r="O9" i="6"/>
  <c r="H15" i="6"/>
  <c r="H24" i="6"/>
  <c r="J24" i="6" s="1"/>
  <c r="H32" i="6"/>
  <c r="J32" i="6" s="1"/>
  <c r="H41" i="6"/>
  <c r="J41" i="6" s="1"/>
  <c r="I10" i="6"/>
  <c r="V10" i="6" s="1"/>
  <c r="I18" i="6"/>
  <c r="V18" i="6" s="1"/>
  <c r="I27" i="6"/>
  <c r="V27" i="6" s="1"/>
  <c r="I35" i="6"/>
  <c r="V35" i="6" s="1"/>
  <c r="I7" i="6"/>
  <c r="V7" i="6" s="1"/>
  <c r="H23" i="6"/>
  <c r="H31" i="6"/>
  <c r="J31" i="6" s="1"/>
  <c r="H39" i="6"/>
  <c r="J39" i="6" s="1"/>
  <c r="I8" i="6"/>
  <c r="V8" i="6" s="1"/>
  <c r="I34" i="6"/>
  <c r="V34" i="6" s="1"/>
  <c r="H37" i="6"/>
  <c r="J37" i="6" s="1"/>
  <c r="I6" i="6"/>
  <c r="V6" i="6" s="1"/>
  <c r="H9" i="6"/>
  <c r="J9" i="6" s="1"/>
  <c r="I9" i="6"/>
  <c r="V9" i="6" s="1"/>
  <c r="I21" i="6"/>
  <c r="V21" i="6" s="1"/>
  <c r="H21" i="6"/>
  <c r="J21" i="6" s="1"/>
  <c r="O6" i="6"/>
  <c r="J35" i="6"/>
  <c r="J34" i="6"/>
  <c r="J27" i="6"/>
  <c r="J25" i="6"/>
  <c r="J23" i="6"/>
  <c r="J19" i="6"/>
  <c r="J15" i="6"/>
  <c r="J26" i="6"/>
  <c r="J17" i="6"/>
  <c r="J13" i="6"/>
  <c r="J7" i="6"/>
  <c r="YC4" i="3" l="1"/>
  <c r="RS2171" i="3"/>
  <c r="RS2170" i="3"/>
  <c r="RS2172" i="3" s="1"/>
  <c r="RS2169" i="3"/>
  <c r="RS1320" i="3"/>
  <c r="RS1319" i="3"/>
  <c r="RS1318" i="3"/>
  <c r="RS1607" i="3"/>
  <c r="RS1606" i="3"/>
  <c r="RS1605" i="3"/>
  <c r="XX4" i="3" l="1"/>
  <c r="XV4" i="3"/>
  <c r="YB4" i="3"/>
  <c r="YA4" i="3"/>
  <c r="XZ4" i="3"/>
  <c r="XY4" i="3"/>
  <c r="XW4" i="3" l="1"/>
  <c r="XS4" i="3"/>
  <c r="XU4" i="3"/>
  <c r="XT4" i="3"/>
  <c r="XR4" i="3" l="1"/>
  <c r="XQ4" i="3" l="1"/>
  <c r="XP4" i="3"/>
  <c r="XO4" i="3"/>
  <c r="RS2495" i="3" l="1"/>
  <c r="RS2494" i="3"/>
  <c r="RS2496" i="3" s="1"/>
  <c r="RS2493" i="3"/>
  <c r="XN4" i="3" l="1"/>
  <c r="RT1291" i="3"/>
  <c r="RV2812" i="3"/>
  <c r="XM4" i="3" l="1"/>
  <c r="EI4" i="3" l="1"/>
  <c r="FD4" i="3"/>
  <c r="FU4" i="3"/>
  <c r="HA4" i="3"/>
  <c r="HN4" i="3"/>
  <c r="AW4" i="3"/>
  <c r="AO4" i="3"/>
  <c r="AG4" i="3"/>
  <c r="Y4" i="3"/>
  <c r="S4" i="3"/>
  <c r="G4" i="3"/>
  <c r="BF4" i="3"/>
  <c r="BD4" i="3"/>
  <c r="SI4" i="3"/>
  <c r="DS4" i="3"/>
  <c r="DX4" i="3"/>
  <c r="EL4" i="3"/>
  <c r="EJ4" i="3"/>
  <c r="WY4" i="3"/>
  <c r="FG4" i="3"/>
  <c r="FJ4" i="3"/>
  <c r="FI4" i="3"/>
  <c r="GA4" i="3"/>
  <c r="FS4" i="3"/>
  <c r="FR4" i="3"/>
  <c r="GG4" i="3"/>
  <c r="GO4" i="3"/>
  <c r="GU4" i="3"/>
  <c r="GT4" i="3"/>
  <c r="GY4" i="3"/>
  <c r="HH4" i="3"/>
  <c r="HO4" i="3"/>
  <c r="HW4" i="3"/>
  <c r="HS4" i="3"/>
  <c r="BZ4" i="3"/>
  <c r="BT4" i="3"/>
  <c r="BW4" i="3"/>
  <c r="CK4" i="3"/>
  <c r="CB4" i="3"/>
  <c r="SH4" i="3"/>
  <c r="CO4" i="3"/>
  <c r="XF4" i="3"/>
  <c r="XK4" i="3"/>
  <c r="XH4" i="3"/>
  <c r="CP4" i="3"/>
  <c r="CW4" i="3"/>
  <c r="CY4" i="3"/>
  <c r="DB4" i="3"/>
  <c r="DC4" i="3"/>
  <c r="HY4" i="3"/>
  <c r="HX4" i="3"/>
  <c r="IL4" i="3"/>
  <c r="IK4" i="3"/>
  <c r="IR4" i="3"/>
  <c r="IZ4" i="3"/>
  <c r="JC4" i="3"/>
  <c r="IX4" i="3"/>
  <c r="IS4" i="3"/>
  <c r="JD4" i="3"/>
  <c r="JM4" i="3"/>
  <c r="JU4" i="3"/>
  <c r="JV4" i="3"/>
  <c r="LV4" i="3"/>
  <c r="MA4" i="3"/>
  <c r="NE4" i="3"/>
  <c r="LF4" i="3"/>
  <c r="MX4" i="3"/>
  <c r="MW4" i="3"/>
  <c r="LI4" i="3"/>
  <c r="MT4" i="3"/>
  <c r="MK4" i="3"/>
  <c r="MY4" i="3"/>
  <c r="PE4" i="3"/>
  <c r="KW4" i="3"/>
  <c r="MM4" i="3"/>
  <c r="LL4" i="3"/>
  <c r="PS4" i="3"/>
  <c r="KX4" i="3"/>
  <c r="KS4" i="3"/>
  <c r="PP4" i="3"/>
  <c r="PJ4" i="3"/>
  <c r="OT4" i="3"/>
  <c r="PU4" i="3"/>
  <c r="OI4" i="3"/>
  <c r="OB4" i="3"/>
  <c r="KL4" i="3"/>
  <c r="PV4" i="3"/>
  <c r="LR4" i="3"/>
  <c r="KJ4" i="3"/>
  <c r="JY4" i="3"/>
  <c r="NM4" i="3"/>
  <c r="OC4" i="3"/>
  <c r="KD4" i="3"/>
  <c r="OP4" i="3"/>
  <c r="KC4" i="3"/>
  <c r="NT4" i="3"/>
  <c r="OV4" i="3"/>
  <c r="KF4" i="3"/>
  <c r="OE4" i="3"/>
  <c r="QB4" i="3"/>
  <c r="OF4" i="3"/>
  <c r="NX4" i="3"/>
  <c r="QH4" i="3"/>
  <c r="QM4" i="3"/>
  <c r="QJ4" i="3"/>
  <c r="QP4" i="3"/>
  <c r="QU4" i="3"/>
  <c r="WS4" i="3"/>
  <c r="WO4" i="3"/>
  <c r="WQ4" i="3"/>
  <c r="WX4" i="3"/>
  <c r="QX4" i="3"/>
  <c r="RJ4" i="3"/>
  <c r="RG4" i="3"/>
  <c r="WZ4" i="3"/>
  <c r="RU4" i="3"/>
  <c r="RX4" i="3"/>
  <c r="RY4" i="3"/>
  <c r="SR4" i="3"/>
  <c r="SU4" i="3"/>
  <c r="UU4" i="3"/>
  <c r="UP4" i="3"/>
  <c r="TT4" i="3"/>
  <c r="SK4" i="3"/>
  <c r="SO4" i="3"/>
  <c r="UZ4" i="3"/>
  <c r="SS4" i="3"/>
  <c r="VH4" i="3"/>
  <c r="UD4" i="3"/>
  <c r="TK4" i="3"/>
  <c r="UM4" i="3"/>
  <c r="SJ4" i="3"/>
  <c r="TM4" i="3"/>
  <c r="VD4" i="3"/>
  <c r="VE4" i="3"/>
  <c r="VF4" i="3"/>
  <c r="TF4" i="3"/>
  <c r="VW4" i="3"/>
  <c r="WE4" i="3"/>
  <c r="SZ4" i="3"/>
  <c r="VY4" i="3"/>
  <c r="TC4" i="3"/>
  <c r="SM4" i="3"/>
  <c r="WF4" i="3"/>
  <c r="TA4" i="3"/>
  <c r="AZ4" i="3"/>
  <c r="X4" i="3"/>
  <c r="BK4" i="3"/>
  <c r="BO4" i="3"/>
  <c r="DU4" i="3"/>
  <c r="EH4" i="3"/>
  <c r="EW4" i="3"/>
  <c r="FZ4" i="3"/>
  <c r="GQ4" i="3"/>
  <c r="HD4" i="3"/>
  <c r="HL4" i="3"/>
  <c r="HQ4" i="3"/>
  <c r="QY4" i="3"/>
  <c r="RO4" i="3"/>
  <c r="BX4" i="3"/>
  <c r="BY4" i="3"/>
  <c r="CD4" i="3"/>
  <c r="CG4" i="3"/>
  <c r="CI4" i="3"/>
  <c r="SG4" i="3"/>
  <c r="XC4" i="3"/>
  <c r="CM4" i="3"/>
  <c r="XE4" i="3"/>
  <c r="CR4" i="3"/>
  <c r="CV4" i="3"/>
  <c r="DG4" i="3"/>
  <c r="DA4" i="3"/>
  <c r="DE4" i="3"/>
  <c r="DJ4" i="3"/>
  <c r="GE4" i="3"/>
  <c r="IF4" i="3"/>
  <c r="IA4" i="3"/>
  <c r="HV4" i="3"/>
  <c r="HZ4" i="3"/>
  <c r="IN4" i="3"/>
  <c r="JH4" i="3"/>
  <c r="JF4" i="3"/>
  <c r="IY4" i="3"/>
  <c r="JL4" i="3"/>
  <c r="JJ4" i="3"/>
  <c r="JI4" i="3"/>
  <c r="JT4" i="3"/>
  <c r="JX4" i="3"/>
  <c r="JN4" i="3"/>
  <c r="MB4" i="3"/>
  <c r="LD4" i="3"/>
  <c r="LG4" i="3"/>
  <c r="LE4" i="3"/>
  <c r="LJ4" i="3"/>
  <c r="LH4" i="3"/>
  <c r="PL4" i="3"/>
  <c r="NG4" i="3"/>
  <c r="NA4" i="3"/>
  <c r="ME4" i="3"/>
  <c r="MO4" i="3"/>
  <c r="MD4" i="3"/>
  <c r="KZ4" i="3"/>
  <c r="KY4" i="3"/>
  <c r="MN4" i="3"/>
  <c r="OK4" i="3"/>
  <c r="MH4" i="3"/>
  <c r="OX4" i="3"/>
  <c r="KR4" i="3"/>
  <c r="PX4" i="3"/>
  <c r="KQ4" i="3"/>
  <c r="LB4" i="3"/>
  <c r="OZ4" i="3"/>
  <c r="KA4" i="3"/>
  <c r="KK4" i="3"/>
  <c r="PI4" i="3"/>
  <c r="PY4" i="3"/>
  <c r="KU4" i="3"/>
  <c r="PD4" i="3"/>
  <c r="KO4" i="3"/>
  <c r="OU4" i="3"/>
  <c r="QC4" i="3"/>
  <c r="KN4" i="3"/>
  <c r="LS4" i="3"/>
  <c r="NS4" i="3"/>
  <c r="NR4" i="3"/>
  <c r="NP4" i="3"/>
  <c r="OH4" i="3"/>
  <c r="OA4" i="3"/>
  <c r="NY4" i="3"/>
  <c r="QF4" i="3"/>
  <c r="QG4" i="3"/>
  <c r="QS4" i="3"/>
  <c r="QO4" i="3"/>
  <c r="QT4" i="3"/>
  <c r="WR4" i="3"/>
  <c r="WN4" i="3"/>
  <c r="WM4" i="3"/>
  <c r="WH4" i="3"/>
  <c r="RE4" i="3"/>
  <c r="RC4" i="3"/>
  <c r="RF4" i="3"/>
  <c r="RW4" i="3"/>
  <c r="SB4" i="3"/>
  <c r="SC4" i="3"/>
  <c r="UI4" i="3"/>
  <c r="UV4" i="3"/>
  <c r="VL4" i="3"/>
  <c r="UL4" i="3"/>
  <c r="UY4" i="3"/>
  <c r="VJ4" i="3"/>
  <c r="SW4" i="3"/>
  <c r="UW4" i="3"/>
  <c r="TX4" i="3"/>
  <c r="TE4" i="3"/>
  <c r="UR4" i="3"/>
  <c r="UT4" i="3"/>
  <c r="VO4" i="3"/>
  <c r="UA4" i="3"/>
  <c r="TZ4" i="3"/>
  <c r="VX4" i="3"/>
  <c r="VU4" i="3"/>
  <c r="TB4" i="3"/>
  <c r="WA4" i="3"/>
  <c r="TW4" i="3"/>
  <c r="TI4" i="3"/>
  <c r="WC4" i="3"/>
  <c r="TV4" i="3"/>
  <c r="WB4" i="3"/>
  <c r="UB4" i="3"/>
  <c r="AR4" i="3"/>
  <c r="AY4" i="3"/>
  <c r="AI4" i="3"/>
  <c r="W4" i="3"/>
  <c r="H4" i="3"/>
  <c r="ET4" i="3"/>
  <c r="GM4" i="3"/>
  <c r="HB4" i="3"/>
  <c r="HM4" i="3"/>
  <c r="RD4" i="3"/>
  <c r="RI4" i="3"/>
  <c r="RT4" i="3"/>
  <c r="AN4" i="3"/>
  <c r="I4" i="3"/>
  <c r="FA4" i="3"/>
  <c r="AQ4" i="3"/>
  <c r="AE4" i="3"/>
  <c r="Q4" i="3"/>
  <c r="BJ4" i="3"/>
  <c r="DQ4" i="3"/>
  <c r="DY4" i="3"/>
  <c r="DN4" i="3"/>
  <c r="EQ4" i="3"/>
  <c r="ER4" i="3"/>
  <c r="EK4" i="3"/>
  <c r="DZ4" i="3"/>
  <c r="EA4" i="3"/>
  <c r="EZ4" i="3"/>
  <c r="EV4" i="3"/>
  <c r="FC4" i="3"/>
  <c r="FL4" i="3"/>
  <c r="FN4" i="3"/>
  <c r="FX4" i="3"/>
  <c r="GB4" i="3"/>
  <c r="FT4" i="3"/>
  <c r="GP4" i="3"/>
  <c r="GF4" i="3"/>
  <c r="GV4" i="3"/>
  <c r="GZ4" i="3"/>
  <c r="HI4" i="3"/>
  <c r="HP4" i="3"/>
  <c r="HU4" i="3"/>
  <c r="CA4" i="3"/>
  <c r="BS4" i="3"/>
  <c r="CE4" i="3"/>
  <c r="CJ4" i="3"/>
  <c r="CL4" i="3"/>
  <c r="XD4" i="3"/>
  <c r="XA4" i="3"/>
  <c r="XL4" i="3"/>
  <c r="XG4" i="3"/>
  <c r="CS4" i="3"/>
  <c r="CU4" i="3"/>
  <c r="CX4" i="3"/>
  <c r="CZ4" i="3"/>
  <c r="DD4" i="3"/>
  <c r="DL4" i="3"/>
  <c r="GH4" i="3"/>
  <c r="IJ4" i="3"/>
  <c r="IE4" i="3"/>
  <c r="ID4" i="3"/>
  <c r="IC4" i="3"/>
  <c r="IP4" i="3"/>
  <c r="JG4" i="3"/>
  <c r="JB4" i="3"/>
  <c r="JA4" i="3"/>
  <c r="IW4" i="3"/>
  <c r="JK4" i="3"/>
  <c r="JO4" i="3"/>
  <c r="JS4" i="3"/>
  <c r="LY4" i="3"/>
  <c r="LW4" i="3"/>
  <c r="MR4" i="3"/>
  <c r="MQ4" i="3"/>
  <c r="MP4" i="3"/>
  <c r="MU4" i="3"/>
  <c r="MS4" i="3"/>
  <c r="MV4" i="3"/>
  <c r="PK4" i="3"/>
  <c r="MF4" i="3"/>
  <c r="MJ4" i="3"/>
  <c r="MZ4" i="3"/>
  <c r="PG4" i="3"/>
  <c r="MI4" i="3"/>
  <c r="MG4" i="3"/>
  <c r="PO4" i="3"/>
  <c r="OR4" i="3"/>
  <c r="OQ4" i="3"/>
  <c r="PW4" i="3"/>
  <c r="LO4" i="3"/>
  <c r="LA4" i="3"/>
  <c r="PH4" i="3"/>
  <c r="LN4" i="3"/>
  <c r="LK4" i="3"/>
  <c r="LM4" i="3"/>
  <c r="OM4" i="3"/>
  <c r="JZ4" i="3"/>
  <c r="OL4" i="3"/>
  <c r="OW4" i="3"/>
  <c r="NL4" i="3"/>
  <c r="LP4" i="3"/>
  <c r="LU4" i="3"/>
  <c r="PB4" i="3"/>
  <c r="NU4" i="3"/>
  <c r="KH4" i="3"/>
  <c r="QA4" i="3"/>
  <c r="PC4" i="3"/>
  <c r="NO4" i="3"/>
  <c r="NI4" i="3"/>
  <c r="NV4" i="3"/>
  <c r="NZ4" i="3"/>
  <c r="QE4" i="3"/>
  <c r="QL4" i="3"/>
  <c r="QR4" i="3"/>
  <c r="QN4" i="3"/>
  <c r="WU4" i="3"/>
  <c r="WW4" i="3"/>
  <c r="WK4" i="3"/>
  <c r="WL4" i="3"/>
  <c r="WI4" i="3"/>
  <c r="RN4" i="3"/>
  <c r="RH4" i="3"/>
  <c r="RR4" i="3"/>
  <c r="SA4" i="3"/>
  <c r="SN4" i="3"/>
  <c r="UO4" i="3"/>
  <c r="ST4" i="3"/>
  <c r="VK4" i="3"/>
  <c r="SP4" i="3"/>
  <c r="TO4" i="3"/>
  <c r="UJ4" i="3"/>
  <c r="UN4" i="3"/>
  <c r="VG4" i="3"/>
  <c r="SV4" i="3"/>
  <c r="TJ4" i="3"/>
  <c r="VC4" i="3"/>
  <c r="TR4" i="3"/>
  <c r="UQ4" i="3"/>
  <c r="VM4" i="3"/>
  <c r="TG4" i="3"/>
  <c r="TH4" i="3"/>
  <c r="UC4" i="3"/>
  <c r="TD4" i="3"/>
  <c r="VP4" i="3"/>
  <c r="TP4" i="3"/>
  <c r="US4" i="3"/>
  <c r="WD4" i="3"/>
  <c r="UE4" i="3"/>
  <c r="VT4" i="3"/>
  <c r="TQ4" i="3"/>
  <c r="AB4" i="3"/>
  <c r="P4" i="3"/>
  <c r="BP4" i="3"/>
  <c r="DP4" i="3"/>
  <c r="ES4" i="3"/>
  <c r="GC4" i="3"/>
  <c r="GJ4" i="3"/>
  <c r="GW4" i="3"/>
  <c r="HG4" i="3"/>
  <c r="IB4" i="3"/>
  <c r="AT4" i="3"/>
  <c r="AM4" i="3"/>
  <c r="AA4" i="3"/>
  <c r="N4" i="3"/>
  <c r="O4" i="3"/>
  <c r="BE4" i="3"/>
  <c r="SE4" i="3"/>
  <c r="BN4" i="3"/>
  <c r="BU4" i="3"/>
  <c r="AX4" i="3"/>
  <c r="AP4" i="3"/>
  <c r="AD4" i="3"/>
  <c r="V4" i="3"/>
  <c r="L4" i="3"/>
  <c r="BM4" i="3"/>
  <c r="BL4" i="3"/>
  <c r="BR4" i="3"/>
  <c r="EF4" i="3"/>
  <c r="GI4" i="3"/>
  <c r="GS4" i="3"/>
  <c r="HE4" i="3"/>
  <c r="HC4" i="3"/>
  <c r="HK4" i="3"/>
  <c r="HJ4" i="3"/>
  <c r="HT4" i="3"/>
  <c r="HR4" i="3"/>
  <c r="RM4" i="3"/>
  <c r="RA4" i="3"/>
  <c r="RV4" i="3"/>
  <c r="AJ4" i="3"/>
  <c r="T4" i="3"/>
  <c r="BG4" i="3"/>
  <c r="DO4" i="3"/>
  <c r="ED4" i="3"/>
  <c r="FK4" i="3"/>
  <c r="GR4" i="3"/>
  <c r="AU4" i="3"/>
  <c r="AL4" i="3"/>
  <c r="AH4" i="3"/>
  <c r="Z4" i="3"/>
  <c r="M4" i="3"/>
  <c r="J4" i="3"/>
  <c r="BH4" i="3"/>
  <c r="BB4" i="3"/>
  <c r="DR4" i="3"/>
  <c r="DT4" i="3"/>
  <c r="DW4" i="3"/>
  <c r="EG4" i="3"/>
  <c r="EO4" i="3"/>
  <c r="EM4" i="3"/>
  <c r="EP4" i="3"/>
  <c r="EU4" i="3"/>
  <c r="EY4" i="3"/>
  <c r="FF4" i="3"/>
  <c r="FE4" i="3"/>
  <c r="FM4" i="3"/>
  <c r="FH4" i="3"/>
  <c r="FV4" i="3"/>
  <c r="FO4" i="3"/>
  <c r="FQ4" i="3"/>
  <c r="FP4" i="3"/>
  <c r="GL4" i="3"/>
  <c r="BA4" i="3"/>
  <c r="BV4" i="3"/>
  <c r="SD4" i="3"/>
  <c r="SF4" i="3"/>
  <c r="CH4" i="3"/>
  <c r="CF4" i="3"/>
  <c r="CC4" i="3"/>
  <c r="CQ4" i="3"/>
  <c r="XI4" i="3"/>
  <c r="XB4" i="3"/>
  <c r="XJ4" i="3"/>
  <c r="CN4" i="3"/>
  <c r="CT4" i="3"/>
  <c r="DH4" i="3"/>
  <c r="DF4" i="3"/>
  <c r="DI4" i="3"/>
  <c r="DK4" i="3"/>
  <c r="GD4" i="3"/>
  <c r="IM4" i="3"/>
  <c r="II4" i="3"/>
  <c r="IH4" i="3"/>
  <c r="IG4" i="3"/>
  <c r="IQ4" i="3"/>
  <c r="IO4" i="3"/>
  <c r="JE4" i="3"/>
  <c r="IU4" i="3"/>
  <c r="IV4" i="3"/>
  <c r="IT4" i="3"/>
  <c r="JR4" i="3"/>
  <c r="JQ4" i="3"/>
  <c r="LX4" i="3"/>
  <c r="LZ4" i="3"/>
  <c r="NB4" i="3"/>
  <c r="ND4" i="3"/>
  <c r="NC4" i="3"/>
  <c r="NH4" i="3"/>
  <c r="NF4" i="3"/>
  <c r="ML4" i="3"/>
  <c r="MC4" i="3"/>
  <c r="PN4" i="3"/>
  <c r="PM4" i="3"/>
  <c r="PR4" i="3"/>
  <c r="PT4" i="3"/>
  <c r="PQ4" i="3"/>
  <c r="PF4" i="3"/>
  <c r="KP4" i="3"/>
  <c r="OY4" i="3"/>
  <c r="LC4" i="3"/>
  <c r="KB4" i="3"/>
  <c r="OJ4" i="3"/>
  <c r="PA4" i="3"/>
  <c r="KI4" i="3"/>
  <c r="OS4" i="3"/>
  <c r="KV4" i="3"/>
  <c r="PZ4" i="3"/>
  <c r="KT4" i="3"/>
  <c r="OD4" i="3"/>
  <c r="LQ4" i="3"/>
  <c r="NN4" i="3"/>
  <c r="KE4" i="3"/>
  <c r="KM4" i="3"/>
  <c r="NK4" i="3"/>
  <c r="NJ4" i="3"/>
  <c r="OG4" i="3"/>
  <c r="ON4" i="3"/>
  <c r="LT4" i="3"/>
  <c r="NQ4" i="3"/>
  <c r="KG4" i="3"/>
  <c r="OO4" i="3"/>
  <c r="NW4" i="3"/>
  <c r="QI4" i="3"/>
  <c r="QD4" i="3"/>
  <c r="QK4" i="3"/>
  <c r="QQ4" i="3"/>
  <c r="QV4" i="3"/>
  <c r="WT4" i="3"/>
  <c r="WV4" i="3"/>
  <c r="WJ4" i="3"/>
  <c r="WP4" i="3"/>
  <c r="QW4" i="3"/>
  <c r="RK4" i="3"/>
  <c r="RB4" i="3"/>
  <c r="RQ4" i="3"/>
  <c r="RS4" i="3"/>
  <c r="RZ4" i="3"/>
  <c r="SL4" i="3"/>
  <c r="SQ4" i="3"/>
  <c r="TU4" i="3"/>
  <c r="UK4" i="3"/>
  <c r="SX4" i="3"/>
  <c r="TL4" i="3"/>
  <c r="UX4" i="3"/>
  <c r="TN4" i="3"/>
  <c r="VI4" i="3"/>
  <c r="UH4" i="3"/>
  <c r="TY4" i="3"/>
  <c r="VA4" i="3"/>
  <c r="VB4" i="3"/>
  <c r="VN4" i="3"/>
  <c r="VR4" i="3"/>
  <c r="VV4" i="3"/>
  <c r="VZ4" i="3"/>
  <c r="TS4" i="3"/>
  <c r="VQ4" i="3"/>
  <c r="UG4" i="3"/>
  <c r="SY4" i="3"/>
  <c r="UF4" i="3"/>
  <c r="VS4" i="3"/>
  <c r="WG4" i="3"/>
  <c r="AV4" i="3"/>
  <c r="AF4" i="3"/>
  <c r="R4" i="3"/>
  <c r="BC4" i="3"/>
  <c r="DM4" i="3"/>
  <c r="EE4" i="3"/>
  <c r="FY4" i="3"/>
  <c r="GN4" i="3"/>
  <c r="AS4" i="3"/>
  <c r="AK4" i="3"/>
  <c r="AC4" i="3"/>
  <c r="U4" i="3"/>
  <c r="K4" i="3"/>
  <c r="BI4" i="3"/>
  <c r="BQ4" i="3"/>
  <c r="DV4" i="3"/>
  <c r="EN4" i="3"/>
  <c r="EB4" i="3"/>
  <c r="EC4" i="3"/>
  <c r="EX4" i="3"/>
  <c r="FB4" i="3"/>
  <c r="FW4" i="3"/>
  <c r="GK4" i="3"/>
  <c r="QZ4" i="3"/>
  <c r="RL4" i="3"/>
  <c r="RP4" i="3"/>
  <c r="GX4" i="3"/>
  <c r="JP4" i="3"/>
  <c r="HF4" i="3"/>
  <c r="JW4" i="3"/>
  <c r="F570" i="3" l="1"/>
  <c r="F585" i="3"/>
  <c r="F600" i="3"/>
  <c r="F495" i="3"/>
  <c r="F525" i="3"/>
  <c r="F555" i="3"/>
  <c r="F540" i="3"/>
  <c r="F480" i="3"/>
  <c r="F465" i="3"/>
  <c r="F510" i="3"/>
  <c r="F450" i="3"/>
  <c r="F435" i="3"/>
  <c r="F2329" i="3"/>
  <c r="F1575" i="3"/>
  <c r="F3039" i="3"/>
  <c r="F3006" i="3"/>
  <c r="F2973" i="3"/>
  <c r="F2844" i="3"/>
  <c r="F2859" i="3"/>
  <c r="F2874" i="3"/>
  <c r="F2849" i="3"/>
  <c r="F2380" i="3"/>
  <c r="F2466" i="3"/>
  <c r="F2712" i="3"/>
  <c r="F2293" i="3"/>
  <c r="F2607" i="3"/>
  <c r="F2678" i="3"/>
  <c r="F2201" i="3"/>
  <c r="F3093" i="3"/>
  <c r="F2505" i="3"/>
  <c r="F2944" i="3"/>
  <c r="F2999" i="3"/>
  <c r="F2871" i="3"/>
  <c r="F2803" i="3"/>
  <c r="F2633" i="3"/>
  <c r="F2376" i="3"/>
  <c r="F3092" i="3"/>
  <c r="F3030" i="3"/>
  <c r="F2966" i="3"/>
  <c r="F2902" i="3"/>
  <c r="F2838" i="3"/>
  <c r="F2749" i="3"/>
  <c r="F2501" i="3"/>
  <c r="F3071" i="3"/>
  <c r="F3061" i="3"/>
  <c r="F2997" i="3"/>
  <c r="F2933" i="3"/>
  <c r="F2869" i="3"/>
  <c r="F2801" i="3"/>
  <c r="F2625" i="3"/>
  <c r="F2367" i="3"/>
  <c r="F3012" i="3"/>
  <c r="F2932" i="3"/>
  <c r="F2868" i="3"/>
  <c r="F2800" i="3"/>
  <c r="F2621" i="3"/>
  <c r="F2356" i="3"/>
  <c r="F3011" i="3"/>
  <c r="F2947" i="3"/>
  <c r="F2883" i="3"/>
  <c r="F2818" i="3"/>
  <c r="F2681" i="3"/>
  <c r="F2425" i="3"/>
  <c r="F3074" i="3"/>
  <c r="F3088" i="3"/>
  <c r="F3026" i="3"/>
  <c r="F2962" i="3"/>
  <c r="F2898" i="3"/>
  <c r="F2834" i="3"/>
  <c r="F2737" i="3"/>
  <c r="F2485" i="3"/>
  <c r="F3065" i="3"/>
  <c r="F3001" i="3"/>
  <c r="F2937" i="3"/>
  <c r="F2873" i="3"/>
  <c r="F2806" i="3"/>
  <c r="F2641" i="3"/>
  <c r="F2385" i="3"/>
  <c r="F2896" i="3"/>
  <c r="F2832" i="3"/>
  <c r="F2733" i="3"/>
  <c r="F2477" i="3"/>
  <c r="F2746" i="3"/>
  <c r="F2682" i="3"/>
  <c r="F2618" i="3"/>
  <c r="F2554" i="3"/>
  <c r="F2490" i="3"/>
  <c r="F2426" i="3"/>
  <c r="F2357" i="3"/>
  <c r="F2213" i="3"/>
  <c r="F2041" i="3"/>
  <c r="F1800" i="3"/>
  <c r="F1465" i="3"/>
  <c r="F2736" i="3"/>
  <c r="F2672" i="3"/>
  <c r="F2608" i="3"/>
  <c r="F2544" i="3"/>
  <c r="F2480" i="3"/>
  <c r="F2416" i="3"/>
  <c r="F2344" i="3"/>
  <c r="F2185" i="3"/>
  <c r="F2016" i="3"/>
  <c r="F1665" i="3"/>
  <c r="F2759" i="3"/>
  <c r="F2695" i="3"/>
  <c r="F2631" i="3"/>
  <c r="F2567" i="3"/>
  <c r="F2503" i="3"/>
  <c r="F2439" i="3"/>
  <c r="F2373" i="3"/>
  <c r="F2248" i="3"/>
  <c r="F2077" i="3"/>
  <c r="F1856" i="3"/>
  <c r="F2702" i="3"/>
  <c r="F2638" i="3"/>
  <c r="F2574" i="3"/>
  <c r="F2510" i="3"/>
  <c r="F2446" i="3"/>
  <c r="F2381" i="3"/>
  <c r="F2265" i="3"/>
  <c r="F2096" i="3"/>
  <c r="F1881" i="3"/>
  <c r="F2337" i="3"/>
  <c r="F2177" i="3"/>
  <c r="F2008" i="3"/>
  <c r="F1593" i="3"/>
  <c r="F2772" i="3"/>
  <c r="F2708" i="3"/>
  <c r="F2644" i="3"/>
  <c r="F2580" i="3"/>
  <c r="F2516" i="3"/>
  <c r="F2452" i="3"/>
  <c r="F2388" i="3"/>
  <c r="F2281" i="3"/>
  <c r="F2112" i="3"/>
  <c r="F1905" i="3"/>
  <c r="F2747" i="3"/>
  <c r="F2683" i="3"/>
  <c r="F2619" i="3"/>
  <c r="F2555" i="3"/>
  <c r="F2491" i="3"/>
  <c r="F2427" i="3"/>
  <c r="F2360" i="3"/>
  <c r="F2216" i="3"/>
  <c r="F2045" i="3"/>
  <c r="F1529" i="3"/>
  <c r="F2247" i="3"/>
  <c r="F2119" i="3"/>
  <c r="F1967" i="3"/>
  <c r="F1753" i="3"/>
  <c r="F2302" i="3"/>
  <c r="F2046" i="3"/>
  <c r="F1777" i="3"/>
  <c r="F1837" i="3"/>
  <c r="F2220" i="3"/>
  <c r="F1964" i="3"/>
  <c r="F2323" i="3"/>
  <c r="F1811" i="3"/>
  <c r="F1898" i="3"/>
  <c r="F1472" i="3"/>
  <c r="F1639" i="3"/>
  <c r="F2975" i="3"/>
  <c r="F2537" i="3"/>
  <c r="F2405" i="3"/>
  <c r="F3094" i="3"/>
  <c r="F2987" i="3"/>
  <c r="F2189" i="3"/>
  <c r="F3041" i="3"/>
  <c r="F1960" i="3"/>
  <c r="F2658" i="3"/>
  <c r="F1896" i="3"/>
  <c r="F2520" i="3"/>
  <c r="F2121" i="3"/>
  <c r="F2543" i="3"/>
  <c r="F2184" i="3"/>
  <c r="F2353" i="3"/>
  <c r="F3079" i="3"/>
  <c r="F2839" i="3"/>
  <c r="F3063" i="3"/>
  <c r="F2935" i="3"/>
  <c r="F2920" i="3"/>
  <c r="F3055" i="3"/>
  <c r="F2991" i="3"/>
  <c r="F2927" i="3"/>
  <c r="F2863" i="3"/>
  <c r="F2793" i="3"/>
  <c r="F2601" i="3"/>
  <c r="F2273" i="3"/>
  <c r="F3084" i="3"/>
  <c r="F3022" i="3"/>
  <c r="F2958" i="3"/>
  <c r="F2894" i="3"/>
  <c r="F2830" i="3"/>
  <c r="F2725" i="3"/>
  <c r="F2469" i="3"/>
  <c r="F3032" i="3"/>
  <c r="F3053" i="3"/>
  <c r="F2989" i="3"/>
  <c r="F2925" i="3"/>
  <c r="F2861" i="3"/>
  <c r="F2789" i="3"/>
  <c r="F2593" i="3"/>
  <c r="F2232" i="3"/>
  <c r="F2996" i="3"/>
  <c r="F2924" i="3"/>
  <c r="F2860" i="3"/>
  <c r="F2787" i="3"/>
  <c r="F2589" i="3"/>
  <c r="F2209" i="3"/>
  <c r="F3066" i="3"/>
  <c r="F3003" i="3"/>
  <c r="F2939" i="3"/>
  <c r="F2875" i="3"/>
  <c r="F2809" i="3"/>
  <c r="F2649" i="3"/>
  <c r="F2393" i="3"/>
  <c r="F3067" i="3"/>
  <c r="F3080" i="3"/>
  <c r="F3018" i="3"/>
  <c r="F2954" i="3"/>
  <c r="F2890" i="3"/>
  <c r="F2826" i="3"/>
  <c r="F2709" i="3"/>
  <c r="F2453" i="3"/>
  <c r="F3057" i="3"/>
  <c r="F2993" i="3"/>
  <c r="F2929" i="3"/>
  <c r="F2865" i="3"/>
  <c r="F2795" i="3"/>
  <c r="F2609" i="3"/>
  <c r="F2313" i="3"/>
  <c r="F2888" i="3"/>
  <c r="F2824" i="3"/>
  <c r="F2701" i="3"/>
  <c r="F2445" i="3"/>
  <c r="F2738" i="3"/>
  <c r="F2674" i="3"/>
  <c r="F2610" i="3"/>
  <c r="F2546" i="3"/>
  <c r="F2482" i="3"/>
  <c r="F2418" i="3"/>
  <c r="F2346" i="3"/>
  <c r="F2192" i="3"/>
  <c r="F2021" i="3"/>
  <c r="F1697" i="3"/>
  <c r="F2792" i="3"/>
  <c r="F2728" i="3"/>
  <c r="F2664" i="3"/>
  <c r="F2600" i="3"/>
  <c r="F2536" i="3"/>
  <c r="F2472" i="3"/>
  <c r="F2408" i="3"/>
  <c r="F2328" i="3"/>
  <c r="F2165" i="3"/>
  <c r="F1985" i="3"/>
  <c r="F1409" i="3"/>
  <c r="F2751" i="3"/>
  <c r="F2687" i="3"/>
  <c r="F2623" i="3"/>
  <c r="F2559" i="3"/>
  <c r="F2495" i="3"/>
  <c r="F2431" i="3"/>
  <c r="F2364" i="3"/>
  <c r="F2225" i="3"/>
  <c r="F2056" i="3"/>
  <c r="F1824" i="3"/>
  <c r="F2694" i="3"/>
  <c r="F2630" i="3"/>
  <c r="F2566" i="3"/>
  <c r="F2502" i="3"/>
  <c r="F2438" i="3"/>
  <c r="F2372" i="3"/>
  <c r="F2245" i="3"/>
  <c r="F2073" i="3"/>
  <c r="F1849" i="3"/>
  <c r="F2321" i="3"/>
  <c r="F2157" i="3"/>
  <c r="F1976" i="3"/>
  <c r="F1337" i="3"/>
  <c r="F2764" i="3"/>
  <c r="F2700" i="3"/>
  <c r="F2636" i="3"/>
  <c r="F2572" i="3"/>
  <c r="F2508" i="3"/>
  <c r="F2444" i="3"/>
  <c r="F2379" i="3"/>
  <c r="F2261" i="3"/>
  <c r="F2089" i="3"/>
  <c r="F1873" i="3"/>
  <c r="F2739" i="3"/>
  <c r="F2675" i="3"/>
  <c r="F2611" i="3"/>
  <c r="F2547" i="3"/>
  <c r="F2483" i="3"/>
  <c r="F2419" i="3"/>
  <c r="F2348" i="3"/>
  <c r="F2193" i="3"/>
  <c r="F2024" i="3"/>
  <c r="F2359" i="3"/>
  <c r="F2231" i="3"/>
  <c r="F2103" i="3"/>
  <c r="F1943" i="3"/>
  <c r="F1721" i="3"/>
  <c r="F2270" i="3"/>
  <c r="F2014" i="3"/>
  <c r="F1641" i="3"/>
  <c r="F1805" i="3"/>
  <c r="F2188" i="3"/>
  <c r="F1932" i="3"/>
  <c r="F2259" i="3"/>
  <c r="F1553" i="3"/>
  <c r="F1834" i="3"/>
  <c r="F1408" i="3"/>
  <c r="F6" i="3"/>
  <c r="F70" i="3"/>
  <c r="F134" i="3"/>
  <c r="F198" i="3"/>
  <c r="F262" i="3"/>
  <c r="F326" i="3"/>
  <c r="F390" i="3"/>
  <c r="F456" i="3"/>
  <c r="F524" i="3"/>
  <c r="F593" i="3"/>
  <c r="F658" i="3"/>
  <c r="F31" i="3"/>
  <c r="F95" i="3"/>
  <c r="F159" i="3"/>
  <c r="F223" i="3"/>
  <c r="F287" i="3"/>
  <c r="F351" i="3"/>
  <c r="F415" i="3"/>
  <c r="F483" i="3"/>
  <c r="F551" i="3"/>
  <c r="F619" i="3"/>
  <c r="F40" i="3"/>
  <c r="F49" i="3"/>
  <c r="F113" i="3"/>
  <c r="F177" i="3"/>
  <c r="F241" i="3"/>
  <c r="F18" i="3"/>
  <c r="F82" i="3"/>
  <c r="F146" i="3"/>
  <c r="F210" i="3"/>
  <c r="F274" i="3"/>
  <c r="F338" i="3"/>
  <c r="F402" i="3"/>
  <c r="F469" i="3"/>
  <c r="F537" i="3"/>
  <c r="F606" i="3"/>
  <c r="F11" i="3"/>
  <c r="F75" i="3"/>
  <c r="F139" i="3"/>
  <c r="F203" i="3"/>
  <c r="F267" i="3"/>
  <c r="F331" i="3"/>
  <c r="F395" i="3"/>
  <c r="F461" i="3"/>
  <c r="F530" i="3"/>
  <c r="F598" i="3"/>
  <c r="F44" i="3"/>
  <c r="F108" i="3"/>
  <c r="F172" i="3"/>
  <c r="F236" i="3"/>
  <c r="F300" i="3"/>
  <c r="F364" i="3"/>
  <c r="F428" i="3"/>
  <c r="F497" i="3"/>
  <c r="F21" i="3"/>
  <c r="F85" i="3"/>
  <c r="F149" i="3"/>
  <c r="F213" i="3"/>
  <c r="F277" i="3"/>
  <c r="F341" i="3"/>
  <c r="F405" i="3"/>
  <c r="F472" i="3"/>
  <c r="F541" i="3"/>
  <c r="F337" i="3"/>
  <c r="F582" i="3"/>
  <c r="F684" i="3"/>
  <c r="F749" i="3"/>
  <c r="F813" i="3"/>
  <c r="F877" i="3"/>
  <c r="F941" i="3"/>
  <c r="F1005" i="3"/>
  <c r="F1069" i="3"/>
  <c r="F1133" i="3"/>
  <c r="F200" i="3"/>
  <c r="F509" i="3"/>
  <c r="F656" i="3"/>
  <c r="F726" i="3"/>
  <c r="F14" i="3"/>
  <c r="F78" i="3"/>
  <c r="F142" i="3"/>
  <c r="F206" i="3"/>
  <c r="F270" i="3"/>
  <c r="F334" i="3"/>
  <c r="F398" i="3"/>
  <c r="F464" i="3"/>
  <c r="F533" i="3"/>
  <c r="F602" i="3"/>
  <c r="F666" i="3"/>
  <c r="F39" i="3"/>
  <c r="F103" i="3"/>
  <c r="F167" i="3"/>
  <c r="F231" i="3"/>
  <c r="F295" i="3"/>
  <c r="F359" i="3"/>
  <c r="F423" i="3"/>
  <c r="F491" i="3"/>
  <c r="F560" i="3"/>
  <c r="F627" i="3"/>
  <c r="F48" i="3"/>
  <c r="F57" i="3"/>
  <c r="F121" i="3"/>
  <c r="F185" i="3"/>
  <c r="F249" i="3"/>
  <c r="F26" i="3"/>
  <c r="F90" i="3"/>
  <c r="F154" i="3"/>
  <c r="F218" i="3"/>
  <c r="F282" i="3"/>
  <c r="F346" i="3"/>
  <c r="F410" i="3"/>
  <c r="F477" i="3"/>
  <c r="F546" i="3"/>
  <c r="F614" i="3"/>
  <c r="F19" i="3"/>
  <c r="F83" i="3"/>
  <c r="F147" i="3"/>
  <c r="F211" i="3"/>
  <c r="F275" i="3"/>
  <c r="F339" i="3"/>
  <c r="F403" i="3"/>
  <c r="F470" i="3"/>
  <c r="F538" i="3"/>
  <c r="F607" i="3"/>
  <c r="F52" i="3"/>
  <c r="F116" i="3"/>
  <c r="F180" i="3"/>
  <c r="F244" i="3"/>
  <c r="F308" i="3"/>
  <c r="F372" i="3"/>
  <c r="F437" i="3"/>
  <c r="F505" i="3"/>
  <c r="F29" i="3"/>
  <c r="F93" i="3"/>
  <c r="F157" i="3"/>
  <c r="F221" i="3"/>
  <c r="F285" i="3"/>
  <c r="F349" i="3"/>
  <c r="F413" i="3"/>
  <c r="F481" i="3"/>
  <c r="F549" i="3"/>
  <c r="F369" i="3"/>
  <c r="F599" i="3"/>
  <c r="F693" i="3"/>
  <c r="F757" i="3"/>
  <c r="F821" i="3"/>
  <c r="F885" i="3"/>
  <c r="F949" i="3"/>
  <c r="F1013" i="3"/>
  <c r="F1077" i="3"/>
  <c r="F1141" i="3"/>
  <c r="F264" i="3"/>
  <c r="F544" i="3"/>
  <c r="F667" i="3"/>
  <c r="F734" i="3"/>
  <c r="F798" i="3"/>
  <c r="F862" i="3"/>
  <c r="F926" i="3"/>
  <c r="F990" i="3"/>
  <c r="F1054" i="3"/>
  <c r="F1118" i="3"/>
  <c r="F144" i="3"/>
  <c r="F476" i="3"/>
  <c r="F647" i="3"/>
  <c r="F719" i="3"/>
  <c r="F783" i="3"/>
  <c r="F22" i="3"/>
  <c r="F86" i="3"/>
  <c r="F150" i="3"/>
  <c r="F214" i="3"/>
  <c r="F278" i="3"/>
  <c r="F342" i="3"/>
  <c r="F406" i="3"/>
  <c r="F473" i="3"/>
  <c r="F542" i="3"/>
  <c r="F610" i="3"/>
  <c r="F674" i="3"/>
  <c r="F47" i="3"/>
  <c r="F111" i="3"/>
  <c r="F175" i="3"/>
  <c r="F239" i="3"/>
  <c r="F303" i="3"/>
  <c r="F367" i="3"/>
  <c r="F431" i="3"/>
  <c r="F500" i="3"/>
  <c r="F568" i="3"/>
  <c r="F635" i="3"/>
  <c r="F56" i="3"/>
  <c r="F65" i="3"/>
  <c r="F129" i="3"/>
  <c r="F193" i="3"/>
  <c r="F257" i="3"/>
  <c r="F34" i="3"/>
  <c r="F98" i="3"/>
  <c r="F162" i="3"/>
  <c r="F226" i="3"/>
  <c r="F290" i="3"/>
  <c r="F354" i="3"/>
  <c r="F418" i="3"/>
  <c r="F486" i="3"/>
  <c r="F554" i="3"/>
  <c r="F622" i="3"/>
  <c r="F27" i="3"/>
  <c r="F91" i="3"/>
  <c r="F155" i="3"/>
  <c r="F219" i="3"/>
  <c r="F283" i="3"/>
  <c r="F347" i="3"/>
  <c r="F411" i="3"/>
  <c r="F478" i="3"/>
  <c r="F547" i="3"/>
  <c r="F615" i="3"/>
  <c r="F60" i="3"/>
  <c r="F124" i="3"/>
  <c r="F188" i="3"/>
  <c r="F252" i="3"/>
  <c r="F316" i="3"/>
  <c r="F380" i="3"/>
  <c r="F445" i="3"/>
  <c r="F514" i="3"/>
  <c r="F37" i="3"/>
  <c r="F101" i="3"/>
  <c r="F165" i="3"/>
  <c r="F229" i="3"/>
  <c r="F293" i="3"/>
  <c r="F357" i="3"/>
  <c r="F421" i="3"/>
  <c r="F489" i="3"/>
  <c r="F558" i="3"/>
  <c r="F401" i="3"/>
  <c r="F616" i="3"/>
  <c r="F701" i="3"/>
  <c r="F765" i="3"/>
  <c r="F829" i="3"/>
  <c r="F893" i="3"/>
  <c r="F957" i="3"/>
  <c r="F1021" i="3"/>
  <c r="F1085" i="3"/>
  <c r="F1149" i="3"/>
  <c r="F312" i="3"/>
  <c r="F566" i="3"/>
  <c r="F676" i="3"/>
  <c r="F742" i="3"/>
  <c r="F806" i="3"/>
  <c r="F870" i="3"/>
  <c r="F934" i="3"/>
  <c r="F998" i="3"/>
  <c r="F1062" i="3"/>
  <c r="F1126" i="3"/>
  <c r="F208" i="3"/>
  <c r="F511" i="3"/>
  <c r="F657" i="3"/>
  <c r="F727" i="3"/>
  <c r="F30" i="3"/>
  <c r="F94" i="3"/>
  <c r="F158" i="3"/>
  <c r="F222" i="3"/>
  <c r="F286" i="3"/>
  <c r="F350" i="3"/>
  <c r="F414" i="3"/>
  <c r="F482" i="3"/>
  <c r="F550" i="3"/>
  <c r="F618" i="3"/>
  <c r="F682" i="3"/>
  <c r="F55" i="3"/>
  <c r="F119" i="3"/>
  <c r="F183" i="3"/>
  <c r="F247" i="3"/>
  <c r="F311" i="3"/>
  <c r="F375" i="3"/>
  <c r="F440" i="3"/>
  <c r="F508" i="3"/>
  <c r="F577" i="3"/>
  <c r="F643" i="3"/>
  <c r="F9" i="3"/>
  <c r="F73" i="3"/>
  <c r="F137" i="3"/>
  <c r="F201" i="3"/>
  <c r="F265" i="3"/>
  <c r="F42" i="3"/>
  <c r="F106" i="3"/>
  <c r="F170" i="3"/>
  <c r="F234" i="3"/>
  <c r="F298" i="3"/>
  <c r="F362" i="3"/>
  <c r="F426" i="3"/>
  <c r="F494" i="3"/>
  <c r="F563" i="3"/>
  <c r="F630" i="3"/>
  <c r="F35" i="3"/>
  <c r="F99" i="3"/>
  <c r="F163" i="3"/>
  <c r="F227" i="3"/>
  <c r="F291" i="3"/>
  <c r="F355" i="3"/>
  <c r="F419" i="3"/>
  <c r="F487" i="3"/>
  <c r="F556" i="3"/>
  <c r="F623" i="3"/>
  <c r="F68" i="3"/>
  <c r="F132" i="3"/>
  <c r="F196" i="3"/>
  <c r="F260" i="3"/>
  <c r="F324" i="3"/>
  <c r="F388" i="3"/>
  <c r="F454" i="3"/>
  <c r="F522" i="3"/>
  <c r="F45" i="3"/>
  <c r="F109" i="3"/>
  <c r="F173" i="3"/>
  <c r="F237" i="3"/>
  <c r="F301" i="3"/>
  <c r="F365" i="3"/>
  <c r="F429" i="3"/>
  <c r="F498" i="3"/>
  <c r="F64" i="3"/>
  <c r="F433" i="3"/>
  <c r="F631" i="3"/>
  <c r="F709" i="3"/>
  <c r="F38" i="3"/>
  <c r="F102" i="3"/>
  <c r="F166" i="3"/>
  <c r="F230" i="3"/>
  <c r="F294" i="3"/>
  <c r="F358" i="3"/>
  <c r="F422" i="3"/>
  <c r="F490" i="3"/>
  <c r="F559" i="3"/>
  <c r="F626" i="3"/>
  <c r="F690" i="3"/>
  <c r="F63" i="3"/>
  <c r="F127" i="3"/>
  <c r="F191" i="3"/>
  <c r="F255" i="3"/>
  <c r="F319" i="3"/>
  <c r="F383" i="3"/>
  <c r="F448" i="3"/>
  <c r="F517" i="3"/>
  <c r="F586" i="3"/>
  <c r="F8" i="3"/>
  <c r="F17" i="3"/>
  <c r="F81" i="3"/>
  <c r="F145" i="3"/>
  <c r="F209" i="3"/>
  <c r="F273" i="3"/>
  <c r="F50" i="3"/>
  <c r="F114" i="3"/>
  <c r="F178" i="3"/>
  <c r="F242" i="3"/>
  <c r="F306" i="3"/>
  <c r="F370" i="3"/>
  <c r="F434" i="3"/>
  <c r="F503" i="3"/>
  <c r="F572" i="3"/>
  <c r="F638" i="3"/>
  <c r="F43" i="3"/>
  <c r="F107" i="3"/>
  <c r="F171" i="3"/>
  <c r="F235" i="3"/>
  <c r="F299" i="3"/>
  <c r="F363" i="3"/>
  <c r="F427" i="3"/>
  <c r="F496" i="3"/>
  <c r="F564" i="3"/>
  <c r="F12" i="3"/>
  <c r="F76" i="3"/>
  <c r="F140" i="3"/>
  <c r="F204" i="3"/>
  <c r="F268" i="3"/>
  <c r="F332" i="3"/>
  <c r="F396" i="3"/>
  <c r="F462" i="3"/>
  <c r="F531" i="3"/>
  <c r="F53" i="3"/>
  <c r="F117" i="3"/>
  <c r="F181" i="3"/>
  <c r="F245" i="3"/>
  <c r="F309" i="3"/>
  <c r="F373" i="3"/>
  <c r="F438" i="3"/>
  <c r="F506" i="3"/>
  <c r="F128" i="3"/>
  <c r="F468" i="3"/>
  <c r="F644" i="3"/>
  <c r="F717" i="3"/>
  <c r="F781" i="3"/>
  <c r="F845" i="3"/>
  <c r="F909" i="3"/>
  <c r="F973" i="3"/>
  <c r="F1037" i="3"/>
  <c r="F1101" i="3"/>
  <c r="F1165" i="3"/>
  <c r="F376" i="3"/>
  <c r="F601" i="3"/>
  <c r="F694" i="3"/>
  <c r="F758" i="3"/>
  <c r="F822" i="3"/>
  <c r="F886" i="3"/>
  <c r="F950" i="3"/>
  <c r="F1014" i="3"/>
  <c r="F1078" i="3"/>
  <c r="F1142" i="3"/>
  <c r="F313" i="3"/>
  <c r="F569" i="3"/>
  <c r="F677" i="3"/>
  <c r="F743" i="3"/>
  <c r="F46" i="3"/>
  <c r="F110" i="3"/>
  <c r="F174" i="3"/>
  <c r="F238" i="3"/>
  <c r="F302" i="3"/>
  <c r="F366" i="3"/>
  <c r="F430" i="3"/>
  <c r="F499" i="3"/>
  <c r="F567" i="3"/>
  <c r="F634" i="3"/>
  <c r="F7" i="3"/>
  <c r="F71" i="3"/>
  <c r="F135" i="3"/>
  <c r="F199" i="3"/>
  <c r="F263" i="3"/>
  <c r="F327" i="3"/>
  <c r="F391" i="3"/>
  <c r="F457" i="3"/>
  <c r="F526" i="3"/>
  <c r="F594" i="3"/>
  <c r="F16" i="3"/>
  <c r="F25" i="3"/>
  <c r="F89" i="3"/>
  <c r="F153" i="3"/>
  <c r="F217" i="3"/>
  <c r="F281" i="3"/>
  <c r="F58" i="3"/>
  <c r="F122" i="3"/>
  <c r="F186" i="3"/>
  <c r="F250" i="3"/>
  <c r="F314" i="3"/>
  <c r="F378" i="3"/>
  <c r="F443" i="3"/>
  <c r="F512" i="3"/>
  <c r="F580" i="3"/>
  <c r="F646" i="3"/>
  <c r="F51" i="3"/>
  <c r="F115" i="3"/>
  <c r="F179" i="3"/>
  <c r="F243" i="3"/>
  <c r="F307" i="3"/>
  <c r="F371" i="3"/>
  <c r="F436" i="3"/>
  <c r="F504" i="3"/>
  <c r="F573" i="3"/>
  <c r="F20" i="3"/>
  <c r="F84" i="3"/>
  <c r="F148" i="3"/>
  <c r="F212" i="3"/>
  <c r="F276" i="3"/>
  <c r="F340" i="3"/>
  <c r="F404" i="3"/>
  <c r="F471" i="3"/>
  <c r="F539" i="3"/>
  <c r="F61" i="3"/>
  <c r="F125" i="3"/>
  <c r="F189" i="3"/>
  <c r="F253" i="3"/>
  <c r="F317" i="3"/>
  <c r="F381" i="3"/>
  <c r="F446" i="3"/>
  <c r="F515" i="3"/>
  <c r="F192" i="3"/>
  <c r="F502" i="3"/>
  <c r="F655" i="3"/>
  <c r="F725" i="3"/>
  <c r="F789" i="3"/>
  <c r="F853" i="3"/>
  <c r="F917" i="3"/>
  <c r="F981" i="3"/>
  <c r="F1045" i="3"/>
  <c r="F1109" i="3"/>
  <c r="F1173" i="3"/>
  <c r="F408" i="3"/>
  <c r="F617" i="3"/>
  <c r="F702" i="3"/>
  <c r="F766" i="3"/>
  <c r="F830" i="3"/>
  <c r="F894" i="3"/>
  <c r="F958" i="3"/>
  <c r="F1022" i="3"/>
  <c r="F1086" i="3"/>
  <c r="F1150" i="3"/>
  <c r="F345" i="3"/>
  <c r="F587" i="3"/>
  <c r="F54" i="3"/>
  <c r="F118" i="3"/>
  <c r="F182" i="3"/>
  <c r="F246" i="3"/>
  <c r="F310" i="3"/>
  <c r="F374" i="3"/>
  <c r="F439" i="3"/>
  <c r="F507" i="3"/>
  <c r="F576" i="3"/>
  <c r="F642" i="3"/>
  <c r="F15" i="3"/>
  <c r="F79" i="3"/>
  <c r="F143" i="3"/>
  <c r="F207" i="3"/>
  <c r="F271" i="3"/>
  <c r="F335" i="3"/>
  <c r="F399" i="3"/>
  <c r="F466" i="3"/>
  <c r="F534" i="3"/>
  <c r="F603" i="3"/>
  <c r="F24" i="3"/>
  <c r="F33" i="3"/>
  <c r="F97" i="3"/>
  <c r="F161" i="3"/>
  <c r="F225" i="3"/>
  <c r="F289" i="3"/>
  <c r="F66" i="3"/>
  <c r="F130" i="3"/>
  <c r="F194" i="3"/>
  <c r="F258" i="3"/>
  <c r="F322" i="3"/>
  <c r="F386" i="3"/>
  <c r="F452" i="3"/>
  <c r="F62" i="3"/>
  <c r="F126" i="3"/>
  <c r="F190" i="3"/>
  <c r="F254" i="3"/>
  <c r="F318" i="3"/>
  <c r="F382" i="3"/>
  <c r="F447" i="3"/>
  <c r="F516" i="3"/>
  <c r="F584" i="3"/>
  <c r="F650" i="3"/>
  <c r="F23" i="3"/>
  <c r="F87" i="3"/>
  <c r="F151" i="3"/>
  <c r="F215" i="3"/>
  <c r="F279" i="3"/>
  <c r="F343" i="3"/>
  <c r="F407" i="3"/>
  <c r="F474" i="3"/>
  <c r="F543" i="3"/>
  <c r="F611" i="3"/>
  <c r="F32" i="3"/>
  <c r="F41" i="3"/>
  <c r="F105" i="3"/>
  <c r="F169" i="3"/>
  <c r="F233" i="3"/>
  <c r="F10" i="3"/>
  <c r="F74" i="3"/>
  <c r="F138" i="3"/>
  <c r="F202" i="3"/>
  <c r="F266" i="3"/>
  <c r="F330" i="3"/>
  <c r="F394" i="3"/>
  <c r="F460" i="3"/>
  <c r="F529" i="3"/>
  <c r="F597" i="3"/>
  <c r="F662" i="3"/>
  <c r="F67" i="3"/>
  <c r="F131" i="3"/>
  <c r="F195" i="3"/>
  <c r="F259" i="3"/>
  <c r="F323" i="3"/>
  <c r="F387" i="3"/>
  <c r="F453" i="3"/>
  <c r="F521" i="3"/>
  <c r="F590" i="3"/>
  <c r="F36" i="3"/>
  <c r="F100" i="3"/>
  <c r="F164" i="3"/>
  <c r="F228" i="3"/>
  <c r="F292" i="3"/>
  <c r="F356" i="3"/>
  <c r="F420" i="3"/>
  <c r="F488" i="3"/>
  <c r="F13" i="3"/>
  <c r="F77" i="3"/>
  <c r="F141" i="3"/>
  <c r="F205" i="3"/>
  <c r="F269" i="3"/>
  <c r="F333" i="3"/>
  <c r="F397" i="3"/>
  <c r="F463" i="3"/>
  <c r="F532" i="3"/>
  <c r="F305" i="3"/>
  <c r="F565" i="3"/>
  <c r="F675" i="3"/>
  <c r="F741" i="3"/>
  <c r="F805" i="3"/>
  <c r="F869" i="3"/>
  <c r="F933" i="3"/>
  <c r="F997" i="3"/>
  <c r="F1061" i="3"/>
  <c r="F1125" i="3"/>
  <c r="F136" i="3"/>
  <c r="F475" i="3"/>
  <c r="F645" i="3"/>
  <c r="F718" i="3"/>
  <c r="F782" i="3"/>
  <c r="F846" i="3"/>
  <c r="F910" i="3"/>
  <c r="F974" i="3"/>
  <c r="F1038" i="3"/>
  <c r="F1102" i="3"/>
  <c r="F1166" i="3"/>
  <c r="F409" i="3"/>
  <c r="F620" i="3"/>
  <c r="F520" i="3"/>
  <c r="F379" i="3"/>
  <c r="F284" i="3"/>
  <c r="F261" i="3"/>
  <c r="F733" i="3"/>
  <c r="F989" i="3"/>
  <c r="F441" i="3"/>
  <c r="F814" i="3"/>
  <c r="F982" i="3"/>
  <c r="F1158" i="3"/>
  <c r="F668" i="3"/>
  <c r="F767" i="3"/>
  <c r="F839" i="3"/>
  <c r="F903" i="3"/>
  <c r="F967" i="3"/>
  <c r="F1031" i="3"/>
  <c r="F1095" i="3"/>
  <c r="F1159" i="3"/>
  <c r="F280" i="3"/>
  <c r="F552" i="3"/>
  <c r="F669" i="3"/>
  <c r="F736" i="3"/>
  <c r="F800" i="3"/>
  <c r="F864" i="3"/>
  <c r="F928" i="3"/>
  <c r="F992" i="3"/>
  <c r="F1056" i="3"/>
  <c r="F321" i="3"/>
  <c r="F574" i="3"/>
  <c r="F679" i="3"/>
  <c r="F745" i="3"/>
  <c r="F809" i="3"/>
  <c r="F873" i="3"/>
  <c r="F937" i="3"/>
  <c r="F1001" i="3"/>
  <c r="F1065" i="3"/>
  <c r="F1129" i="3"/>
  <c r="F168" i="3"/>
  <c r="F492" i="3"/>
  <c r="F651" i="3"/>
  <c r="F722" i="3"/>
  <c r="F786" i="3"/>
  <c r="F850" i="3"/>
  <c r="F914" i="3"/>
  <c r="F978" i="3"/>
  <c r="F1042" i="3"/>
  <c r="F1106" i="3"/>
  <c r="F329" i="3"/>
  <c r="F578" i="3"/>
  <c r="F681" i="3"/>
  <c r="F747" i="3"/>
  <c r="F811" i="3"/>
  <c r="F875" i="3"/>
  <c r="F939" i="3"/>
  <c r="F1003" i="3"/>
  <c r="F1067" i="3"/>
  <c r="F1131" i="3"/>
  <c r="F1195" i="3"/>
  <c r="F432" i="3"/>
  <c r="F629" i="3"/>
  <c r="F708" i="3"/>
  <c r="F772" i="3"/>
  <c r="F892" i="3"/>
  <c r="F1192" i="3"/>
  <c r="F1088" i="3"/>
  <c r="F1218" i="3"/>
  <c r="F1282" i="3"/>
  <c r="F1346" i="3"/>
  <c r="F1410" i="3"/>
  <c r="F1474" i="3"/>
  <c r="F1538" i="3"/>
  <c r="F1602" i="3"/>
  <c r="F1666" i="3"/>
  <c r="F1730" i="3"/>
  <c r="F589" i="3"/>
  <c r="F444" i="3"/>
  <c r="F348" i="3"/>
  <c r="F325" i="3"/>
  <c r="F773" i="3"/>
  <c r="F1029" i="3"/>
  <c r="F583" i="3"/>
  <c r="F838" i="3"/>
  <c r="F1006" i="3"/>
  <c r="F80" i="3"/>
  <c r="F686" i="3"/>
  <c r="F775" i="3"/>
  <c r="F847" i="3"/>
  <c r="F911" i="3"/>
  <c r="F975" i="3"/>
  <c r="F1039" i="3"/>
  <c r="F1103" i="3"/>
  <c r="F1167" i="3"/>
  <c r="F320" i="3"/>
  <c r="F571" i="3"/>
  <c r="F678" i="3"/>
  <c r="F744" i="3"/>
  <c r="F808" i="3"/>
  <c r="F872" i="3"/>
  <c r="F936" i="3"/>
  <c r="F1000" i="3"/>
  <c r="F1064" i="3"/>
  <c r="F353" i="3"/>
  <c r="F591" i="3"/>
  <c r="F688" i="3"/>
  <c r="F753" i="3"/>
  <c r="F817" i="3"/>
  <c r="F881" i="3"/>
  <c r="F945" i="3"/>
  <c r="F1009" i="3"/>
  <c r="F1073" i="3"/>
  <c r="F1137" i="3"/>
  <c r="F232" i="3"/>
  <c r="F527" i="3"/>
  <c r="F661" i="3"/>
  <c r="F730" i="3"/>
  <c r="F794" i="3"/>
  <c r="F858" i="3"/>
  <c r="F922" i="3"/>
  <c r="F986" i="3"/>
  <c r="F654" i="3"/>
  <c r="F513" i="3"/>
  <c r="F412" i="3"/>
  <c r="F389" i="3"/>
  <c r="F797" i="3"/>
  <c r="F1053" i="3"/>
  <c r="F632" i="3"/>
  <c r="F854" i="3"/>
  <c r="F1030" i="3"/>
  <c r="F272" i="3"/>
  <c r="F695" i="3"/>
  <c r="F791" i="3"/>
  <c r="F855" i="3"/>
  <c r="F919" i="3"/>
  <c r="F983" i="3"/>
  <c r="F1047" i="3"/>
  <c r="F1111" i="3"/>
  <c r="F1175" i="3"/>
  <c r="F352" i="3"/>
  <c r="F588" i="3"/>
  <c r="F687" i="3"/>
  <c r="F752" i="3"/>
  <c r="F816" i="3"/>
  <c r="F880" i="3"/>
  <c r="F944" i="3"/>
  <c r="F1008" i="3"/>
  <c r="F1072" i="3"/>
  <c r="F385" i="3"/>
  <c r="F608" i="3"/>
  <c r="F697" i="3"/>
  <c r="F761" i="3"/>
  <c r="F825" i="3"/>
  <c r="F889" i="3"/>
  <c r="F953" i="3"/>
  <c r="F1017" i="3"/>
  <c r="F1081" i="3"/>
  <c r="F1145" i="3"/>
  <c r="F296" i="3"/>
  <c r="F557" i="3"/>
  <c r="F671" i="3"/>
  <c r="F738" i="3"/>
  <c r="F802" i="3"/>
  <c r="F866" i="3"/>
  <c r="F930" i="3"/>
  <c r="F994" i="3"/>
  <c r="F1058" i="3"/>
  <c r="F1122" i="3"/>
  <c r="F393" i="3"/>
  <c r="F612" i="3"/>
  <c r="F699" i="3"/>
  <c r="F763" i="3"/>
  <c r="F827" i="3"/>
  <c r="F891" i="3"/>
  <c r="F955" i="3"/>
  <c r="F1019" i="3"/>
  <c r="F1083" i="3"/>
  <c r="F1147" i="3"/>
  <c r="F184" i="3"/>
  <c r="F501" i="3"/>
  <c r="F653" i="3"/>
  <c r="F724" i="3"/>
  <c r="F788" i="3"/>
  <c r="F1020" i="3"/>
  <c r="F1209" i="3"/>
  <c r="F1146" i="3"/>
  <c r="F1234" i="3"/>
  <c r="F1298" i="3"/>
  <c r="F1362" i="3"/>
  <c r="F1426" i="3"/>
  <c r="F1490" i="3"/>
  <c r="F1554" i="3"/>
  <c r="F1618" i="3"/>
  <c r="F1682" i="3"/>
  <c r="F1746" i="3"/>
  <c r="F908" i="3"/>
  <c r="F1194" i="3"/>
  <c r="F1259" i="3"/>
  <c r="F1323" i="3"/>
  <c r="F1387" i="3"/>
  <c r="F1451" i="3"/>
  <c r="F1515" i="3"/>
  <c r="F1579" i="3"/>
  <c r="F1643" i="3"/>
  <c r="F1707" i="3"/>
  <c r="F59" i="3"/>
  <c r="F581" i="3"/>
  <c r="F479" i="3"/>
  <c r="F455" i="3"/>
  <c r="F837" i="3"/>
  <c r="F1093" i="3"/>
  <c r="F685" i="3"/>
  <c r="F878" i="3"/>
  <c r="F1046" i="3"/>
  <c r="F377" i="3"/>
  <c r="F703" i="3"/>
  <c r="F799" i="3"/>
  <c r="F863" i="3"/>
  <c r="F927" i="3"/>
  <c r="F991" i="3"/>
  <c r="F1055" i="3"/>
  <c r="F1119" i="3"/>
  <c r="F1183" i="3"/>
  <c r="F384" i="3"/>
  <c r="F605" i="3"/>
  <c r="F696" i="3"/>
  <c r="F760" i="3"/>
  <c r="F824" i="3"/>
  <c r="F888" i="3"/>
  <c r="F952" i="3"/>
  <c r="F1016" i="3"/>
  <c r="F1080" i="3"/>
  <c r="F417" i="3"/>
  <c r="F624" i="3"/>
  <c r="F705" i="3"/>
  <c r="F769" i="3"/>
  <c r="F833" i="3"/>
  <c r="F897" i="3"/>
  <c r="F961" i="3"/>
  <c r="F1025" i="3"/>
  <c r="F1089" i="3"/>
  <c r="F1153" i="3"/>
  <c r="F328" i="3"/>
  <c r="F575" i="3"/>
  <c r="F680" i="3"/>
  <c r="F746" i="3"/>
  <c r="F810" i="3"/>
  <c r="F874" i="3"/>
  <c r="F938" i="3"/>
  <c r="F1002" i="3"/>
  <c r="F1066" i="3"/>
  <c r="F1130" i="3"/>
  <c r="F425" i="3"/>
  <c r="F628" i="3"/>
  <c r="F707" i="3"/>
  <c r="F771" i="3"/>
  <c r="F835" i="3"/>
  <c r="F899" i="3"/>
  <c r="F963" i="3"/>
  <c r="F1027" i="3"/>
  <c r="F1091" i="3"/>
  <c r="F1155" i="3"/>
  <c r="F248" i="3"/>
  <c r="F535" i="3"/>
  <c r="F664" i="3"/>
  <c r="F732" i="3"/>
  <c r="F796" i="3"/>
  <c r="F1084" i="3"/>
  <c r="F1217" i="3"/>
  <c r="F1168" i="3"/>
  <c r="F1242" i="3"/>
  <c r="F1306" i="3"/>
  <c r="F1370" i="3"/>
  <c r="F1434" i="3"/>
  <c r="F1498" i="3"/>
  <c r="F1562" i="3"/>
  <c r="F1626" i="3"/>
  <c r="F1690" i="3"/>
  <c r="F1754" i="3"/>
  <c r="F972" i="3"/>
  <c r="F1203" i="3"/>
  <c r="F1267" i="3"/>
  <c r="F1331" i="3"/>
  <c r="F1395" i="3"/>
  <c r="F1459" i="3"/>
  <c r="F1523" i="3"/>
  <c r="F1587" i="3"/>
  <c r="F1651" i="3"/>
  <c r="F1715" i="3"/>
  <c r="F1779" i="3"/>
  <c r="F123" i="3"/>
  <c r="F28" i="3"/>
  <c r="F548" i="3"/>
  <c r="F523" i="3"/>
  <c r="F861" i="3"/>
  <c r="F1117" i="3"/>
  <c r="F710" i="3"/>
  <c r="F902" i="3"/>
  <c r="F1070" i="3"/>
  <c r="F442" i="3"/>
  <c r="F711" i="3"/>
  <c r="F807" i="3"/>
  <c r="F871" i="3"/>
  <c r="F935" i="3"/>
  <c r="F999" i="3"/>
  <c r="F1063" i="3"/>
  <c r="F1127" i="3"/>
  <c r="F1191" i="3"/>
  <c r="F416" i="3"/>
  <c r="F621" i="3"/>
  <c r="F704" i="3"/>
  <c r="F768" i="3"/>
  <c r="F832" i="3"/>
  <c r="F896" i="3"/>
  <c r="F960" i="3"/>
  <c r="F1024" i="3"/>
  <c r="F96" i="3"/>
  <c r="F451" i="3"/>
  <c r="F637" i="3"/>
  <c r="F713" i="3"/>
  <c r="F777" i="3"/>
  <c r="F841" i="3"/>
  <c r="F905" i="3"/>
  <c r="F969" i="3"/>
  <c r="F1033" i="3"/>
  <c r="F1097" i="3"/>
  <c r="F1161" i="3"/>
  <c r="F360" i="3"/>
  <c r="F592" i="3"/>
  <c r="F689" i="3"/>
  <c r="F754" i="3"/>
  <c r="F818" i="3"/>
  <c r="F882" i="3"/>
  <c r="F946" i="3"/>
  <c r="F1010" i="3"/>
  <c r="F1074" i="3"/>
  <c r="F112" i="3"/>
  <c r="F459" i="3"/>
  <c r="F640" i="3"/>
  <c r="F715" i="3"/>
  <c r="F779" i="3"/>
  <c r="F843" i="3"/>
  <c r="F907" i="3"/>
  <c r="F971" i="3"/>
  <c r="F1035" i="3"/>
  <c r="F1099" i="3"/>
  <c r="F1163" i="3"/>
  <c r="F304" i="3"/>
  <c r="F562" i="3"/>
  <c r="F187" i="3"/>
  <c r="F92" i="3"/>
  <c r="F69" i="3"/>
  <c r="F256" i="3"/>
  <c r="F901" i="3"/>
  <c r="F1157" i="3"/>
  <c r="F750" i="3"/>
  <c r="F918" i="3"/>
  <c r="F1094" i="3"/>
  <c r="F545" i="3"/>
  <c r="F735" i="3"/>
  <c r="F815" i="3"/>
  <c r="F879" i="3"/>
  <c r="F943" i="3"/>
  <c r="F1007" i="3"/>
  <c r="F1071" i="3"/>
  <c r="F1135" i="3"/>
  <c r="F88" i="3"/>
  <c r="F449" i="3"/>
  <c r="F636" i="3"/>
  <c r="F712" i="3"/>
  <c r="F776" i="3"/>
  <c r="F840" i="3"/>
  <c r="F904" i="3"/>
  <c r="F968" i="3"/>
  <c r="F1032" i="3"/>
  <c r="F160" i="3"/>
  <c r="F485" i="3"/>
  <c r="F649" i="3"/>
  <c r="F721" i="3"/>
  <c r="F785" i="3"/>
  <c r="F849" i="3"/>
  <c r="F913" i="3"/>
  <c r="F977" i="3"/>
  <c r="F1041" i="3"/>
  <c r="F1105" i="3"/>
  <c r="F1169" i="3"/>
  <c r="F392" i="3"/>
  <c r="F609" i="3"/>
  <c r="F698" i="3"/>
  <c r="F762" i="3"/>
  <c r="F826" i="3"/>
  <c r="F890" i="3"/>
  <c r="F954" i="3"/>
  <c r="F1018" i="3"/>
  <c r="F1082" i="3"/>
  <c r="F176" i="3"/>
  <c r="F493" i="3"/>
  <c r="F652" i="3"/>
  <c r="F723" i="3"/>
  <c r="F787" i="3"/>
  <c r="F851" i="3"/>
  <c r="F915" i="3"/>
  <c r="F979" i="3"/>
  <c r="F1043" i="3"/>
  <c r="F1107" i="3"/>
  <c r="F1171" i="3"/>
  <c r="F336" i="3"/>
  <c r="F579" i="3"/>
  <c r="F683" i="3"/>
  <c r="F748" i="3"/>
  <c r="F812" i="3"/>
  <c r="F1144" i="3"/>
  <c r="F900" i="3"/>
  <c r="F1193" i="3"/>
  <c r="F1258" i="3"/>
  <c r="F1322" i="3"/>
  <c r="F1386" i="3"/>
  <c r="F1450" i="3"/>
  <c r="F1514" i="3"/>
  <c r="F1578" i="3"/>
  <c r="F1642" i="3"/>
  <c r="F1706" i="3"/>
  <c r="F1770" i="3"/>
  <c r="F1092" i="3"/>
  <c r="F1219" i="3"/>
  <c r="F1283" i="3"/>
  <c r="F1347" i="3"/>
  <c r="F1411" i="3"/>
  <c r="F1475" i="3"/>
  <c r="F1539" i="3"/>
  <c r="F1603" i="3"/>
  <c r="F1667" i="3"/>
  <c r="F1731" i="3"/>
  <c r="F1795" i="3"/>
  <c r="F251" i="3"/>
  <c r="F156" i="3"/>
  <c r="F133" i="3"/>
  <c r="F536" i="3"/>
  <c r="F925" i="3"/>
  <c r="F72" i="3"/>
  <c r="F774" i="3"/>
  <c r="F942" i="3"/>
  <c r="F1110" i="3"/>
  <c r="F604" i="3"/>
  <c r="F751" i="3"/>
  <c r="F823" i="3"/>
  <c r="F887" i="3"/>
  <c r="F951" i="3"/>
  <c r="F1015" i="3"/>
  <c r="F1079" i="3"/>
  <c r="F1143" i="3"/>
  <c r="F152" i="3"/>
  <c r="F484" i="3"/>
  <c r="F648" i="3"/>
  <c r="F720" i="3"/>
  <c r="F784" i="3"/>
  <c r="F848" i="3"/>
  <c r="F912" i="3"/>
  <c r="F976" i="3"/>
  <c r="F1040" i="3"/>
  <c r="F224" i="3"/>
  <c r="F519" i="3"/>
  <c r="F660" i="3"/>
  <c r="F729" i="3"/>
  <c r="F793" i="3"/>
  <c r="F857" i="3"/>
  <c r="F921" i="3"/>
  <c r="F985" i="3"/>
  <c r="F1049" i="3"/>
  <c r="F1113" i="3"/>
  <c r="F1177" i="3"/>
  <c r="F424" i="3"/>
  <c r="F625" i="3"/>
  <c r="F706" i="3"/>
  <c r="F770" i="3"/>
  <c r="F834" i="3"/>
  <c r="F898" i="3"/>
  <c r="F962" i="3"/>
  <c r="F1026" i="3"/>
  <c r="F1090" i="3"/>
  <c r="F240" i="3"/>
  <c r="F528" i="3"/>
  <c r="F663" i="3"/>
  <c r="F731" i="3"/>
  <c r="F795" i="3"/>
  <c r="F859" i="3"/>
  <c r="F315" i="3"/>
  <c r="F220" i="3"/>
  <c r="F197" i="3"/>
  <c r="F665" i="3"/>
  <c r="F965" i="3"/>
  <c r="F344" i="3"/>
  <c r="F790" i="3"/>
  <c r="F966" i="3"/>
  <c r="F1134" i="3"/>
  <c r="F633" i="3"/>
  <c r="F759" i="3"/>
  <c r="F831" i="3"/>
  <c r="F895" i="3"/>
  <c r="F959" i="3"/>
  <c r="F1023" i="3"/>
  <c r="F1087" i="3"/>
  <c r="F1151" i="3"/>
  <c r="F216" i="3"/>
  <c r="F518" i="3"/>
  <c r="F659" i="3"/>
  <c r="F728" i="3"/>
  <c r="F792" i="3"/>
  <c r="F856" i="3"/>
  <c r="F920" i="3"/>
  <c r="F984" i="3"/>
  <c r="F1048" i="3"/>
  <c r="F288" i="3"/>
  <c r="F553" i="3"/>
  <c r="F670" i="3"/>
  <c r="F737" i="3"/>
  <c r="F801" i="3"/>
  <c r="F865" i="3"/>
  <c r="F929" i="3"/>
  <c r="F993" i="3"/>
  <c r="F1057" i="3"/>
  <c r="F1121" i="3"/>
  <c r="F104" i="3"/>
  <c r="F458" i="3"/>
  <c r="F639" i="3"/>
  <c r="F714" i="3"/>
  <c r="F778" i="3"/>
  <c r="F842" i="3"/>
  <c r="F906" i="3"/>
  <c r="F970" i="3"/>
  <c r="F1034" i="3"/>
  <c r="F1098" i="3"/>
  <c r="F297" i="3"/>
  <c r="F561" i="3"/>
  <c r="F672" i="3"/>
  <c r="F739" i="3"/>
  <c r="F803" i="3"/>
  <c r="F867" i="3"/>
  <c r="F931" i="3"/>
  <c r="F995" i="3"/>
  <c r="F1059" i="3"/>
  <c r="F1123" i="3"/>
  <c r="F1187" i="3"/>
  <c r="F400" i="3"/>
  <c r="F613" i="3"/>
  <c r="F700" i="3"/>
  <c r="F764" i="3"/>
  <c r="F828" i="3"/>
  <c r="F1181" i="3"/>
  <c r="F1028" i="3"/>
  <c r="F1210" i="3"/>
  <c r="F1274" i="3"/>
  <c r="F1338" i="3"/>
  <c r="F1402" i="3"/>
  <c r="F1466" i="3"/>
  <c r="F1530" i="3"/>
  <c r="F1594" i="3"/>
  <c r="F1658" i="3"/>
  <c r="F1722" i="3"/>
  <c r="F1786" i="3"/>
  <c r="F1148" i="3"/>
  <c r="F1235" i="3"/>
  <c r="F1299" i="3"/>
  <c r="F1050" i="3"/>
  <c r="F923" i="3"/>
  <c r="F1179" i="3"/>
  <c r="F716" i="3"/>
  <c r="F1164" i="3"/>
  <c r="F1250" i="3"/>
  <c r="F1418" i="3"/>
  <c r="F1586" i="3"/>
  <c r="F1762" i="3"/>
  <c r="F1211" i="3"/>
  <c r="F1339" i="3"/>
  <c r="F1435" i="3"/>
  <c r="F1547" i="3"/>
  <c r="F1635" i="3"/>
  <c r="F1747" i="3"/>
  <c r="F980" i="3"/>
  <c r="F1204" i="3"/>
  <c r="F1268" i="3"/>
  <c r="F1332" i="3"/>
  <c r="F1396" i="3"/>
  <c r="F1460" i="3"/>
  <c r="F1524" i="3"/>
  <c r="F1588" i="3"/>
  <c r="F1652" i="3"/>
  <c r="F1154" i="3"/>
  <c r="F1237" i="3"/>
  <c r="F1301" i="3"/>
  <c r="F1365" i="3"/>
  <c r="F1429" i="3"/>
  <c r="F1493" i="3"/>
  <c r="F1557" i="3"/>
  <c r="F1621" i="3"/>
  <c r="F1685" i="3"/>
  <c r="F1749" i="3"/>
  <c r="F996" i="3"/>
  <c r="F1206" i="3"/>
  <c r="F1270" i="3"/>
  <c r="F1334" i="3"/>
  <c r="F1398" i="3"/>
  <c r="F1462" i="3"/>
  <c r="F1526" i="3"/>
  <c r="F1590" i="3"/>
  <c r="F1654" i="3"/>
  <c r="F1718" i="3"/>
  <c r="F940" i="3"/>
  <c r="F1199" i="3"/>
  <c r="F1263" i="3"/>
  <c r="F1327" i="3"/>
  <c r="F1391" i="3"/>
  <c r="F1455" i="3"/>
  <c r="F1519" i="3"/>
  <c r="F1583" i="3"/>
  <c r="F1647" i="3"/>
  <c r="F1711" i="3"/>
  <c r="F1775" i="3"/>
  <c r="F1112" i="3"/>
  <c r="F1224" i="3"/>
  <c r="F1288" i="3"/>
  <c r="F1352" i="3"/>
  <c r="F1416" i="3"/>
  <c r="F1480" i="3"/>
  <c r="F1544" i="3"/>
  <c r="F1608" i="3"/>
  <c r="F1672" i="3"/>
  <c r="F1736" i="3"/>
  <c r="F1289" i="3"/>
  <c r="F1732" i="3"/>
  <c r="F1842" i="3"/>
  <c r="F1906" i="3"/>
  <c r="F1970" i="3"/>
  <c r="F2034" i="3"/>
  <c r="F2098" i="3"/>
  <c r="F2162" i="3"/>
  <c r="F2226" i="3"/>
  <c r="F2290" i="3"/>
  <c r="F1617" i="3"/>
  <c r="F1819" i="3"/>
  <c r="F1883" i="3"/>
  <c r="F1947" i="3"/>
  <c r="F2011" i="3"/>
  <c r="F2075" i="3"/>
  <c r="F2139" i="3"/>
  <c r="F2203" i="3"/>
  <c r="F2267" i="3"/>
  <c r="F2331" i="3"/>
  <c r="F1561" i="3"/>
  <c r="F1812" i="3"/>
  <c r="F1876" i="3"/>
  <c r="F1940" i="3"/>
  <c r="F2004" i="3"/>
  <c r="F2068" i="3"/>
  <c r="F2132" i="3"/>
  <c r="F2196" i="3"/>
  <c r="F2260" i="3"/>
  <c r="F2324" i="3"/>
  <c r="F1569" i="3"/>
  <c r="F1813" i="3"/>
  <c r="F1877" i="3"/>
  <c r="F1941" i="3"/>
  <c r="F2005" i="3"/>
  <c r="F1684" i="3"/>
  <c r="F1830" i="3"/>
  <c r="F1894" i="3"/>
  <c r="F1958" i="3"/>
  <c r="F2022" i="3"/>
  <c r="F2086" i="3"/>
  <c r="F2150" i="3"/>
  <c r="F2214" i="3"/>
  <c r="F2278" i="3"/>
  <c r="F2342" i="3"/>
  <c r="F1393" i="3"/>
  <c r="F1780" i="3"/>
  <c r="F1855" i="3"/>
  <c r="F1919" i="3"/>
  <c r="F1983" i="3"/>
  <c r="F2047" i="3"/>
  <c r="F2111" i="3"/>
  <c r="F2175" i="3"/>
  <c r="F2239" i="3"/>
  <c r="F2303" i="3"/>
  <c r="F1273" i="3"/>
  <c r="F1114" i="3"/>
  <c r="F947" i="3"/>
  <c r="F120" i="3"/>
  <c r="F740" i="3"/>
  <c r="F1201" i="3"/>
  <c r="F1266" i="3"/>
  <c r="F1442" i="3"/>
  <c r="F1610" i="3"/>
  <c r="F1778" i="3"/>
  <c r="F1227" i="3"/>
  <c r="F1355" i="3"/>
  <c r="F1443" i="3"/>
  <c r="F1555" i="3"/>
  <c r="F1659" i="3"/>
  <c r="F1755" i="3"/>
  <c r="F1044" i="3"/>
  <c r="F1212" i="3"/>
  <c r="F1276" i="3"/>
  <c r="F1340" i="3"/>
  <c r="F1404" i="3"/>
  <c r="F1468" i="3"/>
  <c r="F1532" i="3"/>
  <c r="F1596" i="3"/>
  <c r="F1660" i="3"/>
  <c r="F1174" i="3"/>
  <c r="F1245" i="3"/>
  <c r="F1309" i="3"/>
  <c r="F1373" i="3"/>
  <c r="F1437" i="3"/>
  <c r="F1501" i="3"/>
  <c r="F1565" i="3"/>
  <c r="F1629" i="3"/>
  <c r="F1693" i="3"/>
  <c r="F1757" i="3"/>
  <c r="F1060" i="3"/>
  <c r="F1214" i="3"/>
  <c r="F1278" i="3"/>
  <c r="F1342" i="3"/>
  <c r="F1406" i="3"/>
  <c r="F1470" i="3"/>
  <c r="F1534" i="3"/>
  <c r="F1598" i="3"/>
  <c r="F1662" i="3"/>
  <c r="F1726" i="3"/>
  <c r="F1004" i="3"/>
  <c r="F1207" i="3"/>
  <c r="F1271" i="3"/>
  <c r="F1335" i="3"/>
  <c r="F1399" i="3"/>
  <c r="F1463" i="3"/>
  <c r="F1527" i="3"/>
  <c r="F1591" i="3"/>
  <c r="F1655" i="3"/>
  <c r="F1719" i="3"/>
  <c r="F1783" i="3"/>
  <c r="F1140" i="3"/>
  <c r="F1232" i="3"/>
  <c r="F1296" i="3"/>
  <c r="F1360" i="3"/>
  <c r="F1424" i="3"/>
  <c r="F1488" i="3"/>
  <c r="F1552" i="3"/>
  <c r="F1616" i="3"/>
  <c r="F1680" i="3"/>
  <c r="F1744" i="3"/>
  <c r="F1353" i="3"/>
  <c r="F1764" i="3"/>
  <c r="F1850" i="3"/>
  <c r="F1914" i="3"/>
  <c r="F1978" i="3"/>
  <c r="F2042" i="3"/>
  <c r="F2106" i="3"/>
  <c r="F2170" i="3"/>
  <c r="F2234" i="3"/>
  <c r="F2298" i="3"/>
  <c r="F1673" i="3"/>
  <c r="F1827" i="3"/>
  <c r="F1891" i="3"/>
  <c r="F1955" i="3"/>
  <c r="F2019" i="3"/>
  <c r="F2083" i="3"/>
  <c r="F2147" i="3"/>
  <c r="F2211" i="3"/>
  <c r="F2275" i="3"/>
  <c r="F2339" i="3"/>
  <c r="F1625" i="3"/>
  <c r="F1820" i="3"/>
  <c r="F1884" i="3"/>
  <c r="F1948" i="3"/>
  <c r="F2012" i="3"/>
  <c r="F2076" i="3"/>
  <c r="F2140" i="3"/>
  <c r="F2204" i="3"/>
  <c r="F2268" i="3"/>
  <c r="F2332" i="3"/>
  <c r="F1633" i="3"/>
  <c r="F1821" i="3"/>
  <c r="F1885" i="3"/>
  <c r="F1949" i="3"/>
  <c r="F1257" i="3"/>
  <c r="F1716" i="3"/>
  <c r="F1838" i="3"/>
  <c r="F1902" i="3"/>
  <c r="F1966" i="3"/>
  <c r="F2030" i="3"/>
  <c r="F2094" i="3"/>
  <c r="F2158" i="3"/>
  <c r="F2222" i="3"/>
  <c r="F2286" i="3"/>
  <c r="F2350" i="3"/>
  <c r="F1457" i="3"/>
  <c r="F1797" i="3"/>
  <c r="F1863" i="3"/>
  <c r="F1927" i="3"/>
  <c r="F1991" i="3"/>
  <c r="F2055" i="3"/>
  <c r="F361" i="3"/>
  <c r="F987" i="3"/>
  <c r="F368" i="3"/>
  <c r="F756" i="3"/>
  <c r="F836" i="3"/>
  <c r="F1290" i="3"/>
  <c r="F1458" i="3"/>
  <c r="F1634" i="3"/>
  <c r="F1794" i="3"/>
  <c r="F1243" i="3"/>
  <c r="F1363" i="3"/>
  <c r="F1467" i="3"/>
  <c r="F1563" i="3"/>
  <c r="F1675" i="3"/>
  <c r="F1763" i="3"/>
  <c r="F1096" i="3"/>
  <c r="F1220" i="3"/>
  <c r="F1284" i="3"/>
  <c r="F1348" i="3"/>
  <c r="F1412" i="3"/>
  <c r="F1476" i="3"/>
  <c r="F1540" i="3"/>
  <c r="F1604" i="3"/>
  <c r="F860" i="3"/>
  <c r="F1186" i="3"/>
  <c r="F1253" i="3"/>
  <c r="F1317" i="3"/>
  <c r="F1381" i="3"/>
  <c r="F1445" i="3"/>
  <c r="F1509" i="3"/>
  <c r="F1573" i="3"/>
  <c r="F1637" i="3"/>
  <c r="F1701" i="3"/>
  <c r="F1765" i="3"/>
  <c r="F1104" i="3"/>
  <c r="F1222" i="3"/>
  <c r="F1286" i="3"/>
  <c r="F1350" i="3"/>
  <c r="F1414" i="3"/>
  <c r="F1478" i="3"/>
  <c r="F1542" i="3"/>
  <c r="F1606" i="3"/>
  <c r="F1670" i="3"/>
  <c r="F1734" i="3"/>
  <c r="F1068" i="3"/>
  <c r="F1215" i="3"/>
  <c r="F1279" i="3"/>
  <c r="F1343" i="3"/>
  <c r="F1407" i="3"/>
  <c r="F1471" i="3"/>
  <c r="F1535" i="3"/>
  <c r="F1599" i="3"/>
  <c r="F1663" i="3"/>
  <c r="F1727" i="3"/>
  <c r="F1791" i="3"/>
  <c r="F1162" i="3"/>
  <c r="F1240" i="3"/>
  <c r="F1304" i="3"/>
  <c r="F1368" i="3"/>
  <c r="F1432" i="3"/>
  <c r="F1496" i="3"/>
  <c r="F1560" i="3"/>
  <c r="F1624" i="3"/>
  <c r="F1688" i="3"/>
  <c r="F1752" i="3"/>
  <c r="F1417" i="3"/>
  <c r="F1788" i="3"/>
  <c r="F1858" i="3"/>
  <c r="F1922" i="3"/>
  <c r="F1986" i="3"/>
  <c r="F2050" i="3"/>
  <c r="F2114" i="3"/>
  <c r="F2178" i="3"/>
  <c r="F2242" i="3"/>
  <c r="F1233" i="3"/>
  <c r="F1705" i="3"/>
  <c r="F1835" i="3"/>
  <c r="F1899" i="3"/>
  <c r="F1963" i="3"/>
  <c r="F2027" i="3"/>
  <c r="F2091" i="3"/>
  <c r="F2155" i="3"/>
  <c r="F2219" i="3"/>
  <c r="F2283" i="3"/>
  <c r="F2347" i="3"/>
  <c r="F1676" i="3"/>
  <c r="F1828" i="3"/>
  <c r="F1892" i="3"/>
  <c r="F1956" i="3"/>
  <c r="F2020" i="3"/>
  <c r="F2084" i="3"/>
  <c r="F2148" i="3"/>
  <c r="F2212" i="3"/>
  <c r="F2276" i="3"/>
  <c r="F2340" i="3"/>
  <c r="F1681" i="3"/>
  <c r="F1829" i="3"/>
  <c r="F1893" i="3"/>
  <c r="F1957" i="3"/>
  <c r="F1321" i="3"/>
  <c r="F1748" i="3"/>
  <c r="F1846" i="3"/>
  <c r="F1910" i="3"/>
  <c r="F1974" i="3"/>
  <c r="F2038" i="3"/>
  <c r="F2102" i="3"/>
  <c r="F2166" i="3"/>
  <c r="F2230" i="3"/>
  <c r="F2294" i="3"/>
  <c r="F2358" i="3"/>
  <c r="F1521" i="3"/>
  <c r="F1807" i="3"/>
  <c r="F1871" i="3"/>
  <c r="F1935" i="3"/>
  <c r="F1999" i="3"/>
  <c r="F2063" i="3"/>
  <c r="F2127" i="3"/>
  <c r="F2191" i="3"/>
  <c r="F2255" i="3"/>
  <c r="F2319" i="3"/>
  <c r="F1724" i="3"/>
  <c r="F595" i="3"/>
  <c r="F1011" i="3"/>
  <c r="F467" i="3"/>
  <c r="F780" i="3"/>
  <c r="F964" i="3"/>
  <c r="F1314" i="3"/>
  <c r="F1482" i="3"/>
  <c r="F1650" i="3"/>
  <c r="F844" i="3"/>
  <c r="F1251" i="3"/>
  <c r="F1371" i="3"/>
  <c r="F1483" i="3"/>
  <c r="F1571" i="3"/>
  <c r="F1683" i="3"/>
  <c r="F1771" i="3"/>
  <c r="F1128" i="3"/>
  <c r="F1228" i="3"/>
  <c r="F1292" i="3"/>
  <c r="F1356" i="3"/>
  <c r="F1420" i="3"/>
  <c r="F1484" i="3"/>
  <c r="F1548" i="3"/>
  <c r="F1612" i="3"/>
  <c r="F924" i="3"/>
  <c r="F1197" i="3"/>
  <c r="F1261" i="3"/>
  <c r="F1325" i="3"/>
  <c r="F1389" i="3"/>
  <c r="F1453" i="3"/>
  <c r="F1517" i="3"/>
  <c r="F1581" i="3"/>
  <c r="F1645" i="3"/>
  <c r="F1709" i="3"/>
  <c r="F1773" i="3"/>
  <c r="F1136" i="3"/>
  <c r="F1230" i="3"/>
  <c r="F1294" i="3"/>
  <c r="F1358" i="3"/>
  <c r="F1422" i="3"/>
  <c r="F1486" i="3"/>
  <c r="F1550" i="3"/>
  <c r="F1614" i="3"/>
  <c r="F1678" i="3"/>
  <c r="F1742" i="3"/>
  <c r="F1108" i="3"/>
  <c r="F1223" i="3"/>
  <c r="F1287" i="3"/>
  <c r="F1351" i="3"/>
  <c r="F1415" i="3"/>
  <c r="F1479" i="3"/>
  <c r="F1543" i="3"/>
  <c r="F1607" i="3"/>
  <c r="F1671" i="3"/>
  <c r="F1735" i="3"/>
  <c r="F1799" i="3"/>
  <c r="F1180" i="3"/>
  <c r="F1248" i="3"/>
  <c r="F1312" i="3"/>
  <c r="F1376" i="3"/>
  <c r="F1440" i="3"/>
  <c r="F1504" i="3"/>
  <c r="F1568" i="3"/>
  <c r="F1632" i="3"/>
  <c r="F1696" i="3"/>
  <c r="F1760" i="3"/>
  <c r="F1481" i="3"/>
  <c r="F1801" i="3"/>
  <c r="F1866" i="3"/>
  <c r="F1930" i="3"/>
  <c r="F1994" i="3"/>
  <c r="F2058" i="3"/>
  <c r="F2122" i="3"/>
  <c r="F2186" i="3"/>
  <c r="F2250" i="3"/>
  <c r="F1297" i="3"/>
  <c r="F1737" i="3"/>
  <c r="F1843" i="3"/>
  <c r="F1907" i="3"/>
  <c r="F1971" i="3"/>
  <c r="F2035" i="3"/>
  <c r="F2099" i="3"/>
  <c r="F2163" i="3"/>
  <c r="F2227" i="3"/>
  <c r="F2291" i="3"/>
  <c r="F1241" i="3"/>
  <c r="F691" i="3"/>
  <c r="F1051" i="3"/>
  <c r="F596" i="3"/>
  <c r="F804" i="3"/>
  <c r="F1120" i="3"/>
  <c r="F1330" i="3"/>
  <c r="F1506" i="3"/>
  <c r="F1674" i="3"/>
  <c r="F1036" i="3"/>
  <c r="F1275" i="3"/>
  <c r="F1379" i="3"/>
  <c r="F1491" i="3"/>
  <c r="F1595" i="3"/>
  <c r="F1691" i="3"/>
  <c r="F1787" i="3"/>
  <c r="F1152" i="3"/>
  <c r="F1236" i="3"/>
  <c r="F1300" i="3"/>
  <c r="F1364" i="3"/>
  <c r="F1428" i="3"/>
  <c r="F1492" i="3"/>
  <c r="F1556" i="3"/>
  <c r="F1620" i="3"/>
  <c r="F988" i="3"/>
  <c r="F1205" i="3"/>
  <c r="F1269" i="3"/>
  <c r="F1333" i="3"/>
  <c r="F1397" i="3"/>
  <c r="F1461" i="3"/>
  <c r="F1525" i="3"/>
  <c r="F1589" i="3"/>
  <c r="F1653" i="3"/>
  <c r="F1717" i="3"/>
  <c r="F1781" i="3"/>
  <c r="F1156" i="3"/>
  <c r="F1238" i="3"/>
  <c r="F1302" i="3"/>
  <c r="F1366" i="3"/>
  <c r="F1430" i="3"/>
  <c r="F1494" i="3"/>
  <c r="F1558" i="3"/>
  <c r="F1622" i="3"/>
  <c r="F1686" i="3"/>
  <c r="F1750" i="3"/>
  <c r="F1138" i="3"/>
  <c r="F1231" i="3"/>
  <c r="F1295" i="3"/>
  <c r="F1359" i="3"/>
  <c r="F1423" i="3"/>
  <c r="F1487" i="3"/>
  <c r="F1551" i="3"/>
  <c r="F1615" i="3"/>
  <c r="F1679" i="3"/>
  <c r="F1743" i="3"/>
  <c r="F884" i="3"/>
  <c r="F1190" i="3"/>
  <c r="F1256" i="3"/>
  <c r="F1320" i="3"/>
  <c r="F1384" i="3"/>
  <c r="F1448" i="3"/>
  <c r="F1512" i="3"/>
  <c r="F1576" i="3"/>
  <c r="F1640" i="3"/>
  <c r="F1704" i="3"/>
  <c r="F1768" i="3"/>
  <c r="F1545" i="3"/>
  <c r="F1810" i="3"/>
  <c r="F1874" i="3"/>
  <c r="F1938" i="3"/>
  <c r="F2002" i="3"/>
  <c r="F2066" i="3"/>
  <c r="F2130" i="3"/>
  <c r="F2194" i="3"/>
  <c r="F2258" i="3"/>
  <c r="F1361" i="3"/>
  <c r="F1769" i="3"/>
  <c r="F1851" i="3"/>
  <c r="F1915" i="3"/>
  <c r="F1979" i="3"/>
  <c r="F2043" i="3"/>
  <c r="F2107" i="3"/>
  <c r="F2171" i="3"/>
  <c r="F2235" i="3"/>
  <c r="F2299" i="3"/>
  <c r="F1305" i="3"/>
  <c r="F1740" i="3"/>
  <c r="F1844" i="3"/>
  <c r="F1908" i="3"/>
  <c r="F1972" i="3"/>
  <c r="F2036" i="3"/>
  <c r="F2100" i="3"/>
  <c r="F2164" i="3"/>
  <c r="F2228" i="3"/>
  <c r="F2292" i="3"/>
  <c r="F1313" i="3"/>
  <c r="F1745" i="3"/>
  <c r="F1845" i="3"/>
  <c r="F1909" i="3"/>
  <c r="F1973" i="3"/>
  <c r="F1449" i="3"/>
  <c r="F1796" i="3"/>
  <c r="F1862" i="3"/>
  <c r="F1926" i="3"/>
  <c r="F1990" i="3"/>
  <c r="F2054" i="3"/>
  <c r="F2118" i="3"/>
  <c r="F2182" i="3"/>
  <c r="F2246" i="3"/>
  <c r="F2310" i="3"/>
  <c r="F2374" i="3"/>
  <c r="F1649" i="3"/>
  <c r="F1823" i="3"/>
  <c r="F1887" i="3"/>
  <c r="F1951" i="3"/>
  <c r="F2015" i="3"/>
  <c r="F2079" i="3"/>
  <c r="F2143" i="3"/>
  <c r="F2207" i="3"/>
  <c r="F2271" i="3"/>
  <c r="F2335" i="3"/>
  <c r="F1840" i="3"/>
  <c r="F755" i="3"/>
  <c r="F1075" i="3"/>
  <c r="F641" i="3"/>
  <c r="F820" i="3"/>
  <c r="F1182" i="3"/>
  <c r="F1354" i="3"/>
  <c r="F1522" i="3"/>
  <c r="F1698" i="3"/>
  <c r="F1124" i="3"/>
  <c r="F1291" i="3"/>
  <c r="F1403" i="3"/>
  <c r="F1499" i="3"/>
  <c r="F1611" i="3"/>
  <c r="F1699" i="3"/>
  <c r="F1803" i="3"/>
  <c r="F1172" i="3"/>
  <c r="F1244" i="3"/>
  <c r="F1308" i="3"/>
  <c r="F1372" i="3"/>
  <c r="F1436" i="3"/>
  <c r="F1500" i="3"/>
  <c r="F1564" i="3"/>
  <c r="F1628" i="3"/>
  <c r="F1052" i="3"/>
  <c r="F1213" i="3"/>
  <c r="F1277" i="3"/>
  <c r="F1341" i="3"/>
  <c r="F1405" i="3"/>
  <c r="F1469" i="3"/>
  <c r="F1533" i="3"/>
  <c r="F1597" i="3"/>
  <c r="F1661" i="3"/>
  <c r="F1725" i="3"/>
  <c r="F1789" i="3"/>
  <c r="F1176" i="3"/>
  <c r="F1246" i="3"/>
  <c r="F1310" i="3"/>
  <c r="F1374" i="3"/>
  <c r="F1438" i="3"/>
  <c r="F1502" i="3"/>
  <c r="F1566" i="3"/>
  <c r="F1630" i="3"/>
  <c r="F1694" i="3"/>
  <c r="F1758" i="3"/>
  <c r="F1160" i="3"/>
  <c r="F1239" i="3"/>
  <c r="F1303" i="3"/>
  <c r="F1367" i="3"/>
  <c r="F1431" i="3"/>
  <c r="F1495" i="3"/>
  <c r="F1559" i="3"/>
  <c r="F1623" i="3"/>
  <c r="F1687" i="3"/>
  <c r="F1751" i="3"/>
  <c r="F948" i="3"/>
  <c r="F1200" i="3"/>
  <c r="F1264" i="3"/>
  <c r="F1328" i="3"/>
  <c r="F1392" i="3"/>
  <c r="F1456" i="3"/>
  <c r="F1520" i="3"/>
  <c r="F1584" i="3"/>
  <c r="F1648" i="3"/>
  <c r="F1712" i="3"/>
  <c r="F1776" i="3"/>
  <c r="F1609" i="3"/>
  <c r="F1818" i="3"/>
  <c r="F1882" i="3"/>
  <c r="F1946" i="3"/>
  <c r="F2010" i="3"/>
  <c r="F2074" i="3"/>
  <c r="F2138" i="3"/>
  <c r="F2202" i="3"/>
  <c r="F2266" i="3"/>
  <c r="F1425" i="3"/>
  <c r="F1790" i="3"/>
  <c r="F1859" i="3"/>
  <c r="F1923" i="3"/>
  <c r="F1987" i="3"/>
  <c r="F2051" i="3"/>
  <c r="F2115" i="3"/>
  <c r="F2179" i="3"/>
  <c r="F2243" i="3"/>
  <c r="F2307" i="3"/>
  <c r="F1369" i="3"/>
  <c r="F1772" i="3"/>
  <c r="F1852" i="3"/>
  <c r="F1916" i="3"/>
  <c r="F1980" i="3"/>
  <c r="F2044" i="3"/>
  <c r="F2108" i="3"/>
  <c r="F2172" i="3"/>
  <c r="F2236" i="3"/>
  <c r="F2300" i="3"/>
  <c r="F1377" i="3"/>
  <c r="F1774" i="3"/>
  <c r="F1853" i="3"/>
  <c r="F1917" i="3"/>
  <c r="F1981" i="3"/>
  <c r="F1513" i="3"/>
  <c r="F1806" i="3"/>
  <c r="F1870" i="3"/>
  <c r="F1934" i="3"/>
  <c r="F1998" i="3"/>
  <c r="F2062" i="3"/>
  <c r="F2126" i="3"/>
  <c r="F2190" i="3"/>
  <c r="F2254" i="3"/>
  <c r="F2318" i="3"/>
  <c r="F2382" i="3"/>
  <c r="F1689" i="3"/>
  <c r="F1831" i="3"/>
  <c r="F1895" i="3"/>
  <c r="F1959" i="3"/>
  <c r="F2023" i="3"/>
  <c r="F2087" i="3"/>
  <c r="F2151" i="3"/>
  <c r="F2215" i="3"/>
  <c r="F2279" i="3"/>
  <c r="F2343" i="3"/>
  <c r="F819" i="3"/>
  <c r="F1115" i="3"/>
  <c r="F673" i="3"/>
  <c r="F956" i="3"/>
  <c r="F1202" i="3"/>
  <c r="F1378" i="3"/>
  <c r="F1546" i="3"/>
  <c r="F1714" i="3"/>
  <c r="F1170" i="3"/>
  <c r="F1307" i="3"/>
  <c r="F1419" i="3"/>
  <c r="F1507" i="3"/>
  <c r="F1619" i="3"/>
  <c r="F1723" i="3"/>
  <c r="F852" i="3"/>
  <c r="F1185" i="3"/>
  <c r="F1252" i="3"/>
  <c r="F1316" i="3"/>
  <c r="F1380" i="3"/>
  <c r="F1444" i="3"/>
  <c r="F1508" i="3"/>
  <c r="F1572" i="3"/>
  <c r="F1636" i="3"/>
  <c r="F1100" i="3"/>
  <c r="F1221" i="3"/>
  <c r="F1285" i="3"/>
  <c r="F1349" i="3"/>
  <c r="F1413" i="3"/>
  <c r="F1477" i="3"/>
  <c r="F1541" i="3"/>
  <c r="F1605" i="3"/>
  <c r="F1669" i="3"/>
  <c r="F1733" i="3"/>
  <c r="F868" i="3"/>
  <c r="F1188" i="3"/>
  <c r="F1254" i="3"/>
  <c r="F1318" i="3"/>
  <c r="F1382" i="3"/>
  <c r="F1446" i="3"/>
  <c r="F1510" i="3"/>
  <c r="F1574" i="3"/>
  <c r="F1638" i="3"/>
  <c r="F1702" i="3"/>
  <c r="F1766" i="3"/>
  <c r="F1178" i="3"/>
  <c r="F1247" i="3"/>
  <c r="F1311" i="3"/>
  <c r="F1375" i="3"/>
  <c r="F1439" i="3"/>
  <c r="F1503" i="3"/>
  <c r="F1567" i="3"/>
  <c r="F1631" i="3"/>
  <c r="F1695" i="3"/>
  <c r="F1759" i="3"/>
  <c r="F1012" i="3"/>
  <c r="F1208" i="3"/>
  <c r="F1272" i="3"/>
  <c r="F1336" i="3"/>
  <c r="F1400" i="3"/>
  <c r="F1464" i="3"/>
  <c r="F1528" i="3"/>
  <c r="F1592" i="3"/>
  <c r="F1656" i="3"/>
  <c r="F1720" i="3"/>
  <c r="F1784" i="3"/>
  <c r="F1668" i="3"/>
  <c r="F1826" i="3"/>
  <c r="F1890" i="3"/>
  <c r="F1954" i="3"/>
  <c r="F2018" i="3"/>
  <c r="F2082" i="3"/>
  <c r="F2146" i="3"/>
  <c r="F2210" i="3"/>
  <c r="F2274" i="3"/>
  <c r="F1489" i="3"/>
  <c r="F1802" i="3"/>
  <c r="F1867" i="3"/>
  <c r="F1931" i="3"/>
  <c r="F1995" i="3"/>
  <c r="F2059" i="3"/>
  <c r="F2123" i="3"/>
  <c r="F2187" i="3"/>
  <c r="F2251" i="3"/>
  <c r="F2315" i="3"/>
  <c r="F1433" i="3"/>
  <c r="F1792" i="3"/>
  <c r="F1860" i="3"/>
  <c r="F1924" i="3"/>
  <c r="F1988" i="3"/>
  <c r="F2052" i="3"/>
  <c r="F2116" i="3"/>
  <c r="F2180" i="3"/>
  <c r="F2244" i="3"/>
  <c r="F2308" i="3"/>
  <c r="F1441" i="3"/>
  <c r="F1793" i="3"/>
  <c r="F1861" i="3"/>
  <c r="F1925" i="3"/>
  <c r="F1989" i="3"/>
  <c r="F1577" i="3"/>
  <c r="F1814" i="3"/>
  <c r="F1878" i="3"/>
  <c r="F1942" i="3"/>
  <c r="F2006" i="3"/>
  <c r="F2070" i="3"/>
  <c r="F2134" i="3"/>
  <c r="F2198" i="3"/>
  <c r="F2262" i="3"/>
  <c r="F883" i="3"/>
  <c r="F1139" i="3"/>
  <c r="F692" i="3"/>
  <c r="F1116" i="3"/>
  <c r="F1226" i="3"/>
  <c r="F1394" i="3"/>
  <c r="F1570" i="3"/>
  <c r="F1738" i="3"/>
  <c r="F1184" i="3"/>
  <c r="F1315" i="3"/>
  <c r="F1427" i="3"/>
  <c r="F1531" i="3"/>
  <c r="F1627" i="3"/>
  <c r="F1739" i="3"/>
  <c r="F916" i="3"/>
  <c r="F1196" i="3"/>
  <c r="F1260" i="3"/>
  <c r="F1324" i="3"/>
  <c r="F1388" i="3"/>
  <c r="F1452" i="3"/>
  <c r="F1516" i="3"/>
  <c r="F1580" i="3"/>
  <c r="F1644" i="3"/>
  <c r="F1132" i="3"/>
  <c r="F1229" i="3"/>
  <c r="F1293" i="3"/>
  <c r="F1357" i="3"/>
  <c r="F1421" i="3"/>
  <c r="F1485" i="3"/>
  <c r="F1549" i="3"/>
  <c r="F1613" i="3"/>
  <c r="F1677" i="3"/>
  <c r="F1741" i="3"/>
  <c r="F932" i="3"/>
  <c r="F1198" i="3"/>
  <c r="F1262" i="3"/>
  <c r="F1326" i="3"/>
  <c r="F1390" i="3"/>
  <c r="F1454" i="3"/>
  <c r="F1518" i="3"/>
  <c r="F1582" i="3"/>
  <c r="F1646" i="3"/>
  <c r="F1710" i="3"/>
  <c r="F876" i="3"/>
  <c r="F3087" i="3"/>
  <c r="F2661" i="3"/>
  <c r="F2763" i="3"/>
  <c r="F3086" i="3"/>
  <c r="F2585" i="3"/>
  <c r="F2938" i="3"/>
  <c r="F2913" i="3"/>
  <c r="F2722" i="3"/>
  <c r="F2776" i="3"/>
  <c r="F2912" i="3"/>
  <c r="F3047" i="3"/>
  <c r="F2983" i="3"/>
  <c r="F2919" i="3"/>
  <c r="F2855" i="3"/>
  <c r="F2779" i="3"/>
  <c r="F2569" i="3"/>
  <c r="F2104" i="3"/>
  <c r="F3076" i="3"/>
  <c r="F3014" i="3"/>
  <c r="F2950" i="3"/>
  <c r="F2886" i="3"/>
  <c r="F2822" i="3"/>
  <c r="F2693" i="3"/>
  <c r="F2437" i="3"/>
  <c r="F2992" i="3"/>
  <c r="F3045" i="3"/>
  <c r="F2981" i="3"/>
  <c r="F2917" i="3"/>
  <c r="F2853" i="3"/>
  <c r="F2777" i="3"/>
  <c r="F2561" i="3"/>
  <c r="F2061" i="3"/>
  <c r="F2980" i="3"/>
  <c r="F2916" i="3"/>
  <c r="F2852" i="3"/>
  <c r="F2774" i="3"/>
  <c r="F2557" i="3"/>
  <c r="F2040" i="3"/>
  <c r="F3059" i="3"/>
  <c r="F2995" i="3"/>
  <c r="F2931" i="3"/>
  <c r="F2867" i="3"/>
  <c r="F2798" i="3"/>
  <c r="F2617" i="3"/>
  <c r="F2345" i="3"/>
  <c r="F3052" i="3"/>
  <c r="F3073" i="3"/>
  <c r="F3010" i="3"/>
  <c r="F2946" i="3"/>
  <c r="F2882" i="3"/>
  <c r="F2817" i="3"/>
  <c r="F2677" i="3"/>
  <c r="F2421" i="3"/>
  <c r="F3049" i="3"/>
  <c r="F2985" i="3"/>
  <c r="F2921" i="3"/>
  <c r="F2857" i="3"/>
  <c r="F2782" i="3"/>
  <c r="F2577" i="3"/>
  <c r="F2145" i="3"/>
  <c r="F2880" i="3"/>
  <c r="F2815" i="3"/>
  <c r="F2669" i="3"/>
  <c r="F2413" i="3"/>
  <c r="F2730" i="3"/>
  <c r="F2666" i="3"/>
  <c r="F2602" i="3"/>
  <c r="F2538" i="3"/>
  <c r="F2474" i="3"/>
  <c r="F2410" i="3"/>
  <c r="F2330" i="3"/>
  <c r="F2169" i="3"/>
  <c r="F1993" i="3"/>
  <c r="F1473" i="3"/>
  <c r="F2784" i="3"/>
  <c r="F2720" i="3"/>
  <c r="F2656" i="3"/>
  <c r="F2592" i="3"/>
  <c r="F2528" i="3"/>
  <c r="F2464" i="3"/>
  <c r="F2400" i="3"/>
  <c r="F2312" i="3"/>
  <c r="F2144" i="3"/>
  <c r="F1953" i="3"/>
  <c r="F2807" i="3"/>
  <c r="F2743" i="3"/>
  <c r="F2679" i="3"/>
  <c r="F2615" i="3"/>
  <c r="F2551" i="3"/>
  <c r="F2487" i="3"/>
  <c r="F2423" i="3"/>
  <c r="F2354" i="3"/>
  <c r="F2205" i="3"/>
  <c r="F2033" i="3"/>
  <c r="F1782" i="3"/>
  <c r="F2686" i="3"/>
  <c r="F2622" i="3"/>
  <c r="F2558" i="3"/>
  <c r="F2494" i="3"/>
  <c r="F2430" i="3"/>
  <c r="F2363" i="3"/>
  <c r="F2224" i="3"/>
  <c r="F2053" i="3"/>
  <c r="F1817" i="3"/>
  <c r="F2305" i="3"/>
  <c r="F2136" i="3"/>
  <c r="F1944" i="3"/>
  <c r="F2820" i="3"/>
  <c r="F2756" i="3"/>
  <c r="F2692" i="3"/>
  <c r="F2628" i="3"/>
  <c r="F2564" i="3"/>
  <c r="F2500" i="3"/>
  <c r="F2436" i="3"/>
  <c r="F2370" i="3"/>
  <c r="F2240" i="3"/>
  <c r="F2069" i="3"/>
  <c r="F1841" i="3"/>
  <c r="F2731" i="3"/>
  <c r="F2667" i="3"/>
  <c r="F2603" i="3"/>
  <c r="F2539" i="3"/>
  <c r="F2475" i="3"/>
  <c r="F2411" i="3"/>
  <c r="F2333" i="3"/>
  <c r="F2173" i="3"/>
  <c r="F2000" i="3"/>
  <c r="F2351" i="3"/>
  <c r="F2223" i="3"/>
  <c r="F2095" i="3"/>
  <c r="F1911" i="3"/>
  <c r="F1585" i="3"/>
  <c r="F2238" i="3"/>
  <c r="F1982" i="3"/>
  <c r="F1385" i="3"/>
  <c r="F1713" i="3"/>
  <c r="F2156" i="3"/>
  <c r="F1900" i="3"/>
  <c r="F2195" i="3"/>
  <c r="F2282" i="3"/>
  <c r="F1700" i="3"/>
  <c r="F1344" i="3"/>
  <c r="F1511" i="3"/>
  <c r="F2812" i="3"/>
  <c r="F2748" i="3"/>
  <c r="F2684" i="3"/>
  <c r="F2620" i="3"/>
  <c r="F2556" i="3"/>
  <c r="F2492" i="3"/>
  <c r="F2428" i="3"/>
  <c r="F2361" i="3"/>
  <c r="F2217" i="3"/>
  <c r="F2048" i="3"/>
  <c r="F1809" i="3"/>
  <c r="F2723" i="3"/>
  <c r="F2659" i="3"/>
  <c r="F2595" i="3"/>
  <c r="F2531" i="3"/>
  <c r="F2467" i="3"/>
  <c r="F2403" i="3"/>
  <c r="F2317" i="3"/>
  <c r="F2152" i="3"/>
  <c r="F1968" i="3"/>
  <c r="F2327" i="3"/>
  <c r="F2199" i="3"/>
  <c r="F2071" i="3"/>
  <c r="F1903" i="3"/>
  <c r="F1329" i="3"/>
  <c r="F2206" i="3"/>
  <c r="F1950" i="3"/>
  <c r="F1997" i="3"/>
  <c r="F1505" i="3"/>
  <c r="F2124" i="3"/>
  <c r="F1868" i="3"/>
  <c r="F2131" i="3"/>
  <c r="F2218" i="3"/>
  <c r="F1225" i="3"/>
  <c r="F1280" i="3"/>
  <c r="F1447" i="3"/>
  <c r="F2911" i="3"/>
  <c r="F2942" i="3"/>
  <c r="F2909" i="3"/>
  <c r="F2972" i="3"/>
  <c r="F2525" i="3"/>
  <c r="F3036" i="3"/>
  <c r="F2389" i="3"/>
  <c r="F2872" i="3"/>
  <c r="F2530" i="3"/>
  <c r="F1961" i="3"/>
  <c r="F2584" i="3"/>
  <c r="F1921" i="3"/>
  <c r="F2479" i="3"/>
  <c r="F2614" i="3"/>
  <c r="F2422" i="3"/>
  <c r="F1912" i="3"/>
  <c r="F2750" i="3"/>
  <c r="F2870" i="3"/>
  <c r="F2629" i="3"/>
  <c r="F3029" i="3"/>
  <c r="F2965" i="3"/>
  <c r="F2901" i="3"/>
  <c r="F2837" i="3"/>
  <c r="F2745" i="3"/>
  <c r="F2497" i="3"/>
  <c r="F3082" i="3"/>
  <c r="F2964" i="3"/>
  <c r="F2900" i="3"/>
  <c r="F2836" i="3"/>
  <c r="F2742" i="3"/>
  <c r="F2493" i="3"/>
  <c r="F3048" i="3"/>
  <c r="F3043" i="3"/>
  <c r="F2979" i="3"/>
  <c r="F2915" i="3"/>
  <c r="F2851" i="3"/>
  <c r="F2773" i="3"/>
  <c r="F2553" i="3"/>
  <c r="F2017" i="3"/>
  <c r="F3020" i="3"/>
  <c r="F3058" i="3"/>
  <c r="F2994" i="3"/>
  <c r="F2930" i="3"/>
  <c r="F2866" i="3"/>
  <c r="F2797" i="3"/>
  <c r="F2613" i="3"/>
  <c r="F3033" i="3"/>
  <c r="F2969" i="3"/>
  <c r="F2905" i="3"/>
  <c r="F2841" i="3"/>
  <c r="F2757" i="3"/>
  <c r="F2513" i="3"/>
  <c r="F3008" i="3"/>
  <c r="F2864" i="3"/>
  <c r="F2794" i="3"/>
  <c r="F2605" i="3"/>
  <c r="F2296" i="3"/>
  <c r="F2714" i="3"/>
  <c r="F2650" i="3"/>
  <c r="F2586" i="3"/>
  <c r="F2522" i="3"/>
  <c r="F2458" i="3"/>
  <c r="F2394" i="3"/>
  <c r="F2297" i="3"/>
  <c r="F2128" i="3"/>
  <c r="F1929" i="3"/>
  <c r="F1864" i="3"/>
  <c r="F2768" i="3"/>
  <c r="F2704" i="3"/>
  <c r="F2640" i="3"/>
  <c r="F2576" i="3"/>
  <c r="F2512" i="3"/>
  <c r="F2448" i="3"/>
  <c r="F2384" i="3"/>
  <c r="F2272" i="3"/>
  <c r="F2101" i="3"/>
  <c r="F1889" i="3"/>
  <c r="F2791" i="3"/>
  <c r="F2727" i="3"/>
  <c r="F2663" i="3"/>
  <c r="F2599" i="3"/>
  <c r="F2535" i="3"/>
  <c r="F2471" i="3"/>
  <c r="F2407" i="3"/>
  <c r="F2325" i="3"/>
  <c r="F2161" i="3"/>
  <c r="F1984" i="3"/>
  <c r="F1401" i="3"/>
  <c r="F2670" i="3"/>
  <c r="F2606" i="3"/>
  <c r="F2542" i="3"/>
  <c r="F2478" i="3"/>
  <c r="F2414" i="3"/>
  <c r="F2338" i="3"/>
  <c r="F2181" i="3"/>
  <c r="F2009" i="3"/>
  <c r="F1601" i="3"/>
  <c r="F2264" i="3"/>
  <c r="F2093" i="3"/>
  <c r="F1880" i="3"/>
  <c r="F2804" i="3"/>
  <c r="F2740" i="3"/>
  <c r="F2676" i="3"/>
  <c r="F2612" i="3"/>
  <c r="F2548" i="3"/>
  <c r="F2484" i="3"/>
  <c r="F2420" i="3"/>
  <c r="F2349" i="3"/>
  <c r="F2197" i="3"/>
  <c r="F2025" i="3"/>
  <c r="F1729" i="3"/>
  <c r="F2715" i="3"/>
  <c r="F2651" i="3"/>
  <c r="F2587" i="3"/>
  <c r="F2523" i="3"/>
  <c r="F2459" i="3"/>
  <c r="F2395" i="3"/>
  <c r="F2301" i="3"/>
  <c r="F2129" i="3"/>
  <c r="F1936" i="3"/>
  <c r="F2311" i="3"/>
  <c r="F2183" i="3"/>
  <c r="F2039" i="3"/>
  <c r="F1879" i="3"/>
  <c r="F1265" i="3"/>
  <c r="F2174" i="3"/>
  <c r="F1918" i="3"/>
  <c r="F1965" i="3"/>
  <c r="F1249" i="3"/>
  <c r="F2092" i="3"/>
  <c r="F1836" i="3"/>
  <c r="F2067" i="3"/>
  <c r="F2154" i="3"/>
  <c r="F1728" i="3"/>
  <c r="F1216" i="3"/>
  <c r="F1383" i="3"/>
  <c r="F2904" i="3"/>
  <c r="F3069" i="3"/>
  <c r="F3037" i="3"/>
  <c r="F2908" i="3"/>
  <c r="F2923" i="3"/>
  <c r="F3002" i="3"/>
  <c r="F2645" i="3"/>
  <c r="F2545" i="3"/>
  <c r="F2594" i="3"/>
  <c r="F2149" i="3"/>
  <c r="F2648" i="3"/>
  <c r="F2799" i="3"/>
  <c r="F2415" i="3"/>
  <c r="F1657" i="3"/>
  <c r="F2486" i="3"/>
  <c r="F2285" i="3"/>
  <c r="F2967" i="3"/>
  <c r="F3062" i="3"/>
  <c r="F2802" i="3"/>
  <c r="F3064" i="3"/>
  <c r="F2959" i="3"/>
  <c r="F2729" i="3"/>
  <c r="F3054" i="3"/>
  <c r="F2862" i="3"/>
  <c r="F2253" i="3"/>
  <c r="F2893" i="3"/>
  <c r="F2721" i="3"/>
  <c r="F2465" i="3"/>
  <c r="F2956" i="3"/>
  <c r="F2892" i="3"/>
  <c r="F2828" i="3"/>
  <c r="F2717" i="3"/>
  <c r="F2461" i="3"/>
  <c r="F3000" i="3"/>
  <c r="F3035" i="3"/>
  <c r="F2971" i="3"/>
  <c r="F2907" i="3"/>
  <c r="F2843" i="3"/>
  <c r="F2761" i="3"/>
  <c r="F2521" i="3"/>
  <c r="F3078" i="3"/>
  <c r="F3004" i="3"/>
  <c r="F3050" i="3"/>
  <c r="F2986" i="3"/>
  <c r="F2922" i="3"/>
  <c r="F2858" i="3"/>
  <c r="F2785" i="3"/>
  <c r="F2581" i="3"/>
  <c r="F2168" i="3"/>
  <c r="F3025" i="3"/>
  <c r="F2961" i="3"/>
  <c r="F2897" i="3"/>
  <c r="F2833" i="3"/>
  <c r="F2734" i="3"/>
  <c r="F2481" i="3"/>
  <c r="F2976" i="3"/>
  <c r="F2856" i="3"/>
  <c r="F2781" i="3"/>
  <c r="F2573" i="3"/>
  <c r="F2125" i="3"/>
  <c r="F2706" i="3"/>
  <c r="F2642" i="3"/>
  <c r="F2578" i="3"/>
  <c r="F2514" i="3"/>
  <c r="F2450" i="3"/>
  <c r="F2386" i="3"/>
  <c r="F2277" i="3"/>
  <c r="F2105" i="3"/>
  <c r="F1897" i="3"/>
  <c r="F1832" i="3"/>
  <c r="F2760" i="3"/>
  <c r="F2696" i="3"/>
  <c r="F2632" i="3"/>
  <c r="F2568" i="3"/>
  <c r="F2504" i="3"/>
  <c r="F2440" i="3"/>
  <c r="F2375" i="3"/>
  <c r="F2249" i="3"/>
  <c r="F2080" i="3"/>
  <c r="F1857" i="3"/>
  <c r="F2783" i="3"/>
  <c r="F2719" i="3"/>
  <c r="F2655" i="3"/>
  <c r="F2591" i="3"/>
  <c r="F2527" i="3"/>
  <c r="F2463" i="3"/>
  <c r="F2399" i="3"/>
  <c r="F2309" i="3"/>
  <c r="F2141" i="3"/>
  <c r="F1952" i="3"/>
  <c r="F2726" i="3"/>
  <c r="F2662" i="3"/>
  <c r="F2598" i="3"/>
  <c r="F2534" i="3"/>
  <c r="F2470" i="3"/>
  <c r="F2406" i="3"/>
  <c r="F2322" i="3"/>
  <c r="F2160" i="3"/>
  <c r="F1977" i="3"/>
  <c r="F1345" i="3"/>
  <c r="F2241" i="3"/>
  <c r="F2072" i="3"/>
  <c r="F1848" i="3"/>
  <c r="F2796" i="3"/>
  <c r="F2732" i="3"/>
  <c r="F2668" i="3"/>
  <c r="F2604" i="3"/>
  <c r="F2540" i="3"/>
  <c r="F2476" i="3"/>
  <c r="F2412" i="3"/>
  <c r="F2336" i="3"/>
  <c r="F2176" i="3"/>
  <c r="F2001" i="3"/>
  <c r="F1537" i="3"/>
  <c r="F2707" i="3"/>
  <c r="F2643" i="3"/>
  <c r="F2579" i="3"/>
  <c r="F2515" i="3"/>
  <c r="F2451" i="3"/>
  <c r="F2387" i="3"/>
  <c r="F2280" i="3"/>
  <c r="F2109" i="3"/>
  <c r="F1904" i="3"/>
  <c r="F2295" i="3"/>
  <c r="F2167" i="3"/>
  <c r="F2031" i="3"/>
  <c r="F1847" i="3"/>
  <c r="F2366" i="3"/>
  <c r="F2142" i="3"/>
  <c r="F1886" i="3"/>
  <c r="F1933" i="3"/>
  <c r="F2316" i="3"/>
  <c r="F2060" i="3"/>
  <c r="F1804" i="3"/>
  <c r="F2003" i="3"/>
  <c r="F2090" i="3"/>
  <c r="F1664" i="3"/>
  <c r="F1076" i="3"/>
  <c r="F1319" i="3"/>
  <c r="F2766" i="3"/>
  <c r="F2878" i="3"/>
  <c r="F2960" i="3"/>
  <c r="F2529" i="3"/>
  <c r="F3051" i="3"/>
  <c r="F2977" i="3"/>
  <c r="F2805" i="3"/>
  <c r="F2402" i="3"/>
  <c r="F2456" i="3"/>
  <c r="F2671" i="3"/>
  <c r="F2013" i="3"/>
  <c r="F2032" i="3"/>
  <c r="F3031" i="3"/>
  <c r="F3056" i="3"/>
  <c r="F2934" i="3"/>
  <c r="F3091" i="3"/>
  <c r="F3023" i="3"/>
  <c r="F2831" i="3"/>
  <c r="F2473" i="3"/>
  <c r="F2990" i="3"/>
  <c r="F2790" i="3"/>
  <c r="F3083" i="3"/>
  <c r="F2957" i="3"/>
  <c r="F2829" i="3"/>
  <c r="F3060" i="3"/>
  <c r="F3024" i="3"/>
  <c r="F3077" i="3"/>
  <c r="F3015" i="3"/>
  <c r="F2951" i="3"/>
  <c r="F2887" i="3"/>
  <c r="F2823" i="3"/>
  <c r="F2697" i="3"/>
  <c r="F2441" i="3"/>
  <c r="F2968" i="3"/>
  <c r="F3046" i="3"/>
  <c r="F2982" i="3"/>
  <c r="F2918" i="3"/>
  <c r="F2854" i="3"/>
  <c r="F2778" i="3"/>
  <c r="F2565" i="3"/>
  <c r="F2081" i="3"/>
  <c r="F3075" i="3"/>
  <c r="F3013" i="3"/>
  <c r="F2949" i="3"/>
  <c r="F2885" i="3"/>
  <c r="F2821" i="3"/>
  <c r="F2689" i="3"/>
  <c r="F2433" i="3"/>
  <c r="F3044" i="3"/>
  <c r="F2948" i="3"/>
  <c r="F2884" i="3"/>
  <c r="F2819" i="3"/>
  <c r="F2685" i="3"/>
  <c r="F2429" i="3"/>
  <c r="F3089" i="3"/>
  <c r="F3027" i="3"/>
  <c r="F2963" i="3"/>
  <c r="F2899" i="3"/>
  <c r="F2835" i="3"/>
  <c r="F2741" i="3"/>
  <c r="F2489" i="3"/>
  <c r="F3040" i="3"/>
  <c r="F2988" i="3"/>
  <c r="F3042" i="3"/>
  <c r="F2978" i="3"/>
  <c r="F2914" i="3"/>
  <c r="F2850" i="3"/>
  <c r="F2771" i="3"/>
  <c r="F2549" i="3"/>
  <c r="F1992" i="3"/>
  <c r="F3017" i="3"/>
  <c r="F2953" i="3"/>
  <c r="F2889" i="3"/>
  <c r="F2825" i="3"/>
  <c r="F2705" i="3"/>
  <c r="F2449" i="3"/>
  <c r="F2952" i="3"/>
  <c r="F2848" i="3"/>
  <c r="F2769" i="3"/>
  <c r="F2541" i="3"/>
  <c r="F1928" i="3"/>
  <c r="F2698" i="3"/>
  <c r="F2634" i="3"/>
  <c r="F2570" i="3"/>
  <c r="F2506" i="3"/>
  <c r="F2442" i="3"/>
  <c r="F2377" i="3"/>
  <c r="F2256" i="3"/>
  <c r="F2085" i="3"/>
  <c r="F1865" i="3"/>
  <c r="F1798" i="3"/>
  <c r="F2752" i="3"/>
  <c r="F2688" i="3"/>
  <c r="F2624" i="3"/>
  <c r="F2560" i="3"/>
  <c r="F2496" i="3"/>
  <c r="F2432" i="3"/>
  <c r="F2365" i="3"/>
  <c r="F2229" i="3"/>
  <c r="F2057" i="3"/>
  <c r="F1825" i="3"/>
  <c r="F2775" i="3"/>
  <c r="F2711" i="3"/>
  <c r="F2647" i="3"/>
  <c r="F2583" i="3"/>
  <c r="F2519" i="3"/>
  <c r="F2455" i="3"/>
  <c r="F2391" i="3"/>
  <c r="F2289" i="3"/>
  <c r="F2120" i="3"/>
  <c r="F1920" i="3"/>
  <c r="F2718" i="3"/>
  <c r="F2654" i="3"/>
  <c r="F2590" i="3"/>
  <c r="F2526" i="3"/>
  <c r="F2462" i="3"/>
  <c r="F2398" i="3"/>
  <c r="F2306" i="3"/>
  <c r="F2137" i="3"/>
  <c r="F1945" i="3"/>
  <c r="F2362" i="3"/>
  <c r="F2221" i="3"/>
  <c r="F2049" i="3"/>
  <c r="F1816" i="3"/>
  <c r="F2788" i="3"/>
  <c r="F2724" i="3"/>
  <c r="F2660" i="3"/>
  <c r="F2596" i="3"/>
  <c r="F2532" i="3"/>
  <c r="F2468" i="3"/>
  <c r="F2404" i="3"/>
  <c r="F2320" i="3"/>
  <c r="F2153" i="3"/>
  <c r="F1969" i="3"/>
  <c r="F1281" i="3"/>
  <c r="F2699" i="3"/>
  <c r="F2635" i="3"/>
  <c r="F2571" i="3"/>
  <c r="F2507" i="3"/>
  <c r="F2443" i="3"/>
  <c r="F2378" i="3"/>
  <c r="F2257" i="3"/>
  <c r="F2088" i="3"/>
  <c r="F1872" i="3"/>
  <c r="F2287" i="3"/>
  <c r="F2159" i="3"/>
  <c r="F2007" i="3"/>
  <c r="F1839" i="3"/>
  <c r="F2334" i="3"/>
  <c r="F2110" i="3"/>
  <c r="F1854" i="3"/>
  <c r="F1901" i="3"/>
  <c r="F2284" i="3"/>
  <c r="F2028" i="3"/>
  <c r="F1708" i="3"/>
  <c r="F1939" i="3"/>
  <c r="F2026" i="3"/>
  <c r="F1600" i="3"/>
  <c r="F1767" i="3"/>
  <c r="F1255" i="3"/>
  <c r="F2847" i="3"/>
  <c r="F2813" i="3"/>
  <c r="F2845" i="3"/>
  <c r="F2762" i="3"/>
  <c r="F2786" i="3"/>
  <c r="F2808" i="3"/>
  <c r="F2770" i="3"/>
  <c r="F2637" i="3"/>
  <c r="F2314" i="3"/>
  <c r="F2392" i="3"/>
  <c r="F2735" i="3"/>
  <c r="F2341" i="3"/>
  <c r="F2550" i="3"/>
  <c r="F1761" i="3"/>
  <c r="F2113" i="3"/>
  <c r="F2903" i="3"/>
  <c r="F2998" i="3"/>
  <c r="F2371" i="3"/>
  <c r="F3085" i="3"/>
  <c r="F2895" i="3"/>
  <c r="F3016" i="3"/>
  <c r="F2926" i="3"/>
  <c r="F2597" i="3"/>
  <c r="F3021" i="3"/>
  <c r="F2984" i="3"/>
  <c r="F3070" i="3"/>
  <c r="F3007" i="3"/>
  <c r="F2943" i="3"/>
  <c r="F2879" i="3"/>
  <c r="F2814" i="3"/>
  <c r="F2665" i="3"/>
  <c r="F2409" i="3"/>
  <c r="F2936" i="3"/>
  <c r="F3038" i="3"/>
  <c r="F2974" i="3"/>
  <c r="F2910" i="3"/>
  <c r="F2846" i="3"/>
  <c r="F2765" i="3"/>
  <c r="F2533" i="3"/>
  <c r="F3095" i="3"/>
  <c r="F3068" i="3"/>
  <c r="F3005" i="3"/>
  <c r="F2941" i="3"/>
  <c r="F2877" i="3"/>
  <c r="F2811" i="3"/>
  <c r="F2657" i="3"/>
  <c r="F2401" i="3"/>
  <c r="F3028" i="3"/>
  <c r="F2940" i="3"/>
  <c r="F2876" i="3"/>
  <c r="F2810" i="3"/>
  <c r="F2653" i="3"/>
  <c r="F2397" i="3"/>
  <c r="F3081" i="3"/>
  <c r="F3019" i="3"/>
  <c r="F2955" i="3"/>
  <c r="F2891" i="3"/>
  <c r="F2827" i="3"/>
  <c r="F2713" i="3"/>
  <c r="F2457" i="3"/>
  <c r="F3090" i="3"/>
  <c r="F5" i="3"/>
  <c r="F3034" i="3"/>
  <c r="F2970" i="3"/>
  <c r="F2906" i="3"/>
  <c r="F2842" i="3"/>
  <c r="F2758" i="3"/>
  <c r="F2517" i="3"/>
  <c r="F3072" i="3"/>
  <c r="F3009" i="3"/>
  <c r="F2945" i="3"/>
  <c r="F2881" i="3"/>
  <c r="F2816" i="3"/>
  <c r="F2673" i="3"/>
  <c r="F2417" i="3"/>
  <c r="F2928" i="3"/>
  <c r="F2840" i="3"/>
  <c r="F2753" i="3"/>
  <c r="F2509" i="3"/>
  <c r="F2754" i="3"/>
  <c r="F2690" i="3"/>
  <c r="F2626" i="3"/>
  <c r="F2562" i="3"/>
  <c r="F2498" i="3"/>
  <c r="F2434" i="3"/>
  <c r="F2368" i="3"/>
  <c r="F2233" i="3"/>
  <c r="F2064" i="3"/>
  <c r="F1833" i="3"/>
  <c r="F1692" i="3"/>
  <c r="F2744" i="3"/>
  <c r="F2680" i="3"/>
  <c r="F2616" i="3"/>
  <c r="F2552" i="3"/>
  <c r="F2488" i="3"/>
  <c r="F2424" i="3"/>
  <c r="F2355" i="3"/>
  <c r="F2208" i="3"/>
  <c r="F2037" i="3"/>
  <c r="F1785" i="3"/>
  <c r="F2767" i="3"/>
  <c r="F2703" i="3"/>
  <c r="F2639" i="3"/>
  <c r="F2575" i="3"/>
  <c r="F2511" i="3"/>
  <c r="F2447" i="3"/>
  <c r="F2383" i="3"/>
  <c r="F2269" i="3"/>
  <c r="F2097" i="3"/>
  <c r="F1888" i="3"/>
  <c r="F2710" i="3"/>
  <c r="F2646" i="3"/>
  <c r="F2582" i="3"/>
  <c r="F2518" i="3"/>
  <c r="F2454" i="3"/>
  <c r="F2390" i="3"/>
  <c r="F2288" i="3"/>
  <c r="F2117" i="3"/>
  <c r="F1913" i="3"/>
  <c r="F2352" i="3"/>
  <c r="F2200" i="3"/>
  <c r="F2029" i="3"/>
  <c r="F1756" i="3"/>
  <c r="F2780" i="3"/>
  <c r="F2716" i="3"/>
  <c r="F2652" i="3"/>
  <c r="F2588" i="3"/>
  <c r="F2524" i="3"/>
  <c r="F2460" i="3"/>
  <c r="F2396" i="3"/>
  <c r="F2304" i="3"/>
  <c r="F2133" i="3"/>
  <c r="F1937" i="3"/>
  <c r="F2755" i="3"/>
  <c r="F2691" i="3"/>
  <c r="F2627" i="3"/>
  <c r="F2563" i="3"/>
  <c r="F2499" i="3"/>
  <c r="F2435" i="3"/>
  <c r="F2369" i="3"/>
  <c r="F2237" i="3"/>
  <c r="F2065" i="3"/>
  <c r="F1808" i="3"/>
  <c r="F2263" i="3"/>
  <c r="F2135" i="3"/>
  <c r="F1975" i="3"/>
  <c r="F1815" i="3"/>
  <c r="F2326" i="3"/>
  <c r="F2078" i="3"/>
  <c r="F1822" i="3"/>
  <c r="F1869" i="3"/>
  <c r="F2252" i="3"/>
  <c r="F1996" i="3"/>
  <c r="F1497" i="3"/>
  <c r="F1875" i="3"/>
  <c r="F1962" i="3"/>
  <c r="F1536" i="3"/>
  <c r="F1703" i="3"/>
  <c r="F1189" i="3"/>
  <c r="F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tc={907026E3-41FC-4290-A82B-43C4DDA1669B}</author>
    <author>tc={86BD885A-FF92-4114-AE0D-8604EDF74E15}</author>
    <author>tc={AB26B042-5332-4E32-8AC1-F8B055B5B413}</author>
    <author>tc={62740ACF-B3DF-4030-8DD4-0D6E55F1C771}</author>
    <author>tc={621A2B59-729F-4932-90C3-6B256D32DC50}</author>
    <author>tc={CD33870E-8FD4-40AC-A4A7-B3FD9D067EA6}</author>
    <author>tc={FE8FE579-80D6-4021-B2AA-ED21F67023BE}</author>
    <author>tc={3ADF505F-462F-4AF4-A7E2-E3AC50B365EE}</author>
    <author>tc={03BABBF6-491A-4B7C-9F8C-487F38AEF984}</author>
    <author>tc={70CCC0E8-51A7-4CCB-B4CE-F8AC967374F2}</author>
    <author>tc={F8A780D9-5121-4854-8E1A-B2D95CEBDDD3}</author>
    <author>tc={FFE2AFDE-FDEE-4F47-9499-88BC30020405}</author>
    <author>tc={C4BFBBE4-ED64-4DA5-BFFB-8D76EF61488F}</author>
    <author>tc={F7A41E8E-B28B-4256-8AEA-0FB7BA4BFE14}</author>
    <author>tc={B30987A8-501D-4895-9338-459CD98934E8}</author>
    <author>tc={13D09D83-0296-484C-81DC-4EA5E27D1F26}</author>
    <author>tc={DA8F9184-B0E4-4827-B156-CEACBAE99D9B}</author>
    <author>tc={94A21896-4B9C-44C8-899F-F6407C686DBF}</author>
    <author>tc={34987E39-3CD8-48AD-9EF8-312888056F7B}</author>
    <author>tc={BBF1EC4E-38E4-4AF6-B3FB-B40FA7AAEA6F}</author>
    <author>tc={2326D387-6A31-4DF6-BB88-D65013C36E5F}</author>
    <author>tc={A9BA9408-049A-43DD-A449-585054411848}</author>
    <author>tc={39A41A1D-3F93-47A6-BC95-5B998754AE31}</author>
    <author>tc={1BB4A5D9-3CBE-4BC1-BDCB-53C0645E348B}</author>
    <author>tc={9365623A-CB0E-4580-A2B6-903CE38ED844}</author>
    <author>tc={4F52E98B-11C9-4E1E-A415-4B4F30364ACA}</author>
    <author>tc={21C5E57B-371D-414D-A85A-0CD3986D41F4}</author>
    <author>tc={8861439B-806B-48BA-8CC6-332C2F35CBFF}</author>
    <author>tc={F39F28B1-A67D-4CF7-A75A-FB59AECE0852}</author>
    <author>tc={43F2954A-AFD1-46C5-8DF5-16ECB10EEB66}</author>
    <author>tc={6E8A3E0E-0B09-469B-B879-506D3362EAE5}</author>
    <author>tc={7BA9F1FE-FCB3-4A0C-BE45-0AE2810BAC4C}</author>
    <author>tc={9BA25D34-EB0B-4867-AF59-E65236052BA5}</author>
    <author>tc={FD1704E6-B8FD-4FDC-895E-5DFBCA4C949D}</author>
    <author>tc={0624E3CE-A372-4FA7-8642-C465B4803272}</author>
    <author>tc={1EB1F0F4-1EB6-44DF-9925-182DA43AC5CB}</author>
    <author>tc={C29ED771-250A-45C6-B390-DF7ABA31EAF3}</author>
    <author>tc={2DE49C4C-2248-4478-94EE-17338AC8C378}</author>
    <author>tc={509E5215-3871-4449-8D76-F953B0BAEF99}</author>
    <author>tc={AE8CFFAD-1207-4E11-8F40-12B6502AC843}</author>
    <author>tc={9C18B920-F701-4CB7-B4B1-3F9398CBCE69}</author>
    <author>tc={BFE65C9A-D453-480F-823B-1AD4B4140784}</author>
    <author>tc={891E6B3D-DC6D-42E6-8DF1-EB0F7B6087F5}</author>
    <author>tc={384DCB9A-8395-4AA9-A7A8-38597A6525F2}</author>
    <author>tc={93AB4316-394E-42EA-8604-023013A133A6}</author>
    <author>tc={1C527020-35ED-4DFD-A0BE-56A319A1015E}</author>
    <author>tc={0A86E64E-BEF5-4076-A949-EBFD1A915FCB}</author>
    <author>tc={B4B5521F-D206-40B5-BB41-07606F3D79A6}</author>
    <author>tc={6C7DF299-58DC-4FE4-98F9-2C7C7D7D4A91}</author>
    <author>tc={726B6B65-3ECF-4E81-8307-3F8A3A57D7BF}</author>
    <author>tc={D6C6916E-54CC-40FD-9F96-9F7E956BA460}</author>
    <author>tc={6D32B67E-C109-460A-BFCD-C092C8413C11}</author>
    <author>tc={E4045956-18E8-4D83-94E7-8A79E2D40E01}</author>
    <author>tc={EEAD7E78-7BFE-4BF4-A5E9-BED107474072}</author>
    <author>tc={F0FCB69B-907B-487A-83D1-9FDE9046245D}</author>
    <author>tc={246312DB-ADA8-4571-BCE7-5A7961FB3FEB}</author>
    <author>tc={8FC8C39F-A21C-4F7C-8A17-BF721A71BD91}</author>
    <author>tc={8441E658-D7BA-4B91-B730-B3CDEE6827D8}</author>
    <author>tc={4E13626E-4E9D-4EFB-8759-1D3C10E29064}</author>
    <author>tc={A74E5F00-70D0-46E1-94D8-FB27DEBAC30F}</author>
    <author>tc={C4A6CA7F-E2DF-4D58-9B04-8FCE0862579B}</author>
    <author>tc={218C60EF-7CB6-4F36-8A1B-56DF467F9AA9}</author>
    <author>tc={F418CCEF-5AB9-4C6E-A325-C33A3642A518}</author>
    <author>tc={B1CC3ADD-2F71-4440-92D7-D6EC37AC2FF5}</author>
    <author>tc={63F3B6C1-B15A-4579-B2F9-4AA0F9169EBD}</author>
    <author>tc={C6AC6B03-00A7-41DC-B0D0-C281818EDFF8}</author>
    <author>tc={3878E733-30A5-4F20-A82D-9BD327D31743}</author>
    <author>tc={9519913B-FE64-4725-92B8-C9428FB75F50}</author>
    <author>tc={A8B38E77-1F25-48D5-81FA-F67D9E379867}</author>
    <author>tc={4D03432B-0CD4-4A1A-93F8-85E6FF88BAF4}</author>
    <author>tc={37F898BD-9252-453C-967F-A4C4963D569A}</author>
    <author>tc={AD9C595E-E13C-498E-A1AB-22390F3211C9}</author>
    <author>tc={C9AE1522-F93F-413B-9315-1EC927FED8B9}</author>
    <author>tc={89B939B7-C582-4E60-A074-F442DE4AB3AD}</author>
    <author>tc={2B56E11C-BC05-4DD3-A9B6-98A39BCEB190}</author>
    <author>tc={D0F94806-01A2-4E5C-9E84-48DFA764F49D}</author>
    <author>tc={B88E4774-2A86-42AE-97EC-7861C119F9B7}</author>
    <author>tc={0FFF46E0-30FF-40EA-8D80-D5D88CC1A322}</author>
    <author>tc={2288F202-A397-4C1E-9CB9-53E7049A9001}</author>
    <author>tc={F2D5BF72-68DA-4853-A815-419DD2DCECED}</author>
    <author>tc={C55566DF-1C7D-4438-BEA1-BD68D0796006}</author>
    <author>tc={9B4E2A7F-E948-4BF2-9062-3853F7A9BDE2}</author>
    <author>tc={9935B762-9B91-4C30-BDBE-67334F11F3A9}</author>
    <author>tc={5E99B752-D0DD-4C16-8079-C537DEE45BCF}</author>
    <author>tc={636B2585-A5EB-4D22-91F2-84BDE8A59D4D}</author>
    <author>tc={895CDA0C-A7E9-4CFD-A1CB-82DD5EB2AEFA}</author>
    <author>tc={5A34FF33-5C2C-43AD-BE3C-8CC371F297BA}</author>
    <author>tc={A6937A10-C36F-4C19-B329-4C63744CCCC9}</author>
    <author>tc={ECCA84F4-C11D-4DF1-97CF-9179ABB70A6C}</author>
    <author>tc={D81DFA49-DACD-4A73-902E-FDE0EFA0E7AE}</author>
    <author>tc={4E7E856F-CF0C-47A5-94FB-958B81A74165}</author>
    <author>tc={19A8FAA5-E879-47AB-80B7-BFD9E701A291}</author>
    <author>tc={73D9D3F3-8C73-4685-ABEE-A28EE15C2C51}</author>
    <author>tc={1015D42A-E6E5-4BF2-A214-8F86BFF2E629}</author>
    <author>tc={B00C6187-8769-4168-8F11-46AC8F1944B1}</author>
    <author>tc={ACA5F296-36B3-4331-8630-139AF675F368}</author>
    <author>tc={3293C18F-B046-4AB7-BAA8-3D88F0C05840}</author>
    <author>tc={11B31272-2529-4006-94D1-5995C9A31E03}</author>
  </authors>
  <commentList>
    <comment ref="C53" authorId="0" shapeId="0" xr:uid="{907026E3-41FC-4290-A82B-43C4DDA166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children code</t>
      </text>
    </comment>
    <comment ref="C70" authorId="1" shapeId="0" xr:uid="{86BD885A-FF92-4114-AE0D-8604EDF74E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children code</t>
      </text>
    </comment>
    <comment ref="E87" authorId="2" shapeId="0" xr:uid="{AB26B042-5332-4E32-8AC1-F8B055B5B41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children code</t>
      </text>
    </comment>
    <comment ref="C110" authorId="3" shapeId="0" xr:uid="{62740ACF-B3DF-4030-8DD4-0D6E55F1C77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Redwood</t>
      </text>
    </comment>
    <comment ref="E111" authorId="4" shapeId="0" xr:uid="{621A2B59-729F-4932-90C3-6B256D32DC5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1000kg of galvanized forged steel fittings China</t>
      </text>
    </comment>
    <comment ref="E112" authorId="5" shapeId="0" xr:uid="{CD33870E-8FD4-40AC-A4A7-B3FD9D067EA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1t of replacement tower steelwork</t>
      </text>
    </comment>
    <comment ref="E113" authorId="6" shapeId="0" xr:uid="{FE8FE579-80D6-4021-B2AA-ED21F67023B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400kV XPLE Cable
Reply:
    Note in the old WBS the M&amp;E figure was 143.7, very far off!</t>
      </text>
    </comment>
    <comment ref="C114" authorId="7" shapeId="0" xr:uid="{3ADF505F-462F-4AF4-A7E2-E3AC50B365EE}">
      <text>
        <t>[Threaded comment]
Your version of Excel allows you to read this threaded comment; however, any edits to it will get removed if the file is opened in a newer version of Excel. Learn more: https://go.microsoft.com/fwlink/?linkid=870924
Comment:
    in kg in the CAt, not nr, used 1 polymeric for now. Will check what unit CAt should be in.</t>
      </text>
    </comment>
    <comment ref="C116" authorId="8" shapeId="0" xr:uid="{03BABBF6-491A-4B7C-9F8C-487F38AEF984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 400/132kV SGT used</t>
      </text>
    </comment>
    <comment ref="C117" authorId="9" shapeId="0" xr:uid="{70CCC0E8-51A7-4CCB-B4CE-F8AC967374F2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to site accounted for in carbon for transformer?</t>
      </text>
    </comment>
    <comment ref="D194" authorId="10" shapeId="0" xr:uid="{F8A780D9-5121-4854-8E1A-B2D95CEBDDD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Combined VT CT metering unit, currently using CT as proxy</t>
      </text>
    </comment>
    <comment ref="D197" authorId="11" shapeId="0" xr:uid="{FFE2AFDE-FDEE-4F47-9499-88BC30020405}">
      <text>
        <t>[Threaded comment]
Your version of Excel allows you to read this threaded comment; however, any edits to it will get removed if the file is opened in a newer version of Excel. Learn more: https://go.microsoft.com/fwlink/?linkid=870924
Comment:
    Cem I 40/50</t>
      </text>
    </comment>
    <comment ref="E198" authorId="12" shapeId="0" xr:uid="{C4BFBBE4-ED64-4DA5-BFFB-8D76EF61488F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a CESMM4 value be used for spend? What assumptions are made?</t>
      </text>
    </comment>
    <comment ref="D710" authorId="13" shapeId="0" xr:uid="{F7A41E8E-B28B-4256-8AEA-0FB7BA4BFE14}">
      <text>
        <t>[Threaded comment]
Your version of Excel allows you to read this threaded comment; however, any edits to it will get removed if the file is opened in a newer version of Excel. Learn more: https://go.microsoft.com/fwlink/?linkid=870924
Comment:
    And moated bund use SUB10694 which cant be found in CAt or simapro</t>
      </text>
    </comment>
    <comment ref="D712" authorId="14" shapeId="0" xr:uid="{B30987A8-501D-4895-9338-459CD98934E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calc in WBS2018 for oil containment</t>
      </text>
    </comment>
    <comment ref="D713" authorId="15" shapeId="0" xr:uid="{13D09D83-0296-484C-81DC-4EA5E27D1F2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roughly off difference between old CAt kgCO2 and the value in WBS 2018</t>
      </text>
    </comment>
    <comment ref="C717" authorId="16" shapeId="0" xr:uid="{DA8F9184-B0E4-4827-B156-CEACBAE99D9B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Calculation based on difference in A5 in WBS 2018 spreadsheet as only A1-3 has been updated</t>
      </text>
    </comment>
    <comment ref="C754" authorId="17" shapeId="0" xr:uid="{94A21896-4B9C-44C8-899F-F6407C686DBF}">
      <text>
        <t>[Threaded comment]
Your version of Excel allows you to read this threaded comment; however, any edits to it will get removed if the file is opened in a newer version of Excel. Learn more: https://go.microsoft.com/fwlink/?linkid=870924
Comment:
    275/132kV Used</t>
      </text>
    </comment>
    <comment ref="C779" authorId="18" shapeId="0" xr:uid="{34987E39-3CD8-48AD-9EF8-312888056F7B}">
      <text>
        <t>[Threaded comment]
Your version of Excel allows you to read this threaded comment; however, any edits to it will get removed if the file is opened in a newer version of Excel. Learn more: https://go.microsoft.com/fwlink/?linkid=870924
Comment:
    275/132kV Used</t>
      </text>
    </comment>
    <comment ref="C804" authorId="19" shapeId="0" xr:uid="{BBF1EC4E-38E4-4AF6-B3FB-B40FA7AAEA6F}">
      <text>
        <t>[Threaded comment]
Your version of Excel allows you to read this threaded comment; however, any edits to it will get removed if the file is opened in a newer version of Excel. Learn more: https://go.microsoft.com/fwlink/?linkid=870924
Comment:
    275/132kV Used</t>
      </text>
    </comment>
    <comment ref="C923" authorId="20" shapeId="0" xr:uid="{2326D387-6A31-4DF6-BB88-D65013C36E5F}">
      <text>
        <t>[Threaded comment]
Your version of Excel allows you to read this threaded comment; however, any edits to it will get removed if the file is opened in a newer version of Excel. Learn more: https://go.microsoft.com/fwlink/?linkid=870924
Comment:
    400/132kV used</t>
      </text>
    </comment>
    <comment ref="C948" authorId="21" shapeId="0" xr:uid="{A9BA9408-049A-43DD-A449-585054411848}">
      <text>
        <t>[Threaded comment]
Your version of Excel allows you to read this threaded comment; however, any edits to it will get removed if the file is opened in a newer version of Excel. Learn more: https://go.microsoft.com/fwlink/?linkid=870924
Comment:
    400/132kV used</t>
      </text>
    </comment>
    <comment ref="C973" authorId="22" shapeId="0" xr:uid="{39A41A1D-3F93-47A6-BC95-5B998754AE31}">
      <text>
        <t>[Threaded comment]
Your version of Excel allows you to read this threaded comment; however, any edits to it will get removed if the file is opened in a newer version of Excel. Learn more: https://go.microsoft.com/fwlink/?linkid=870924
Comment:
    400/132kV used</t>
      </text>
    </comment>
    <comment ref="D1095" authorId="23" shapeId="0" xr:uid="{1BB4A5D9-3CBE-4BC1-BDCB-53C0645E348B}">
      <text>
        <t>[Threaded comment]
Your version of Excel allows you to read this threaded comment; however, any edits to it will get removed if the file is opened in a newer version of Excel. Learn more: https://go.microsoft.com/fwlink/?linkid=870924
Comment:
    CIT</t>
      </text>
    </comment>
    <comment ref="D1193" authorId="24" shapeId="0" xr:uid="{9365623A-CB0E-4580-A2B6-903CE38ED8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https://www.stanton-bonna.co.uk/wp-content/uploads/2019/01/Cable-Trough-Drawing-600-x-600-Ref-224.pdf
Reply:
    865/2400</t>
      </text>
    </comment>
    <comment ref="D1197" authorId="25" shapeId="0" xr:uid="{4F52E98B-11C9-4E1E-A415-4B4F30364A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code is the same as Cable Conductor 400kV Substation Cable --&gt; OHL00251 --&gt; 400kv XLPE Cable, Single core, Welded, Alu Sheathed</t>
      </text>
    </comment>
    <comment ref="D1203" authorId="26" shapeId="0" xr:uid="{21C5E57B-371D-414D-A85A-0CD3986D41F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code is the same as Cable Conductor 400kV Substation Cable --&gt; OHL00251 --&gt; 400kv XLPE Cable, Single core, Welded, Alu Sheathed</t>
      </text>
    </comment>
    <comment ref="D1215" authorId="27" shapeId="0" xr:uid="{8861439B-806B-48BA-8CC6-332C2F35CBF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code is the same as Cable Conductor 400kV Substation Cable --&gt; OHL00251 --&gt; 400kv XLPE Cable, Single core, Welded, Alu Sheathed</t>
      </text>
    </comment>
    <comment ref="D1219" authorId="28" shapeId="0" xr:uid="{F39F28B1-A67D-4CF7-A75A-FB59AECE085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all others use carbon intensity e.g. 0.163</t>
      </text>
    </comment>
    <comment ref="D1221" authorId="29" shapeId="0" xr:uid="{43F2954A-AFD1-46C5-8DF5-16ECB10EEB6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code is the same as Cable Conductor 400kV Substation Cable --&gt; OHL00251 --&gt; 400kv XLPE Cable, Single core, Welded, Alu Sheathed</t>
      </text>
    </comment>
    <comment ref="D1247" authorId="30" shapeId="0" xr:uid="{6E8A3E0E-0B09-469B-B879-506D3362EAE5}">
      <text>
        <t>[Threaded comment]
Your version of Excel allows you to read this threaded comment; however, any edits to it will get removed if the file is opened in a newer version of Excel. Learn more: https://go.microsoft.com/fwlink/?linkid=870924
Comment:
    CESMM4?</t>
      </text>
    </comment>
    <comment ref="D1275" authorId="31" shapeId="0" xr:uid="{7BA9F1FE-FCB3-4A0C-BE45-0AE2810BAC4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this is the right code : 
Code Drainage - SUB00609 --&gt;  UPVC pipes in trench &lt;300mm (incl. fittings, junctions, bends etc.)</t>
      </text>
    </comment>
    <comment ref="D1282" authorId="32" shapeId="0" xr:uid="{9BA25D34-EB0B-4867-AF59-E65236052BA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 not n in CAt, taken from WBS</t>
      </text>
    </comment>
    <comment ref="D1284" authorId="33" shapeId="0" xr:uid="{FD1704E6-B8FD-4FDC-895E-5DFBCA4C949D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units, m3 not nr, mapped same in WBS2018</t>
      </text>
    </comment>
    <comment ref="D1294" authorId="34" shapeId="0" xr:uid="{0624E3CE-A372-4FA7-8642-C465B480327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Excavation kgCO2 subtracted</t>
      </text>
    </comment>
    <comment ref="D1298" authorId="35" shapeId="0" xr:uid="{1EB1F0F4-1EB6-44DF-9925-182DA43AC5CB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1299" authorId="36" shapeId="0" xr:uid="{C29ED771-250A-45C6-B390-DF7ABA31EAF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</t>
      </text>
    </comment>
    <comment ref="D1332" authorId="37" shapeId="0" xr:uid="{2DE49C4C-2248-4478-94EE-17338AC8C378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1345" authorId="38" shapeId="0" xr:uid="{509E5215-3871-4449-8D76-F953B0BAEF9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
Reply:
    Structure: 40:50, pile caps or footpath etc lower concrete 15:20</t>
      </text>
    </comment>
    <comment ref="D1392" authorId="39" shapeId="0" xr:uid="{AE8CFFAD-1207-4E11-8F40-12B6502AC84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 dont match. m2 in CBS, m3 in CAt</t>
      </text>
    </comment>
    <comment ref="D1447" authorId="40" shapeId="0" xr:uid="{9C18B920-F701-4CB7-B4B1-3F9398CBCE69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17 2.4m palisade</t>
      </text>
    </comment>
    <comment ref="D1468" authorId="41" shapeId="0" xr:uid="{BFE65C9A-D453-480F-823B-1AD4B4140784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 from WBS spreadsheet; V2.15 180110 tab
Reply:
    132kV Earth Switch 3ph</t>
      </text>
    </comment>
    <comment ref="D1475" authorId="42" shapeId="0" xr:uid="{891E6B3D-DC6D-42E6-8DF1-EB0F7B6087F5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 from WBS spreadsheet; V2.15 180110 tab</t>
      </text>
    </comment>
    <comment ref="D1476" authorId="43" shapeId="0" xr:uid="{384DCB9A-8395-4AA9-A7A8-38597A6525F2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 from WBS spreadsheet; V2.15 180110 tab</t>
      </text>
    </comment>
    <comment ref="D1509" authorId="44" shapeId="0" xr:uid="{93AB4316-394E-42EA-8604-023013A133A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same as Install Stone Road (300mm thick)</t>
      </text>
    </comment>
    <comment ref="D1512" authorId="45" shapeId="0" xr:uid="{1C527020-35ED-4DFD-A0BE-56A319A1015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same as Install Stone Road (500mm thick)</t>
      </text>
    </comment>
    <comment ref="D1521" authorId="46" shapeId="0" xr:uid="{0A86E64E-BEF5-4076-A949-EBFD1A915F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assumed New Stone Road Access, Quarried 300mm from CAt
</t>
      </text>
    </comment>
    <comment ref="D1523" authorId="47" shapeId="0" xr:uid="{B4B5521F-D206-40B5-BB41-07606F3D79A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same as Install Stone Road (300mm thick)</t>
      </text>
    </comment>
    <comment ref="D1525" authorId="48" shapeId="0" xr:uid="{6C7DF299-58DC-4FE4-98F9-2C7C7D7D4A91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New Stone Road Access, Quarried 500mm from CAt</t>
      </text>
    </comment>
    <comment ref="D1529" authorId="49" shapeId="0" xr:uid="{726B6B65-3ECF-4E81-8307-3F8A3A57D7BF}">
      <text>
        <t>[Threaded comment]
Your version of Excel allows you to read this threaded comment; however, any edits to it will get removed if the file is opened in a newer version of Excel. Learn more: https://go.microsoft.com/fwlink/?linkid=870924
Comment:
    CAt m CBS panel-week. 1m used as seems similar to SOAT/WBS 2018 however this needs reviewing</t>
      </text>
    </comment>
    <comment ref="D1530" authorId="50" shapeId="0" xr:uid="{D6C6916E-54CC-40FD-9F96-9F7E956BA460}">
      <text>
        <t>[Threaded comment]
Your version of Excel allows you to read this threaded comment; however, any edits to it will get removed if the file is opened in a newer version of Excel. Learn more: https://go.microsoft.com/fwlink/?linkid=870924
Comment:
    CAt m CBS panel-week. 1m used as seems similar to SOAT/WBS 2018 however this needs reviewing</t>
      </text>
    </comment>
    <comment ref="D1531" authorId="51" shapeId="0" xr:uid="{6D32B67E-C109-460A-BFCD-C092C8413C11}">
      <text>
        <t>[Threaded comment]
Your version of Excel allows you to read this threaded comment; however, any edits to it will get removed if the file is opened in a newer version of Excel. Learn more: https://go.microsoft.com/fwlink/?linkid=870924
Comment:
    CAt m CBS panel-week. 1m used as seems similar to SOAT/WBS 2018 however this needs reviewing</t>
      </text>
    </comment>
    <comment ref="D1576" authorId="52" shapeId="0" xr:uid="{E4045956-18E8-4D83-94E7-8A79E2D40E01}">
      <text>
        <t>[Threaded comment]
Your version of Excel allows you to read this threaded comment; however, any edits to it will get removed if the file is opened in a newer version of Excel. Learn more: https://go.microsoft.com/fwlink/?linkid=870924
Comment:
    Katherine- site energy/week SCIP</t>
      </text>
    </comment>
    <comment ref="D1706" authorId="53" shapeId="0" xr:uid="{EEAD7E78-7BFE-4BF4-A5E9-BED10747407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this code applies:
Code SUB00581 --&gt; Oil Containment tank</t>
      </text>
    </comment>
    <comment ref="D1707" authorId="54" shapeId="0" xr:uid="{F0FCB69B-907B-487A-83D1-9FDE9046245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this code applies:
Code SUB00581 --&gt; Oil Containment tank
Reply:
    Use this</t>
      </text>
    </comment>
    <comment ref="D1708" authorId="55" shapeId="0" xr:uid="{246312DB-ADA8-4571-BCE7-5A7961FB3FE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this code applies:
Code SUB00581 --&gt; Oil Containment tank</t>
      </text>
    </comment>
    <comment ref="D1725" authorId="56" shapeId="0" xr:uid="{8FC8C39F-A21C-4F7C-8A17-BF721A71BD91}">
      <text>
        <t>[Threaded comment]
Your version of Excel allows you to read this threaded comment; however, any edits to it will get removed if the file is opened in a newer version of Excel. Learn more: https://go.microsoft.com/fwlink/?linkid=870924
Comment:
    95% sand 5% cement</t>
      </text>
    </comment>
    <comment ref="D1728" authorId="57" shapeId="0" xr:uid="{8441E658-D7BA-4B91-B730-B3CDEE6827D8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1729" authorId="58" shapeId="0" xr:uid="{4E13626E-4E9D-4EFB-8759-1D3C10E29064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1747" authorId="59" shapeId="0" xr:uid="{A74E5F00-70D0-46E1-94D8-FB27DEBAC30F}">
      <text>
        <t>[Threaded comment]
Your version of Excel allows you to read this threaded comment; however, any edits to it will get removed if the file is opened in a newer version of Excel. Learn more: https://go.microsoft.com/fwlink/?linkid=870924
Comment:
    600x600 trough</t>
      </text>
    </comment>
    <comment ref="D1812" authorId="60" shapeId="0" xr:uid="{C4A6CA7F-E2DF-4D58-9B04-8FCE08625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Plastic tiles?</t>
      </text>
    </comment>
    <comment ref="D1849" authorId="61" shapeId="0" xr:uid="{218C60EF-7CB6-4F36-8A1B-56DF467F9AA9}">
      <text>
        <t>[Threaded comment]
Your version of Excel allows you to read this threaded comment; however, any edits to it will get removed if the file is opened in a newer version of Excel. Learn more: https://go.microsoft.com/fwlink/?linkid=870924
Comment:
    Iron pipe</t>
      </text>
    </comment>
    <comment ref="D1850" authorId="62" shapeId="0" xr:uid="{F418CCEF-5AB9-4C6E-A325-C33A3642A518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Theo/CESMM4</t>
      </text>
    </comment>
    <comment ref="D1897" authorId="63" shapeId="0" xr:uid="{B1CC3ADD-2F71-4440-92D7-D6EC37AC2FF5}">
      <text>
        <t>[Threaded comment]
Your version of Excel allows you to read this threaded comment; however, any edits to it will get removed if the file is opened in a newer version of Excel. Learn more: https://go.microsoft.com/fwlink/?linkid=870924
Comment:
    400x400 trough</t>
      </text>
    </comment>
    <comment ref="D1898" authorId="64" shapeId="0" xr:uid="{63F3B6C1-B15A-4579-B2F9-4AA0F916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400x400</t>
      </text>
    </comment>
    <comment ref="D1906" authorId="65" shapeId="0" xr:uid="{C6AC6B03-00A7-41DC-B0D0-C281818EDFF8}">
      <text>
        <t>[Threaded comment]
Your version of Excel allows you to read this threaded comment; however, any edits to it will get removed if the file is opened in a newer version of Excel. Learn more: https://go.microsoft.com/fwlink/?linkid=870924
Comment:
    Asphalt</t>
      </text>
    </comment>
    <comment ref="D1914" authorId="66" shapeId="0" xr:uid="{3878E733-30A5-4F20-A82D-9BD327D31743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1964" authorId="67" shapeId="0" xr:uid="{9519913B-FE64-4725-92B8-C9428FB75F50}">
      <text>
        <t>[Threaded comment]
Your version of Excel allows you to read this threaded comment; however, any edits to it will get removed if the file is opened in a newer version of Excel. Learn more: https://go.microsoft.com/fwlink/?linkid=870924
Comment:
    nr in CAt, appear to be 1 gate / m in WBS 2018</t>
      </text>
    </comment>
    <comment ref="B2013" authorId="68" shapeId="0" xr:uid="{A8B38E77-1F25-48D5-81FA-F67D9E379867}">
      <text>
        <t>[Threaded comment]
Your version of Excel allows you to read this threaded comment; however, any edits to it will get removed if the file is opened in a newer version of Excel. Learn more: https://go.microsoft.com/fwlink/?linkid=870924
Comment:
    CESMM/aggregate</t>
      </text>
    </comment>
    <comment ref="D2028" authorId="69" shapeId="0" xr:uid="{4D03432B-0CD4-4A1A-93F8-85E6FF88BAF4}">
      <text>
        <t>[Threaded comment]
Your version of Excel allows you to read this threaded comment; however, any edits to it will get removed if the file is opened in a newer version of Excel. Learn more: https://go.microsoft.com/fwlink/?linkid=870924
Comment:
    300mm assumed</t>
      </text>
    </comment>
    <comment ref="D2037" authorId="70" shapeId="0" xr:uid="{37F898BD-9252-453C-967F-A4C4963D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300mm assumed</t>
      </text>
    </comment>
    <comment ref="D2042" authorId="71" shapeId="0" xr:uid="{AD9C595E-E13C-498E-A1AB-22390F3211C9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road</t>
      </text>
    </comment>
    <comment ref="D2055" authorId="72" shapeId="0" xr:uid="{C9AE1522-F93F-413B-9315-1EC927FED8B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300mm</t>
      </text>
    </comment>
    <comment ref="D2057" authorId="73" shapeId="0" xr:uid="{89B939B7-C582-4E60-A074-F442DE4AB3A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300mm</t>
      </text>
    </comment>
    <comment ref="D2072" authorId="74" shapeId="0" xr:uid="{2B56E11C-BC05-4DD3-A9B6-98A39BCEB19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300mm</t>
      </text>
    </comment>
    <comment ref="D2090" authorId="75" shapeId="0" xr:uid="{D0F94806-01A2-4E5C-9E84-48DFA764F49D}">
      <text>
        <t>[Threaded comment]
Your version of Excel allows you to read this threaded comment; however, any edits to it will get removed if the file is opened in a newer version of Excel. Learn more: https://go.microsoft.com/fwlink/?linkid=870924
Comment:
    6m of each scaffolding height used</t>
      </text>
    </comment>
    <comment ref="D2091" authorId="76" shapeId="0" xr:uid="{B88E4774-2A86-42AE-97EC-7861C119F9B7}">
      <text>
        <t>[Threaded comment]
Your version of Excel allows you to read this threaded comment; however, any edits to it will get removed if the file is opened in a newer version of Excel. Learn more: https://go.microsoft.com/fwlink/?linkid=870924
Comment:
    3m of scaffolding height per nr</t>
      </text>
    </comment>
    <comment ref="D2140" authorId="77" shapeId="0" xr:uid="{0FFF46E0-30FF-40EA-8D80-D5D88CC1A322}">
      <text>
        <t>[Threaded comment]
Your version of Excel allows you to read this threaded comment; however, any edits to it will get removed if the file is opened in a newer version of Excel. Learn more: https://go.microsoft.com/fwlink/?linkid=870924
Comment:
    20x6m scaffolding
Reply:
    Check WBS</t>
      </text>
    </comment>
    <comment ref="D2156" authorId="78" shapeId="0" xr:uid="{2288F202-A397-4C1E-9CB9-53E7049A9001}">
      <text>
        <t>[Threaded comment]
Your version of Excel allows you to read this threaded comment; however, any edits to it will get removed if the file is opened in a newer version of Excel. Learn more: https://go.microsoft.com/fwlink/?linkid=870924
Comment:
    CESMM labour hours</t>
      </text>
    </comment>
    <comment ref="D2168" authorId="79" shapeId="0" xr:uid="{F2D5BF72-68DA-4853-A815-419DD2DCEC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used timber post and rail value</t>
      </text>
    </comment>
    <comment ref="D2209" authorId="80" shapeId="0" xr:uid="{C55566DF-1C7D-4438-BEA1-BD68D0796006}">
      <text>
        <t>[Threaded comment]
Your version of Excel allows you to read this threaded comment; however, any edits to it will get removed if the file is opened in a newer version of Excel. Learn more: https://go.microsoft.com/fwlink/?linkid=870924
Comment:
    Araucaria used</t>
      </text>
    </comment>
    <comment ref="D2210" authorId="81" shapeId="0" xr:uid="{9B4E2A7F-E948-4BF2-9062-3853F7A9BDE2}">
      <text>
        <t>[Threaded comment]
Your version of Excel allows you to read this threaded comment; however, any edits to it will get removed if the file is opened in a newer version of Excel. Learn more: https://go.microsoft.com/fwlink/?linkid=870924
Comment:
    Rubus used as mid range value</t>
      </text>
    </comment>
    <comment ref="D2237" authorId="82" shapeId="0" xr:uid="{9935B762-9B91-4C30-BDBE-67334F11F3A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weight used in WBS 2018/SOAT</t>
      </text>
    </comment>
    <comment ref="D2238" authorId="83" shapeId="0" xr:uid="{5E99B752-D0DD-4C16-8079-C537DEE45BC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weight used in WBS 2018/SOAT</t>
      </text>
    </comment>
    <comment ref="D2239" authorId="84" shapeId="0" xr:uid="{636B2585-A5EB-4D22-91F2-84BDE8A59D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weight used in WBS 2018/SOAT</t>
      </text>
    </comment>
    <comment ref="D2265" authorId="85" shapeId="0" xr:uid="{895CDA0C-A7E9-4CFD-A1CB-82DD5EB2AEFA}">
      <text>
        <t>[Threaded comment]
Your version of Excel allows you to read this threaded comment; however, any edits to it will get removed if the file is opened in a newer version of Excel. Learn more: https://go.microsoft.com/fwlink/?linkid=870924
Comment:
    450mm diameter piles</t>
      </text>
    </comment>
    <comment ref="D2283" authorId="86" shapeId="0" xr:uid="{5A34FF33-5C2C-43AD-BE3C-8CC371F297B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WBS 2018 100kg/tower</t>
      </text>
    </comment>
    <comment ref="D2288" authorId="87" shapeId="0" xr:uid="{A6937A10-C36F-4C19-B329-4C63744CCCC9}">
      <text>
        <t>[Threaded comment]
Your version of Excel allows you to read this threaded comment; however, any edits to it will get removed if the file is opened in a newer version of Excel. Learn more: https://go.microsoft.com/fwlink/?linkid=870924
Comment:
    Installation doesnt require carbon?</t>
      </text>
    </comment>
    <comment ref="D2352" authorId="88" shapeId="0" xr:uid="{ECCA84F4-C11D-4DF1-97CF-9179ABB70A6C}">
      <text>
        <t>[Threaded comment]
Your version of Excel allows you to read this threaded comment; however, any edits to it will get removed if the file is opened in a newer version of Excel. Learn more: https://go.microsoft.com/fwlink/?linkid=870924
Comment:
    300mm assumed</t>
      </text>
    </comment>
    <comment ref="D2361" authorId="89" shapeId="0" xr:uid="{D81DFA49-DACD-4A73-902E-FDE0EFA0E7AE}">
      <text>
        <t>[Threaded comment]
Your version of Excel allows you to read this threaded comment; however, any edits to it will get removed if the file is opened in a newer version of Excel. Learn more: https://go.microsoft.com/fwlink/?linkid=870924
Comment:
    300mm assumed</t>
      </text>
    </comment>
    <comment ref="D2379" authorId="90" shapeId="0" xr:uid="{4E7E856F-CF0C-47A5-94FB-958B81A74165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300mm</t>
      </text>
    </comment>
    <comment ref="D2396" authorId="91" shapeId="0" xr:uid="{19A8FAA5-E879-47AB-80B7-BFD9E701A29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300mm</t>
      </text>
    </comment>
    <comment ref="D2402" authorId="92" shapeId="0" xr:uid="{73D9D3F3-8C73-4685-ABEE-A28EE15C2C51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2403" authorId="93" shapeId="0" xr:uid="{1015D42A-E6E5-4BF2-A214-8F86BFF2E6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codes werent in last WBS</t>
      </text>
    </comment>
    <comment ref="D2493" authorId="94" shapeId="0" xr:uid="{B00C6187-8769-4168-8F11-46AC8F1944B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https://fpmccann.co.uk/sites/default/files/Website%20Brochures%20Lo-Res/FP%20McCann%20Precast%20Concrete%20Pipes(2).pdf</t>
      </text>
    </comment>
    <comment ref="B2566" authorId="95" shapeId="0" xr:uid="{ACA5F296-36B3-4331-8630-139AF675F368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need to check against CBS for configurations</t>
      </text>
    </comment>
    <comment ref="D2937" authorId="96" shapeId="0" xr:uid="{3293C18F-B046-4AB7-BAA8-3D88F0C058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@Rebecca English can you get the parent for this so can check type of fencing?
Reply:
        Microphonic cabling in lieu of electric fence   … To Twin Weld Mesh Fencing and Gates   </t>
      </text>
    </comment>
    <comment ref="D2996" authorId="97" shapeId="0" xr:uid="{11B31272-2529-4006-94D1-5995C9A31E03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WBS 2018 however drainage is pipework. Assumed m? Change to Drainage- UPVC Pipes?
Reply:
    30m</t>
      </text>
    </comment>
  </commentList>
</comments>
</file>

<file path=xl/sharedStrings.xml><?xml version="1.0" encoding="utf-8"?>
<sst xmlns="http://schemas.openxmlformats.org/spreadsheetml/2006/main" count="25841" uniqueCount="7537">
  <si>
    <t>n</t>
  </si>
  <si>
    <t>m</t>
  </si>
  <si>
    <t>Group</t>
  </si>
  <si>
    <t>Asset Group</t>
  </si>
  <si>
    <t>Family</t>
  </si>
  <si>
    <t>Parent</t>
  </si>
  <si>
    <t>Item</t>
  </si>
  <si>
    <t>Class</t>
  </si>
  <si>
    <t>Supplier</t>
  </si>
  <si>
    <t>Source</t>
  </si>
  <si>
    <t>Code</t>
  </si>
  <si>
    <t xml:space="preserve">Name </t>
  </si>
  <si>
    <t>Unit</t>
  </si>
  <si>
    <t>US conversion</t>
  </si>
  <si>
    <t>Design Data</t>
  </si>
  <si>
    <t>Date Reviewed</t>
  </si>
  <si>
    <t>Category</t>
  </si>
  <si>
    <t>Conductors</t>
  </si>
  <si>
    <t>Cables</t>
  </si>
  <si>
    <t>D</t>
  </si>
  <si>
    <t>HDPE</t>
  </si>
  <si>
    <t>Clay</t>
  </si>
  <si>
    <t>Concrete</t>
  </si>
  <si>
    <t>Steel</t>
  </si>
  <si>
    <t>Manholes</t>
  </si>
  <si>
    <t>Soakaways</t>
  </si>
  <si>
    <t>Plate</t>
  </si>
  <si>
    <t>Timber</t>
  </si>
  <si>
    <t>Kerbs</t>
  </si>
  <si>
    <t>Brick</t>
  </si>
  <si>
    <t>Painting</t>
  </si>
  <si>
    <t>Weight
Kg</t>
  </si>
  <si>
    <t>Total KgCO2e</t>
  </si>
  <si>
    <t>A1-A3 
KgCO2e</t>
  </si>
  <si>
    <t>A4 
KgCO2e</t>
  </si>
  <si>
    <t>A5 
KgCO2e</t>
  </si>
  <si>
    <t>Default Transport Distance (km)</t>
  </si>
  <si>
    <t>B6
KgCO2e</t>
  </si>
  <si>
    <t>B8
KgCO2e</t>
  </si>
  <si>
    <t>Location</t>
  </si>
  <si>
    <t>Primary Material</t>
  </si>
  <si>
    <t>Secondary Material</t>
  </si>
  <si>
    <t>Source Data</t>
  </si>
  <si>
    <t>Old Code</t>
  </si>
  <si>
    <t>Changed from 2017?</t>
  </si>
  <si>
    <t>Road (km)</t>
  </si>
  <si>
    <t>Ship (km)</t>
  </si>
  <si>
    <t>Civils</t>
  </si>
  <si>
    <t>Buildings</t>
  </si>
  <si>
    <t>Equipment</t>
  </si>
  <si>
    <t>Condition and handling</t>
  </si>
  <si>
    <t>Air conditioning</t>
  </si>
  <si>
    <t>Generic</t>
  </si>
  <si>
    <t>Roof mounted air handling unit</t>
  </si>
  <si>
    <t>nr</t>
  </si>
  <si>
    <t>CESMM4 Z6.3.1.01</t>
  </si>
  <si>
    <t>Yes</t>
  </si>
  <si>
    <t>Fittings</t>
  </si>
  <si>
    <t>Door</t>
  </si>
  <si>
    <t>Single</t>
  </si>
  <si>
    <t>Single door</t>
  </si>
  <si>
    <t>National</t>
  </si>
  <si>
    <t>CESMM4 (Z3.1.3.06)</t>
  </si>
  <si>
    <t>NEW</t>
  </si>
  <si>
    <t>Pipework</t>
  </si>
  <si>
    <t>Pipes</t>
  </si>
  <si>
    <t>Heating</t>
  </si>
  <si>
    <t>Pipes- Heating installation; copper pipes</t>
  </si>
  <si>
    <t>CESMM4 Z5.1.1.01</t>
  </si>
  <si>
    <t>Civil</t>
  </si>
  <si>
    <t>m3</t>
  </si>
  <si>
    <t>Local</t>
  </si>
  <si>
    <t>Disposal 15km (rock or artificial hard material)</t>
  </si>
  <si>
    <t>Stored on site for re-use (rock or artificial hard material)</t>
  </si>
  <si>
    <t>Stored on site for re-use (topsoil)</t>
  </si>
  <si>
    <t xml:space="preserve">Stored on site for re-use (material other than topsoil, rock or artificial hard material) </t>
  </si>
  <si>
    <t>Disposal 15km (topsoil)</t>
  </si>
  <si>
    <t>Strip Topsoil</t>
  </si>
  <si>
    <t>Excavation</t>
  </si>
  <si>
    <t>Excavation depth 2-5m (material other than topsoil, rock or artificial hard material)</t>
  </si>
  <si>
    <t>Excavation depth 10-15m (material other than topsoil, rock or artificial hard material)</t>
  </si>
  <si>
    <t>Excavation depth 5-10m (material other than topsoil, rock or artificial hard material)</t>
  </si>
  <si>
    <t>Excavation depth 0.25 (rock or hard material)</t>
  </si>
  <si>
    <t>Excavation depth 2-5m  (rock or hard material)</t>
  </si>
  <si>
    <t>Excavation depth 1-2m  (rock or hard material)</t>
  </si>
  <si>
    <t>Excavation depth 0.25-0.5m (rock or hard material)</t>
  </si>
  <si>
    <t>Excavation depth 0.5-1m (rock or hard material)</t>
  </si>
  <si>
    <t>Materials</t>
  </si>
  <si>
    <t>Construction material</t>
  </si>
  <si>
    <t>Aggregate</t>
  </si>
  <si>
    <t>6F2</t>
  </si>
  <si>
    <t>Quarried</t>
  </si>
  <si>
    <t>Recycled</t>
  </si>
  <si>
    <t>C12/15</t>
  </si>
  <si>
    <t xml:space="preserve">Generic </t>
  </si>
  <si>
    <t>C12/15 Cem I (Gen 2)</t>
  </si>
  <si>
    <t>ICEv3</t>
  </si>
  <si>
    <t xml:space="preserve">C12/15 Cem II  </t>
  </si>
  <si>
    <t>05.08.xx Miscellaneous</t>
  </si>
  <si>
    <t>SUB10671</t>
  </si>
  <si>
    <t>No</t>
  </si>
  <si>
    <t xml:space="preserve">C12/15 Cem III  </t>
  </si>
  <si>
    <t>SUB10672</t>
  </si>
  <si>
    <t>C16/20</t>
  </si>
  <si>
    <t>Gen3</t>
  </si>
  <si>
    <t>C16/20 Cem I (Gen 3)</t>
  </si>
  <si>
    <t>C16/20 Cem II (Gen 3)</t>
  </si>
  <si>
    <t>SUB10674</t>
  </si>
  <si>
    <t>C16/20 Cem III (Gen 3)</t>
  </si>
  <si>
    <t>SUB10675</t>
  </si>
  <si>
    <t>C20/25</t>
  </si>
  <si>
    <t>C20/25 Cem I</t>
  </si>
  <si>
    <t>C20/25 Cem II</t>
  </si>
  <si>
    <t>SUB10677</t>
  </si>
  <si>
    <t>C20/25 Cem III</t>
  </si>
  <si>
    <t>SUB10678</t>
  </si>
  <si>
    <t>C25/30</t>
  </si>
  <si>
    <t>FND2</t>
  </si>
  <si>
    <t>C25/30 Cem I (FND 2)</t>
  </si>
  <si>
    <t>SUB10679</t>
  </si>
  <si>
    <t>C25/30 Cem II (FND 2)</t>
  </si>
  <si>
    <t>SUB10680</t>
  </si>
  <si>
    <t>C25/30 Cem III (FND 2)</t>
  </si>
  <si>
    <t>SUB10681</t>
  </si>
  <si>
    <t>FND3</t>
  </si>
  <si>
    <t>C25/30 Cem I (FND 3)</t>
  </si>
  <si>
    <t>SUB10682</t>
  </si>
  <si>
    <t>C25/30 Cem II (FND 3)</t>
  </si>
  <si>
    <t>SUB10683</t>
  </si>
  <si>
    <t>C25/30 Cem III (FND 3)</t>
  </si>
  <si>
    <t>SUB10684</t>
  </si>
  <si>
    <t>C28/35</t>
  </si>
  <si>
    <t>PAV2</t>
  </si>
  <si>
    <t xml:space="preserve">C28/35 Cem I </t>
  </si>
  <si>
    <t>C28/35 Cem II (PAV2)</t>
  </si>
  <si>
    <t>SUB10686</t>
  </si>
  <si>
    <t>C28/35 Cem III (PAV2)</t>
  </si>
  <si>
    <t>SUB10687</t>
  </si>
  <si>
    <t>C35/45</t>
  </si>
  <si>
    <t>XS2</t>
  </si>
  <si>
    <t>C35/45 XS2 Cem I</t>
  </si>
  <si>
    <t>SUB10688</t>
  </si>
  <si>
    <t>C35/45 XS2 Cem II</t>
  </si>
  <si>
    <t>SUB10689</t>
  </si>
  <si>
    <t>C35/45 XS2 Cem III</t>
  </si>
  <si>
    <t>SUB10690</t>
  </si>
  <si>
    <t>XS3</t>
  </si>
  <si>
    <t>C35/45 XS3 Cem I</t>
  </si>
  <si>
    <t>SUB10691</t>
  </si>
  <si>
    <t>C35/45 XS3 Cem II</t>
  </si>
  <si>
    <t>SUB10692</t>
  </si>
  <si>
    <t>C35/45 XS3 Cem III</t>
  </si>
  <si>
    <t>SUB10693</t>
  </si>
  <si>
    <t>C40/50</t>
  </si>
  <si>
    <t>C40/50 Cem I</t>
  </si>
  <si>
    <t>Site Works</t>
  </si>
  <si>
    <t>General</t>
  </si>
  <si>
    <t>Tree clearance 1-2m</t>
  </si>
  <si>
    <t>Trough</t>
  </si>
  <si>
    <t>OLD CIT</t>
  </si>
  <si>
    <t>material</t>
  </si>
  <si>
    <t>6F2 Material</t>
  </si>
  <si>
    <t>05.08.01.02 Groundworks</t>
  </si>
  <si>
    <t>SUB00409</t>
  </si>
  <si>
    <t>Roads</t>
  </si>
  <si>
    <t>ACO</t>
  </si>
  <si>
    <t>kerbs</t>
  </si>
  <si>
    <t>ACO kerbs (oil containment area)</t>
  </si>
  <si>
    <t>05.08.01.07 Road pavements</t>
  </si>
  <si>
    <t>SUB00518</t>
  </si>
  <si>
    <t>215x65x102.5</t>
  </si>
  <si>
    <t>General Brick</t>
  </si>
  <si>
    <t>kg</t>
  </si>
  <si>
    <t>Temporary</t>
  </si>
  <si>
    <t>Transformer</t>
  </si>
  <si>
    <t>Bund</t>
  </si>
  <si>
    <t>Gravel</t>
  </si>
  <si>
    <t xml:space="preserve">05.08.xx Miscellaneous </t>
  </si>
  <si>
    <t>SUB40002</t>
  </si>
  <si>
    <t>t</t>
  </si>
  <si>
    <t xml:space="preserve">Carpet </t>
  </si>
  <si>
    <t>Standard</t>
  </si>
  <si>
    <t>Carpet</t>
  </si>
  <si>
    <t>m2</t>
  </si>
  <si>
    <t>Study</t>
  </si>
  <si>
    <t>Conductor</t>
  </si>
  <si>
    <t>Araucaria</t>
  </si>
  <si>
    <t>Araucaria (per km)</t>
  </si>
  <si>
    <t>km</t>
  </si>
  <si>
    <t>Global</t>
  </si>
  <si>
    <t xml:space="preserve">Aluminium alloy, AlMg3, at plant RER U
</t>
  </si>
  <si>
    <t>Lubricating oil, at plant/RER U</t>
  </si>
  <si>
    <t>07.03.02.02 Conductor</t>
  </si>
  <si>
    <t>http://witthinrich.com/en/AAACAllaluminiumalloyconductorBS</t>
  </si>
  <si>
    <t>OHL01407</t>
  </si>
  <si>
    <t>Collybia</t>
  </si>
  <si>
    <t>Collybia (per km)</t>
  </si>
  <si>
    <t>OHL01408</t>
  </si>
  <si>
    <t>DNO</t>
  </si>
  <si>
    <t>DNO 50267 &amp; 50648 (per km)</t>
  </si>
  <si>
    <t>OHL01409</t>
  </si>
  <si>
    <t>Fibral</t>
  </si>
  <si>
    <t>Fibral 149C10 (per km)</t>
  </si>
  <si>
    <t>OHL01410</t>
  </si>
  <si>
    <t>Horse</t>
  </si>
  <si>
    <t>Horse (per km)</t>
  </si>
  <si>
    <t>OHL01411</t>
  </si>
  <si>
    <t>Keziah</t>
  </si>
  <si>
    <t>Lumpi</t>
  </si>
  <si>
    <t>Keziah (Lumpi) (per km)</t>
  </si>
  <si>
    <t>OHL01412</t>
  </si>
  <si>
    <t>Q&amp;Q</t>
  </si>
  <si>
    <t>Keziah (Q&amp;Q) (per km)</t>
  </si>
  <si>
    <t>OHL01413</t>
  </si>
  <si>
    <t>Lynx</t>
  </si>
  <si>
    <t>Lynx (per km)</t>
  </si>
  <si>
    <t>OHL01414</t>
  </si>
  <si>
    <t>Matthew</t>
  </si>
  <si>
    <t>Matthew (per km)</t>
  </si>
  <si>
    <t>OHL01415</t>
  </si>
  <si>
    <t>Midal Gap</t>
  </si>
  <si>
    <t>Midal Gap (per km)</t>
  </si>
  <si>
    <t>OHL01422</t>
  </si>
  <si>
    <t>Rebus</t>
  </si>
  <si>
    <t>Rebus (per km)</t>
  </si>
  <si>
    <t>OHL01416</t>
  </si>
  <si>
    <t>Redwood</t>
  </si>
  <si>
    <t>Redwood (per km)</t>
  </si>
  <si>
    <t>OHL01417</t>
  </si>
  <si>
    <t>Sorbus</t>
  </si>
  <si>
    <t>Sorbus (per km)</t>
  </si>
  <si>
    <t>OHL01418</t>
  </si>
  <si>
    <t>Totara</t>
  </si>
  <si>
    <t>Totara (per km)</t>
  </si>
  <si>
    <t>OHL01419</t>
  </si>
  <si>
    <t>Upas</t>
  </si>
  <si>
    <t>Upas (per km)</t>
  </si>
  <si>
    <t>OHL01420</t>
  </si>
  <si>
    <t>Zebra</t>
  </si>
  <si>
    <t>Zebra (per km)</t>
  </si>
  <si>
    <t>OHL01421</t>
  </si>
  <si>
    <t>Earth</t>
  </si>
  <si>
    <t>31-36</t>
  </si>
  <si>
    <t xml:space="preserve">AA/ST/ST </t>
  </si>
  <si>
    <t>AA/ST/ST 204/31-36 fo (per km)</t>
  </si>
  <si>
    <t>Reinforcing steel, at plant RER U</t>
  </si>
  <si>
    <t>07.03.02.01 Earthwire</t>
  </si>
  <si>
    <t>OHL01401</t>
  </si>
  <si>
    <t>31-48</t>
  </si>
  <si>
    <t>AA/ST/ST 204/31-48 fo (per km)</t>
  </si>
  <si>
    <t>OHL01402</t>
  </si>
  <si>
    <t>34-36</t>
  </si>
  <si>
    <t>AA/ST/ST 204/34-36 fo (per km)</t>
  </si>
  <si>
    <t>OHL01403</t>
  </si>
  <si>
    <t>34-48</t>
  </si>
  <si>
    <t>AA/ST/ST 204/34-48 fo (per km)</t>
  </si>
  <si>
    <t>OHL01404</t>
  </si>
  <si>
    <t>37-24</t>
  </si>
  <si>
    <t>AA/ST/ST 204/37-24 fo (per km)</t>
  </si>
  <si>
    <t>OHL01405</t>
  </si>
  <si>
    <t>41-24</t>
  </si>
  <si>
    <t>AA/ST/ST 204/41-24 fo (per km)</t>
  </si>
  <si>
    <t>OHL01406</t>
  </si>
  <si>
    <t xml:space="preserve">Road (concrete) </t>
  </si>
  <si>
    <t>SUB00524</t>
  </si>
  <si>
    <t>Drainage</t>
  </si>
  <si>
    <t>Land drainage channels</t>
  </si>
  <si>
    <t>05.08.01.03 Drainage</t>
  </si>
  <si>
    <t>SUB00611</t>
  </si>
  <si>
    <t>Trenches &amp; Ducts</t>
  </si>
  <si>
    <t>Ducts</t>
  </si>
  <si>
    <t>BT</t>
  </si>
  <si>
    <t>draw pits</t>
  </si>
  <si>
    <t>BT Draw Pits</t>
  </si>
  <si>
    <t>05.08.01.05 in Ground Services</t>
  </si>
  <si>
    <t>SUB00602</t>
  </si>
  <si>
    <t>ducts</t>
  </si>
  <si>
    <t>BT Ducts</t>
  </si>
  <si>
    <t>SUB00601</t>
  </si>
  <si>
    <t>Earth link</t>
  </si>
  <si>
    <t>pit</t>
  </si>
  <si>
    <t>Earth link pit</t>
  </si>
  <si>
    <t>SUB00603</t>
  </si>
  <si>
    <t>Earthing</t>
  </si>
  <si>
    <t>Ducts for earthing copper 100mm diameter</t>
  </si>
  <si>
    <t>SUB00597</t>
  </si>
  <si>
    <t>Extra Over</t>
  </si>
  <si>
    <t>Extra over for concrete surround for power cable ducts</t>
  </si>
  <si>
    <t>SUB00600</t>
  </si>
  <si>
    <t>Extra over for concrete surround for earthing ducts</t>
  </si>
  <si>
    <t>SUB00598</t>
  </si>
  <si>
    <t>Power cable</t>
  </si>
  <si>
    <t>Ducts for power cable 200mm</t>
  </si>
  <si>
    <t>SUB00599</t>
  </si>
  <si>
    <t>Dump</t>
  </si>
  <si>
    <t xml:space="preserve">Dump Tank/Cess Pits, Multiples of 10,000 litres </t>
  </si>
  <si>
    <t>SUB00610</t>
  </si>
  <si>
    <t>Excavation depth 0.25-2m (material other than topsoil, rock or artificial hard material)</t>
  </si>
  <si>
    <t>CESMM4</t>
  </si>
  <si>
    <t>Diesel</t>
  </si>
  <si>
    <t xml:space="preserve">Electrical </t>
  </si>
  <si>
    <t>UK41</t>
  </si>
  <si>
    <t>Electrical Machinery</t>
  </si>
  <si>
    <t>£value</t>
  </si>
  <si>
    <t>UK-41 Electrical Machinery</t>
  </si>
  <si>
    <t>£</t>
  </si>
  <si>
    <t>Environmental Reporting Guidelines</t>
  </si>
  <si>
    <t>UK40</t>
  </si>
  <si>
    <t>Office</t>
  </si>
  <si>
    <t>UK-40 Office Machinery and Computers</t>
  </si>
  <si>
    <t>UK-42</t>
  </si>
  <si>
    <t>Communications</t>
  </si>
  <si>
    <t>UK-42 Radio Television and Communications</t>
  </si>
  <si>
    <t>Wound Plant</t>
  </si>
  <si>
    <t>Security</t>
  </si>
  <si>
    <t>Fence</t>
  </si>
  <si>
    <t>Barbed Wire</t>
  </si>
  <si>
    <t>One line of barbed wire</t>
  </si>
  <si>
    <t>CESMM4 X1.1.1.05</t>
  </si>
  <si>
    <t>Chain link</t>
  </si>
  <si>
    <t>Double</t>
  </si>
  <si>
    <t>Chain Link Double Gate</t>
  </si>
  <si>
    <t>SUB00535</t>
  </si>
  <si>
    <t>Chain Link Fence (1.8m height)</t>
  </si>
  <si>
    <t xml:space="preserve">05.08.04 Site Security </t>
  </si>
  <si>
    <t>SUB00534</t>
  </si>
  <si>
    <t>Electric</t>
  </si>
  <si>
    <t>Double leaf swing</t>
  </si>
  <si>
    <t xml:space="preserve">Electric Double leaf Swing Gates </t>
  </si>
  <si>
    <t>SUB00540</t>
  </si>
  <si>
    <t>Gallagher</t>
  </si>
  <si>
    <t>Gallagher Electric protection only to existing fence</t>
  </si>
  <si>
    <t>SUB00531</t>
  </si>
  <si>
    <t>Sliding</t>
  </si>
  <si>
    <t xml:space="preserve">Electric Sliding Gates </t>
  </si>
  <si>
    <t>SUB00541</t>
  </si>
  <si>
    <t>FST</t>
  </si>
  <si>
    <t>FST security topping</t>
  </si>
  <si>
    <t xml:space="preserve">ICEv3 </t>
  </si>
  <si>
    <t>Gates</t>
  </si>
  <si>
    <t>Gates Double leaf swing (2.425m)</t>
  </si>
  <si>
    <t>SUB00538</t>
  </si>
  <si>
    <t>Metal</t>
  </si>
  <si>
    <t>Metal Gate not exceeding 1.5m h, 1m w</t>
  </si>
  <si>
    <t>CESMM4 X2.2.1.01</t>
  </si>
  <si>
    <t>Personel</t>
  </si>
  <si>
    <t>Gates Personel</t>
  </si>
  <si>
    <t>SUB00539</t>
  </si>
  <si>
    <t>Height Barrier</t>
  </si>
  <si>
    <t>Permanent</t>
  </si>
  <si>
    <t>Height Barrier  (permanent)</t>
  </si>
  <si>
    <t>SUB00543</t>
  </si>
  <si>
    <t>Height Barrier  (temporary)</t>
  </si>
  <si>
    <t>SUB00544</t>
  </si>
  <si>
    <t>Heras</t>
  </si>
  <si>
    <t>Heras Fence Panels</t>
  </si>
  <si>
    <t>palisade</t>
  </si>
  <si>
    <t>Palisade Fence (2.425m high)</t>
  </si>
  <si>
    <t>SUB00529</t>
  </si>
  <si>
    <t>Lochrin Bain</t>
  </si>
  <si>
    <t>Lochrin Bain Palisade Fence (2.425m high)</t>
  </si>
  <si>
    <t>SUB00530</t>
  </si>
  <si>
    <t>Perimeter</t>
  </si>
  <si>
    <t>1m wide</t>
  </si>
  <si>
    <t>Perimeter 1m wide Pavement</t>
  </si>
  <si>
    <t>SUB00537</t>
  </si>
  <si>
    <t>Stock proof</t>
  </si>
  <si>
    <t>Stock proof fence</t>
  </si>
  <si>
    <t>SUB00536</t>
  </si>
  <si>
    <t>Rail</t>
  </si>
  <si>
    <t>Timber post and rail 1-1.25m</t>
  </si>
  <si>
    <t>CESMM4 X1.1.2.01</t>
  </si>
  <si>
    <t>Wire</t>
  </si>
  <si>
    <t>Timber post and wire 1-1.25m</t>
  </si>
  <si>
    <t>CESMM4 X1.2.1.01</t>
  </si>
  <si>
    <t>Traffic barrier</t>
  </si>
  <si>
    <t>Armco</t>
  </si>
  <si>
    <t>Armco traffic barrier</t>
  </si>
  <si>
    <t>SUB00545</t>
  </si>
  <si>
    <t>Services</t>
  </si>
  <si>
    <t>Fire hydrant</t>
  </si>
  <si>
    <t>Fire Hydrant No.</t>
  </si>
  <si>
    <t>05.08.01.09 External Services .xlsx</t>
  </si>
  <si>
    <t>GAS00642</t>
  </si>
  <si>
    <t>Fire Hydrant pipework</t>
  </si>
  <si>
    <t>SUB00643</t>
  </si>
  <si>
    <t>Fitting</t>
  </si>
  <si>
    <t>LDPD</t>
  </si>
  <si>
    <t>Glass</t>
  </si>
  <si>
    <t>125kN Glass Low Duty Pilot  Dish</t>
  </si>
  <si>
    <t>Europe</t>
  </si>
  <si>
    <t>Flat glass, uncoated, at plant/RER U</t>
  </si>
  <si>
    <t>07.03.02.03-Fittings- Insulator DIshes</t>
  </si>
  <si>
    <t>OHL01501</t>
  </si>
  <si>
    <t>Insulator Dish</t>
  </si>
  <si>
    <t>190kN Glass Low Duty Pilot  Dish</t>
  </si>
  <si>
    <t>OHL01504</t>
  </si>
  <si>
    <t>Porcelain</t>
  </si>
  <si>
    <t>190kN Porcelain Low duty Pilot Dish</t>
  </si>
  <si>
    <t>HV Insulator Porcelain</t>
  </si>
  <si>
    <t>OHL01507</t>
  </si>
  <si>
    <t>Suspension</t>
  </si>
  <si>
    <t>Composite</t>
  </si>
  <si>
    <t>300kN Composite Suspension Dish</t>
  </si>
  <si>
    <t>HV Insulator Polymeric</t>
  </si>
  <si>
    <t>OHL01510</t>
  </si>
  <si>
    <t>125kN Glass Suspension Dish</t>
  </si>
  <si>
    <t>OHL01502</t>
  </si>
  <si>
    <t>190kN Glass Suspension Dish</t>
  </si>
  <si>
    <t>OHL01505</t>
  </si>
  <si>
    <t>300kN Glass Suspension Dish</t>
  </si>
  <si>
    <t>OHL01512</t>
  </si>
  <si>
    <t>190kN Porcelain Suspension Dish</t>
  </si>
  <si>
    <t>OHL01508</t>
  </si>
  <si>
    <t>300kN Porcelain Suspension Dish</t>
  </si>
  <si>
    <t>OHL01514</t>
  </si>
  <si>
    <t>Tension</t>
  </si>
  <si>
    <t>300kN Composite Tension Dish</t>
  </si>
  <si>
    <t>OHL01511</t>
  </si>
  <si>
    <t>125kN Glass Tension Dish</t>
  </si>
  <si>
    <t>OHL01503</t>
  </si>
  <si>
    <t>190kN Glass Tension Dish</t>
  </si>
  <si>
    <t>OHL01506</t>
  </si>
  <si>
    <t>300kN Glass Tension Dish</t>
  </si>
  <si>
    <t>OHL01513</t>
  </si>
  <si>
    <t>190kN Porcelain Tension Dish</t>
  </si>
  <si>
    <t>OHL01509</t>
  </si>
  <si>
    <t>300kN Porcelain Tension Dish</t>
  </si>
  <si>
    <t>OHL01515</t>
  </si>
  <si>
    <t>Inverted low duty tension set</t>
  </si>
  <si>
    <t>GQL6</t>
  </si>
  <si>
    <t>Glass- Quad- L6- 400kV- Zebra</t>
  </si>
  <si>
    <t>07.03.02.03-Fittings- Inverted Low Duty Tension Sets</t>
  </si>
  <si>
    <t>OHL10300</t>
  </si>
  <si>
    <t>GSL3</t>
  </si>
  <si>
    <t>Glass-Twin- L2- 400kV- Zebra/Rubus/Sorbus/Matthew Gap</t>
  </si>
  <si>
    <t>OHL10302</t>
  </si>
  <si>
    <t>GTL2</t>
  </si>
  <si>
    <t>Glass- Twin- L2 - 275kV- Zebra/Rubus/Sorbus</t>
  </si>
  <si>
    <t>OHL10301</t>
  </si>
  <si>
    <t>GTL6812</t>
  </si>
  <si>
    <t>Glass- Twin- L6 L8 L12- 400kV  - Araucaria/Redwood</t>
  </si>
  <si>
    <t>OHL10305</t>
  </si>
  <si>
    <t>GTL68</t>
  </si>
  <si>
    <t>Glass - Single- L3- 275kV- Araucaria</t>
  </si>
  <si>
    <t>OHL10303</t>
  </si>
  <si>
    <t>GTL6L8L12</t>
  </si>
  <si>
    <t>Glass - Twin- L6 L8- 400kV- Rubus/Sorbus/Matthew Gap</t>
  </si>
  <si>
    <t>OHL10304</t>
  </si>
  <si>
    <t>GTrL12</t>
  </si>
  <si>
    <t>Glass- Trip- L12- 400kV- Araucaria</t>
  </si>
  <si>
    <t>OHL10306</t>
  </si>
  <si>
    <t>GTrL612</t>
  </si>
  <si>
    <t>Glass- Trip- L6 L12- 400kV- Araucaria</t>
  </si>
  <si>
    <t>OHL10308</t>
  </si>
  <si>
    <t>GTrL6</t>
  </si>
  <si>
    <t>Glass - Trip- L6- 400kV- Araucaria</t>
  </si>
  <si>
    <t>OHL10307</t>
  </si>
  <si>
    <t>PTL2</t>
  </si>
  <si>
    <t>Porcelain- Twin- L2- 400kV- Zebra/Rubus/Sorbus/Matthew Gap</t>
  </si>
  <si>
    <t>OHL10311</t>
  </si>
  <si>
    <t>PTL6</t>
  </si>
  <si>
    <t>Porcelain- Twin- L6- 400kV- Redwood</t>
  </si>
  <si>
    <t>OHL10312</t>
  </si>
  <si>
    <t>PTL68</t>
  </si>
  <si>
    <t>Porcelain- Twin- L6 L8- 400kV- Redwood</t>
  </si>
  <si>
    <t>OHL10313</t>
  </si>
  <si>
    <t>PTrL612</t>
  </si>
  <si>
    <t>Porcelain- Twin- L2- 275kV- Zebra/Rubus/Sorbus</t>
  </si>
  <si>
    <t>OHL10310</t>
  </si>
  <si>
    <t>PTrL6</t>
  </si>
  <si>
    <t>Porcelain- Trip- L6 - 400kV- Araucaria</t>
  </si>
  <si>
    <t>OHL10309</t>
  </si>
  <si>
    <t xml:space="preserve">Pilot </t>
  </si>
  <si>
    <t>GQTTrL6812</t>
  </si>
  <si>
    <t>Glass- Quad/Twin/Trip-L6 L8 L12-- 400kV-- Rubus/Zebra/Matthew Gap</t>
  </si>
  <si>
    <t>07.03.02.03-Fittings- Pilot Sets</t>
  </si>
  <si>
    <t>OHL10100</t>
  </si>
  <si>
    <t>GTL212</t>
  </si>
  <si>
    <t>Glass- Twin- L2 L12- 275kV- Zebra/Upas/Sorbus</t>
  </si>
  <si>
    <t>OHL10103</t>
  </si>
  <si>
    <t>Glass- Twin- L2- 400kV- Rubus/Sorbus/Matthew Gap</t>
  </si>
  <si>
    <t>OHL10102</t>
  </si>
  <si>
    <t>GTL3</t>
  </si>
  <si>
    <t>Glass- Twin - L3- 275kV- Rubus</t>
  </si>
  <si>
    <t>OHL10104</t>
  </si>
  <si>
    <t>GTL8</t>
  </si>
  <si>
    <t>Glass - Twin- L8- 400kV- Matthew Gap</t>
  </si>
  <si>
    <t>OHL10105</t>
  </si>
  <si>
    <t>GTrL812</t>
  </si>
  <si>
    <t>Glass - Trip - L8 L12- 400kV- Araucaria</t>
  </si>
  <si>
    <t>OHL10101</t>
  </si>
  <si>
    <t>Porcelain- Twin- L2- 275kV- Zebra</t>
  </si>
  <si>
    <t>OHL10107</t>
  </si>
  <si>
    <t>Porcelain- Twin- L2- 400kV- Rubus/Zebra/Matthew Gap</t>
  </si>
  <si>
    <t>OHL10108</t>
  </si>
  <si>
    <t>PTrL2</t>
  </si>
  <si>
    <t>Porcelain- Trip- L2- 400kV- Araucaria</t>
  </si>
  <si>
    <t>OHL10106</t>
  </si>
  <si>
    <t>Spacer</t>
  </si>
  <si>
    <t>Q400200</t>
  </si>
  <si>
    <t>NTJ</t>
  </si>
  <si>
    <t>Quad 400mm2 Non Tension Joint (200mm)</t>
  </si>
  <si>
    <t>07.03.02.03-Fittings- Spacer</t>
  </si>
  <si>
    <t>OHL00033</t>
  </si>
  <si>
    <t>Rbolted</t>
  </si>
  <si>
    <t>Quad 400mm2 Rigid Bolted (200mm)</t>
  </si>
  <si>
    <t>OHL00034</t>
  </si>
  <si>
    <t>Q400300</t>
  </si>
  <si>
    <t>Quad 400mm2 Rigid Bolted (300mm)</t>
  </si>
  <si>
    <t>OHL00035</t>
  </si>
  <si>
    <t>Q400500</t>
  </si>
  <si>
    <t>Damper</t>
  </si>
  <si>
    <t>Quad 400mm2 Damper (500mm)</t>
  </si>
  <si>
    <t>OHL00032</t>
  </si>
  <si>
    <t>Tr700200</t>
  </si>
  <si>
    <t>Triple 700mm2 Non Tension Joint (200mm)</t>
  </si>
  <si>
    <t>OHL00037</t>
  </si>
  <si>
    <t>Triple 700mm2 Rigid Bolted (200mm)</t>
  </si>
  <si>
    <t>OHL00038</t>
  </si>
  <si>
    <t>Tr700300</t>
  </si>
  <si>
    <t>Triple 700mm2 Rigid Bolted (300mm)</t>
  </si>
  <si>
    <t>OHL00039</t>
  </si>
  <si>
    <t>Tr700500</t>
  </si>
  <si>
    <t>Triple 700mm2 Damper (500mm)</t>
  </si>
  <si>
    <t>OHL00036</t>
  </si>
  <si>
    <t>Tw400200</t>
  </si>
  <si>
    <t>Twin 400mm2 Rigid Bolted (200mm)</t>
  </si>
  <si>
    <t>OHL00042</t>
  </si>
  <si>
    <t>Tw400300</t>
  </si>
  <si>
    <t>Twin 400mm2 Damper (300mm)</t>
  </si>
  <si>
    <t>OHL00040</t>
  </si>
  <si>
    <t>Tw400400</t>
  </si>
  <si>
    <t>Twin 400mm2 Damper (400mm)</t>
  </si>
  <si>
    <t>OHL00041</t>
  </si>
  <si>
    <t>Tw500200</t>
  </si>
  <si>
    <t>Twin 500mm2 Rigid Bolted (200mm)</t>
  </si>
  <si>
    <t>OHL00045</t>
  </si>
  <si>
    <t>Tw500300</t>
  </si>
  <si>
    <t>Twin 500mm2 Rigid Bolted (300mm)</t>
  </si>
  <si>
    <t>OHL00046</t>
  </si>
  <si>
    <t>Tw500400</t>
  </si>
  <si>
    <t>Twin 500mm2 Damper (400mm)</t>
  </si>
  <si>
    <t>OHL00043</t>
  </si>
  <si>
    <t>Tw500500</t>
  </si>
  <si>
    <t>Twin 500mm2 Damper (500mm)</t>
  </si>
  <si>
    <t>OHL00044</t>
  </si>
  <si>
    <t>Tw570200</t>
  </si>
  <si>
    <t>Twin 570mm2 Rigid Bolted (200mm)</t>
  </si>
  <si>
    <t>OHL00049</t>
  </si>
  <si>
    <t>Tw570300</t>
  </si>
  <si>
    <t>Twin 570mm2 Rigid Bolted (300mm)</t>
  </si>
  <si>
    <t>OHL00050</t>
  </si>
  <si>
    <t>Tw570400</t>
  </si>
  <si>
    <t>Twin 570mm2 Damper (400mm)</t>
  </si>
  <si>
    <t>OHL00047</t>
  </si>
  <si>
    <t>Tw620/500</t>
  </si>
  <si>
    <t>Twin 620mm2 Damper (500mm)</t>
  </si>
  <si>
    <t>OHL00052</t>
  </si>
  <si>
    <t>Tw620200</t>
  </si>
  <si>
    <t>Twin 620mm2 Rigid Bolted (200mm)</t>
  </si>
  <si>
    <t>OHL00053</t>
  </si>
  <si>
    <t>Tw620300</t>
  </si>
  <si>
    <t>Twin 620mm2 Rigid Bolted (300mm)</t>
  </si>
  <si>
    <t>OHL00054</t>
  </si>
  <si>
    <t>Tw620400</t>
  </si>
  <si>
    <t>Twin 620mm2 Damper (400mm)</t>
  </si>
  <si>
    <t>OHL00051</t>
  </si>
  <si>
    <t>Tw700200</t>
  </si>
  <si>
    <t>Twin 700mm2 Rigid Bolted (200mm)</t>
  </si>
  <si>
    <t>OHL00056</t>
  </si>
  <si>
    <t>Tw700500</t>
  </si>
  <si>
    <t>Twin 700mm2 Damper (500mm)</t>
  </si>
  <si>
    <t>OHL00055</t>
  </si>
  <si>
    <t>AIS</t>
  </si>
  <si>
    <t>A-R</t>
  </si>
  <si>
    <t>Galvanised forged steel fitting Austria kg recycle</t>
  </si>
  <si>
    <t>05.03 AIS</t>
  </si>
  <si>
    <t>NA</t>
  </si>
  <si>
    <t>Aus</t>
  </si>
  <si>
    <t>Galvanised forged steel fitting Austria kg</t>
  </si>
  <si>
    <t>Bra</t>
  </si>
  <si>
    <t>Galvanised forged steel fitting Brazil</t>
  </si>
  <si>
    <t>Chi</t>
  </si>
  <si>
    <t>Galvanised forged steel fittings China</t>
  </si>
  <si>
    <t>Suspension Set</t>
  </si>
  <si>
    <t>L12</t>
  </si>
  <si>
    <t>Susp Set - Glass Twin L12 24</t>
  </si>
  <si>
    <t>OHL01615</t>
  </si>
  <si>
    <t>L2</t>
  </si>
  <si>
    <t>Susp Set - Glass Twin L2 275</t>
  </si>
  <si>
    <t>OHL01605</t>
  </si>
  <si>
    <t>Susp Set - Glass Twin L2 276</t>
  </si>
  <si>
    <t>OHL01616</t>
  </si>
  <si>
    <t>Susp Set - Glass Twin L2 407</t>
  </si>
  <si>
    <t>OHL01611</t>
  </si>
  <si>
    <t>Susp Set - Glass Twin L2 408</t>
  </si>
  <si>
    <t>OHL01613</t>
  </si>
  <si>
    <t>Susp Set - Glass Twin L2 409</t>
  </si>
  <si>
    <t>OHL01610</t>
  </si>
  <si>
    <t>L6</t>
  </si>
  <si>
    <t>Susp Set - Glass Quad L6 401</t>
  </si>
  <si>
    <t>OHL01601</t>
  </si>
  <si>
    <t>Susp Set - Glass Trip L6 402</t>
  </si>
  <si>
    <t>OHL01608</t>
  </si>
  <si>
    <t>Susp Set - Glass Trip L6 403</t>
  </si>
  <si>
    <t>OHL01606</t>
  </si>
  <si>
    <t>L111</t>
  </si>
  <si>
    <t>Susp Set - Glass Twin L6 L111</t>
  </si>
  <si>
    <t>OHL01602</t>
  </si>
  <si>
    <t>L110</t>
  </si>
  <si>
    <t>Susp Set - Glass Twin L6 L110</t>
  </si>
  <si>
    <t>OHL01603</t>
  </si>
  <si>
    <t>L112</t>
  </si>
  <si>
    <t>Susp Set - Glass Twin L6 L112</t>
  </si>
  <si>
    <t>OHL01604</t>
  </si>
  <si>
    <t>L8</t>
  </si>
  <si>
    <t>L113</t>
  </si>
  <si>
    <t>Susp Set - Glass Twin L8 L113</t>
  </si>
  <si>
    <t>OHL01607</t>
  </si>
  <si>
    <t>Susp Set - Porc Twin L2 27516</t>
  </si>
  <si>
    <t>OHL01618</t>
  </si>
  <si>
    <t>Susp Set - Porc Twin L2 40017</t>
  </si>
  <si>
    <t>OHL01617</t>
  </si>
  <si>
    <t>L6 L8</t>
  </si>
  <si>
    <t>Susp Set - Porc Twin L6 L8 18</t>
  </si>
  <si>
    <t>OHL01614</t>
  </si>
  <si>
    <t>Susp Set - Porc Quad L6 40014</t>
  </si>
  <si>
    <t>OHL01609</t>
  </si>
  <si>
    <t>Susp Set - Porc Trip L6 40015</t>
  </si>
  <si>
    <t>OHL01612</t>
  </si>
  <si>
    <t>Tension set</t>
  </si>
  <si>
    <t>400/275</t>
  </si>
  <si>
    <t>Glass - Quad- L6 L12-400/275kV- Zebra</t>
  </si>
  <si>
    <t>07.03.02.03-Fittings- Tension Set</t>
  </si>
  <si>
    <t>OHL01701</t>
  </si>
  <si>
    <t>GTL12</t>
  </si>
  <si>
    <t>Glass - Twin - L12- 275kV- Upas</t>
  </si>
  <si>
    <t>OHL01705</t>
  </si>
  <si>
    <t>Glass - Twin - L2- 275kV- Zebra/Sorbus</t>
  </si>
  <si>
    <t>OHL01706</t>
  </si>
  <si>
    <t>Glass - Twin - L2- 400/275kV - Rubus/Sorbus</t>
  </si>
  <si>
    <t>OHL01707</t>
  </si>
  <si>
    <t>Glass - Twin - L2- 400/275V- Zebra/Rubus/Sorbus</t>
  </si>
  <si>
    <t>OHL01708</t>
  </si>
  <si>
    <t>Glass - Twin - L2- 400kV- Matthew Gap</t>
  </si>
  <si>
    <t>OHL01709</t>
  </si>
  <si>
    <t>Glass - Twin - L2- 400kV- Matthew Gap SG</t>
  </si>
  <si>
    <t>OHL01710</t>
  </si>
  <si>
    <t>Glass - Twin - L6 L8 L12- 400/275kV - Araucaria/Redwood</t>
  </si>
  <si>
    <t>OHL01712</t>
  </si>
  <si>
    <t>Glass - Twin - L6 L8 L12- 400/275kV - Rubus/Sorbus</t>
  </si>
  <si>
    <t>OHL01713</t>
  </si>
  <si>
    <t>Glass - Twin - L6 L8 L12- 400/275kV - Rubus/Sorbus SG</t>
  </si>
  <si>
    <t>OHL01714</t>
  </si>
  <si>
    <t>Glass - Twin - L6 L8 L12- 400kV- Matthew Gap</t>
  </si>
  <si>
    <t>OHL01715</t>
  </si>
  <si>
    <t>Glass - Twin - L6 L8- 400kV- Sorbus</t>
  </si>
  <si>
    <t>OHL01711</t>
  </si>
  <si>
    <t>Glass - Twin - L8- 275kV- Rubus</t>
  </si>
  <si>
    <t>OHL01716</t>
  </si>
  <si>
    <t>Glass - Twin - L8- 400kV- Matthew Gap</t>
  </si>
  <si>
    <t>OHL01717</t>
  </si>
  <si>
    <t>Glass - Trip- L6 L12- 400kV- Araucaria</t>
  </si>
  <si>
    <t>OHL01703</t>
  </si>
  <si>
    <t>Glass - Trip- L6 -400kV - Araucaria</t>
  </si>
  <si>
    <t>OHL01702</t>
  </si>
  <si>
    <t>GTrL8</t>
  </si>
  <si>
    <t>Glass - Trip- L8- 400kV- Araucaria</t>
  </si>
  <si>
    <t>OHL01704</t>
  </si>
  <si>
    <t>PQL6</t>
  </si>
  <si>
    <t>Porcelain - Quad- L6- 400kV- Zebra</t>
  </si>
  <si>
    <t>OHL01718</t>
  </si>
  <si>
    <t>Porcelain - Twin- L2 - 275kV - Zebra</t>
  </si>
  <si>
    <t>OHL01721</t>
  </si>
  <si>
    <t>Porcelain - Twin- L2 - 400/275kV- Rubus/Sorbus</t>
  </si>
  <si>
    <t>OHL01722</t>
  </si>
  <si>
    <t>Porcelain - Twin- L2 - 400kV - Matthew Gap</t>
  </si>
  <si>
    <t>OHL01723</t>
  </si>
  <si>
    <t>PTL6L8</t>
  </si>
  <si>
    <t>Porcelain - Twin- L6 L8- 400kV- Matthew Gap</t>
  </si>
  <si>
    <t>OHL01724</t>
  </si>
  <si>
    <t>Porcelain - Trip - L6 - 400kV- Araucaria</t>
  </si>
  <si>
    <t>OHL01719</t>
  </si>
  <si>
    <t>Porcelain - Trip - L6 - 400kV- Araucaria (old)</t>
  </si>
  <si>
    <t>OHL01720</t>
  </si>
  <si>
    <t>Upright low duty tension set</t>
  </si>
  <si>
    <t>Glass- Quad- L6 - 400kV- Zebra</t>
  </si>
  <si>
    <t>07.03.02.03-Fittings- Upright Low Duty Tension Set</t>
  </si>
  <si>
    <t>OHL10200</t>
  </si>
  <si>
    <t>Glass- Sing- L3- 275kV- Araucaria</t>
  </si>
  <si>
    <t>OHL10201</t>
  </si>
  <si>
    <t>Glass- Twin- L2- 275kV- Zebra/Rubus/Sorbus</t>
  </si>
  <si>
    <t>OHL10204</t>
  </si>
  <si>
    <t>Glass- Twin- L2- 400kV- Zebra/Rubus/Sorbus/Matthew Gap</t>
  </si>
  <si>
    <t>OHL10205</t>
  </si>
  <si>
    <t>Glass- Twin- L6 L8 L12- 400kV- Araucaria/Redwood</t>
  </si>
  <si>
    <t>OHL10207</t>
  </si>
  <si>
    <t>Glass- Twin- L6 L8- 400kV- Rubus/Sorbus/Matthew Gap</t>
  </si>
  <si>
    <t>OHL10206</t>
  </si>
  <si>
    <t>OHL10203</t>
  </si>
  <si>
    <t>Glass- Trip- L6- 400kV- Araucaria</t>
  </si>
  <si>
    <t>OHL10202</t>
  </si>
  <si>
    <t>Porcelain- Twin - L2- 275kV- Zebra/Rubus/Sorbus</t>
  </si>
  <si>
    <t>OHL10209</t>
  </si>
  <si>
    <t>Porcelai- Twin- L2- 400kV- Zebra/Rubus/Sorbus/Matthew Gap</t>
  </si>
  <si>
    <t>OHL10210</t>
  </si>
  <si>
    <t>OHL10211</t>
  </si>
  <si>
    <t>Porcelain-Trip- L6- 400kV- Araucaria</t>
  </si>
  <si>
    <t>OHL10208</t>
  </si>
  <si>
    <t>Foul</t>
  </si>
  <si>
    <t>Foulmaster Pumping Chamber</t>
  </si>
  <si>
    <t>SUB00614</t>
  </si>
  <si>
    <t>Generator</t>
  </si>
  <si>
    <t>Diesel Generator Bund</t>
  </si>
  <si>
    <t>SUB00644</t>
  </si>
  <si>
    <t>Transformers</t>
  </si>
  <si>
    <t>Firewall</t>
  </si>
  <si>
    <t>Foundations</t>
  </si>
  <si>
    <t>Firewall Foundations (as bases)</t>
  </si>
  <si>
    <t>05.08.01.06 External Work Structures</t>
  </si>
  <si>
    <t>SUB00576</t>
  </si>
  <si>
    <t>per m2</t>
  </si>
  <si>
    <t>Firewall (per m2)</t>
  </si>
  <si>
    <t>SUB00575</t>
  </si>
  <si>
    <t>Noise</t>
  </si>
  <si>
    <t>Noise enclosure (brick)</t>
  </si>
  <si>
    <t>SUB00577</t>
  </si>
  <si>
    <t>Oil Containment</t>
  </si>
  <si>
    <t>Tank</t>
  </si>
  <si>
    <t>Oil Containment tank</t>
  </si>
  <si>
    <t>05.08.01.06 External Work Structures.xlsx</t>
  </si>
  <si>
    <t>SUB00581</t>
  </si>
  <si>
    <t>Piling</t>
  </si>
  <si>
    <t>Sheet</t>
  </si>
  <si>
    <t>Sheet piling and dewatering</t>
  </si>
  <si>
    <t>SUB00580</t>
  </si>
  <si>
    <t>Pump</t>
  </si>
  <si>
    <t>Aquasentry Bund</t>
  </si>
  <si>
    <t>Aquasentry Bund Pump (or Andil)</t>
  </si>
  <si>
    <t>SUB00578</t>
  </si>
  <si>
    <t>Geogrids</t>
  </si>
  <si>
    <t>Tensar</t>
  </si>
  <si>
    <t>Geogrids, Tensar</t>
  </si>
  <si>
    <t>SUB00412</t>
  </si>
  <si>
    <t>Bushings</t>
  </si>
  <si>
    <t>GIS Bushings</t>
  </si>
  <si>
    <t>05.04 GIS</t>
  </si>
  <si>
    <t>SUB00460</t>
  </si>
  <si>
    <t>180mm</t>
  </si>
  <si>
    <t>Pipes (HDPE) 180mm</t>
  </si>
  <si>
    <t xml:space="preserve">Pipes HDPE </t>
  </si>
  <si>
    <t>250mm</t>
  </si>
  <si>
    <t>Pipes (HDPE) 250mm</t>
  </si>
  <si>
    <t>400mm</t>
  </si>
  <si>
    <t>Pipes (HDPE) 400mm</t>
  </si>
  <si>
    <t>500mm</t>
  </si>
  <si>
    <t>Pipes (HDPE) 500mm</t>
  </si>
  <si>
    <t>Head</t>
  </si>
  <si>
    <t>Head wall &amp; sampling pit</t>
  </si>
  <si>
    <t>SUB00612</t>
  </si>
  <si>
    <t>Interceptor</t>
  </si>
  <si>
    <t>Petrol</t>
  </si>
  <si>
    <t>Petrol Interceptor &amp; catchpits</t>
  </si>
  <si>
    <t>SUB00607</t>
  </si>
  <si>
    <t>Iron</t>
  </si>
  <si>
    <t>ICEv2</t>
  </si>
  <si>
    <t>Kerbs 255x125 HB (oil containment area)</t>
  </si>
  <si>
    <t>SUB00515</t>
  </si>
  <si>
    <t>roads</t>
  </si>
  <si>
    <t>Kerbs 255x125 HB (Roads)</t>
  </si>
  <si>
    <t>SUB00516</t>
  </si>
  <si>
    <t>Other</t>
  </si>
  <si>
    <t>Laying &amp; Compacting Site Processed Material</t>
  </si>
  <si>
    <t>Lighting</t>
  </si>
  <si>
    <t>Light column</t>
  </si>
  <si>
    <t>6m</t>
  </si>
  <si>
    <t>Lighting (incl. foundation base, lighting column, fitings &amp; connections)</t>
  </si>
  <si>
    <t>SUB00636</t>
  </si>
  <si>
    <t>Drainage - manholes</t>
  </si>
  <si>
    <t>SUB00608</t>
  </si>
  <si>
    <t>Sand</t>
  </si>
  <si>
    <t>Land won</t>
  </si>
  <si>
    <t>Aggregates and sand, general</t>
  </si>
  <si>
    <t>Modular</t>
  </si>
  <si>
    <t>0.6m</t>
  </si>
  <si>
    <t>Heavy Duty Modular cell - polystorm 0.6m depth</t>
  </si>
  <si>
    <t>SUB00616</t>
  </si>
  <si>
    <t>MOT</t>
  </si>
  <si>
    <t>MOT Type 1 Material</t>
  </si>
  <si>
    <t>SUB00405</t>
  </si>
  <si>
    <t>Pavement</t>
  </si>
  <si>
    <t>SUB00522</t>
  </si>
  <si>
    <t>Piling Mat</t>
  </si>
  <si>
    <t>300mm</t>
  </si>
  <si>
    <t>Piling Mat 300mm 6F2 &amp; disposal of 300mm 6F2</t>
  </si>
  <si>
    <t>SUB00408</t>
  </si>
  <si>
    <t>Piling Mat 300mm excavation</t>
  </si>
  <si>
    <t>Piling Mat 300mm MOT</t>
  </si>
  <si>
    <t>SUB00407</t>
  </si>
  <si>
    <t>Pile</t>
  </si>
  <si>
    <t>SUB25001</t>
  </si>
  <si>
    <t>Plastic</t>
  </si>
  <si>
    <t>durakerb</t>
  </si>
  <si>
    <t>Plastic Kerb Durakerb</t>
  </si>
  <si>
    <t>SUB11524</t>
  </si>
  <si>
    <t>Envirokerb</t>
  </si>
  <si>
    <t>Plastic Kerb Envirokerb - built in drainage system</t>
  </si>
  <si>
    <t>SUB11525</t>
  </si>
  <si>
    <t>Polypropylene</t>
  </si>
  <si>
    <t>400m</t>
  </si>
  <si>
    <t>Polypropylene 400mm pipe</t>
  </si>
  <si>
    <t xml:space="preserve">Pipe PP </t>
  </si>
  <si>
    <t>SUB01608</t>
  </si>
  <si>
    <t>Protection</t>
  </si>
  <si>
    <t>Processed</t>
  </si>
  <si>
    <t>Site Processed Material</t>
  </si>
  <si>
    <t>SUB00403</t>
  </si>
  <si>
    <t>3m</t>
  </si>
  <si>
    <t>Pumping Chamber (3m diam)</t>
  </si>
  <si>
    <t>SUB00613</t>
  </si>
  <si>
    <t>Removing</t>
  </si>
  <si>
    <t>Disposing</t>
  </si>
  <si>
    <t>Improving existing compound (removing &amp; disposing 375mm and importing 300mm type 1 and 75mm chippings</t>
  </si>
  <si>
    <t xml:space="preserve">m2 </t>
  </si>
  <si>
    <t>SUB00414</t>
  </si>
  <si>
    <t xml:space="preserve">Resurface </t>
  </si>
  <si>
    <t>Tarmac</t>
  </si>
  <si>
    <t>Resurface Road (tarmac)</t>
  </si>
  <si>
    <t>SUB00523</t>
  </si>
  <si>
    <t>Rods</t>
  </si>
  <si>
    <t>Earthing rods (Length x number)</t>
  </si>
  <si>
    <t xml:space="preserve">05.08.01.04 Earthing </t>
  </si>
  <si>
    <t>SUB00632</t>
  </si>
  <si>
    <t>Sealing Ends</t>
  </si>
  <si>
    <t>132kv</t>
  </si>
  <si>
    <t>polymetric</t>
  </si>
  <si>
    <t>Cable Sealing Ends (132kv) polymetric</t>
  </si>
  <si>
    <t>06.03.02 Cable System</t>
  </si>
  <si>
    <t>Cable Sealing Ends (132kv) porcelain</t>
  </si>
  <si>
    <t>275kv</t>
  </si>
  <si>
    <t>Cable Sealing Ends (275kv) polymetric</t>
  </si>
  <si>
    <t>Cable Sealing Ends (275kv) porcelain</t>
  </si>
  <si>
    <t xml:space="preserve">GIS bushings equipment and foundations used previously. Much lower carbon. </t>
  </si>
  <si>
    <t>400kv</t>
  </si>
  <si>
    <t>Cable Sealing Ends (400kv) polymetric</t>
  </si>
  <si>
    <t>Cable Sealing Ends (400kv) porcelain</t>
  </si>
  <si>
    <t>SF6</t>
  </si>
  <si>
    <t>Path</t>
  </si>
  <si>
    <t>SF6 Path</t>
  </si>
  <si>
    <t>SUB00520</t>
  </si>
  <si>
    <t>washdown</t>
  </si>
  <si>
    <t>SF6 Washdown Slab incl services &amp; Cess Pit</t>
  </si>
  <si>
    <t>SUB00521</t>
  </si>
  <si>
    <t>Skidway</t>
  </si>
  <si>
    <t xml:space="preserve">Skidway beams </t>
  </si>
  <si>
    <t>SUB00513</t>
  </si>
  <si>
    <t>Soakaway</t>
  </si>
  <si>
    <t>Soakaway Small</t>
  </si>
  <si>
    <t>SUB00615</t>
  </si>
  <si>
    <t>Electrogalvanised</t>
  </si>
  <si>
    <t>Steel Electrogalvanised  0%</t>
  </si>
  <si>
    <t>Steel Electrogalvanised  100%</t>
  </si>
  <si>
    <t>Steel Electrogalvanised  10%</t>
  </si>
  <si>
    <t>Steel Electrogalvanised  15%</t>
  </si>
  <si>
    <t>Steel Electrogalvanised  20%</t>
  </si>
  <si>
    <t>Steel Electrogalvanised  25%</t>
  </si>
  <si>
    <t>Steel Electrogalvanised  30%</t>
  </si>
  <si>
    <t>Steel Electrogalvanised  35%</t>
  </si>
  <si>
    <t>Steel Electrogalvanised  40%</t>
  </si>
  <si>
    <t>Steel Electrogalvanised  45%</t>
  </si>
  <si>
    <t>Steel Electrogalvanised  50%</t>
  </si>
  <si>
    <t>Steel Electrogalvanised  55%</t>
  </si>
  <si>
    <t>Steel Electrogalvanised  5%</t>
  </si>
  <si>
    <t>Steel Electrogalvanised  60%</t>
  </si>
  <si>
    <t>Steel Electrogalvanised  65%</t>
  </si>
  <si>
    <t>Steel Electrogalvanised  70%</t>
  </si>
  <si>
    <t>Steel Electrogalvanised  75%</t>
  </si>
  <si>
    <t>Steel Electrogalvanised  80%</t>
  </si>
  <si>
    <t>Steel Electrogalvanised  85%</t>
  </si>
  <si>
    <t>Steel Electrogalvanised  90%</t>
  </si>
  <si>
    <t>Steel Electrogalvanised  95%</t>
  </si>
  <si>
    <t>Engineering</t>
  </si>
  <si>
    <t>Steel Engineering  0%</t>
  </si>
  <si>
    <t>Steel Engineering  100%</t>
  </si>
  <si>
    <t>Steel Engineering  10%</t>
  </si>
  <si>
    <t>Steel Engineering  15%</t>
  </si>
  <si>
    <t>Steel Engineering  20%</t>
  </si>
  <si>
    <t>Steel Engineering  25%</t>
  </si>
  <si>
    <t>Steel Engineering  30%</t>
  </si>
  <si>
    <t>Steel Engineering  35%</t>
  </si>
  <si>
    <t>Steel Engineering  40%</t>
  </si>
  <si>
    <t>Steel Engineering  45%</t>
  </si>
  <si>
    <t>Steel Engineering  50%</t>
  </si>
  <si>
    <t>Steel Engineering  55%</t>
  </si>
  <si>
    <t>Steel Engineering  5%</t>
  </si>
  <si>
    <t>Steel Engineering  60%</t>
  </si>
  <si>
    <t>Steel Engineering  65%</t>
  </si>
  <si>
    <t>Steel Engineering  70%</t>
  </si>
  <si>
    <t>Steel Engineering  75%</t>
  </si>
  <si>
    <t>Steel Engineering  80%</t>
  </si>
  <si>
    <t>Steel Engineering  85%</t>
  </si>
  <si>
    <t>Steel Engineering  90%</t>
  </si>
  <si>
    <t>Steel Engineering  95%</t>
  </si>
  <si>
    <t>Rebar</t>
  </si>
  <si>
    <t>Steel Rebar 0%</t>
  </si>
  <si>
    <t>Steel Rebar 100%</t>
  </si>
  <si>
    <t>Steel Rebar 10%</t>
  </si>
  <si>
    <t>Steel Rebar 15%</t>
  </si>
  <si>
    <t>Steel Rebar 20%</t>
  </si>
  <si>
    <t>Steel Rebar 25%</t>
  </si>
  <si>
    <t>Steel Rebar 30%</t>
  </si>
  <si>
    <t>Steel Rebar 35%</t>
  </si>
  <si>
    <t>Steel Rebar 40%</t>
  </si>
  <si>
    <t>Steel Rebar 45%</t>
  </si>
  <si>
    <t>Steel Rebar 50%</t>
  </si>
  <si>
    <t>Steel Rebar 55%</t>
  </si>
  <si>
    <t>Steel Rebar 5%</t>
  </si>
  <si>
    <t>Steel Rebar 60%</t>
  </si>
  <si>
    <t>Steel Rebar 65%</t>
  </si>
  <si>
    <t>Steel Rebar 70%</t>
  </si>
  <si>
    <t>Steel Rebar 75%</t>
  </si>
  <si>
    <t>Steel Rebar 80%</t>
  </si>
  <si>
    <t>Steel Rebar 85%</t>
  </si>
  <si>
    <t>Steel Rebar 90%</t>
  </si>
  <si>
    <t>Steel Rebar 95%</t>
  </si>
  <si>
    <t>Reinforcing</t>
  </si>
  <si>
    <t>Steel Rebar 97%</t>
  </si>
  <si>
    <t>Steel sheet</t>
  </si>
  <si>
    <t>Structural</t>
  </si>
  <si>
    <t>Engineering Steel</t>
  </si>
  <si>
    <t>Stone</t>
  </si>
  <si>
    <t>chippings</t>
  </si>
  <si>
    <t>75mm</t>
  </si>
  <si>
    <t>75mm thick layer stone chippings</t>
  </si>
  <si>
    <t>SUB00413</t>
  </si>
  <si>
    <t>Braithwaite</t>
  </si>
  <si>
    <t>Braithwaite 120,000 litre incl found, support walls, paint</t>
  </si>
  <si>
    <t>SUB00641</t>
  </si>
  <si>
    <t>Tape</t>
  </si>
  <si>
    <t>50x6</t>
  </si>
  <si>
    <t>Earthing tape 50mmx6mm (inc. Excav Backfill &amp; Topsoil)</t>
  </si>
  <si>
    <t>SUB00621</t>
  </si>
  <si>
    <t>Road (tarmac)</t>
  </si>
  <si>
    <t>SUB00525</t>
  </si>
  <si>
    <t>Temp</t>
  </si>
  <si>
    <t>Access</t>
  </si>
  <si>
    <t>Road</t>
  </si>
  <si>
    <t>Temporary access road</t>
  </si>
  <si>
    <t>SUB00519</t>
  </si>
  <si>
    <t>terram</t>
  </si>
  <si>
    <t>Geotextile</t>
  </si>
  <si>
    <t>Terram 1000 geotextile membrane 150mm laps</t>
  </si>
  <si>
    <t>SUB00411</t>
  </si>
  <si>
    <t>Tower</t>
  </si>
  <si>
    <t>Fixings</t>
  </si>
  <si>
    <t>Bolts</t>
  </si>
  <si>
    <t>Bolts / stepbolts / nuts</t>
  </si>
  <si>
    <t>07.04.03 New Towers Work</t>
  </si>
  <si>
    <t>OHL00602</t>
  </si>
  <si>
    <t>Palnuts</t>
  </si>
  <si>
    <t>Palnuts, 100s</t>
  </si>
  <si>
    <t>100'</t>
  </si>
  <si>
    <t>Steel, low-alloyed, at plant/RER U</t>
  </si>
  <si>
    <t>OHL00600</t>
  </si>
  <si>
    <t xml:space="preserve">Double </t>
  </si>
  <si>
    <t>Tower Painting Double Coat</t>
  </si>
  <si>
    <t>Alkyd paint, white, 60% in H2O, at plant/RER U</t>
  </si>
  <si>
    <t xml:space="preserve"> </t>
  </si>
  <si>
    <t>07.03 Replacement</t>
  </si>
  <si>
    <t>CHECK</t>
  </si>
  <si>
    <t>Tower Painting Single Coat</t>
  </si>
  <si>
    <t>Steelwork</t>
  </si>
  <si>
    <t>Replacement</t>
  </si>
  <si>
    <t>Replacement Tower Steelwork</t>
  </si>
  <si>
    <t>OHL00601</t>
  </si>
  <si>
    <t xml:space="preserve"> D10E9</t>
  </si>
  <si>
    <t>L12-D10 E9</t>
  </si>
  <si>
    <t xml:space="preserve">National </t>
  </si>
  <si>
    <t>07.03.04 New Towers Work</t>
  </si>
  <si>
    <t>Tower Condesned Handbook</t>
  </si>
  <si>
    <t>OHL00096</t>
  </si>
  <si>
    <t xml:space="preserve"> D55E3</t>
  </si>
  <si>
    <t>L12-D55 E3</t>
  </si>
  <si>
    <t>OHL00108</t>
  </si>
  <si>
    <t xml:space="preserve"> DJTM3</t>
  </si>
  <si>
    <t>L6-DJT M3</t>
  </si>
  <si>
    <t>OHL00153</t>
  </si>
  <si>
    <t xml:space="preserve"> SFTE3</t>
  </si>
  <si>
    <t>L6(m) SFT 0-10 E3</t>
  </si>
  <si>
    <t>OHL00243</t>
  </si>
  <si>
    <t>D10E12</t>
  </si>
  <si>
    <t>L12-D10 E12</t>
  </si>
  <si>
    <t>OHL00093</t>
  </si>
  <si>
    <t>D10E3.7</t>
  </si>
  <si>
    <t>L8(c)-D10 E3.7</t>
  </si>
  <si>
    <t>OHL00189</t>
  </si>
  <si>
    <t>D10E3</t>
  </si>
  <si>
    <t>L12-D10 E3</t>
  </si>
  <si>
    <t>OHL00094</t>
  </si>
  <si>
    <t>D10E6</t>
  </si>
  <si>
    <t>L12-D10 E6</t>
  </si>
  <si>
    <t>OHL00095</t>
  </si>
  <si>
    <t>D10E7.3</t>
  </si>
  <si>
    <t>L8(c)-D10 E7.3</t>
  </si>
  <si>
    <t>OHL00190</t>
  </si>
  <si>
    <t>D10EE11</t>
  </si>
  <si>
    <t>L8(c)-D10 E11</t>
  </si>
  <si>
    <t>OHL00188</t>
  </si>
  <si>
    <t>D10M3.7</t>
  </si>
  <si>
    <t>L8(c)-D10 M3.7</t>
  </si>
  <si>
    <t>OHL00191</t>
  </si>
  <si>
    <t>D10M3</t>
  </si>
  <si>
    <t>L12-D10 M3</t>
  </si>
  <si>
    <t>OHL00097</t>
  </si>
  <si>
    <t>D10M6</t>
  </si>
  <si>
    <t>L12-D10 M6</t>
  </si>
  <si>
    <t>OHL00098</t>
  </si>
  <si>
    <t>D10M7.3</t>
  </si>
  <si>
    <t>L8(c)-D10 M7.3</t>
  </si>
  <si>
    <t>OHL00192</t>
  </si>
  <si>
    <t>D10STD</t>
  </si>
  <si>
    <t>L12-D10 STD</t>
  </si>
  <si>
    <t>OHL00099</t>
  </si>
  <si>
    <t>L8(c)-D10 STD</t>
  </si>
  <si>
    <t>OHL00193</t>
  </si>
  <si>
    <t>D15E/C</t>
  </si>
  <si>
    <t>L8(c)-D15E/C</t>
  </si>
  <si>
    <t>OHL00194</t>
  </si>
  <si>
    <t>D25E12</t>
  </si>
  <si>
    <t>L12-D25 E12</t>
  </si>
  <si>
    <t>OHL00100</t>
  </si>
  <si>
    <t>D25E3</t>
  </si>
  <si>
    <t>L12-D25 E3</t>
  </si>
  <si>
    <t>OHL00101</t>
  </si>
  <si>
    <t>D25E6</t>
  </si>
  <si>
    <t>L12-D25 E6</t>
  </si>
  <si>
    <t>OHL00102</t>
  </si>
  <si>
    <t>D25E9</t>
  </si>
  <si>
    <t>L12-D25 E9</t>
  </si>
  <si>
    <t>OHL00103</t>
  </si>
  <si>
    <t>D25M3</t>
  </si>
  <si>
    <t>L12-D25 M3</t>
  </si>
  <si>
    <t>OHL00104</t>
  </si>
  <si>
    <t>D25M6</t>
  </si>
  <si>
    <t>L12-D25 M6</t>
  </si>
  <si>
    <t>OHL00105</t>
  </si>
  <si>
    <t>D25STD</t>
  </si>
  <si>
    <t>L12-D25 STD</t>
  </si>
  <si>
    <t>OHL00106</t>
  </si>
  <si>
    <t>D306.1</t>
  </si>
  <si>
    <t>L6-D30 M6.1</t>
  </si>
  <si>
    <t>OHL00135</t>
  </si>
  <si>
    <t>D30E11</t>
  </si>
  <si>
    <t>L8(c)-D30 E11</t>
  </si>
  <si>
    <t>OHL00195</t>
  </si>
  <si>
    <t>D30E12.2</t>
  </si>
  <si>
    <t>L6-D30 E12.2</t>
  </si>
  <si>
    <t>OHL00130</t>
  </si>
  <si>
    <t>D30E14.6</t>
  </si>
  <si>
    <t>L8(c)-D30 E14.6</t>
  </si>
  <si>
    <t>OHL00196</t>
  </si>
  <si>
    <t>D30E18.3</t>
  </si>
  <si>
    <t>L8(c)-D30 E18.3</t>
  </si>
  <si>
    <t>OHL00197</t>
  </si>
  <si>
    <t>D30E3.7</t>
  </si>
  <si>
    <t>L8(c)-D30 E3.7</t>
  </si>
  <si>
    <t>OHL00198</t>
  </si>
  <si>
    <t>D30E3</t>
  </si>
  <si>
    <t>L6-D30 E3</t>
  </si>
  <si>
    <t>OHL00131</t>
  </si>
  <si>
    <t>D30E6.1</t>
  </si>
  <si>
    <t>L6-D30 E6.1</t>
  </si>
  <si>
    <t>OHL00132</t>
  </si>
  <si>
    <t>D30E7.3</t>
  </si>
  <si>
    <t>L8(c)-D30 E7.3</t>
  </si>
  <si>
    <t>OHL00199</t>
  </si>
  <si>
    <t>D30E9.1</t>
  </si>
  <si>
    <t>L6-D30 E9.1</t>
  </si>
  <si>
    <t>OHL00133</t>
  </si>
  <si>
    <t>D30M3.7</t>
  </si>
  <si>
    <t>L8(c)-D30 M3.7</t>
  </si>
  <si>
    <t>OHL00200</t>
  </si>
  <si>
    <t>D30M3</t>
  </si>
  <si>
    <t>L6-D30 M3</t>
  </si>
  <si>
    <t>OHL00134</t>
  </si>
  <si>
    <t>D30M7.3</t>
  </si>
  <si>
    <t>L8(c)-D30 M7.3</t>
  </si>
  <si>
    <t>OHL00201</t>
  </si>
  <si>
    <t>D30STD</t>
  </si>
  <si>
    <t>L6-D30 STD</t>
  </si>
  <si>
    <t>OHL00136</t>
  </si>
  <si>
    <t>L8(c)-D30 STD</t>
  </si>
  <si>
    <t>OHL00202</t>
  </si>
  <si>
    <t>D40E3.7</t>
  </si>
  <si>
    <t>L8(c)-D40E/C E3.7</t>
  </si>
  <si>
    <t>OHL00205</t>
  </si>
  <si>
    <t>D40E4.6</t>
  </si>
  <si>
    <t>L8(c)-D40E/C E14.6</t>
  </si>
  <si>
    <t>OHL00204</t>
  </si>
  <si>
    <t>D40E7.3</t>
  </si>
  <si>
    <t>L8(c)-D40E/C E7.3</t>
  </si>
  <si>
    <t>OHL00206</t>
  </si>
  <si>
    <t>D40EE11</t>
  </si>
  <si>
    <t>L8(c)-D40E/C E11</t>
  </si>
  <si>
    <t>OHL00203</t>
  </si>
  <si>
    <t>D40ESTD</t>
  </si>
  <si>
    <t>L8(c)-D40E/C STD</t>
  </si>
  <si>
    <t>OHL00209</t>
  </si>
  <si>
    <t>D40M3.7</t>
  </si>
  <si>
    <t>L8(c)-D40E/C M3.7</t>
  </si>
  <si>
    <t>OHL00207</t>
  </si>
  <si>
    <t>D40M7.3</t>
  </si>
  <si>
    <t>L8(c)-D40E/C M7.3</t>
  </si>
  <si>
    <t>OHL00208</t>
  </si>
  <si>
    <t>D55E12</t>
  </si>
  <si>
    <t>L12-D55 E12</t>
  </si>
  <si>
    <t>OHL00107</t>
  </si>
  <si>
    <t>D55E6</t>
  </si>
  <si>
    <t>L12-D55 E6</t>
  </si>
  <si>
    <t>OHL00109</t>
  </si>
  <si>
    <t>D55E9</t>
  </si>
  <si>
    <t>L12-D55 E9</t>
  </si>
  <si>
    <t>OHL00110</t>
  </si>
  <si>
    <t>D55M3</t>
  </si>
  <si>
    <t>L12-D55 M3</t>
  </si>
  <si>
    <t>OHL00111</t>
  </si>
  <si>
    <t>D55M6</t>
  </si>
  <si>
    <t>L12-D55 M6</t>
  </si>
  <si>
    <t>OHL00112</t>
  </si>
  <si>
    <t>D55STD</t>
  </si>
  <si>
    <t>L12-D55 STD</t>
  </si>
  <si>
    <t>OHL00113</t>
  </si>
  <si>
    <t>D6.1</t>
  </si>
  <si>
    <t>L6-D M6.1</t>
  </si>
  <si>
    <t>OHL00128</t>
  </si>
  <si>
    <t>D60E12.2</t>
  </si>
  <si>
    <t>L6-D60 E12.2</t>
  </si>
  <si>
    <t>OHL00137</t>
  </si>
  <si>
    <t>D60E3.7</t>
  </si>
  <si>
    <t>L8(c)-D60 E3.7</t>
  </si>
  <si>
    <t>OHL00212</t>
  </si>
  <si>
    <t>D60E3</t>
  </si>
  <si>
    <t>L6-D60 E3</t>
  </si>
  <si>
    <t>OHL00138</t>
  </si>
  <si>
    <t>D60E4.6</t>
  </si>
  <si>
    <t>L8(c)-D60 E14.6</t>
  </si>
  <si>
    <t>OHL00211</t>
  </si>
  <si>
    <t>D60E6.1</t>
  </si>
  <si>
    <t>L6-D60 E6.1</t>
  </si>
  <si>
    <t>OHL00139</t>
  </si>
  <si>
    <t>D60E7.3</t>
  </si>
  <si>
    <t>L8(c)-D60 E7.3</t>
  </si>
  <si>
    <t>OHL00213</t>
  </si>
  <si>
    <t>D60E9.1</t>
  </si>
  <si>
    <t>L6-D60 E9.1</t>
  </si>
  <si>
    <t>OHL00140</t>
  </si>
  <si>
    <t>D60EE11</t>
  </si>
  <si>
    <t>L8(c)-D60 E11</t>
  </si>
  <si>
    <t>OHL00210</t>
  </si>
  <si>
    <t>D60M3.7</t>
  </si>
  <si>
    <t>L8(c)-D60 M3.7</t>
  </si>
  <si>
    <t>OHL00214</t>
  </si>
  <si>
    <t>D60M3</t>
  </si>
  <si>
    <t>L6-D60 M3</t>
  </si>
  <si>
    <t>OHL00141</t>
  </si>
  <si>
    <t>D60M6.1</t>
  </si>
  <si>
    <t>L6-D60 M6.1</t>
  </si>
  <si>
    <t>OHL00142</t>
  </si>
  <si>
    <t>D60M7.3</t>
  </si>
  <si>
    <t>L8(c)-D60 M7.3</t>
  </si>
  <si>
    <t>OHL00215</t>
  </si>
  <si>
    <t>D60STD</t>
  </si>
  <si>
    <t>L6-D60 STD</t>
  </si>
  <si>
    <t>OHL00143</t>
  </si>
  <si>
    <t>L8(c)-D60 STD</t>
  </si>
  <si>
    <t>OHL00216</t>
  </si>
  <si>
    <t>D90E11</t>
  </si>
  <si>
    <t>L8(c)-D90 E11</t>
  </si>
  <si>
    <t>OHL00217</t>
  </si>
  <si>
    <t>D90E3.7</t>
  </si>
  <si>
    <t>L8(c)-D90 E3.7</t>
  </si>
  <si>
    <t>OHL00218</t>
  </si>
  <si>
    <t>D90E3</t>
  </si>
  <si>
    <t>L6-D90 E3</t>
  </si>
  <si>
    <t>OHL00144</t>
  </si>
  <si>
    <t>D90E6.1</t>
  </si>
  <si>
    <t>L6-D90 E6.1</t>
  </si>
  <si>
    <t>OHL00145</t>
  </si>
  <si>
    <t>D90E7.3</t>
  </si>
  <si>
    <t>L8(c)-D90 E7.3</t>
  </si>
  <si>
    <t>OHL00219</t>
  </si>
  <si>
    <t>D90E9.1</t>
  </si>
  <si>
    <t>L6-D90 E9.1</t>
  </si>
  <si>
    <t>OHL00146</t>
  </si>
  <si>
    <t>D90M3.7</t>
  </si>
  <si>
    <t>L8(c)-D90 M3.7</t>
  </si>
  <si>
    <t>OHL00220</t>
  </si>
  <si>
    <t>D90M3</t>
  </si>
  <si>
    <t>L6-D90 M3</t>
  </si>
  <si>
    <t>OHL00147</t>
  </si>
  <si>
    <t>D90M6.1</t>
  </si>
  <si>
    <t>L6-D90 M6.1</t>
  </si>
  <si>
    <t>OHL00148</t>
  </si>
  <si>
    <t>D90M7.3</t>
  </si>
  <si>
    <t>L8(c)-D90 M7.3</t>
  </si>
  <si>
    <t>OHL00221</t>
  </si>
  <si>
    <t>D90STD</t>
  </si>
  <si>
    <t>L6-D90 STD</t>
  </si>
  <si>
    <t>OHL00149</t>
  </si>
  <si>
    <t>L8(c)-D90 STD</t>
  </si>
  <si>
    <t>OHL00222</t>
  </si>
  <si>
    <t>DE1.2</t>
  </si>
  <si>
    <t>L8(c)-D E1.2</t>
  </si>
  <si>
    <t>OHL00169</t>
  </si>
  <si>
    <t>DE11</t>
  </si>
  <si>
    <t>L8(c)-D E11</t>
  </si>
  <si>
    <t>OHL00170</t>
  </si>
  <si>
    <t>DE12.2</t>
  </si>
  <si>
    <t>L6-D E12.2</t>
  </si>
  <si>
    <t>OHL00121</t>
  </si>
  <si>
    <t>L8(c)-D E12.2</t>
  </si>
  <si>
    <t>OHL00171</t>
  </si>
  <si>
    <t>DE12</t>
  </si>
  <si>
    <t>L12-D E12</t>
  </si>
  <si>
    <t>DE13.4</t>
  </si>
  <si>
    <t>L8(c)-D E13.4</t>
  </si>
  <si>
    <t>OHL00172</t>
  </si>
  <si>
    <t>DE14.6</t>
  </si>
  <si>
    <t>L8(c)-D E14.6</t>
  </si>
  <si>
    <t>OHL00173</t>
  </si>
  <si>
    <t>DE15.2</t>
  </si>
  <si>
    <t>L6-D E15.2</t>
  </si>
  <si>
    <t>OHL00122</t>
  </si>
  <si>
    <t>DE15.9</t>
  </si>
  <si>
    <t>L8(c)-D E15.9</t>
  </si>
  <si>
    <t>OHL00174</t>
  </si>
  <si>
    <t>DE15</t>
  </si>
  <si>
    <t>L12-D E15</t>
  </si>
  <si>
    <t>OHL00084</t>
  </si>
  <si>
    <t>DE18.3</t>
  </si>
  <si>
    <t>L6-D E18.3</t>
  </si>
  <si>
    <t>OHL00123</t>
  </si>
  <si>
    <t>DE18</t>
  </si>
  <si>
    <t>L12-D E18</t>
  </si>
  <si>
    <t>OHL00085</t>
  </si>
  <si>
    <t>DE2.4</t>
  </si>
  <si>
    <t>L8(c)-D E2.4</t>
  </si>
  <si>
    <t>OHL00175</t>
  </si>
  <si>
    <t>DE27</t>
  </si>
  <si>
    <t>L12-D E27</t>
  </si>
  <si>
    <t>OHL00086</t>
  </si>
  <si>
    <t>DE3.7</t>
  </si>
  <si>
    <t>L8(c)-D E3.7</t>
  </si>
  <si>
    <t>OHL00176</t>
  </si>
  <si>
    <t>DE3</t>
  </si>
  <si>
    <t>L12-D E3</t>
  </si>
  <si>
    <t>OHL00087</t>
  </si>
  <si>
    <t>L6-D E3</t>
  </si>
  <si>
    <t>OHL00124</t>
  </si>
  <si>
    <t>DE4.9</t>
  </si>
  <si>
    <t>L8(c)-D E4.9</t>
  </si>
  <si>
    <t>OHL00177</t>
  </si>
  <si>
    <t>DE6.1</t>
  </si>
  <si>
    <t>L6-D E6.1</t>
  </si>
  <si>
    <t>OHL00125</t>
  </si>
  <si>
    <t>L8(c)-D E6.1</t>
  </si>
  <si>
    <t>OHL00178</t>
  </si>
  <si>
    <t>DE6</t>
  </si>
  <si>
    <t>L12-D E6</t>
  </si>
  <si>
    <t>OHL00088</t>
  </si>
  <si>
    <t>DE7.3</t>
  </si>
  <si>
    <t>L8(c)-D E7.3</t>
  </si>
  <si>
    <t>OHL00179</t>
  </si>
  <si>
    <t>DE8.5</t>
  </si>
  <si>
    <t>L8(c)-D E8.5</t>
  </si>
  <si>
    <t>OHL00180</t>
  </si>
  <si>
    <t>DE9.1</t>
  </si>
  <si>
    <t>L6-D E9.1</t>
  </si>
  <si>
    <t>OHL00126</t>
  </si>
  <si>
    <t>DE9.8</t>
  </si>
  <si>
    <t>L8(c)-D E9.8</t>
  </si>
  <si>
    <t>OHL00181</t>
  </si>
  <si>
    <t>DE9</t>
  </si>
  <si>
    <t>L12-D E9</t>
  </si>
  <si>
    <t>OHL00089</t>
  </si>
  <si>
    <t>DJTE11</t>
  </si>
  <si>
    <t>L8(c)-DJT E11</t>
  </si>
  <si>
    <t>OHL00223</t>
  </si>
  <si>
    <t>DJTE3.7</t>
  </si>
  <si>
    <t>L8(c)-DJT E3.7</t>
  </si>
  <si>
    <t>OHL00225</t>
  </si>
  <si>
    <t>DJTE3</t>
  </si>
  <si>
    <t>L6-DJT E3</t>
  </si>
  <si>
    <t>OHL00150</t>
  </si>
  <si>
    <t>DJTE4.6</t>
  </si>
  <si>
    <t>L8(c)-DJT E14.6</t>
  </si>
  <si>
    <t>OHL00224</t>
  </si>
  <si>
    <t>DJTE6.1</t>
  </si>
  <si>
    <t>L6-DJT E6.1</t>
  </si>
  <si>
    <t>OHL00151</t>
  </si>
  <si>
    <t>DJTE7.3</t>
  </si>
  <si>
    <t>L8(c)-DJT E7.3</t>
  </si>
  <si>
    <t>OHL00226</t>
  </si>
  <si>
    <t>DJTE9.1</t>
  </si>
  <si>
    <t>L6-DJT E9.1</t>
  </si>
  <si>
    <t>OHL00152</t>
  </si>
  <si>
    <t>DJTM3.7</t>
  </si>
  <si>
    <t>L8(c)-DJT M3.7</t>
  </si>
  <si>
    <t>OHL00227</t>
  </si>
  <si>
    <t>DJTM6.1</t>
  </si>
  <si>
    <t>L6-DJT M6.1</t>
  </si>
  <si>
    <t>OHL00154</t>
  </si>
  <si>
    <t>DJTM7.3</t>
  </si>
  <si>
    <t>L8(c)-DJT M7.3</t>
  </si>
  <si>
    <t>OHL00228</t>
  </si>
  <si>
    <t>DJTSTD</t>
  </si>
  <si>
    <t>L6-DJT STD</t>
  </si>
  <si>
    <t>OHL00155</t>
  </si>
  <si>
    <t>L8(c)-DJT STD</t>
  </si>
  <si>
    <t>OHL00229</t>
  </si>
  <si>
    <t>DM1.2</t>
  </si>
  <si>
    <t>L8(c)-D M1.2</t>
  </si>
  <si>
    <t>OHL00182</t>
  </si>
  <si>
    <t>DM2.4</t>
  </si>
  <si>
    <t>L8(c)-D M2.4</t>
  </si>
  <si>
    <t>OHL00183</t>
  </si>
  <si>
    <t>DM3.7</t>
  </si>
  <si>
    <t>L8(c)-D M3.7</t>
  </si>
  <si>
    <t>OHL00184</t>
  </si>
  <si>
    <t>DM3</t>
  </si>
  <si>
    <t>L12-D M3</t>
  </si>
  <si>
    <t>OHL00090</t>
  </si>
  <si>
    <t>L6-D M3</t>
  </si>
  <si>
    <t>OHL00127</t>
  </si>
  <si>
    <t>DM4.9</t>
  </si>
  <si>
    <t>L8(c)-D M4.9</t>
  </si>
  <si>
    <t>OHL00185</t>
  </si>
  <si>
    <t>DM6</t>
  </si>
  <si>
    <t>L12-D M6</t>
  </si>
  <si>
    <t>OHL00091</t>
  </si>
  <si>
    <t>DM7.3</t>
  </si>
  <si>
    <t>L8(c)-D M7.3</t>
  </si>
  <si>
    <t>OHL00186</t>
  </si>
  <si>
    <t>DSTD</t>
  </si>
  <si>
    <t>L12-D STD</t>
  </si>
  <si>
    <t>OHL00092</t>
  </si>
  <si>
    <t>L6-D STD</t>
  </si>
  <si>
    <t>OHL00129</t>
  </si>
  <si>
    <t>L8(c)-D STD</t>
  </si>
  <si>
    <t>OHL00187</t>
  </si>
  <si>
    <t>DTE11</t>
  </si>
  <si>
    <t>L8(c)-DT E11</t>
  </si>
  <si>
    <t>OHL00230</t>
  </si>
  <si>
    <t>DTE12</t>
  </si>
  <si>
    <t>L12-DT E12</t>
  </si>
  <si>
    <t>OHL00114</t>
  </si>
  <si>
    <t>DTE3.7</t>
  </si>
  <si>
    <t>L8(c)-DT E3.7</t>
  </si>
  <si>
    <t>OHL00231</t>
  </si>
  <si>
    <t>DTE3</t>
  </si>
  <si>
    <t>L12-DT E3</t>
  </si>
  <si>
    <t>OHL00115</t>
  </si>
  <si>
    <t>L6-DT E3</t>
  </si>
  <si>
    <t>OHL00156</t>
  </si>
  <si>
    <t>DTE6.1</t>
  </si>
  <si>
    <t>L6-DT E6.1</t>
  </si>
  <si>
    <t>OHL00157</t>
  </si>
  <si>
    <t>DTE6</t>
  </si>
  <si>
    <t>L12-DT E6</t>
  </si>
  <si>
    <t>OHL00116</t>
  </si>
  <si>
    <t>DTE7.3</t>
  </si>
  <si>
    <t>L8(c)-DT E7.3</t>
  </si>
  <si>
    <t>OHL00233</t>
  </si>
  <si>
    <t>DTE9.1</t>
  </si>
  <si>
    <t>L6-DT E9.1</t>
  </si>
  <si>
    <t>OHL00158</t>
  </si>
  <si>
    <t>DTE9</t>
  </si>
  <si>
    <t>L12-DT E9</t>
  </si>
  <si>
    <t>OHL00117</t>
  </si>
  <si>
    <t>DTM3.7</t>
  </si>
  <si>
    <t>L8(c)-DT M3.7</t>
  </si>
  <si>
    <t>OHL00234</t>
  </si>
  <si>
    <t>DTM3</t>
  </si>
  <si>
    <t>L12-DT M3</t>
  </si>
  <si>
    <t>OHL00118</t>
  </si>
  <si>
    <t>L6-DT M3</t>
  </si>
  <si>
    <t>OHL00159</t>
  </si>
  <si>
    <t>DTM6.1</t>
  </si>
  <si>
    <t>L6-DT M6.1</t>
  </si>
  <si>
    <t>OHL00160</t>
  </si>
  <si>
    <t>DTM6</t>
  </si>
  <si>
    <t>L12-DT M6</t>
  </si>
  <si>
    <t>OHL00119</t>
  </si>
  <si>
    <t>DTM7.3</t>
  </si>
  <si>
    <t>L8(c)-DT M7.3</t>
  </si>
  <si>
    <t>OHL00235</t>
  </si>
  <si>
    <t>DTSTD</t>
  </si>
  <si>
    <t>L12-DT STD</t>
  </si>
  <si>
    <t>OHL00120</t>
  </si>
  <si>
    <t>L6-DT STD</t>
  </si>
  <si>
    <t>OHL00161</t>
  </si>
  <si>
    <t>L8(c)-DT STD</t>
  </si>
  <si>
    <t>OHL00236</t>
  </si>
  <si>
    <t>SF606.1</t>
  </si>
  <si>
    <t>L6-SF60 M6.1</t>
  </si>
  <si>
    <t>OHL00167</t>
  </si>
  <si>
    <t>SF60E12.1</t>
  </si>
  <si>
    <t>L6-SF60 E12.1</t>
  </si>
  <si>
    <t>OHL00162</t>
  </si>
  <si>
    <t>SF60E3</t>
  </si>
  <si>
    <t>L6-SF60 E3</t>
  </si>
  <si>
    <t>OHL00163</t>
  </si>
  <si>
    <t>SF60E6.1</t>
  </si>
  <si>
    <t>L6-SF60 E6.1</t>
  </si>
  <si>
    <t>OHL00164</t>
  </si>
  <si>
    <t>SF60E9.1</t>
  </si>
  <si>
    <t>L6-SF60 E9.1</t>
  </si>
  <si>
    <t>OHL00165</t>
  </si>
  <si>
    <t>SF60M3</t>
  </si>
  <si>
    <t>L6-SF60 M3</t>
  </si>
  <si>
    <t>OHL00166</t>
  </si>
  <si>
    <t>SF60STD</t>
  </si>
  <si>
    <t>L6-SF60 STD</t>
  </si>
  <si>
    <t>OHL00168</t>
  </si>
  <si>
    <t>STE11</t>
  </si>
  <si>
    <t>L8(c)-ST E11</t>
  </si>
  <si>
    <t>OHL00237</t>
  </si>
  <si>
    <t>STE3.7</t>
  </si>
  <si>
    <t>L8(c)-ST E3.7</t>
  </si>
  <si>
    <t>OHL00238</t>
  </si>
  <si>
    <t>STE7.3</t>
  </si>
  <si>
    <t>L8(c)-ST E7.3</t>
  </si>
  <si>
    <t>OHL00239</t>
  </si>
  <si>
    <t>STM3.7</t>
  </si>
  <si>
    <t>L8(c)-ST M3.7</t>
  </si>
  <si>
    <t>OHL00240</t>
  </si>
  <si>
    <t>STM7.3</t>
  </si>
  <si>
    <t>L8(c)-ST M7.3</t>
  </si>
  <si>
    <t>OHL00241</t>
  </si>
  <si>
    <t>STSTD</t>
  </si>
  <si>
    <t>L6(m) ST STD</t>
  </si>
  <si>
    <t>OHL00244</t>
  </si>
  <si>
    <t>L8(c)-ST STD</t>
  </si>
  <si>
    <t>OHL00242</t>
  </si>
  <si>
    <t>TPylon</t>
  </si>
  <si>
    <t>D30</t>
  </si>
  <si>
    <t>T Pylon DM3</t>
  </si>
  <si>
    <t>EOHL Tower and fittings Carbon Data proforma.xls</t>
  </si>
  <si>
    <t>na</t>
  </si>
  <si>
    <t>E1.5</t>
  </si>
  <si>
    <t>T Pylon D30 E1.5</t>
  </si>
  <si>
    <t>T Pylon D E1.5</t>
  </si>
  <si>
    <t>E2</t>
  </si>
  <si>
    <t>D10</t>
  </si>
  <si>
    <t>T Pylon D10 E2</t>
  </si>
  <si>
    <t>E3</t>
  </si>
  <si>
    <t>T Pylon D30 E3</t>
  </si>
  <si>
    <t xml:space="preserve">                              </t>
  </si>
  <si>
    <t>T Pylon D E3</t>
  </si>
  <si>
    <t>E4.5</t>
  </si>
  <si>
    <t>T Pylon D30 E4.5</t>
  </si>
  <si>
    <t>E4</t>
  </si>
  <si>
    <t>T Pylon D10 E4</t>
  </si>
  <si>
    <t>E7.5</t>
  </si>
  <si>
    <t>T Pylon D30 E7.5</t>
  </si>
  <si>
    <t>M1.5</t>
  </si>
  <si>
    <t>T Pylon D M1.5</t>
  </si>
  <si>
    <t>M3</t>
  </si>
  <si>
    <t>T Pylon D10 M3</t>
  </si>
  <si>
    <t>T Pylon D30 M3</t>
  </si>
  <si>
    <t>STD</t>
  </si>
  <si>
    <t>T Pylon D10 STD</t>
  </si>
  <si>
    <t>T Pylon D30 STD</t>
  </si>
  <si>
    <t>T Pylon D STD</t>
  </si>
  <si>
    <t>Trench</t>
  </si>
  <si>
    <t>Cable trench</t>
  </si>
  <si>
    <t>11.5T</t>
  </si>
  <si>
    <t>Power Cable Trench for road crossings (11.5T covers,  1000mm dp)</t>
  </si>
  <si>
    <t>05.08.01.05 In Ground Services</t>
  </si>
  <si>
    <t>SUB00595</t>
  </si>
  <si>
    <t>2T</t>
  </si>
  <si>
    <t>Power Cable Trench (2T covers,  600mm dp)</t>
  </si>
  <si>
    <t>SUB00594</t>
  </si>
  <si>
    <t>Sealing ends 2T</t>
  </si>
  <si>
    <t>Power Cable Trench for Sealing Ends (2T covers,  1500mm deep)</t>
  </si>
  <si>
    <t>SUB00596</t>
  </si>
  <si>
    <t>EO</t>
  </si>
  <si>
    <t>1.5T</t>
  </si>
  <si>
    <t>Extra over for GRP/fibreglass 1.5T covers</t>
  </si>
  <si>
    <t>SUB00589</t>
  </si>
  <si>
    <t>GIB Trench</t>
  </si>
  <si>
    <t>GIB Trench - 3ph for road crossings (11.5Tcover 1250mm deep)</t>
  </si>
  <si>
    <t>SUB00593</t>
  </si>
  <si>
    <t>GIB Trench - 3ph (incl. 2T cover 1250mm deep)</t>
  </si>
  <si>
    <t>SUB00592</t>
  </si>
  <si>
    <t>Multicore</t>
  </si>
  <si>
    <t>Trench multicore - 11.5T covers for road crossings</t>
  </si>
  <si>
    <t>SUB00587</t>
  </si>
  <si>
    <t>Trench - multicore (including 2T cover, 300mm deep)</t>
  </si>
  <si>
    <t>SUB00585</t>
  </si>
  <si>
    <t>5T</t>
  </si>
  <si>
    <t xml:space="preserve">Trench multicore - 5T covers  for MEWP access </t>
  </si>
  <si>
    <t>SUB00586</t>
  </si>
  <si>
    <t>Panels</t>
  </si>
  <si>
    <t>MEWP Trough Crossing-15 panels</t>
  </si>
  <si>
    <t>SUB00588</t>
  </si>
  <si>
    <t>SP350</t>
  </si>
  <si>
    <t>Covers</t>
  </si>
  <si>
    <t>Trench T-shape and L-shape units (SP350) &amp; covers</t>
  </si>
  <si>
    <t>SUB00591</t>
  </si>
  <si>
    <t>SP600</t>
  </si>
  <si>
    <t>Trench T-shape and L-shape units (SP600) &amp; covers</t>
  </si>
  <si>
    <t>SUB00590</t>
  </si>
  <si>
    <t>uPVC</t>
  </si>
  <si>
    <t>Pipe uPVC (0) 300mm</t>
  </si>
  <si>
    <t>Pipes uPVC</t>
  </si>
  <si>
    <t>UPVC Pipes</t>
  </si>
  <si>
    <t>Drainage - UPVC pipes in trench &lt;300mm (incl. fittings, junctions, bends etc.)</t>
  </si>
  <si>
    <t>SUB00609</t>
  </si>
  <si>
    <t>Water Main</t>
  </si>
  <si>
    <t>Connection</t>
  </si>
  <si>
    <t>Water main connection</t>
  </si>
  <si>
    <t xml:space="preserve">05.08.01.09 External Services </t>
  </si>
  <si>
    <t>SUB00640</t>
  </si>
  <si>
    <t>pipework</t>
  </si>
  <si>
    <t>Water main u/g pipework</t>
  </si>
  <si>
    <t>Blue MDPE, outside diameter 160mm</t>
  </si>
  <si>
    <t>XLPE</t>
  </si>
  <si>
    <t>1200mm</t>
  </si>
  <si>
    <t>132kv XLPE Cable 1200mm</t>
  </si>
  <si>
    <t>OHL00256</t>
  </si>
  <si>
    <t>Alu</t>
  </si>
  <si>
    <t xml:space="preserve">275kv Cable, Alu Sheathed </t>
  </si>
  <si>
    <t>OHL00251</t>
  </si>
  <si>
    <t>Lead</t>
  </si>
  <si>
    <t>275kv XLPE Cable, Lead sheathed</t>
  </si>
  <si>
    <t>OHL00254</t>
  </si>
  <si>
    <t>Welded</t>
  </si>
  <si>
    <t>275kv XLPE Cable, Single Core, Welded Alu</t>
  </si>
  <si>
    <t>400kv XLPE Cable, Single core, Welded, Alu Sheathed</t>
  </si>
  <si>
    <t>Sheathed</t>
  </si>
  <si>
    <t>400kv XLPE Cable, Sheathed</t>
  </si>
  <si>
    <t>OHL00250</t>
  </si>
  <si>
    <t>1 PAV1</t>
  </si>
  <si>
    <t>CEM I</t>
  </si>
  <si>
    <t>PAV1 with CEM I</t>
  </si>
  <si>
    <t>Fly Ash</t>
  </si>
  <si>
    <t>PAV1 15% Cement Replacement - Fly Ash</t>
  </si>
  <si>
    <t>PAV1 30% Cement Replacement - Fly Ash</t>
  </si>
  <si>
    <t>PAV1 40% Cement Replacement - Fly Ash</t>
  </si>
  <si>
    <t>GGBS</t>
  </si>
  <si>
    <t>PAV1 25% Cement Replacement- Blast Furnace Slag</t>
  </si>
  <si>
    <t>PAV1 50% Cement Replacement- Blast Furnace Slag</t>
  </si>
  <si>
    <t>PAV1 70% Cement Replacement- Blast Furnace Slag</t>
  </si>
  <si>
    <t>12/15 MPa GEN 2</t>
  </si>
  <si>
    <t>GEN 2 (12/15 MPa) - CEM I</t>
  </si>
  <si>
    <t>GEN 2 (12/15 MPa) 15% Cement Replacement - Fly Ash</t>
  </si>
  <si>
    <t>GEN 2 (12/15 MPa) 30% Cement Replacement - Fly Ash</t>
  </si>
  <si>
    <t>GEN 2 (12/15 MPa) 40% Cement Replacement - Fly Ash</t>
  </si>
  <si>
    <t>GEN 2 (12/15 MPa) 25% Cement Replacement- Blast Furnace Slag</t>
  </si>
  <si>
    <t>GEN 2 (12/15 MPa) 50% Cement Replacement- Blast Furnace Slag</t>
  </si>
  <si>
    <t>GEN 2 (12/15 MPa) 70% Cement Replacement- Blast Furnace Slag</t>
  </si>
  <si>
    <t>16/20 MPa GEN 3</t>
  </si>
  <si>
    <t>GEN 3 (16/20 MPa) w- CEM I</t>
  </si>
  <si>
    <t>GEN 3 (16/20 MPa) 15% Cement Replacement - Fly Ash</t>
  </si>
  <si>
    <t>GEN 3 (16/20 MPa) 30% Cement Replacement - Fly Ash</t>
  </si>
  <si>
    <t>GEN 3 (16/20 MPa) 40% Cement Replacement - Fly Ash</t>
  </si>
  <si>
    <t>GEN 3 (16/20 MPa)  25% Cement Replacement- Blast Furnace Slag</t>
  </si>
  <si>
    <t>GEN 3 (16/20 MPa) 50% Cement Replacement- Blast Furnace Slag</t>
  </si>
  <si>
    <t>GEN 3 (16/20 MPa) 70% Cement Replacement- Blast Furnace Slag</t>
  </si>
  <si>
    <t>2 PAV2</t>
  </si>
  <si>
    <t>PAV2 with CEM I</t>
  </si>
  <si>
    <t>PAV2 15% Cement Replacement - Fly Ash</t>
  </si>
  <si>
    <t>PAV2 30% Cement Replacement - Fly Ash</t>
  </si>
  <si>
    <t>PAV2 40% Cement Replacement - Fly Ash</t>
  </si>
  <si>
    <t>PAV2 25% Cement Replacement- Blast Furnace Slag</t>
  </si>
  <si>
    <t>PAV2 50% Cement Replacement- Blast Furnace Slag</t>
  </si>
  <si>
    <t>PAV2 70% Cement Replacement- Blast Furnace Slag</t>
  </si>
  <si>
    <t>20/25 (20/25 MPa)</t>
  </si>
  <si>
    <t>RC 20/25 (20/25 MPa) - CEM I</t>
  </si>
  <si>
    <t>RC 20/25 (20/25 MPa) 15% Cement Replacement - Fly Ash</t>
  </si>
  <si>
    <t>RC 20/25 (20/25 MPa) 30% Cement Replacement - Fly Ash</t>
  </si>
  <si>
    <t>RC 20/25 (20/25 MPa) 40% Cement Replacement - Fly Ash</t>
  </si>
  <si>
    <t>RC 20/25 (20/25 MPa) 25% Cement Replacement- Blast Furnace Slag</t>
  </si>
  <si>
    <t>RC 20/25 (20/25 MPa) 50% Cement Replacement- Blast Furnace Slag</t>
  </si>
  <si>
    <t>RC 20/25 (20/25 MPa) 70% Cement Replacement- Blast Furnace Slag</t>
  </si>
  <si>
    <t>25/30 (25/30 MPa)</t>
  </si>
  <si>
    <t>RC 25/30 (25/30 MPa) - CEM I</t>
  </si>
  <si>
    <t>RC 25/30 (25/30 MPa) 15% Cement Replacement - Fly Ash</t>
  </si>
  <si>
    <t>RC 25/30 (25/30 MPa) 30% Cement Replacement - Fly Ash</t>
  </si>
  <si>
    <t>RC 25/30 (25/30 MPa) 40% Cement Replacement - Fly Ash</t>
  </si>
  <si>
    <t>RC 25/30 (25/30 MPa) 25% Cement Replacement- Blast Furnace Slag</t>
  </si>
  <si>
    <t>RC 25/30 (25/30 MPa) 50% Cement Replacement- Blast Furnace Slag</t>
  </si>
  <si>
    <t>RC 25/30 (25/30 MPa) 70% Cement Replacement- Blast Furnace Slag</t>
  </si>
  <si>
    <t>28/35 (28/35 MPa)</t>
  </si>
  <si>
    <t>RC 28/35 (28/35 MPa) - CEM I</t>
  </si>
  <si>
    <t>RC 28/35 (28/35 MPa) 15% Cement Replacement - Fly Ash</t>
  </si>
  <si>
    <t>RC 28/35 (28/35 MPa) 30% Cement Replacement - Fly Ash</t>
  </si>
  <si>
    <t>RC 28/35 (28/35 MPa) 40% Cement Replacement - Fly Ash</t>
  </si>
  <si>
    <t>RC 28/35 (28/35 MPa) 25% Cement Replacement- Blast Furnace Slag</t>
  </si>
  <si>
    <t>RC 28/35 (28/35 MPa) 50% Cement Replacement- Blast Furnace Slag</t>
  </si>
  <si>
    <t>RC 28/35 (28/35 MPa) 70% Cement Replacement- Blast Furnace Slag</t>
  </si>
  <si>
    <t>32/40 (32/40 MPa)</t>
  </si>
  <si>
    <t>RC 32/40 (32/40 MPa) - CEM I</t>
  </si>
  <si>
    <t>RC 32/40 (32/40 MPa) 15% Cement Replacement - Fly Ash</t>
  </si>
  <si>
    <t>RC 32/40 (32/40 MPa) 30% Cement Replacement - Fly Ash</t>
  </si>
  <si>
    <t>RC 32/40 (32/40 MPa) 40% Cement Replacement - Fly Ash</t>
  </si>
  <si>
    <t>RC 32/40 (32/40 MPa) 25% Cement Replacement- Blast Furnace Slag</t>
  </si>
  <si>
    <t>RC 32/40 (32/40 MPa) 50% Cement Replacement- Blast Furnace Slag</t>
  </si>
  <si>
    <t>RC 32/40 (32/40 MPa) 70% Cement Replacement- Blast Furnace Slag</t>
  </si>
  <si>
    <t>35/45 (35/45 MPa)</t>
  </si>
  <si>
    <t>RC 35/45 (35/45 MPa) - CEM I</t>
  </si>
  <si>
    <t>RC 35/45 (35/45 MPa) 15% Cement Replacement - Fly Ash</t>
  </si>
  <si>
    <t>RC 35/45 (35/45 MPa) 30% Cement Replacement - Fly Ash</t>
  </si>
  <si>
    <t>RC 35/45 (35/45 MPa) 40% Cement Replacement - Fly Ash</t>
  </si>
  <si>
    <t>RC 35/45 (35/45 MPa) 25% Cement Replacement- Blast Furnace Slag</t>
  </si>
  <si>
    <t>RC 35/45 (35/45 MPa) 50% Cement Replacement- Blast Furnace Slag</t>
  </si>
  <si>
    <t>RC 35/45 (35/45 MPa) 70% Cement Replacement- Blast Furnace Slag</t>
  </si>
  <si>
    <t>40/50 (40/50 MPa)</t>
  </si>
  <si>
    <t>RC 40/50 (40/50 MPa) - CEM I</t>
  </si>
  <si>
    <t>RC 40/50 (40/50 MPa)15% Cement Replacement - Fly Ash</t>
  </si>
  <si>
    <t>RC 40/50 (40/50 MPa) 30% Cement Replacement - Fly Ash</t>
  </si>
  <si>
    <t>RC 40/50 (40/50 MPa) 40% Cement Replacement - Fly Ash</t>
  </si>
  <si>
    <t>RC 40/50 (40/50 MPa) 25% Cement Replacement- Blast Furnace Slag</t>
  </si>
  <si>
    <t>RC 40/50 (40/50 MPa) 50% Cement Replacement- Blast Furnace Slag</t>
  </si>
  <si>
    <t>RC 40/50 (40/50 MPa) 70% Cement Replacement- Blast Furnace Slag</t>
  </si>
  <si>
    <t>6/8 MPa GEN 0</t>
  </si>
  <si>
    <t>GEN 0 (6/8 MPa) - CEM I</t>
  </si>
  <si>
    <t>GEN 0 (6/8 MPa) 15% Cement Replacement - Fly Ash</t>
  </si>
  <si>
    <t>GEN 0 (6/8 MPa) 30% Cement Replacement - Fly Ash</t>
  </si>
  <si>
    <t>GEN 0 (6/8 MPa) 40% Cement Replacement - Fly Ash</t>
  </si>
  <si>
    <t>GEN 0 (6/8 MPa) 25% Cement Replacement- Blast Furnace Slag</t>
  </si>
  <si>
    <t>GEN 0 (6/8 MPa) 50% Cement Replacement- Blast Furnace Slag</t>
  </si>
  <si>
    <t>GEN 0 (6/8 MPa) 70% Cement Replacement- Blast Furnace Slag</t>
  </si>
  <si>
    <t>8/10 MPa GEN 1</t>
  </si>
  <si>
    <t>GEN 1 (8/10 MPa) - CEM I</t>
  </si>
  <si>
    <t>GEN 1 (8/10 MPa) 15% Cement Replacement - Fly Ash</t>
  </si>
  <si>
    <t>GEN 1 (8/10 MPa) 30% Cement Replacement - Fly Ash</t>
  </si>
  <si>
    <t>GEN 1 (8/10 MPa) 40% Cement Replacement - Fly Ash</t>
  </si>
  <si>
    <t>GEN 1 (8/10 MPa) 25% Cement Replacement- Blast Furnace Slag</t>
  </si>
  <si>
    <t>GEN 1 (8/10 MPa) 50% Cement Replacement- Blast Furnace Slag</t>
  </si>
  <si>
    <t>GEN 1 (8/10 MPa) 70% Cement Replacement- Blast Furnace Slag</t>
  </si>
  <si>
    <t>Old CIT Data</t>
  </si>
  <si>
    <t>37C</t>
  </si>
  <si>
    <t>2.5mm</t>
  </si>
  <si>
    <t xml:space="preserve">OLD CIT </t>
  </si>
  <si>
    <t>Cable 37C 2.5mm² XLPE/LSF/SWA/LSF, White</t>
  </si>
  <si>
    <t>OLD</t>
  </si>
  <si>
    <t>Roads &amp; Hardstanding</t>
  </si>
  <si>
    <t>Temporary Road</t>
  </si>
  <si>
    <t>Removal of stone road 200mm</t>
  </si>
  <si>
    <t>07.04.01.01 Site Access</t>
  </si>
  <si>
    <t>Removal of stone road 250mm</t>
  </si>
  <si>
    <t>Removal of stone road 300mm</t>
  </si>
  <si>
    <t>Removal of stone road 500mm</t>
  </si>
  <si>
    <t>Tw570500</t>
  </si>
  <si>
    <t>Twin 570mm2 Damper (500mm)</t>
  </si>
  <si>
    <t>OHL00048</t>
  </si>
  <si>
    <t>Switchgear</t>
  </si>
  <si>
    <t>Capacitator</t>
  </si>
  <si>
    <t>150MVAr</t>
  </si>
  <si>
    <t>275kV</t>
  </si>
  <si>
    <t>Capacitor inc. damping 150MVAr - 275kV</t>
  </si>
  <si>
    <t>Transformer Costs</t>
  </si>
  <si>
    <t>1x45MVAr</t>
  </si>
  <si>
    <t>132kV</t>
  </si>
  <si>
    <t>Capacitor 1x45Mvar - 132kV</t>
  </si>
  <si>
    <t>1x55MVAr</t>
  </si>
  <si>
    <t>13kV</t>
  </si>
  <si>
    <t>Capacitor - 1x55MVAr - 13kV</t>
  </si>
  <si>
    <t>225MVAr</t>
  </si>
  <si>
    <t>400kV</t>
  </si>
  <si>
    <t>Capacitor inc. damping 225MVAr - 400kV</t>
  </si>
  <si>
    <t>GIS</t>
  </si>
  <si>
    <t>GIB</t>
  </si>
  <si>
    <t>GIB 400kV GIB                  Single Phase</t>
  </si>
  <si>
    <t>SUB00286</t>
  </si>
  <si>
    <t>Interbus</t>
  </si>
  <si>
    <t>1100MVA</t>
  </si>
  <si>
    <t>400/275kv</t>
  </si>
  <si>
    <t xml:space="preserve">1100MVA Interbus- 400/275kV </t>
  </si>
  <si>
    <t>05.06 Transformers</t>
  </si>
  <si>
    <t>SUB00254</t>
  </si>
  <si>
    <t>NeutralReactor</t>
  </si>
  <si>
    <t>22kV</t>
  </si>
  <si>
    <t>Neutral Reactor 22kV - AT</t>
  </si>
  <si>
    <t>QuadBooster</t>
  </si>
  <si>
    <t>2640MVA</t>
  </si>
  <si>
    <t>Quadrature Booster 2640MVA - 400kV</t>
  </si>
  <si>
    <t>905MVA</t>
  </si>
  <si>
    <t>Quadrature Booster 905MVA - 275kV</t>
  </si>
  <si>
    <t xml:space="preserve">Site Works </t>
  </si>
  <si>
    <t>Scaffolding</t>
  </si>
  <si>
    <t>Scaffolding Netting</t>
  </si>
  <si>
    <t xml:space="preserve">m </t>
  </si>
  <si>
    <t>OHL00510</t>
  </si>
  <si>
    <t>SeriesReactor</t>
  </si>
  <si>
    <t>1000MVA</t>
  </si>
  <si>
    <t>Series Reactor 1000MVA - 275kV</t>
  </si>
  <si>
    <t>240MVA</t>
  </si>
  <si>
    <t>Series Reactor 240MVA - 132kV</t>
  </si>
  <si>
    <t>Series Reactor 2640MVA - 400kV</t>
  </si>
  <si>
    <t>SGT</t>
  </si>
  <si>
    <t>132/25</t>
  </si>
  <si>
    <t>26MVa</t>
  </si>
  <si>
    <t>132/25kV 26MVA</t>
  </si>
  <si>
    <t>180MVA</t>
  </si>
  <si>
    <t>400/132kv</t>
  </si>
  <si>
    <t>180MVA SGT 400/132kV</t>
  </si>
  <si>
    <t>SUB00264</t>
  </si>
  <si>
    <t>275/132kv</t>
  </si>
  <si>
    <t>240MVA SGT 275/132kV</t>
  </si>
  <si>
    <t>SUB00269</t>
  </si>
  <si>
    <t xml:space="preserve">240MVA SGT 400/132kV </t>
  </si>
  <si>
    <t>SUB00259</t>
  </si>
  <si>
    <t>275/132</t>
  </si>
  <si>
    <t>SGT 275/132kV Auto - 180MVA</t>
  </si>
  <si>
    <t>275/25</t>
  </si>
  <si>
    <t>104MVA</t>
  </si>
  <si>
    <t>SGT 275/25kV 104MVA</t>
  </si>
  <si>
    <t>275/33</t>
  </si>
  <si>
    <t>120MVA</t>
  </si>
  <si>
    <t>SGT 275/33kV 120MVA</t>
  </si>
  <si>
    <t>275/66</t>
  </si>
  <si>
    <t>SGT 275/66kV 120MVA Star, Delta</t>
  </si>
  <si>
    <t>SGT 275/66kV 120MVA Star, Star</t>
  </si>
  <si>
    <t>SGT 275/66kV 180MVA Star, Delta</t>
  </si>
  <si>
    <t>SGT 275/66kV 180MVA Star, Star</t>
  </si>
  <si>
    <t>400/132</t>
  </si>
  <si>
    <t>460MVA</t>
  </si>
  <si>
    <t>SGT 400/132kV 460MVA</t>
  </si>
  <si>
    <t>400/25</t>
  </si>
  <si>
    <t>Railways</t>
  </si>
  <si>
    <t>SGT 400/25kV Railway Feeder</t>
  </si>
  <si>
    <t>750MVA</t>
  </si>
  <si>
    <t>SGT 400/275 750MVA - 20% React.</t>
  </si>
  <si>
    <t>SGT 400/275kV Auto - 750MVA - 12%</t>
  </si>
  <si>
    <t>400/33</t>
  </si>
  <si>
    <t>90MVA</t>
  </si>
  <si>
    <t>SGT 400/33kV Double Wound - 90 MVA</t>
  </si>
  <si>
    <t>400/34</t>
  </si>
  <si>
    <t>150MVA</t>
  </si>
  <si>
    <t>SGT 400/33kV 150 MVA</t>
  </si>
  <si>
    <t>400/66</t>
  </si>
  <si>
    <t>SGT 400/66kV 180MVA</t>
  </si>
  <si>
    <t>66/22</t>
  </si>
  <si>
    <t>40MVA</t>
  </si>
  <si>
    <t>SGT 66/22kv 40 MVA Transformer</t>
  </si>
  <si>
    <t>ShuntReactor</t>
  </si>
  <si>
    <t>100MVAr</t>
  </si>
  <si>
    <t>Shunt Reactor 100MVAr - 275kV</t>
  </si>
  <si>
    <t>1x60MVar</t>
  </si>
  <si>
    <t>Shunt Reactor - 1x60MVAr - 13kV</t>
  </si>
  <si>
    <t>200MVAr</t>
  </si>
  <si>
    <t>Shunt Reactor - 200MVAr - 400kV</t>
  </si>
  <si>
    <t>Single phase</t>
  </si>
  <si>
    <t>140mm</t>
  </si>
  <si>
    <t>AIS 140mm Diameter         Single Phase</t>
  </si>
  <si>
    <t>SUB00280</t>
  </si>
  <si>
    <t>190mm</t>
  </si>
  <si>
    <t>AIS 190mm Diameter         Single Phase</t>
  </si>
  <si>
    <t>SUB00281</t>
  </si>
  <si>
    <t>220mm</t>
  </si>
  <si>
    <t>AIS 220mm Diameter         Single Phase</t>
  </si>
  <si>
    <t>SUB00282</t>
  </si>
  <si>
    <t>AIS 250mm Diameter         Single Phase</t>
  </si>
  <si>
    <t>SUB00283</t>
  </si>
  <si>
    <t>60mm</t>
  </si>
  <si>
    <t>AIS 60mm Diameter           Single Phase</t>
  </si>
  <si>
    <t>SUB00284</t>
  </si>
  <si>
    <t>90mm</t>
  </si>
  <si>
    <t>AIS 90mm Diameter           Single Phase</t>
  </si>
  <si>
    <t>SUB00279</t>
  </si>
  <si>
    <t>Steel Reinforcement (rebar)</t>
  </si>
  <si>
    <t>Support</t>
  </si>
  <si>
    <t>D47</t>
  </si>
  <si>
    <t>D47 Support Adaptor Chan Asmb RHS 10.29m</t>
  </si>
  <si>
    <t>SUB02041</t>
  </si>
  <si>
    <t>10.29m</t>
  </si>
  <si>
    <t>D29</t>
  </si>
  <si>
    <t>D29 Support Adaptor RHS, 10.29m</t>
  </si>
  <si>
    <t>SUB02018</t>
  </si>
  <si>
    <t>D35</t>
  </si>
  <si>
    <t>D35 Support Adaptor Chan Asmb RHS 10.29m</t>
  </si>
  <si>
    <t>SUB02025</t>
  </si>
  <si>
    <t>D47 Support Adaptor Chan Asmb RHS 11.73m</t>
  </si>
  <si>
    <t>SUB02042</t>
  </si>
  <si>
    <t>11.73m</t>
  </si>
  <si>
    <t>D29 Support Adaptor RHS, 11.73m</t>
  </si>
  <si>
    <t>SUB02019</t>
  </si>
  <si>
    <t>D35 Support Adaptor Chan Asmb RHS 11.73m</t>
  </si>
  <si>
    <t>SUB02026</t>
  </si>
  <si>
    <t>2.73m</t>
  </si>
  <si>
    <t>D41</t>
  </si>
  <si>
    <t>D41 Support Adaptor Chan Asmb RHS 2.73m</t>
  </si>
  <si>
    <t>SUB02033</t>
  </si>
  <si>
    <t>3.34m</t>
  </si>
  <si>
    <t>D41 Support Adaptor Chan Asmb RHS 3.34m</t>
  </si>
  <si>
    <t>SUB02034</t>
  </si>
  <si>
    <t>D74</t>
  </si>
  <si>
    <t>D74 Support Tie Bar RHS with tabs 3.54m</t>
  </si>
  <si>
    <t>SUB02055</t>
  </si>
  <si>
    <t>D01</t>
  </si>
  <si>
    <t>D01 Support A, 3m</t>
  </si>
  <si>
    <t>SUB02000</t>
  </si>
  <si>
    <t>D02</t>
  </si>
  <si>
    <t>D02 Support B, 3m</t>
  </si>
  <si>
    <t>SUB02003</t>
  </si>
  <si>
    <t>D03</t>
  </si>
  <si>
    <t>D03 Support C, 3m</t>
  </si>
  <si>
    <t>SUB02006</t>
  </si>
  <si>
    <t>D199</t>
  </si>
  <si>
    <t>D199 Tubular Support C4, CHS w/E plates, 3m</t>
  </si>
  <si>
    <t>SUB02068</t>
  </si>
  <si>
    <t>D212</t>
  </si>
  <si>
    <t>D212 Tubular Support C, CHS w/E plates, 3m</t>
  </si>
  <si>
    <t>SUB02071</t>
  </si>
  <si>
    <t>D320</t>
  </si>
  <si>
    <t>D320 Tubular Support D, CHS w/E plates, 3m</t>
  </si>
  <si>
    <t>SUB02076</t>
  </si>
  <si>
    <t>D71</t>
  </si>
  <si>
    <t>D71 Support Tie Bar RHS with tabs 4.04m</t>
  </si>
  <si>
    <t>SUB02051</t>
  </si>
  <si>
    <t>D74 Support Tie Bar RHS with tabs 4.28m</t>
  </si>
  <si>
    <t>SUB02056</t>
  </si>
  <si>
    <t>4.63m</t>
  </si>
  <si>
    <t>D322</t>
  </si>
  <si>
    <t>D322 Support Tie Bar RHS with tabs 4.63m</t>
  </si>
  <si>
    <t>SUB02078</t>
  </si>
  <si>
    <t>D71 Support Tie Bar RHS with tabs 4.76m</t>
  </si>
  <si>
    <t>SUB02052</t>
  </si>
  <si>
    <t>D46</t>
  </si>
  <si>
    <t>D46 Support Adaptor Chan Asmb RHS 5.17m</t>
  </si>
  <si>
    <t>SUB02039</t>
  </si>
  <si>
    <t>5.17m</t>
  </si>
  <si>
    <t>D34</t>
  </si>
  <si>
    <t>D34 Support Adaptor Chan Asmb RHS 5.17m</t>
  </si>
  <si>
    <t>SUB02023</t>
  </si>
  <si>
    <t>D36</t>
  </si>
  <si>
    <t>D36 Support Adaptor Chan Asmb RHS 5.17m</t>
  </si>
  <si>
    <t>SUB02027</t>
  </si>
  <si>
    <t>D45</t>
  </si>
  <si>
    <t>D45 Support Adaptor Chan Asmb RHS 5.17m</t>
  </si>
  <si>
    <t>SUB02037</t>
  </si>
  <si>
    <t>5.33m</t>
  </si>
  <si>
    <t>D329</t>
  </si>
  <si>
    <t>D329 Support Adaptor Welded Asmb Channel, 5.33m</t>
  </si>
  <si>
    <t>SUB02082</t>
  </si>
  <si>
    <t>D322 Support Tie Bar RHS with tabs 5.35m</t>
  </si>
  <si>
    <t>SUB02079</t>
  </si>
  <si>
    <t>5.41m</t>
  </si>
  <si>
    <t>D37</t>
  </si>
  <si>
    <t>D37 Support Adaptor Chan Asmb RHS 5.41m</t>
  </si>
  <si>
    <t>SUB02029</t>
  </si>
  <si>
    <t>6.13m</t>
  </si>
  <si>
    <t>D37 Support Adaptor Chan Asmb RHS 6.13m</t>
  </si>
  <si>
    <t>SUB02030</t>
  </si>
  <si>
    <t>D46 Support Adaptor Chan Asmb RHS 6.37m</t>
  </si>
  <si>
    <t>SUB02040</t>
  </si>
  <si>
    <t>6.37m</t>
  </si>
  <si>
    <t>D34 Support Adaptor Chan Asmb RHS 6.37m</t>
  </si>
  <si>
    <t>SUB02024</t>
  </si>
  <si>
    <t>D36 Support Adaptor Chan Asmb RHS 6.37m</t>
  </si>
  <si>
    <t>SUB02028</t>
  </si>
  <si>
    <t>D45 Support Adaptor Chan Asmb RHS 6.37m</t>
  </si>
  <si>
    <t>SUB02038</t>
  </si>
  <si>
    <t>D01 Support A, 6m</t>
  </si>
  <si>
    <t>SUB02001</t>
  </si>
  <si>
    <t>D02 Support B, 6m</t>
  </si>
  <si>
    <t>SUB02004</t>
  </si>
  <si>
    <t>D03 Support C, 6m</t>
  </si>
  <si>
    <t>SUB02007</t>
  </si>
  <si>
    <t>D199 Tubular Support C4, CHS w/E plates, 6m</t>
  </si>
  <si>
    <t>SUB02069</t>
  </si>
  <si>
    <t>D212 Tubular Support C, CHS w/E plates, 6m</t>
  </si>
  <si>
    <t>SUB02072</t>
  </si>
  <si>
    <t>D320 Tubular Support D, CHS w/E plates, 6m</t>
  </si>
  <si>
    <t>SUB02077</t>
  </si>
  <si>
    <t>7.45m</t>
  </si>
  <si>
    <t>D329 Support Adaptor Welded Asmb Channel, 7.45m</t>
  </si>
  <si>
    <t>SUB02083</t>
  </si>
  <si>
    <t>8.5m</t>
  </si>
  <si>
    <t>D01 Support A, 8.5m</t>
  </si>
  <si>
    <t>SUB02002</t>
  </si>
  <si>
    <t>D02 Support B, 8.5m</t>
  </si>
  <si>
    <t>SUB02005</t>
  </si>
  <si>
    <t>D03 Support C, 8.5m</t>
  </si>
  <si>
    <t>SUB02008</t>
  </si>
  <si>
    <t>D199 Tubular Support C4, CHS w/E plates, 8.5m</t>
  </si>
  <si>
    <t>SUB02070</t>
  </si>
  <si>
    <t>D212 Tubular Support C, CHS w/E plates, 8.5m</t>
  </si>
  <si>
    <t>SUB02073</t>
  </si>
  <si>
    <t>Adapter</t>
  </si>
  <si>
    <t>D330</t>
  </si>
  <si>
    <t>D330 Support Adaptor Channel</t>
  </si>
  <si>
    <t>SUB02084</t>
  </si>
  <si>
    <t>Angle</t>
  </si>
  <si>
    <t>D323</t>
  </si>
  <si>
    <t>D323 Support Mounting Angle</t>
  </si>
  <si>
    <t>SUB02080</t>
  </si>
  <si>
    <t>Asmb</t>
  </si>
  <si>
    <t>D39</t>
  </si>
  <si>
    <t>D39 Support Adaptor Welded Asmb Channel</t>
  </si>
  <si>
    <t>SUB02031</t>
  </si>
  <si>
    <t>D43</t>
  </si>
  <si>
    <t>D43 Support Adaptor Welded Asmb Channel</t>
  </si>
  <si>
    <t>SUB02035</t>
  </si>
  <si>
    <t>Beam</t>
  </si>
  <si>
    <t>D343</t>
  </si>
  <si>
    <t>D343 Support Adaptor Chan Beam</t>
  </si>
  <si>
    <t>SUB02094</t>
  </si>
  <si>
    <t>D40</t>
  </si>
  <si>
    <t>D40 Support Adaptor Beam</t>
  </si>
  <si>
    <t>SUB02032</t>
  </si>
  <si>
    <t>D44</t>
  </si>
  <si>
    <t>D44 Support Adaptor Beam</t>
  </si>
  <si>
    <t>SUB02036</t>
  </si>
  <si>
    <t>Cadap</t>
  </si>
  <si>
    <t>D334</t>
  </si>
  <si>
    <t>D334 Support Cross Adap for 1000mm offset, WAC</t>
  </si>
  <si>
    <t>SUB02086</t>
  </si>
  <si>
    <t>Channel</t>
  </si>
  <si>
    <t>D30 Support Adaptor Channel</t>
  </si>
  <si>
    <t>SUB02020</t>
  </si>
  <si>
    <t>D32</t>
  </si>
  <si>
    <t>D32 Support Adaptor Channel</t>
  </si>
  <si>
    <t>SUB02021</t>
  </si>
  <si>
    <t>D33</t>
  </si>
  <si>
    <t>D33 Support Adaptor Channel</t>
  </si>
  <si>
    <t>SUB02022</t>
  </si>
  <si>
    <t>D342</t>
  </si>
  <si>
    <t>D342 Support Adaptor Chan WA RHS</t>
  </si>
  <si>
    <t>SUB02093</t>
  </si>
  <si>
    <t>Cross</t>
  </si>
  <si>
    <t>D214</t>
  </si>
  <si>
    <t>D214 Support Cross Adap w/E points X from channel</t>
  </si>
  <si>
    <t>SUB02074</t>
  </si>
  <si>
    <t>D333</t>
  </si>
  <si>
    <t>D333 Support Cross Adapter X from Channel</t>
  </si>
  <si>
    <t>SUB02085</t>
  </si>
  <si>
    <t>D115</t>
  </si>
  <si>
    <t>D115 Support Surge Counter Mounting Bracket</t>
  </si>
  <si>
    <t>SUB02064</t>
  </si>
  <si>
    <t>D150</t>
  </si>
  <si>
    <t>D150 Support Structure UC w/end plates</t>
  </si>
  <si>
    <t>SUB02065</t>
  </si>
  <si>
    <t>D163</t>
  </si>
  <si>
    <t>D163 Support Cross Adap w/E points X from channel</t>
  </si>
  <si>
    <t>SUB02066</t>
  </si>
  <si>
    <t>D50</t>
  </si>
  <si>
    <t>D50 Support Cross Adapter X from Channel</t>
  </si>
  <si>
    <t>SUB02043</t>
  </si>
  <si>
    <t>D51</t>
  </si>
  <si>
    <t>D51 Support Cross Adapter X from Channel</t>
  </si>
  <si>
    <t>SUB02044</t>
  </si>
  <si>
    <t>D52</t>
  </si>
  <si>
    <t>D52 Support Cross Adapter X from Channel</t>
  </si>
  <si>
    <t>SUB02045</t>
  </si>
  <si>
    <t>D53</t>
  </si>
  <si>
    <t>D53 Support Cross Adapter X from Channel</t>
  </si>
  <si>
    <t>SUB02046</t>
  </si>
  <si>
    <t>D54</t>
  </si>
  <si>
    <t>D54 Support Cross Adapter X from Channel</t>
  </si>
  <si>
    <t>SUB02047</t>
  </si>
  <si>
    <t>D63</t>
  </si>
  <si>
    <t>D63 Support Adapter Plate</t>
  </si>
  <si>
    <t>SUB02048</t>
  </si>
  <si>
    <t>D66</t>
  </si>
  <si>
    <t>D66 Support Tie Bar Angle</t>
  </si>
  <si>
    <t>SUB02049</t>
  </si>
  <si>
    <t>D70</t>
  </si>
  <si>
    <t>D70 Support Cantliever Bracing Angle</t>
  </si>
  <si>
    <t>SUB02050</t>
  </si>
  <si>
    <t>D72</t>
  </si>
  <si>
    <t>D72 Support Tie Bar RHS with tabs</t>
  </si>
  <si>
    <t>SUB02053</t>
  </si>
  <si>
    <t>D73</t>
  </si>
  <si>
    <t>D73 Support Tie Bar RHS with tabs</t>
  </si>
  <si>
    <t>SUB02054</t>
  </si>
  <si>
    <t>D75</t>
  </si>
  <si>
    <t>D75 Support Tie Bar Angle</t>
  </si>
  <si>
    <t>SUB02057</t>
  </si>
  <si>
    <t>D76</t>
  </si>
  <si>
    <t>D76 Support Cantliever Bracing Angle</t>
  </si>
  <si>
    <t>SUB02058</t>
  </si>
  <si>
    <t>D77</t>
  </si>
  <si>
    <t>D77 Support Tie Bar Angle</t>
  </si>
  <si>
    <t>SUB02059</t>
  </si>
  <si>
    <t>D78</t>
  </si>
  <si>
    <t>D78 Support Tie Bar Angle</t>
  </si>
  <si>
    <t>SUB02060</t>
  </si>
  <si>
    <t>D79</t>
  </si>
  <si>
    <t>D79 Support Tie Bar RHS with tabs</t>
  </si>
  <si>
    <t>SUB02061</t>
  </si>
  <si>
    <t>D90</t>
  </si>
  <si>
    <t>D90 Support Spacer Plate Flat</t>
  </si>
  <si>
    <t>SUB02062</t>
  </si>
  <si>
    <t>D91</t>
  </si>
  <si>
    <t>D91 Support Washer Flat</t>
  </si>
  <si>
    <t>SUB02063</t>
  </si>
  <si>
    <t>GBM</t>
  </si>
  <si>
    <t>D338</t>
  </si>
  <si>
    <t>D338 Support P1 Gantry Beam Middle - WA RHS</t>
  </si>
  <si>
    <t>SUB02089</t>
  </si>
  <si>
    <t>GME</t>
  </si>
  <si>
    <t>D339</t>
  </si>
  <si>
    <t>D339 Support P1 Gantry Beam End - WA RHS</t>
  </si>
  <si>
    <t>SUB02090</t>
  </si>
  <si>
    <t>LBU</t>
  </si>
  <si>
    <t>D336</t>
  </si>
  <si>
    <t>D336 Support Gantry Leg Bottom Upright - WA RHS</t>
  </si>
  <si>
    <t>SUB02087</t>
  </si>
  <si>
    <t>LTU</t>
  </si>
  <si>
    <t>D337</t>
  </si>
  <si>
    <t>D337 Support Gantry Leg Top Upright - WA RHS</t>
  </si>
  <si>
    <t>SUB02088</t>
  </si>
  <si>
    <t>Mounting</t>
  </si>
  <si>
    <t>D218</t>
  </si>
  <si>
    <t>D218 Support Mounting Angle</t>
  </si>
  <si>
    <t>SUB02075</t>
  </si>
  <si>
    <t>PGE</t>
  </si>
  <si>
    <t>D341</t>
  </si>
  <si>
    <t>D341 Support Goal Post Gantry End - WA RHS</t>
  </si>
  <si>
    <t>SUB02092</t>
  </si>
  <si>
    <t>PGM</t>
  </si>
  <si>
    <t>D340</t>
  </si>
  <si>
    <t>D340 Support Goal Post Gantry Middle - WA RHS</t>
  </si>
  <si>
    <t>SUB02091</t>
  </si>
  <si>
    <t>D10 Support Adaptor Plate</t>
  </si>
  <si>
    <t>SUB02009</t>
  </si>
  <si>
    <t>D11</t>
  </si>
  <si>
    <t>D11 Support Adaptor Plate</t>
  </si>
  <si>
    <t>SUB02010</t>
  </si>
  <si>
    <t>D12</t>
  </si>
  <si>
    <t>D12 Support Adaptor Plate</t>
  </si>
  <si>
    <t>SUB02011</t>
  </si>
  <si>
    <t>D13</t>
  </si>
  <si>
    <t>D13 Support Adaptor Plate</t>
  </si>
  <si>
    <t>SUB02012</t>
  </si>
  <si>
    <t>D14</t>
  </si>
  <si>
    <t>D14 Support Adaptor Plate</t>
  </si>
  <si>
    <t>SUB02013</t>
  </si>
  <si>
    <t>RHS</t>
  </si>
  <si>
    <t>D28</t>
  </si>
  <si>
    <t>D28 Support Adaptor RHS</t>
  </si>
  <si>
    <t>SUB02017</t>
  </si>
  <si>
    <t>D194</t>
  </si>
  <si>
    <t>D194 Support Deatil of Spacer Flat</t>
  </si>
  <si>
    <t>SUB02067</t>
  </si>
  <si>
    <t>TieBar</t>
  </si>
  <si>
    <t>D327</t>
  </si>
  <si>
    <t>D327 Support Tie Bar RHS with tabs</t>
  </si>
  <si>
    <t>SUB02081</t>
  </si>
  <si>
    <t>D344</t>
  </si>
  <si>
    <t>D344 Support Tie Bar Angle</t>
  </si>
  <si>
    <t>SUB02095</t>
  </si>
  <si>
    <t>WAC</t>
  </si>
  <si>
    <t>D15</t>
  </si>
  <si>
    <t>D15 Support Adaptor WAC</t>
  </si>
  <si>
    <t>SUB02014</t>
  </si>
  <si>
    <t>D16</t>
  </si>
  <si>
    <t>D16 Support Adaptor WAC</t>
  </si>
  <si>
    <t>SUB02015</t>
  </si>
  <si>
    <t>D25</t>
  </si>
  <si>
    <t>D25 Support Adaptor WAC</t>
  </si>
  <si>
    <t>SUB02016</t>
  </si>
  <si>
    <t>WARHS</t>
  </si>
  <si>
    <t>D347</t>
  </si>
  <si>
    <t>D347 Support Adaptor Chan WA RHS</t>
  </si>
  <si>
    <t>SUB02096</t>
  </si>
  <si>
    <t>SVC</t>
  </si>
  <si>
    <t>150/-75</t>
  </si>
  <si>
    <t>Static Var Comp +150/-75MVAr - 275kV</t>
  </si>
  <si>
    <t>Static Var Comp +150/-75MVAr - 400kV</t>
  </si>
  <si>
    <t>225/-x</t>
  </si>
  <si>
    <t xml:space="preserve">Static Var Comp +225/-xMVAr - 400kV </t>
  </si>
  <si>
    <t>switchgear</t>
  </si>
  <si>
    <t>132kV GIS Switchgear Bay</t>
  </si>
  <si>
    <t>SUB00278</t>
  </si>
  <si>
    <t>275kV GIS Switchgear Bay</t>
  </si>
  <si>
    <t>SUB00277</t>
  </si>
  <si>
    <t>400kV GIS Switchgear Bay</t>
  </si>
  <si>
    <t>SUB01088</t>
  </si>
  <si>
    <t>Bus</t>
  </si>
  <si>
    <t>Bus Coupler Bay T155-2</t>
  </si>
  <si>
    <t>SUB00239</t>
  </si>
  <si>
    <t>Bus Coupler Bay T155-3</t>
  </si>
  <si>
    <t>SUB40240</t>
  </si>
  <si>
    <t>Coupler</t>
  </si>
  <si>
    <t>Complete Bus Coupler Bay</t>
  </si>
  <si>
    <t>SUB00237</t>
  </si>
  <si>
    <t>S-2</t>
  </si>
  <si>
    <t>Bus Section Bay T155-2</t>
  </si>
  <si>
    <t>SUB00240</t>
  </si>
  <si>
    <t>S-3</t>
  </si>
  <si>
    <t>Bus Section Bay T155-3</t>
  </si>
  <si>
    <t>SUB40241</t>
  </si>
  <si>
    <t>Complete Bus Coupler Bay (no SF6)</t>
  </si>
  <si>
    <t>SUB40237</t>
  </si>
  <si>
    <t>Feeder</t>
  </si>
  <si>
    <t>Feeder Bay T155-2</t>
  </si>
  <si>
    <t>SUB00238</t>
  </si>
  <si>
    <t>Feeder Bay T155-3</t>
  </si>
  <si>
    <t>SUB40239</t>
  </si>
  <si>
    <t>GIS Bushings Equipment</t>
  </si>
  <si>
    <t>SUB00241</t>
  </si>
  <si>
    <t>2phase</t>
  </si>
  <si>
    <t xml:space="preserve">132kV Post Insulator No Foundation 2ph </t>
  </si>
  <si>
    <t>SUB01034</t>
  </si>
  <si>
    <t>3p</t>
  </si>
  <si>
    <t>132kV Earth Switch 3ph</t>
  </si>
  <si>
    <t>SUB01085</t>
  </si>
  <si>
    <t>3phase</t>
  </si>
  <si>
    <t xml:space="preserve">132kV Post Insulator No Foundation 3ph </t>
  </si>
  <si>
    <t>SUB01035</t>
  </si>
  <si>
    <t>CT 1ph</t>
  </si>
  <si>
    <t>132kV CT No Foundation 1ph</t>
  </si>
  <si>
    <t>SUB01040</t>
  </si>
  <si>
    <t>CVT</t>
  </si>
  <si>
    <t>132kV CVT No Foundation 1ph</t>
  </si>
  <si>
    <t>SUB01039</t>
  </si>
  <si>
    <t>disconnector</t>
  </si>
  <si>
    <t>132kV Disconnector No Foundation 3ph</t>
  </si>
  <si>
    <t>SUB01043</t>
  </si>
  <si>
    <t>earth</t>
  </si>
  <si>
    <t>132kV Earth Switch No Foundation 1ph</t>
  </si>
  <si>
    <t>SUB01041</t>
  </si>
  <si>
    <t>pantograph</t>
  </si>
  <si>
    <t>132kV Pantograph No Foundation 1ph</t>
  </si>
  <si>
    <t>SUB01038</t>
  </si>
  <si>
    <t>Polymeric</t>
  </si>
  <si>
    <t>132kV Polymeric SA No Foundation 1ph</t>
  </si>
  <si>
    <t>SUB01037</t>
  </si>
  <si>
    <t>porcelain</t>
  </si>
  <si>
    <t>132kV Porcelain SA No Foundation 1ph</t>
  </si>
  <si>
    <t>SUB01036</t>
  </si>
  <si>
    <t>132kV SF6 Circuit Breaker No Foundation 3ph</t>
  </si>
  <si>
    <t>SUB01032</t>
  </si>
  <si>
    <t>voltage</t>
  </si>
  <si>
    <t>132kV Voltage Transformers No Foundation 1ph</t>
  </si>
  <si>
    <t>SUB01042</t>
  </si>
  <si>
    <t>1phase</t>
  </si>
  <si>
    <t>275kV Earth Switch No Foundation 1ph</t>
  </si>
  <si>
    <t>SUB01026</t>
  </si>
  <si>
    <t xml:space="preserve">275kV Post Insulator 2ph </t>
  </si>
  <si>
    <t>SUB01019</t>
  </si>
  <si>
    <t xml:space="preserve">275kV Post Insulator 3ph </t>
  </si>
  <si>
    <t>SUB01020</t>
  </si>
  <si>
    <t>circuit</t>
  </si>
  <si>
    <t>275kV SF6 Circuit Breaker 3ph</t>
  </si>
  <si>
    <t>SUB01017</t>
  </si>
  <si>
    <t>275kV CT No Foundation 1ph</t>
  </si>
  <si>
    <t>SUB01025</t>
  </si>
  <si>
    <t>275kV CVT No Foundation 1ph</t>
  </si>
  <si>
    <t>SUB01024</t>
  </si>
  <si>
    <t>275kV Disconnector No Foundation 3ph</t>
  </si>
  <si>
    <t>SUB01028</t>
  </si>
  <si>
    <t>275kV Earth Switch 3ph</t>
  </si>
  <si>
    <t>SUB01086</t>
  </si>
  <si>
    <t>275kV Pantograph No Foundation 1ph</t>
  </si>
  <si>
    <t>SUB01023</t>
  </si>
  <si>
    <t>polymeric</t>
  </si>
  <si>
    <t>275kV Polymeric SA No Foundation 1ph</t>
  </si>
  <si>
    <t>SUB01022</t>
  </si>
  <si>
    <t>275kV Porcelain SA 1ph</t>
  </si>
  <si>
    <t>SUB01021</t>
  </si>
  <si>
    <t>275kV Voltage Transformers No Foundation 1ph</t>
  </si>
  <si>
    <t>SUB01027</t>
  </si>
  <si>
    <t>400kV Earth Switch 1ph</t>
  </si>
  <si>
    <t>SUB01011</t>
  </si>
  <si>
    <t>400kV Earth Switch 3ph</t>
  </si>
  <si>
    <t>SUB01087</t>
  </si>
  <si>
    <t>400kV CT 1ph</t>
  </si>
  <si>
    <t>SUB01010</t>
  </si>
  <si>
    <t>400kV CVT No Foundation 1ph</t>
  </si>
  <si>
    <t>SUB01009</t>
  </si>
  <si>
    <t>400kV Disconnector 3ph</t>
  </si>
  <si>
    <t>SUB01013</t>
  </si>
  <si>
    <t>Pantograph</t>
  </si>
  <si>
    <t>400kV Pantograph 1ph</t>
  </si>
  <si>
    <t>SUB01008</t>
  </si>
  <si>
    <t>400kV Polymeric SA 1ph</t>
  </si>
  <si>
    <t>SUB01007</t>
  </si>
  <si>
    <t>400kV Porcelain SA 1ph</t>
  </si>
  <si>
    <t>SUB01006</t>
  </si>
  <si>
    <t>shunt</t>
  </si>
  <si>
    <t>400kV Shunt Reactor</t>
  </si>
  <si>
    <t>400kV Voltage Transformers 1ph</t>
  </si>
  <si>
    <t>SUB01012</t>
  </si>
  <si>
    <t>Circuits</t>
  </si>
  <si>
    <t>400kV SF6 Circuit Breaker 3ph</t>
  </si>
  <si>
    <t>SUB01002</t>
  </si>
  <si>
    <t>Gantry</t>
  </si>
  <si>
    <t>400kV Gantry, Single Circuit</t>
  </si>
  <si>
    <t>SUB01001</t>
  </si>
  <si>
    <t>Insulator</t>
  </si>
  <si>
    <t xml:space="preserve">400kV Post Insulator 2ph </t>
  </si>
  <si>
    <t>SUB01004</t>
  </si>
  <si>
    <t xml:space="preserve">400kV Post Insulator 3ph </t>
  </si>
  <si>
    <t>SUB01005</t>
  </si>
  <si>
    <t>200mm</t>
  </si>
  <si>
    <t>New Stone Road Access, Quarried 200mm</t>
  </si>
  <si>
    <t>Limestone, crushed, for mill/CH U</t>
  </si>
  <si>
    <t>OHL00300</t>
  </si>
  <si>
    <t>New Stone Road Access, Quarried 250mm</t>
  </si>
  <si>
    <t>OHL00301</t>
  </si>
  <si>
    <t>Panel</t>
  </si>
  <si>
    <t>Temporary Roadway Metal Panels (2400x1200)</t>
  </si>
  <si>
    <t>Aluminium, production mix, cast alloy, at plant/RER U</t>
  </si>
  <si>
    <t>Steel, converter, low-alloyed, at plant/RER U</t>
  </si>
  <si>
    <t>OHL00400</t>
  </si>
  <si>
    <t>Temporary Roadway Plastic Panels (2400x1200)</t>
  </si>
  <si>
    <t>Polyethylene, HDPE, granulate, at plant/RER U</t>
  </si>
  <si>
    <t>OHL00401</t>
  </si>
  <si>
    <t>New Stone Road Access, Recycled 200mm</t>
  </si>
  <si>
    <t>OHL00304</t>
  </si>
  <si>
    <t>New Stone Road Access, Recycled 250mm</t>
  </si>
  <si>
    <t>OHL00305</t>
  </si>
  <si>
    <t>New Stone Road Access, Quarried 300mm</t>
  </si>
  <si>
    <t>OHL00302</t>
  </si>
  <si>
    <t>New Stone Road Access, Recycled 300mm</t>
  </si>
  <si>
    <t>OHL00306</t>
  </si>
  <si>
    <t>New Stone Road Access, Quarried 500mm</t>
  </si>
  <si>
    <t>OHL00303</t>
  </si>
  <si>
    <t>New Stone Road Access, Recycled 500mm</t>
  </si>
  <si>
    <t>OHL00307</t>
  </si>
  <si>
    <t>11m</t>
  </si>
  <si>
    <t>11m Height Scaffolding, per m length</t>
  </si>
  <si>
    <t>m per week</t>
  </si>
  <si>
    <t>Sawn timber, softwood, raw, kiln dried, u=10%, at plant/RER U</t>
  </si>
  <si>
    <t>07.04.01.03 Scaffolding</t>
  </si>
  <si>
    <t>OHL00500</t>
  </si>
  <si>
    <t>13m</t>
  </si>
  <si>
    <t>13m Height Scaffolding, per m length</t>
  </si>
  <si>
    <t>OHL00501</t>
  </si>
  <si>
    <t>15m</t>
  </si>
  <si>
    <t>15m Height Scaffolding, per m length</t>
  </si>
  <si>
    <t>OHL00502</t>
  </si>
  <si>
    <t>17m</t>
  </si>
  <si>
    <t>17m Height Scaffolding, per m length</t>
  </si>
  <si>
    <t>OHL00503</t>
  </si>
  <si>
    <t>19m</t>
  </si>
  <si>
    <t>19m Height Scaffolding, per m length</t>
  </si>
  <si>
    <t>OHL00504</t>
  </si>
  <si>
    <t>21m</t>
  </si>
  <si>
    <t>21m Height Scaffolding, per m length</t>
  </si>
  <si>
    <t>OHL00505</t>
  </si>
  <si>
    <t>5m</t>
  </si>
  <si>
    <t>5m Height Scaffolding, per m length</t>
  </si>
  <si>
    <t>OHL00506</t>
  </si>
  <si>
    <t>7m</t>
  </si>
  <si>
    <t>7m Height Scaffolding, per m length</t>
  </si>
  <si>
    <t>OHL00507</t>
  </si>
  <si>
    <t>9m</t>
  </si>
  <si>
    <t>9m Height Scaffolding, per m length</t>
  </si>
  <si>
    <t>OHL00508</t>
  </si>
  <si>
    <t>4C</t>
  </si>
  <si>
    <t>Burial</t>
  </si>
  <si>
    <t>4 Core 400mm² XLPE/LSF/SWA/LSF BS6724 - Direct burial</t>
  </si>
  <si>
    <t>4 Core 400mm² XLPE/LSF/SWA/LSF BS6724 - In trough</t>
  </si>
  <si>
    <t>10PR</t>
  </si>
  <si>
    <t>Cable 10PR 0.5mm² XLPE/CAM/LSZH/SWA/LSZH</t>
  </si>
  <si>
    <t>12C</t>
  </si>
  <si>
    <t>Cable 12C 2.5mm² XLPE/LSF/SWA/LSF, White</t>
  </si>
  <si>
    <t>19C</t>
  </si>
  <si>
    <t>Cable 19C 2.5mm² XLPE/LSF/SWA/LSF, White</t>
  </si>
  <si>
    <t>20PR</t>
  </si>
  <si>
    <t>Cable 20PR 0.5mm² XLPE/CAM/LSZH/SWA/LSZH</t>
  </si>
  <si>
    <t>27C</t>
  </si>
  <si>
    <t>Cable 27C 2.5mm² XLPE/LSF/SWA/LSF, White</t>
  </si>
  <si>
    <t>2C</t>
  </si>
  <si>
    <t>Cable 2C 10mm² XLPE/LSF/SWA/LSF BS6724</t>
  </si>
  <si>
    <t>Cable 2C 120mm² XLPE/LSF/SWA/LSF BS6724</t>
  </si>
  <si>
    <t>Cable 2C 150mm² XLPE/LSF/SWA/LSF BS6724</t>
  </si>
  <si>
    <t>Cable 2C 16mm² XLPE/LSF/SWA/LSF BS6724</t>
  </si>
  <si>
    <t>Cable 2C 2.5mm² XLPE/LSF/SWA/LSF BS6724</t>
  </si>
  <si>
    <t>Cable 2C 2.5mm² XLPE/LSF/SWA/LSF, White</t>
  </si>
  <si>
    <t>Cable 2C 25mm² XLPE/LSF/SWA/LSF BS6724</t>
  </si>
  <si>
    <t>Cable 2C 35mm² XLPE/LSF/SWA/LSF BS6724</t>
  </si>
  <si>
    <t>Cable 2C 4mm² XLPE/LSF/SWA/LSF BS6724</t>
  </si>
  <si>
    <t>Cable 2C 6mm² XLPE/LSF/SWA/LSF BS6724</t>
  </si>
  <si>
    <t>Cable 2C 70mm² XLPE/LSF/SWA/LSF BS6724</t>
  </si>
  <si>
    <t>Cable 2C 95mm² XLPE/LSF/SWA/LSF BS6724</t>
  </si>
  <si>
    <t>2PR</t>
  </si>
  <si>
    <t>Cable 2PR 0.5mm² XLPE/CAM/LSZH/SWA/LSZH</t>
  </si>
  <si>
    <t>3C</t>
  </si>
  <si>
    <t>Cable 3C 2.5mm² XLPE/LSF/SWA/LSF BS6724</t>
  </si>
  <si>
    <t>Cable 3C 2.5mm² XLPE/LSF/SWA/LSF, White</t>
  </si>
  <si>
    <t>Cable 3C 6mm² XLPE/LSF/SWA/LSF BS6724</t>
  </si>
  <si>
    <t>Cable 4C 10mm² XLPE/LSF/SWA/LSF BS6724</t>
  </si>
  <si>
    <t>Cable 4C 120mm² XLPE/LSF/SWA/LSF BS6724</t>
  </si>
  <si>
    <t>Cable 4C 150mm² XLPE/LSF/SWA/LSF BS6724</t>
  </si>
  <si>
    <t>Cable 4C 16mm² XLPE/LSF/SWA/LSF BS6724</t>
  </si>
  <si>
    <t>Cable 4C 185mm² XLPE/LSF/SWA/LSF BS6724</t>
  </si>
  <si>
    <t>Cable 4C 2.5mm² XLPE/LSF/SWA/LSF BS6724</t>
  </si>
  <si>
    <t>Cable 4C 2.5mm² XLPE/LSF/SWA/LSF,  White</t>
  </si>
  <si>
    <t>Cable 4C 25mm² XLPE/LSF/SWA/LSF BS6724</t>
  </si>
  <si>
    <t>Cable 4C 300mm² XLPE/LSF/SWA/LSF BS6724</t>
  </si>
  <si>
    <t>Cable 4C 35mm² XLPE/LSF/SWA/LSF BS6724</t>
  </si>
  <si>
    <t>Cable 4C 400mm² XLPE/LSF/SWA/LSF BS6724</t>
  </si>
  <si>
    <t>Cable 4C 4mm² XLPE/LSF/SWA/LSF BS6724</t>
  </si>
  <si>
    <t>Cable 4C 6mm² XLPE/LSF/SWA/LSF BS6724</t>
  </si>
  <si>
    <t>Cable 4C 70mm² XLPE/LSF/SWA/LSF BS6724</t>
  </si>
  <si>
    <t>Cable 4C 95mm² XLPE/LSF/SWA/LSF BS6724</t>
  </si>
  <si>
    <t>5C</t>
  </si>
  <si>
    <t>Cable 5C 4mm² XLPE/LSF/SWA/LSF, White</t>
  </si>
  <si>
    <t>Cable 5C 6mm² XLPE/LSF/SWA/LSF,  White</t>
  </si>
  <si>
    <t>5PR</t>
  </si>
  <si>
    <t>Cable 5PR 0.5mm² XLPE/CAM/LSZH/SWA/LSZH</t>
  </si>
  <si>
    <t>7PR</t>
  </si>
  <si>
    <t>Cable 7 PR 0.5mm² PE/PE/SWA 15KV</t>
  </si>
  <si>
    <t>Cable 7 PR 0.5mm² PE/PE/SWA/PVC 5KV</t>
  </si>
  <si>
    <t>7C</t>
  </si>
  <si>
    <t>Cable 7C 2.5mm² XLPE/LSF/SWA/LSF,  White</t>
  </si>
  <si>
    <t>Cable 7C 4mm² XLPE/LSF/SWA/LSF, White</t>
  </si>
  <si>
    <t>Cable 7C 6mm² XLPE/LSF/SWA/LSF, White</t>
  </si>
  <si>
    <t>NEEDS CHECKING</t>
  </si>
  <si>
    <t>USED TO BE MAPPED NO LONGER IN CAt</t>
  </si>
  <si>
    <t>E-Fit-Steel-Aus-Gen-0</t>
  </si>
  <si>
    <t>E-Fit-Steel-A-R-Gen-0</t>
  </si>
  <si>
    <t>E-Fit-Steel-Bra-Gen-0</t>
  </si>
  <si>
    <t>E-Fit-Steel-Chi-Gen-0</t>
  </si>
  <si>
    <t>S-Sin-140mm--Gen-0</t>
  </si>
  <si>
    <t>S-Sin-190mm--Gen-0</t>
  </si>
  <si>
    <t>S-Sin-220mm--Gen-0</t>
  </si>
  <si>
    <t>S-Sin-250mm--Gen-0</t>
  </si>
  <si>
    <t>S-Sin-60mm--Gen-0</t>
  </si>
  <si>
    <t>S-Sin-90mm--Gen-0</t>
  </si>
  <si>
    <t>S-Tra-132kv-2ph-Gen-0</t>
  </si>
  <si>
    <t>S-Tra-275kv-2ph-Gen-0</t>
  </si>
  <si>
    <t>S-Tra-Insula-2ph-Gen-0</t>
  </si>
  <si>
    <t>S-Tra-132kv-Pol-Gen-0</t>
  </si>
  <si>
    <t>S-Tra-132kv-3ph-Gen-0</t>
  </si>
  <si>
    <t>S-Tra-275kv-3ph-Gen-0</t>
  </si>
  <si>
    <t>S-Tra-Insula-3ph-Gen-0</t>
  </si>
  <si>
    <t>S-Tra-132kv-por-Gen-0</t>
  </si>
  <si>
    <t>S-Tra-275kv-pol-Gen-0</t>
  </si>
  <si>
    <t>S-Tra-132kv-CT -Gen-0</t>
  </si>
  <si>
    <t>S-Tra-275kv-por-Gen-0</t>
  </si>
  <si>
    <t>S-Tra-400kv-Pol-Gen-0</t>
  </si>
  <si>
    <t>S-Tra-400kv-Por-Gen-0</t>
  </si>
  <si>
    <t>S-Tra-275kv-CVT-Gen-0</t>
  </si>
  <si>
    <t>S-Tra-132kv-vol-Gen-0</t>
  </si>
  <si>
    <t>S-Tra-275kv-vol-Gen-0</t>
  </si>
  <si>
    <t>S-Tra-400kv-CVT-Gen-0</t>
  </si>
  <si>
    <t>S-Tra-132kv-ear-Gen-0</t>
  </si>
  <si>
    <t>S-Tra-275kv-CT -Gen-0</t>
  </si>
  <si>
    <t>S-Tra-132kv-CVT-Gen-0</t>
  </si>
  <si>
    <t>S-Tra-400kv-vol-Gen-0</t>
  </si>
  <si>
    <t>S-Tra-400kv-CT -Gen-0</t>
  </si>
  <si>
    <t>S-Tra-275kv-1ph-Gen-0</t>
  </si>
  <si>
    <t>S-Tra-400kv-1ph-Gen-0</t>
  </si>
  <si>
    <t>S-Tra-132kv-dis-Gen-0</t>
  </si>
  <si>
    <t>S-Tra-132kv-3p-Gen-0</t>
  </si>
  <si>
    <t>S-Tra-132kv-pan-Gen-0</t>
  </si>
  <si>
    <t>S-Tra-275kv-pan-Gen-0</t>
  </si>
  <si>
    <t>S-Tra-275kv-ear-Gen-0</t>
  </si>
  <si>
    <t>S-Tra-275kv-dis-Gen-0</t>
  </si>
  <si>
    <t>S-Tra-400kv-Pan-Gen-0</t>
  </si>
  <si>
    <t>S-Tra-400kv-2ph-Gen-0</t>
  </si>
  <si>
    <t>S-Tra-275kv-cir-Gen-0</t>
  </si>
  <si>
    <t>S-Tra-132kv-SF6-Gen-0</t>
  </si>
  <si>
    <t>S-Tra-400kv-dis-Gen-0</t>
  </si>
  <si>
    <t>S-Tra-Gantry-Sin-Gen-0</t>
  </si>
  <si>
    <t>S-Tra-Circui-3ph-Gen-0</t>
  </si>
  <si>
    <t>S-Swi-GIS-Bus-Gen-0</t>
  </si>
  <si>
    <t>S-Swi-132kv-swi-Gen-0</t>
  </si>
  <si>
    <t>S-Swi-275kv-swi-Gen-0</t>
  </si>
  <si>
    <t>S-Swi-Bus-3-Gen-0</t>
  </si>
  <si>
    <t>S-Swi-Bus-S-3-Gen-0</t>
  </si>
  <si>
    <t>S-Swi-Feeder-3-Gen-0</t>
  </si>
  <si>
    <t>S-Swi-Bus-2-Gen-0</t>
  </si>
  <si>
    <t>S-Swi-Bus-S-2-Gen-0</t>
  </si>
  <si>
    <t>S-Swi-400kv-swi-Gen-0</t>
  </si>
  <si>
    <t>S-Swi-Bus-Cou-Gen-0</t>
  </si>
  <si>
    <t>S-Swi-Bus-SF6-Gen-0</t>
  </si>
  <si>
    <t>S-Swi-Feeder-2-Gen-0</t>
  </si>
  <si>
    <t>S-Tra-400kv-shu-Gen-0</t>
  </si>
  <si>
    <t>S-Int-1100MV-400-Gen-0</t>
  </si>
  <si>
    <t>S-SGT-180MVA-400-Gen-0</t>
  </si>
  <si>
    <t>S-SGT-240MVA-275-Gen-0</t>
  </si>
  <si>
    <t>S-SGT-240MVA-400-Gen-0</t>
  </si>
  <si>
    <t>E-Geo-Tensar--Gen-0</t>
  </si>
  <si>
    <t>E-Lay-Compac--Gen-0</t>
  </si>
  <si>
    <t>E-MOT-1--Gen-0</t>
  </si>
  <si>
    <t>E-Pil-300mm-6F2-Gen-0</t>
  </si>
  <si>
    <t>E-Pil-300mm--Gen-0</t>
  </si>
  <si>
    <t>E-Pil-300mm-MOT-Gen-0</t>
  </si>
  <si>
    <t>E-Pro-materi--Gen-0</t>
  </si>
  <si>
    <t>E-Rem-Dispos--Gen-0</t>
  </si>
  <si>
    <t>E-ter-Geotex--Gen-0</t>
  </si>
  <si>
    <t>E-Gen-Pump-Aqu-Gen-0</t>
  </si>
  <si>
    <t>E-Dra---Gen-0</t>
  </si>
  <si>
    <t>E-Dum---Gen-0</t>
  </si>
  <si>
    <t>E-Fou---Gen-0</t>
  </si>
  <si>
    <t>E-Hea---Gen-0</t>
  </si>
  <si>
    <t>E-Int-Petrol--Gen-0</t>
  </si>
  <si>
    <t>E-Man---Gen-0</t>
  </si>
  <si>
    <t>E-Mod-0.6m--Gen-0</t>
  </si>
  <si>
    <t>E-Pum-3m--Gen-0</t>
  </si>
  <si>
    <t>E-Soa---Gen-0</t>
  </si>
  <si>
    <t>E-UPV---Gen-0</t>
  </si>
  <si>
    <t>E-Duc-BT-dra-Gen-0</t>
  </si>
  <si>
    <t>E-Duc-BT-duc-Gen-0</t>
  </si>
  <si>
    <t>E-Duc-Earthi--Gen-0</t>
  </si>
  <si>
    <t>E-Duc-Power --Gen-0</t>
  </si>
  <si>
    <t>E-Duc-Earth -pit-Gen-0</t>
  </si>
  <si>
    <t>E-Duc-Extra --Gen-0</t>
  </si>
  <si>
    <t>E-Duc-Extra -Con-Gen-0</t>
  </si>
  <si>
    <t>E-Gen-Firewa-per-Gen-0</t>
  </si>
  <si>
    <t>E-Gen-Firewa-Fou-Gen-0</t>
  </si>
  <si>
    <t>E-Gen-Noise-Bri-Gen-0</t>
  </si>
  <si>
    <t>E-Gen-Oil Co-Tan-Gen-0</t>
  </si>
  <si>
    <t>E-ACO-kerbs--Gen-0</t>
  </si>
  <si>
    <t>E-Con---Gen-0</t>
  </si>
  <si>
    <t>E-Ker-Oil Co--Gen-0</t>
  </si>
  <si>
    <t>E-Ker-roads--Gen-0</t>
  </si>
  <si>
    <t>E-Pav---Gen-0</t>
  </si>
  <si>
    <t>E-Pla-kerbs-dur-Gen-0</t>
  </si>
  <si>
    <t>E-Pla-kerbs-Env-Gen-0</t>
  </si>
  <si>
    <t>E-Res-tarmac--Gen-0</t>
  </si>
  <si>
    <t>E-SF6-Path--Gen-0</t>
  </si>
  <si>
    <t>E-SF6-washdo--Gen-0</t>
  </si>
  <si>
    <t>E-Tar---Gen-0</t>
  </si>
  <si>
    <t>E-Tem-Access-Roa-Gen-0</t>
  </si>
  <si>
    <t>E-Wat-Connec--Gen-0</t>
  </si>
  <si>
    <t>E-Fir---Gen-0</t>
  </si>
  <si>
    <t>E-Gen-Bund-Die-Gen-0</t>
  </si>
  <si>
    <t>E-Fen-Traffi-Arm-Gen-0</t>
  </si>
  <si>
    <t>E-Fen-Chain --Gen-0</t>
  </si>
  <si>
    <t>E-Fen-Electr-Sli-Gen-0</t>
  </si>
  <si>
    <t>E-Fen-Electr-Gal-Gen-0</t>
  </si>
  <si>
    <t>E-Fen-Gates-Dou-Gen-0</t>
  </si>
  <si>
    <t>E-Fen-Gates-Per-Gen-0</t>
  </si>
  <si>
    <t>E-Fen-Height-Per-Gen-0</t>
  </si>
  <si>
    <t>E-Fen-Height-Tem-Gen-0</t>
  </si>
  <si>
    <t>E-Fen-palisa-Loc-Gen-0</t>
  </si>
  <si>
    <t>E-Fen-palisa--Gen-0</t>
  </si>
  <si>
    <t>E-Fen-Perime-1m -Gen-0</t>
  </si>
  <si>
    <t>E-Fen-Stock --Gen-0</t>
  </si>
  <si>
    <t>E-Lig-Light -6m-Gen-0</t>
  </si>
  <si>
    <t>C-Mat-Con-C12--2-Gen-1</t>
  </si>
  <si>
    <t>C-Mat-Con-C12--3-Gen-1</t>
  </si>
  <si>
    <t>C-Mat-Con-C16-Gen3-2-Gen-1</t>
  </si>
  <si>
    <t>C-Mat-Con-C16-Gen3-3-Gen-1</t>
  </si>
  <si>
    <t>C-Mat-Con-C20--2-Gen-1</t>
  </si>
  <si>
    <t>C-Mat-Con-C20--3-Gen-1</t>
  </si>
  <si>
    <t>C-Mat-Con-C25-FND2-1-Gen-0</t>
  </si>
  <si>
    <t>C-Mat-Con-C25-FND3-1-Gen-0</t>
  </si>
  <si>
    <t>C-Mat-Con-C25-FND2-2-Gen-1</t>
  </si>
  <si>
    <t>C-Mat-Con-C25-FND3-2-Gen-1</t>
  </si>
  <si>
    <t>C-Mat-Con-C25-FND2-3-Gen-1</t>
  </si>
  <si>
    <t>C-Mat-Con-C25-FND3-3-Gen-1</t>
  </si>
  <si>
    <t>C-Mat-Con-C28-PAV2-2-Gen-1</t>
  </si>
  <si>
    <t>C-Mat-Con-C28-PAV2-3-Gen-1</t>
  </si>
  <si>
    <t>C-Mat-Con-C35-XS2-1-Gen-0</t>
  </si>
  <si>
    <t>C-Mat-Con-C35-XS2-2-Gen-1</t>
  </si>
  <si>
    <t>C-Mat-Con-C35-XS2-3-Gen-1</t>
  </si>
  <si>
    <t>C-Mat-Con-C35-XS3-1-Gen-0</t>
  </si>
  <si>
    <t>C-Mat-Con-C35-XS3-2-Gen-1</t>
  </si>
  <si>
    <t>C-Mat-Con-C35-XS3-3-Gen-1</t>
  </si>
  <si>
    <t>E-Gen-Piling-She-Gen-0</t>
  </si>
  <si>
    <t>E-Pil---Gen-0</t>
  </si>
  <si>
    <t>E-Sea-132kv-pol-Gen-0</t>
  </si>
  <si>
    <t>E-Sea-132kv-Por-Gen-0</t>
  </si>
  <si>
    <t>E-Sea-275kv-pol-Gen-0</t>
  </si>
  <si>
    <t>E-Sea-275kv-Por-Gen-0</t>
  </si>
  <si>
    <t>E-Sea-400kv-pol-Gen-0</t>
  </si>
  <si>
    <t>E-Sea-400kv-Por-Gen-0</t>
  </si>
  <si>
    <t>E-XLP-132kv-120-Gen-0</t>
  </si>
  <si>
    <t>E-XLP-275kv-Alu-Gen-0</t>
  </si>
  <si>
    <t>E-XLP-275kv-Lea-Gen-0</t>
  </si>
  <si>
    <t>E-XLP-275kv-Wel-Gen-0</t>
  </si>
  <si>
    <t>E-XLP-400kv-She-Gen-0</t>
  </si>
  <si>
    <t>E-XLP-400kv-Alu-Gen-0</t>
  </si>
  <si>
    <t>E-Con-Ear-Ear-31-36-AA/-Gen-0</t>
  </si>
  <si>
    <t>E-Con-Ear-Ear-31-48-AA/-Gen-0</t>
  </si>
  <si>
    <t>E-Con-Ear-Ear-34-36-AA/-Gen-0</t>
  </si>
  <si>
    <t>E-Con-Ear-Ear-34-48-AA/-Gen-0</t>
  </si>
  <si>
    <t>E-Con-Ear-Ear-37-24-AA/-Gen-0</t>
  </si>
  <si>
    <t>E-Con-Ear-Ear-41-24-AA/-Gen-0</t>
  </si>
  <si>
    <t>E-Con-Con-Con-Arauca-0-Gen-0</t>
  </si>
  <si>
    <t>E-Con-Con-Con-Collyb-0-Gen-0</t>
  </si>
  <si>
    <t>E-Con-Con-Con-DNO-0-Gen-0</t>
  </si>
  <si>
    <t>E-Con-Con-Con-Fibral-0-Gen-0</t>
  </si>
  <si>
    <t>E-Con-Con-Con-Horse-0-Gen-0</t>
  </si>
  <si>
    <t>E-Con-Con-Con-Keziah-Lum-Gen-0</t>
  </si>
  <si>
    <t>E-Con-Con-Con-Keziah-Q&amp;Q-Gen-0</t>
  </si>
  <si>
    <t>E-Con-Con-Con-Lynx-0-Gen-0</t>
  </si>
  <si>
    <t>E-Con-Con-Con-Matthe-0-Gen-0</t>
  </si>
  <si>
    <t>E-Con-Con-Con-Midal -0-Gen-0</t>
  </si>
  <si>
    <t>E-Con-Con-Con-Rebus-0-Gen-0</t>
  </si>
  <si>
    <t>E-Con-Con-Con-Redwoo-0-Gen-0</t>
  </si>
  <si>
    <t>E-Con-Con-Con-Sorbus-0-Gen-0</t>
  </si>
  <si>
    <t>E-Con-Con-Con-Totara-0-Gen-0</t>
  </si>
  <si>
    <t>E-Con-Con-Con-Upas-0-Gen-0</t>
  </si>
  <si>
    <t>E-Con-t-Con-Zebra-0-Gen-0</t>
  </si>
  <si>
    <t>E-Fit-Ins-LDP-Glass-125-Gen-0</t>
  </si>
  <si>
    <t>E-Fit-Ins-LDP-Glass-190-Gen-0</t>
  </si>
  <si>
    <t>E-Fit-Ins-LDP-Porcel-190-Gen-0</t>
  </si>
  <si>
    <t>E-Fit-Ins-Sus-Glass-125-Gen-0</t>
  </si>
  <si>
    <t>E-Fit-Ins-Sus-Glass-190-Gen-0</t>
  </si>
  <si>
    <t>E-Fit-Ins-Sus-Porcel-190-Gen-0</t>
  </si>
  <si>
    <t>E-Fit-Ins-Sus-Compos-300-Gen-0</t>
  </si>
  <si>
    <t>E-Fit-Ins-Sus-Glass-300-Gen-0</t>
  </si>
  <si>
    <t>E-Fit-Ins-Sus-Porcel-300-Gen-0</t>
  </si>
  <si>
    <t>E-Fit-Ins-Ten-Glass-125-Gen-0</t>
  </si>
  <si>
    <t>E-Fit-Ins-Ten-Glass-190-Gen-0</t>
  </si>
  <si>
    <t>E-Fit-Ins-Ten-Porcel-190-Gen-0</t>
  </si>
  <si>
    <t>E-Fit-Ins-Ten-Compos-300-Gen-0</t>
  </si>
  <si>
    <t>E-Fit-Ins-Ten-Glass-300-Gen-0</t>
  </si>
  <si>
    <t>E-Fit-Ins-Ten-Porcel-300-Gen-0</t>
  </si>
  <si>
    <t>E-Fit-Inv-Inv-GTL68-275-Gen-0</t>
  </si>
  <si>
    <t>E-Fit-Inv-Inv-GTrL6-400-Gen-0</t>
  </si>
  <si>
    <t>E-Fit-Inv-Inv-GTL6L8-400-Gen-0</t>
  </si>
  <si>
    <t>E-Fit-Inv-Inv-GQL6-400-Gen-0</t>
  </si>
  <si>
    <t>E-Fit-Inv-Inv-GTrL12-400-Gen-0</t>
  </si>
  <si>
    <t>E-Fit-Inv-Inv-GTrL61-400-Gen-0</t>
  </si>
  <si>
    <t>E-Fit-Inv-Inv-GTL2-275-Gen-0</t>
  </si>
  <si>
    <t>E-Fit-Inv-Inv-GTL681-400-Gen-0</t>
  </si>
  <si>
    <t>E-Fit-Inv-Inv-GSL3-400-Gen-0</t>
  </si>
  <si>
    <t>E-Fit-Inv-Inv-PTrL6-400-Gen-0</t>
  </si>
  <si>
    <t>E-Fit-Inv-Inv-PTrL61-275-Gen-0</t>
  </si>
  <si>
    <t>E-Fit-Inv-Inv-PTL2-400-Gen-0</t>
  </si>
  <si>
    <t>E-Fit-Inv-Inv-PTL6-400-Gen-0</t>
  </si>
  <si>
    <t>E-Fit-Inv-Inv-PTL68-400-Gen-0</t>
  </si>
  <si>
    <t>E-Fit-Pil-Pil-GTrL81-400-Gen-0</t>
  </si>
  <si>
    <t>E-Fit-Pil-Pil-GTL8-400-Gen-0</t>
  </si>
  <si>
    <t>E-Fit-Pil-Pil-GQTTrL-400-Gen-0</t>
  </si>
  <si>
    <t>E-Fit-Pil-Pil-GTL3-275-Gen-0</t>
  </si>
  <si>
    <t>E-Fit-Pil-Pil-GTL2-400-Gen-0</t>
  </si>
  <si>
    <t>E-Fit-Pil-Pil-GTL212-275-Gen-0</t>
  </si>
  <si>
    <t>E-Fit-Pil-Pil-PTrL2-400-Gen-0</t>
  </si>
  <si>
    <t>E-Fit-Pil-Pil-PTL2-275-Gen-0</t>
  </si>
  <si>
    <t>E-Fit-Pil-Pil-PTL2-400-Gen-0</t>
  </si>
  <si>
    <t>E-Fit-Spa-Spa-Q40050-Dam-Gen-0</t>
  </si>
  <si>
    <t>E-Fit-Spa-Spa-Q40020-NTJ-Gen-0</t>
  </si>
  <si>
    <t>E-Fit-Spa-Spa-Q40020-Rbo-Gen-0</t>
  </si>
  <si>
    <t>E-Fit-Spa-Spa-Q40030-Rbo-Gen-0</t>
  </si>
  <si>
    <t>E-Fit-Spa-Spa-Tr7005-Dam-Gen-0</t>
  </si>
  <si>
    <t>E-Fit-Spa-Spa-Tr7002-NTJ-Gen-0</t>
  </si>
  <si>
    <t>E-Fit-Spa-Spa-Tr7002-Rbo-Gen-0</t>
  </si>
  <si>
    <t>E-Fit-Spa-Spa-Tr7003-Rbo-Gen-0</t>
  </si>
  <si>
    <t>E-Fit-Spa-Spa-Tw4003-Dam-Gen-0</t>
  </si>
  <si>
    <t>E-Fit-Spa-Spa-Tw4004-Dam-Gen-0</t>
  </si>
  <si>
    <t>E-Fit-Spa-Spa-Tw4002-Rbo-Gen-0</t>
  </si>
  <si>
    <t>E-Fit-Spa-Spa-Tw5004-Dam-Gen-0</t>
  </si>
  <si>
    <t>E-Fit-Spa-Spa-Tw5005-Dam-Gen-0</t>
  </si>
  <si>
    <t>E-Fit-Spa-Spa-Tw5002-Rbo-Gen-0</t>
  </si>
  <si>
    <t>E-Fit-Spa-Spa-Tw5003-Rbo-Gen-0</t>
  </si>
  <si>
    <t>E-Fit-Spa-Spa-Tw5704-Dam-Gen-0</t>
  </si>
  <si>
    <t>s</t>
  </si>
  <si>
    <t>E-Fit-Spa-Spa-Tw5702-Rbo-Gen-0</t>
  </si>
  <si>
    <t>E-Fit-Spa-Spa-Tw5703-Rbo-Gen-0</t>
  </si>
  <si>
    <t>E-Fit-Spa-Spa-Tw6204-Dam-Gen-0</t>
  </si>
  <si>
    <t>E-Fit-Spa-Spa-Tw620/-Dam-Gen-0</t>
  </si>
  <si>
    <t>E-Fit-Spa-Spa-Tw6202-Rbo-Gen-0</t>
  </si>
  <si>
    <t>E-Fit-Spa-Spa-Tw6203-Rbo-Gen-0</t>
  </si>
  <si>
    <t>E-Fit-Spa-Spa-Tw7005-Dam-Gen-0</t>
  </si>
  <si>
    <t>E-Fit-Spa-Spa-Tw7002-Rbo-Gen-0</t>
  </si>
  <si>
    <t>E-Fit-Ten-Ten-GQL6-400-Gen-0</t>
  </si>
  <si>
    <t>E-Fit-Ten-Ten-GTrL6-400-Gen-0</t>
  </si>
  <si>
    <t>E-Fit-Ten-Ten-GTrL61-400-Gen-0</t>
  </si>
  <si>
    <t>E-Fit-Ten-Ten-GTrL8-400-Gen-0</t>
  </si>
  <si>
    <t>E-Fit-Ten-Ten-GTL12-275-Gen-0</t>
  </si>
  <si>
    <t>E-Fit-Ten-Ten-GTL2-275-Gen-0</t>
  </si>
  <si>
    <t>E-Fit-Ten-Ten-GTL2-400-Gen-0</t>
  </si>
  <si>
    <t>E-Fit-Ten-Ten-GTL68-400-Gen-0</t>
  </si>
  <si>
    <t>E-Fit-Ten-Ten-GTL681-400-Gen-0</t>
  </si>
  <si>
    <t>E-Fit-Ten-Ten-GTL8-275-Gen-0</t>
  </si>
  <si>
    <t>E-Fit-Ten-Ten-GTL8-400-Gen-0</t>
  </si>
  <si>
    <t>E-Fit-Ten-Ten-PQL6-400-Gen-0</t>
  </si>
  <si>
    <t>E-Fit-Ten-Ten-PTrL6-400-Gen-0</t>
  </si>
  <si>
    <t>E-Fit-Ten-Ten-PTL2-275-Gen-0</t>
  </si>
  <si>
    <t>E-Fit-Ten-Ten-PTL2-400-Gen-0</t>
  </si>
  <si>
    <t>E-Fit-Ten-Ten-PTL6L8-400-Gen-0</t>
  </si>
  <si>
    <t>E-Fit-Upr-Upr-GQL6-400-Gen-0</t>
  </si>
  <si>
    <t>E-Fit-Upr-Upr-GSL3-275-Gen-0</t>
  </si>
  <si>
    <t>E-Fit-Upr-Upr-GTrL6-400-Gen-0</t>
  </si>
  <si>
    <t>E-Fit-Upr-Upr-GTrL61-400-Gen-0</t>
  </si>
  <si>
    <t>E-Fit-Upr-Upr-GTL2-275-Gen-0</t>
  </si>
  <si>
    <t>E-Fit-Upr-Upr-GTL2-400-Gen-0</t>
  </si>
  <si>
    <t>E-Fit-Upr-Upr-GTL68-400-Gen-0</t>
  </si>
  <si>
    <t>E-Fit-Upr-Upr-GTL681-400-Gen-0</t>
  </si>
  <si>
    <t>E-Fit-Upr-Upr-PTL2-400-Gen-0</t>
  </si>
  <si>
    <t>E-Fit-Upr-Upr-PTL2-275-Gen-0</t>
  </si>
  <si>
    <t>E-Fit-Upr-Upr-PTL68-400-Gen-0</t>
  </si>
  <si>
    <t>E-Fit-Upr-Upr-PTrL2-400-Gen-0</t>
  </si>
  <si>
    <t>E-Tow-Tow-Tow-DE12-L12-Gen-0</t>
  </si>
  <si>
    <t>E-Tow-Tow-Tow-DE15-L12-Gen-0</t>
  </si>
  <si>
    <t>E-Tow-Tow-Tow-DE18-L12-Gen-0</t>
  </si>
  <si>
    <t>E-Tow-Tow-Tow-DE27-L12-Gen-0</t>
  </si>
  <si>
    <t>E-Tow-Tow-Tow-DE3-L12-Gen-0</t>
  </si>
  <si>
    <t>E-Tow-Tow-Tow-DE6-L12-Gen-0</t>
  </si>
  <si>
    <t>E-Tow-Tow-Tow-DE9-L12-Gen-0</t>
  </si>
  <si>
    <t>E-Tow-Tow-Tow-DM3-L12-Gen-0</t>
  </si>
  <si>
    <t>E-Tow-Tow-Tow-DM6-L12-Gen-0</t>
  </si>
  <si>
    <t>E-Tow-Tow-Tow-DSTD-L12-Gen-0</t>
  </si>
  <si>
    <t>E-Tow-Tow-Tow-D10E12-L12-Gen-0</t>
  </si>
  <si>
    <t>E-Tow-Tow-Tow-D10E3-L12-Gen-0</t>
  </si>
  <si>
    <t>E-Tow-Tow-Tow-D10E6-L12-Gen-0</t>
  </si>
  <si>
    <t>E-Tow-Tow-Tow- D10E9-L12-Gen-0</t>
  </si>
  <si>
    <t>E-Tow-Tow-Tow-D10M3-L12-Gen-0</t>
  </si>
  <si>
    <t>E-Tow-Tow-Tow-D10M6-L12-Gen-0</t>
  </si>
  <si>
    <t>E-Tow-Tow-Tow-D10STD-L12-Gen-0</t>
  </si>
  <si>
    <t>E-Tow-Tow-Tow-D25E12-L12-Gen-0</t>
  </si>
  <si>
    <t>E-Tow-Tow-Tow-D25E3-L12-Gen-0</t>
  </si>
  <si>
    <t>E-Tow-Tow-Tow-D25E6-L12-Gen-0</t>
  </si>
  <si>
    <t>E-Tow-Tow-Tow-D25E9-L12-Gen-0</t>
  </si>
  <si>
    <t>E-Tow-Tow-Tow-D25M3-L12-Gen-0</t>
  </si>
  <si>
    <t>E-Tow-Tow-Tow-D25M6-L12-Gen-0</t>
  </si>
  <si>
    <t>E-Tow-Tow-Tow-D25STD-L12-Gen-0</t>
  </si>
  <si>
    <t>E-Tow-Tow-Tow-D55E12-L12-Gen-0</t>
  </si>
  <si>
    <t>E-Tow-Tow-Tow- D55E3-L12-Gen-0</t>
  </si>
  <si>
    <t>E-Tow-Tow-Tow-D55E6-L12-Gen-0</t>
  </si>
  <si>
    <t>E-Tow-Tow-Tow-D55E9-L12-Gen-0</t>
  </si>
  <si>
    <t>E-Tow-Tow-Tow-D55M3-L12-Gen-0</t>
  </si>
  <si>
    <t>E-Tow-Tow-Tow-D55M6-L12-Gen-0</t>
  </si>
  <si>
    <t>E-Tow-Tow-Tow-D55STD-L12-Gen-0</t>
  </si>
  <si>
    <t>E-Tow-Tow-Tow-DTE12-L12-Gen-0</t>
  </si>
  <si>
    <t>E-Tow-Tow-Tow-DTE3-L12-Gen-0</t>
  </si>
  <si>
    <t>E-Tow-Tow-Tow-DTE6-L12-Gen-0</t>
  </si>
  <si>
    <t>E-Tow-Tow-Tow-DTE9-L12-Gen-0</t>
  </si>
  <si>
    <t>E-Tow-Tow-Tow-DTM3-L12-Gen-0</t>
  </si>
  <si>
    <t>E-Tow-Tow-Tow-DTM6-L12-Gen-0</t>
  </si>
  <si>
    <t>E-Tow-Tow-Tow-DTSTD-L12-Gen-0</t>
  </si>
  <si>
    <t>E-Tow-Tow-Tow- SFTE3-L6-Gen-0</t>
  </si>
  <si>
    <t>E-Tow-Tow-Tow-STSTD-L6-Gen-0</t>
  </si>
  <si>
    <t>E-Tow-Tow-Tow-DE12.2-L6-Gen-0</t>
  </si>
  <si>
    <t>E-Tow-Tow-Tow-DE15.2-L6-Gen-0</t>
  </si>
  <si>
    <t>E-Tow-Tow-Tow-DE18.3-L6-Gen-0</t>
  </si>
  <si>
    <t>E-Tow-Tow-Tow-DE3-L6-Gen-0</t>
  </si>
  <si>
    <t>E-Tow-Tow-Tow-DE6.1-L6-Gen-0</t>
  </si>
  <si>
    <t>E-Tow-Tow-Tow-DE9.1-L6-Gen-0</t>
  </si>
  <si>
    <t>E-Tow-Tow-Tow-DM3-L6-Gen-0</t>
  </si>
  <si>
    <t>E-Tow-Tow-Tow-D6.1-L6-Gen-0</t>
  </si>
  <si>
    <t>E-Tow-Tow-Tow-DSTD-L6-Gen-0</t>
  </si>
  <si>
    <t>E-Tow-Tow-Tow-D30E12-L6-Gen-0</t>
  </si>
  <si>
    <t>E-Tow-Tow-Tow-D30E3-L6-Gen-0</t>
  </si>
  <si>
    <t>E-Tow-Tow-Tow-D30E6.-L6-Gen-0</t>
  </si>
  <si>
    <t>E-Tow-Tow-Tow-D30E9.-L6-Gen-0</t>
  </si>
  <si>
    <t>E-Tow-Tow-Tow-D30M3-L6-Gen-0</t>
  </si>
  <si>
    <t>E-Tow-Tow-Tow-D306.1-L6-Gen-0</t>
  </si>
  <si>
    <t>E-Tow-Tow-Tow-D30STD-L6-Gen-0</t>
  </si>
  <si>
    <t>E-Tow-Tow-Tow-D60E12-L6-Gen-0</t>
  </si>
  <si>
    <t>E-Tow-Tow-Tow-D60E3-L6-Gen-0</t>
  </si>
  <si>
    <t>E-Tow-Tow-Tow-D60E6.-L6-Gen-0</t>
  </si>
  <si>
    <t>E-Tow-Tow-Tow-D60E9.-L6-Gen-0</t>
  </si>
  <si>
    <t>E-Tow-Tow-Tow-D60M3-L6-Gen-0</t>
  </si>
  <si>
    <t>E-Tow-Tow-Tow-D60M6.-L6-Gen-0</t>
  </si>
  <si>
    <t>E-Tow-Tow-Tow-D60STD-L6-Gen-0</t>
  </si>
  <si>
    <t>E-Tow-Tow-Tow-D90E3-L6-Gen-0</t>
  </si>
  <si>
    <t>E-Tow-Tow-Tow-D90E6.-L6-Gen-0</t>
  </si>
  <si>
    <t>E-Tow-Tow-Tow-D90E9.-L6-Gen-0</t>
  </si>
  <si>
    <t>E-Tow-Tow-Tow-D90M3-L6-Gen-0</t>
  </si>
  <si>
    <t>E-Tow-Tow-Tow-D90M6.-L6-Gen-0</t>
  </si>
  <si>
    <t>E-Tow-Tow-Tow-D90STD-L6-Gen-0</t>
  </si>
  <si>
    <t>E-Tow-Tow-Tow-DJTE3-L6-Gen-0</t>
  </si>
  <si>
    <t>E-Tow-Tow-Tow-DJTE6.-L6-Gen-0</t>
  </si>
  <si>
    <t>E-Tow-Tow-Tow-DJTE9.-L6-Gen-0</t>
  </si>
  <si>
    <t>E-Tow-Tow-Tow- DJTM3-L6-Gen-0</t>
  </si>
  <si>
    <t>E-Tow-Tow-Tow-DJTM6.-L6-Gen-0</t>
  </si>
  <si>
    <t>E-Tow-Tow-Tow-DJTSTD-L6-Gen-0</t>
  </si>
  <si>
    <t>E-Tow-Tow-Tow-DTE3-L6-Gen-0</t>
  </si>
  <si>
    <t>E-Tow-Tow-Tow-DTE6.1-L6-Gen-0</t>
  </si>
  <si>
    <t>E-Tow-Tow-Tow-DTE9.1-L6-Gen-0</t>
  </si>
  <si>
    <t>E-Tow-Tow-Tow-DTM3-L6-Gen-0</t>
  </si>
  <si>
    <t>E-Tow-Tow-Tow-DTM6.1-L6-Gen-0</t>
  </si>
  <si>
    <t>E-Tow-Tow-Tow-DTSTD-L6-Gen-0</t>
  </si>
  <si>
    <t>E-Tow-Tow-Tow-SF60E1-L6-Gen-0</t>
  </si>
  <si>
    <t>E-Tow-Tow-Tow-SF60E3-L6-Gen-0</t>
  </si>
  <si>
    <t>E-Tow-Tow-Tow-SF60E6-L6-Gen-0</t>
  </si>
  <si>
    <t>E-Tow-Tow-Tow-SF60E9-L6-Gen-0</t>
  </si>
  <si>
    <t>E-Tow-Tow-Tow-SF60M3-L6-Gen-0</t>
  </si>
  <si>
    <t>E-Tow-Tow-Tow-SF606.-L6-Gen-0</t>
  </si>
  <si>
    <t>E-Tow-Tow-Tow-SF60ST-L6-Gen-0</t>
  </si>
  <si>
    <t>E-Tow-Tow-Tow-DE1.2-L8-Gen-0</t>
  </si>
  <si>
    <t>E-Tow-Tow-Tow-DE11-L8-Gen-0</t>
  </si>
  <si>
    <t>E-Tow-Tow-Tow-DE12.2-L8-Gen-0</t>
  </si>
  <si>
    <t>E-Tow-Tow-Tow-DE13.4-L8-Gen-0</t>
  </si>
  <si>
    <t>E-Tow-Tow-Tow-DE14.6-L8-Gen-0</t>
  </si>
  <si>
    <t>E-Tow-Tow-Tow-DE15.9-L8-Gen-0</t>
  </si>
  <si>
    <t>E-Tow-Tow-Tow-DE2.4-L8-Gen-0</t>
  </si>
  <si>
    <t>E-Tow-Tow-Tow-DE3.7-L8-Gen-0</t>
  </si>
  <si>
    <t>E-Tow-Tow-Tow-DE4.9-L8-Gen-0</t>
  </si>
  <si>
    <t>E-Tow-Tow-Tow-DE6.1-L8-Gen-0</t>
  </si>
  <si>
    <t>E-Tow-Tow-Tow-DE7.3-L8-Gen-0</t>
  </si>
  <si>
    <t>E-Tow-Tow-Tow-DE8.5-L8-Gen-0</t>
  </si>
  <si>
    <t>E-Tow-Tow-Tow-DE9.8-L8-Gen-0</t>
  </si>
  <si>
    <t>E-Tow-Tow-Tow-DM1.2-L8-Gen-0</t>
  </si>
  <si>
    <t>E-Tow-Tow-Tow-DM2.4-L8-Gen-0</t>
  </si>
  <si>
    <t>E-Tow-Tow-Tow-DM3.7-L8-Gen-0</t>
  </si>
  <si>
    <t>E-Tow-Tow-Tow-DM4.9-L8-Gen-0</t>
  </si>
  <si>
    <t>E-Tow-Tow-Tow-DM7.3-L8-Gen-0</t>
  </si>
  <si>
    <t>E-Tow-Tow-Tow-DSTD-L8-Gen-0</t>
  </si>
  <si>
    <t>E-Tow-Tow-Tow-D10EE1-L8-Gen-0</t>
  </si>
  <si>
    <t>E-Tow-Tow-Tow-D10E3.-L8-Gen-0</t>
  </si>
  <si>
    <t>E-Tow-Tow-Tow-D10E7.-L8-Gen-0</t>
  </si>
  <si>
    <t>E-Tow-Tow-Tow-D10M3.-L8-Gen-0</t>
  </si>
  <si>
    <t>E-Tow-Tow-Tow-D10M7.-L8-Gen-0</t>
  </si>
  <si>
    <t>E-Tow-Tow-Tow-D10STD-L8-Gen-0</t>
  </si>
  <si>
    <t>E-Tow-Tow-Tow-D15E/C-L8-Gen-0</t>
  </si>
  <si>
    <t>E-Tow-Tow-Tow-D30E11-L8-Gen-0</t>
  </si>
  <si>
    <t>E-Tow-Tow-Tow-D30E14-L8-Gen-0</t>
  </si>
  <si>
    <t>E-Tow-Tow-Tow-D30E18-L8-Gen-0</t>
  </si>
  <si>
    <t>E-Tow-Tow-Tow-D30E3.-L8-Gen-0</t>
  </si>
  <si>
    <t>E-Tow-Tow-Tow-D30E7.-L8-Gen-0</t>
  </si>
  <si>
    <t>E-Tow-Tow-Tow-D30M3.-L8-Gen-0</t>
  </si>
  <si>
    <t>E-Tow-Tow-Tow-D30M7.-L8-Gen-0</t>
  </si>
  <si>
    <t>E-Tow-Tow-Tow-D30STD-L8-Gen-0</t>
  </si>
  <si>
    <t>E-Tow-Tow-Tow-D40EE1-L8-Gen-0</t>
  </si>
  <si>
    <t>E-Tow-Tow-Tow-D40E4.-L8-Gen-0</t>
  </si>
  <si>
    <t>E-Tow-Tow-Tow-D40E3.-L8-Gen-0</t>
  </si>
  <si>
    <t>E-Tow-Tow-Tow-D40E7.-L8-Gen-0</t>
  </si>
  <si>
    <t>E-Tow-Tow-Tow-D40M3.-L8-Gen-0</t>
  </si>
  <si>
    <t>E-Tow-Tow-Tow-D40M7.-L8-Gen-0</t>
  </si>
  <si>
    <t>E-Tow-Tow-Tow-D40EST-L8-Gen-0</t>
  </si>
  <si>
    <t>E-Tow-Tow-Tow-D60EE1-L8-Gen-0</t>
  </si>
  <si>
    <t>E-Tow-Tow-Tow-D60E4.-L8-Gen-0</t>
  </si>
  <si>
    <t>E-Tow-Tow-Tow-D60E3.-L8-Gen-0</t>
  </si>
  <si>
    <t>E-Tow-Tow-Tow-D60E7.-L8-Gen-0</t>
  </si>
  <si>
    <t>E-Tow-Tow-Tow-D60M3.-L8-Gen-0</t>
  </si>
  <si>
    <t>E-Tow-Tow-Tow-D60M7.-L8-Gen-0</t>
  </si>
  <si>
    <t>E-Tow-Tow-Tow-D60STD-L8-Gen-0</t>
  </si>
  <si>
    <t>E-Tow-Tow-Tow-D90E11-L8-Gen-0</t>
  </si>
  <si>
    <t>E-Tow-Tow-Tow-D90E3.-L8-Gen-0</t>
  </si>
  <si>
    <t>E-Tow-Tow-Tow-D90E7.-L8-Gen-0</t>
  </si>
  <si>
    <t>E-Tow-Tow-Tow-D90M3.-L8-Gen-0</t>
  </si>
  <si>
    <t>E-Tow-Tow-Tow-D90M7.-L8-Gen-0</t>
  </si>
  <si>
    <t>E-Tow-Tow-Tow-D90STD-L8-Gen-0</t>
  </si>
  <si>
    <t>E-Tow-Tow-Tow-DJTE11-L8-Gen-0</t>
  </si>
  <si>
    <t>E-Tow-Tow-Tow-DJTE4.-L8-Gen-0</t>
  </si>
  <si>
    <t>E-Tow-Tow-Tow-DJTE3.-L8-Gen-0</t>
  </si>
  <si>
    <t>E-Tow-Tow-Tow-DJTE7.-L8-Gen-0</t>
  </si>
  <si>
    <t>E-Tow-Tow-Tow-DJTM3.-L8-Gen-0</t>
  </si>
  <si>
    <t>E-Tow-Tow-Tow-DJTM7.-L8-Gen-0</t>
  </si>
  <si>
    <t>E-Tow-Tow-Tow-DJTSTD-L8-Gen-0</t>
  </si>
  <si>
    <t>E-Tow-Tow-Tow-DTE11-L8-Gen-0</t>
  </si>
  <si>
    <t>E-Tow-Tow-Tow-DTE3.7-L8-Gen-0</t>
  </si>
  <si>
    <t>E-Tow-Tow-Tow-DTE7.3-L8-Gen-0</t>
  </si>
  <si>
    <t>E-Tow-Tow-Tow-DTM3.7-L8-Gen-0</t>
  </si>
  <si>
    <t>E-Tow-Tow-Tow-DTM7.3-L8-Gen-0</t>
  </si>
  <si>
    <t>E-Tow-Tow-Tow-DTSTD-L8-Gen-0</t>
  </si>
  <si>
    <t>E-Tow-Tow-Tow-STE11-L8-Gen-0</t>
  </si>
  <si>
    <t>E-Tow-Tow-Tow-STE3.7-L8-Gen-0</t>
  </si>
  <si>
    <t>E-Tow-Tow-Tow-STE7.3-L8-Gen-0</t>
  </si>
  <si>
    <t>E-Tow-Tow-Tow-STM3.7-L8-Gen-0</t>
  </si>
  <si>
    <t>E-Tow-Tow-Tow-STM7.3-L8-Gen-0</t>
  </si>
  <si>
    <t>E-Tow-Tow-Tow-STSTD-L8-Gen-0</t>
  </si>
  <si>
    <t>T-Roa-Roa-Tem-200mm-Qua-Gen-0</t>
  </si>
  <si>
    <t>T-Roa-Roa-Tem-250mm-Qua-Gen-0</t>
  </si>
  <si>
    <t>T-Roa-Roa-Tem-Panel-Met-Gen-0</t>
  </si>
  <si>
    <t>T-Roa-Roa-Tem-Panel-Pla-Gen-0</t>
  </si>
  <si>
    <t>T-Sit-Roa-Tem-300mm-Qua-Gen-0</t>
  </si>
  <si>
    <t>T-Sit-Roa-Tem-500mm-Qua-Gen-1</t>
  </si>
  <si>
    <t>T-Sit-Roa-Tem-200mm-Rec-Gen-1</t>
  </si>
  <si>
    <t>T-Sit-Roa-Tem-250mm-Rec-Gen-1</t>
  </si>
  <si>
    <t>T-Sit-Roa-Tem-300mm-Rec-Gen-1</t>
  </si>
  <si>
    <t>T-Sit-Roa-Tem-500mm-Rec-Gen-1</t>
  </si>
  <si>
    <t>T-Sit-Sca-Sca-11m--Gen-4</t>
  </si>
  <si>
    <t>T-Sit-Sca-Sca-13m--Gen-4</t>
  </si>
  <si>
    <t>T-Sit-Sca-Sca-15m--Gen-4</t>
  </si>
  <si>
    <t>T-Sit-Sca-Sca-17m--Gen-4</t>
  </si>
  <si>
    <t>T-Sit-Sca-Sca-19m--Gen-4</t>
  </si>
  <si>
    <t>T-Sit-Sca-Sca-21m--Gen-4</t>
  </si>
  <si>
    <t>T-Sit-Sca-Sca-5m--Gen-4</t>
  </si>
  <si>
    <t>T-Sit-Sca-Sca-7m--Gen-4</t>
  </si>
  <si>
    <t>T-Sit-Sca-Sca-9m--Gen-4</t>
  </si>
  <si>
    <t>E-Tow-Tow-Fix-Palnut--Gen-0</t>
  </si>
  <si>
    <t>C-Equ-Civ-Dis---Gen-0</t>
  </si>
  <si>
    <t>C-Equ-Civ-Dis--roc-Gen-1</t>
  </si>
  <si>
    <t>C-Equ-Civ-Dis-Storag--Gen-1</t>
  </si>
  <si>
    <t>C-Equ-Civ-Dis-Storag--Gen-3</t>
  </si>
  <si>
    <t>C-Equ-Civ-Ear-Excava-roc-Gen-1</t>
  </si>
  <si>
    <t>C-Equ-Civ-Ear-Excava--Gen-0</t>
  </si>
  <si>
    <t>C-Equ-Civ-Ear-Excava-oth-Gen-1</t>
  </si>
  <si>
    <t>C-Equ-Civ-Ear-Excava-oth-Gen-0</t>
  </si>
  <si>
    <t>C-Equ-Civ-Ear-Excava-roc-Gen-0</t>
  </si>
  <si>
    <t>C-Equ-Civ-Ear-Excava-roc-Gen-4</t>
  </si>
  <si>
    <t>C-Equ-Civ-Ear-Excava-roc-Gen-2</t>
  </si>
  <si>
    <t>C-Equ-Civ-Ear-deposi--Gen-0</t>
  </si>
  <si>
    <t>C-Equ-Civ-Ear-Demoli-Str-Gen-0</t>
  </si>
  <si>
    <t>E-Ear-Fillin--Gen-0</t>
  </si>
  <si>
    <t>E-Wat-pipewo--Gen-0</t>
  </si>
  <si>
    <t>C-Mat-Con-C12--1-Gen-0</t>
  </si>
  <si>
    <t>C-Mat-Con-C16-Gen3-1-Gen-0</t>
  </si>
  <si>
    <t>C-Mat-Con-C20--1-Gen-0</t>
  </si>
  <si>
    <t>C-Mat-Con-C28-PAV2-1-Gen-0</t>
  </si>
  <si>
    <t>S-Ste-Rebar--Gen-0</t>
  </si>
  <si>
    <t>E-Pol-400m--Gen-0</t>
  </si>
  <si>
    <t>E-HDP--180-Gen-0</t>
  </si>
  <si>
    <t>E-HDP--250-Gen-0</t>
  </si>
  <si>
    <t>E-HDP--400-Gen-0</t>
  </si>
  <si>
    <t>E-HDP--500-Gen-0</t>
  </si>
  <si>
    <t>E-uPV--300-Gen-0</t>
  </si>
  <si>
    <t>E-6F2-materi--Gen-0</t>
  </si>
  <si>
    <t>E-GIS-Bushin--Gen-0</t>
  </si>
  <si>
    <t>E-Sto-chippi-75m-Gen-0</t>
  </si>
  <si>
    <t>E-Rod---Gen-0</t>
  </si>
  <si>
    <t>E-Tap-50x6--Gen-0</t>
  </si>
  <si>
    <t>S-GIB-400kv--Gen-0</t>
  </si>
  <si>
    <t>E-Ski---Gen-0</t>
  </si>
  <si>
    <t>E-Fen-Chain -Dou-Gen-0</t>
  </si>
  <si>
    <t>E-Fen-Electr-Dou-Gen-0</t>
  </si>
  <si>
    <t>E-Fir-Pipewo--Gen-0</t>
  </si>
  <si>
    <t>E-Tan-Braith--Gen-0</t>
  </si>
  <si>
    <t>S-Sup-3m-D01-Gen-0</t>
  </si>
  <si>
    <t>S-Sup-6m-D01-Gen-0</t>
  </si>
  <si>
    <t>S-Sup-8.5m-D01-Gen-0</t>
  </si>
  <si>
    <t>S-Sup-3m-D02-Gen-0</t>
  </si>
  <si>
    <t>S-Sup-6m-D02-Gen-0</t>
  </si>
  <si>
    <t>S-Sup-8.5m-D02-Gen-0</t>
  </si>
  <si>
    <t>S-Sup-3m-D03-Gen-0</t>
  </si>
  <si>
    <t>S-Sup-6m-D03-Gen-0</t>
  </si>
  <si>
    <t>S-Sup-8.5m-D03-Gen-0</t>
  </si>
  <si>
    <t>S-Sup-Plate-D10-Gen-0</t>
  </si>
  <si>
    <t>S-Sup-Plate-D11-Gen-0</t>
  </si>
  <si>
    <t>S-Sup--D11-Gen-0</t>
  </si>
  <si>
    <t>S-Sup-Plate-D12-Gen-0</t>
  </si>
  <si>
    <t>S-Sup-Plate-D13-Gen-0</t>
  </si>
  <si>
    <t>S-Sup-Plate-D14-Gen-0</t>
  </si>
  <si>
    <t>S-Sup-WAC-D15-Gen-0</t>
  </si>
  <si>
    <t>S-Sup--D15-Gen-0</t>
  </si>
  <si>
    <t>S-Sup-WAC-D16-Gen-0</t>
  </si>
  <si>
    <t>S-Sup--D16-Gen-0</t>
  </si>
  <si>
    <t>S-Sup-Spacer-D19-Gen-0</t>
  </si>
  <si>
    <t>S-Sup-3m-D19-Gen-0</t>
  </si>
  <si>
    <t>S-Sup-6m-D19-Gen-0</t>
  </si>
  <si>
    <t>S-Sup-8.5m-D19-Gen-0</t>
  </si>
  <si>
    <t>S-Sup-3m-D21-Gen-0</t>
  </si>
  <si>
    <t>S-Sup-6m-D21-Gen-0</t>
  </si>
  <si>
    <t>S-Sup-8.5m-D21-Gen-0</t>
  </si>
  <si>
    <t>S-Sup-Cross-D21-Gen-0</t>
  </si>
  <si>
    <t>S-Sup-Mounti-D21-Gen-0</t>
  </si>
  <si>
    <t>S-Sup-WAC-D25-Gen-0</t>
  </si>
  <si>
    <t>S-Sup-RHS-D28-Gen-0</t>
  </si>
  <si>
    <t>S-Sup-10.29m-D29-Gen-0</t>
  </si>
  <si>
    <t>S-Sup-11.73m-D29-Gen-0</t>
  </si>
  <si>
    <t>S-Sup-Channe-D30-Gen-0</t>
  </si>
  <si>
    <t>S-Sup-Channe-D32-Gen-0</t>
  </si>
  <si>
    <t>S-Sup-3m-D32-Gen-0</t>
  </si>
  <si>
    <t>S-Sup-6m-D32-Gen-0</t>
  </si>
  <si>
    <t>S-Sup-4.63m-D32-Gen-0</t>
  </si>
  <si>
    <t>S-Sup-5.35-D32-Gen-0</t>
  </si>
  <si>
    <t>S-Sup-Angle-D32-Gen-0</t>
  </si>
  <si>
    <t>S-Sup-TieBar-D32-Gen-0</t>
  </si>
  <si>
    <t>S-Sup-5.33m-D32-Gen-0</t>
  </si>
  <si>
    <t>S-Sup-Channe-D33-Gen-0</t>
  </si>
  <si>
    <t>S-Sup-Adapte-D33-Gen-0</t>
  </si>
  <si>
    <t>S-Sup-Cross-D33-Gen-0</t>
  </si>
  <si>
    <t>S-Sup-Cadap-D33-Gen-0</t>
  </si>
  <si>
    <t>S-Sup-LBU-D33-Gen-0</t>
  </si>
  <si>
    <t>S-Sup-LTU-D33-Gen-0</t>
  </si>
  <si>
    <t>S-Sup-GBM-D33-Gen-0</t>
  </si>
  <si>
    <t>S-Sup-GME-D33-Gen-0</t>
  </si>
  <si>
    <t>S-Sup-5.17m-D34-Gen-0</t>
  </si>
  <si>
    <t>S-Sup-6.37m-D34-Gen-0</t>
  </si>
  <si>
    <t>S-Sup-PGM-D34-Gen-0</t>
  </si>
  <si>
    <t>S-Sup-PGE-D34-Gen-0</t>
  </si>
  <si>
    <t>S-Sup-Channe-D34-Gen-0</t>
  </si>
  <si>
    <t>S-Sup-Beam-D34-Gen-0</t>
  </si>
  <si>
    <t>S-Sup-TieBar-D34-Gen-0</t>
  </si>
  <si>
    <t>S-Sup-WARHS-D34-Gen-0</t>
  </si>
  <si>
    <t>S-Sup-10.29m-D35-Gen-0</t>
  </si>
  <si>
    <t>S-Sup-11.73m-D35-Gen-0</t>
  </si>
  <si>
    <t>S-Sup-5.17m-D36-Gen-0</t>
  </si>
  <si>
    <t>S-Sup-6.37m-D36-Gen-0</t>
  </si>
  <si>
    <t>S-Sup-5.41m-D37-Gen-0</t>
  </si>
  <si>
    <t>S-Sup-6.13m-D37-Gen-0</t>
  </si>
  <si>
    <t>S-Sup-Asmb-D39-Gen-0</t>
  </si>
  <si>
    <t>S-Sup-Beam-D40-Gen-0</t>
  </si>
  <si>
    <t>S-Sup-2.73m-D41-Gen-0</t>
  </si>
  <si>
    <t>S-Sup-3.34m-D41-Gen-0</t>
  </si>
  <si>
    <t>S-Sup-Asmb-D43-Gen-0</t>
  </si>
  <si>
    <t>S-Sup-Beam-D44-Gen-0</t>
  </si>
  <si>
    <t>S-Sup-5.17m-D45-Gen-0</t>
  </si>
  <si>
    <t>S-Sup-6.37m-D45-Gen-0</t>
  </si>
  <si>
    <t>S-Sup-5.17-D46-Gen-0</t>
  </si>
  <si>
    <t>S-Sup-6.37-D46-Gen-0</t>
  </si>
  <si>
    <t>S-Sup-10.29-D47-Gen-0</t>
  </si>
  <si>
    <t>S-Sup-11.73-D47-Gen-0</t>
  </si>
  <si>
    <t>S-Sup--D50-Gen-0</t>
  </si>
  <si>
    <t>S-Sup--D51-Gen-0</t>
  </si>
  <si>
    <t>S-Sup--D52-Gen-0</t>
  </si>
  <si>
    <t>S-Sup--D53-Gen-0</t>
  </si>
  <si>
    <t>S-Sup--D54-Gen-0</t>
  </si>
  <si>
    <t>S-Sup--D63-Gen-0</t>
  </si>
  <si>
    <t>S-Sup--D66-Gen-0</t>
  </si>
  <si>
    <t>S-Sup--D70-Gen-0</t>
  </si>
  <si>
    <t>S-Sup-4.04-D71-Gen-0</t>
  </si>
  <si>
    <t>S-Sup-4.76-D71-Gen-0</t>
  </si>
  <si>
    <t>S-Sup--D72-Gen-0</t>
  </si>
  <si>
    <t>S-Sup--D73-Gen-0</t>
  </si>
  <si>
    <t>S-Sup-3.54-D74-Gen-0</t>
  </si>
  <si>
    <t>S-Sup-4.28-D74-Gen-0</t>
  </si>
  <si>
    <t>S-Sup--D75-Gen-0</t>
  </si>
  <si>
    <t>S-Sup--D76-Gen-0</t>
  </si>
  <si>
    <t>S-Sup--D77-Gen-0</t>
  </si>
  <si>
    <t>S-Sup--D78-Gen-0</t>
  </si>
  <si>
    <t>S-Sup--D79-Gen-0</t>
  </si>
  <si>
    <t>S-Sup--D90-Gen-0</t>
  </si>
  <si>
    <t>S-Sup--D91-Gen-0</t>
  </si>
  <si>
    <t>E-Tow-Tow-Fix-Bolts--Gen-0</t>
  </si>
  <si>
    <t>E-Tow-Tow-Ste-Replac--Gen-0</t>
  </si>
  <si>
    <t>E-TPy-TPy-TPy-E1.5-D-Gen-0</t>
  </si>
  <si>
    <t>E-TPy-TPy-TPy-E3-D-Gen-0</t>
  </si>
  <si>
    <t>E-TPy-TPy-TPy-M1.5-D-Gen-0</t>
  </si>
  <si>
    <t>E-TPy-TPy-TPy-STD-D-Gen-0</t>
  </si>
  <si>
    <t>E-TPy-TPy-TPy-E2-D10-Gen-0</t>
  </si>
  <si>
    <t>E-TPy-TPy-TPy-E4-D10-Gen-0</t>
  </si>
  <si>
    <t>E-TPy-TPy-TPy-M3-D10-Gen-0</t>
  </si>
  <si>
    <t>E-TPy-TPy-TPy-STD-D10-Gen-0</t>
  </si>
  <si>
    <t>E-TPy-TPy-TPy-E1.5-D30-Gen-0</t>
  </si>
  <si>
    <t>E-TPy-TPy-TPy-E3-D30-Gen-0</t>
  </si>
  <si>
    <t>E-TPy-TPy-TPy-E4.5-D30-Gen-0</t>
  </si>
  <si>
    <t>E-TPy-TPy-TPy-E7.5-D30-Gen-0</t>
  </si>
  <si>
    <t>E-TPy-TPy-TPy-M3-D30-Gen-0</t>
  </si>
  <si>
    <t>E-TPy-TPy-TPy-STD-D30-Gen-0</t>
  </si>
  <si>
    <t>E-TPy-TPy-TPy-DM3-D30-Gen-0</t>
  </si>
  <si>
    <t>E-Bun-Gravel--Gen-0</t>
  </si>
  <si>
    <t>E-Bun-Steel--Gen-0</t>
  </si>
  <si>
    <t>E-Tre-EO-1.5-Gen-0</t>
  </si>
  <si>
    <t>E-Tre-GIB Tr-2T-Gen-0</t>
  </si>
  <si>
    <t>E-Tre-GIB Tr-11.-Gen-0</t>
  </si>
  <si>
    <t>E-Tre-Panels--Gen-0</t>
  </si>
  <si>
    <t>E-Tre-Cable -2T-Gen-0</t>
  </si>
  <si>
    <t>E-Tre-Cable -11.-Gen-0</t>
  </si>
  <si>
    <t>E-Tre-Cable -Sea-Gen-0</t>
  </si>
  <si>
    <t>E-Tre-Multic-2T-Gen-0</t>
  </si>
  <si>
    <t>E-Tre-Multic-11.-Gen-0</t>
  </si>
  <si>
    <t>E-Tre-Multic-5T-Gen-0</t>
  </si>
  <si>
    <t>E-Tre-SP350-Cov-Gen-0</t>
  </si>
  <si>
    <t>E-Tre-SP600-Cov-Gen-0</t>
  </si>
  <si>
    <t>C-Mat-Con-C40--1-Gen-0</t>
  </si>
  <si>
    <t>C-Bui-Fit-Doo-Single--Gen-1</t>
  </si>
  <si>
    <t>E-Equ-Ele-UK4-Electr-£va-Gen-0</t>
  </si>
  <si>
    <t>E-Equ-Ele-UK4-Office-£va-Gen-0</t>
  </si>
  <si>
    <t>E-Equ-Ele-UK--Commun-£va-Gen-0</t>
  </si>
  <si>
    <t>E-Cab-Cab-Cab-37C-2.5-Gen-0</t>
  </si>
  <si>
    <t>E-Fen-Timber-Rai-Gen-0</t>
  </si>
  <si>
    <t>E-Fen-Barbed--Gen-0</t>
  </si>
  <si>
    <t>E-Fen-Timber-Wir-Gen-0</t>
  </si>
  <si>
    <t>E-Fen-Heras--Gen-0</t>
  </si>
  <si>
    <t>E-Fen-FST--Gen-0</t>
  </si>
  <si>
    <t>E-Fen-Gates-Met-Gen-0</t>
  </si>
  <si>
    <t>R-Tem-Demoli-200-Gen-0</t>
  </si>
  <si>
    <t>R-Tem-Demoli-500-Gen-0</t>
  </si>
  <si>
    <t>R-Tem-Demoli-250-Gen-0</t>
  </si>
  <si>
    <t>R-Tem-Demoli-300-Gen-0</t>
  </si>
  <si>
    <t>C-Sit-Civ-Cle-Trees -1-2-Gen-0</t>
  </si>
  <si>
    <t>UNIT IN CBS HAS BEEN CHANGED</t>
  </si>
  <si>
    <t>SUM=WHAT ASSUMPTIONS?</t>
  </si>
  <si>
    <t>NOT REQUIRED</t>
  </si>
  <si>
    <t>Description</t>
  </si>
  <si>
    <t>kgCO2 (A1-5)</t>
  </si>
  <si>
    <t>04.01.02.11.01.01</t>
  </si>
  <si>
    <t xml:space="preserve">Circuit Breaker    </t>
  </si>
  <si>
    <t>Nr</t>
  </si>
  <si>
    <t>04.01.02.11.01.02</t>
  </si>
  <si>
    <t xml:space="preserve">Earth Switch </t>
  </si>
  <si>
    <t>04.01.02.11.01.03</t>
  </si>
  <si>
    <t xml:space="preserve">Disconnector </t>
  </si>
  <si>
    <t>04.01.02.11.01.04</t>
  </si>
  <si>
    <t xml:space="preserve">Busbar </t>
  </si>
  <si>
    <t>04.01.02.11.01.05</t>
  </si>
  <si>
    <t xml:space="preserve">Current Transformer </t>
  </si>
  <si>
    <t>04.01.02.11.01.06</t>
  </si>
  <si>
    <t xml:space="preserve">Surge Arrester </t>
  </si>
  <si>
    <t>04.01.02.11.01.07</t>
  </si>
  <si>
    <t xml:space="preserve">Bay Protection </t>
  </si>
  <si>
    <t>04.01.02.11.01.08</t>
  </si>
  <si>
    <t xml:space="preserve">Bay Control </t>
  </si>
  <si>
    <t>04.01.02.11.01.09</t>
  </si>
  <si>
    <t>Voltage Transformer  (CVT)</t>
  </si>
  <si>
    <t>04.01.02.11.01.10</t>
  </si>
  <si>
    <t>Voltage Transformer  (WVT)</t>
  </si>
  <si>
    <t>04.01.02.11.01.11</t>
  </si>
  <si>
    <t xml:space="preserve">High Speed Earthing Switch </t>
  </si>
  <si>
    <t>04.01.02.11.01.12</t>
  </si>
  <si>
    <t xml:space="preserve">Insulators </t>
  </si>
  <si>
    <t>04.01.02.11.01.13</t>
  </si>
  <si>
    <t xml:space="preserve">Marshalling Kiosk </t>
  </si>
  <si>
    <t>04.01.02.11.01.14</t>
  </si>
  <si>
    <t xml:space="preserve">Connectors </t>
  </si>
  <si>
    <t>04.01.02.11.01.15</t>
  </si>
  <si>
    <t xml:space="preserve">VT/CT (HAM Unit) </t>
  </si>
  <si>
    <t>04.01.02.11.01.16</t>
  </si>
  <si>
    <t>Combined Disconnector Earth Switch</t>
  </si>
  <si>
    <t>04.01.02.21.01.01</t>
  </si>
  <si>
    <t>04.01.02.21.01.02</t>
  </si>
  <si>
    <t>04.01.02.21.01.03</t>
  </si>
  <si>
    <t>04.01.02.21.01.04</t>
  </si>
  <si>
    <t>04.01.02.21.01.05</t>
  </si>
  <si>
    <t>04.01.02.21.01.06</t>
  </si>
  <si>
    <t>04.01.02.21.01.07</t>
  </si>
  <si>
    <t>04.01.02.21.01.08</t>
  </si>
  <si>
    <t>04.01.02.21.01.09</t>
  </si>
  <si>
    <t>04.01.02.21.01.10</t>
  </si>
  <si>
    <t>04.01.02.21.01.11</t>
  </si>
  <si>
    <t>04.01.02.21.01.12</t>
  </si>
  <si>
    <t>04.01.02.21.01.13</t>
  </si>
  <si>
    <t>04.01.02.21.01.14</t>
  </si>
  <si>
    <t>04.01.02.21.01.15</t>
  </si>
  <si>
    <t>04.01.02.21.01.16</t>
  </si>
  <si>
    <t>04.01.02.41.01.01</t>
  </si>
  <si>
    <t>04.01.02.41.01.02</t>
  </si>
  <si>
    <t>04.01.02.41.01.03</t>
  </si>
  <si>
    <t>04.01.02.41.01.04</t>
  </si>
  <si>
    <t>04.01.02.41.01.05</t>
  </si>
  <si>
    <t>04.01.02.41.01.06</t>
  </si>
  <si>
    <t>04.01.02.41.01.07</t>
  </si>
  <si>
    <t>04.01.02.41.01.08</t>
  </si>
  <si>
    <t>04.01.02.41.01.09</t>
  </si>
  <si>
    <t>04.01.02.41.01.10</t>
  </si>
  <si>
    <t>04.01.02.41.01.11</t>
  </si>
  <si>
    <t>04.01.02.41.01.12</t>
  </si>
  <si>
    <t>04.01.02.41.01.13</t>
  </si>
  <si>
    <t>04.01.02.41.01.14</t>
  </si>
  <si>
    <t>04.01.02.41.01.15</t>
  </si>
  <si>
    <t>04.01.02.41.01.16</t>
  </si>
  <si>
    <t>04.01.02.12.01</t>
  </si>
  <si>
    <t>Plant</t>
  </si>
  <si>
    <t>Bay</t>
  </si>
  <si>
    <t>04.01.02.12.01.01</t>
  </si>
  <si>
    <t>04.01.02.12.01.02</t>
  </si>
  <si>
    <t>04.01.02.12.01.03</t>
  </si>
  <si>
    <t>04.01.02.12.01.04</t>
  </si>
  <si>
    <t>04.01.02.12.01.05</t>
  </si>
  <si>
    <t>04.01.02.12.01.06</t>
  </si>
  <si>
    <t>04.01.02.12.01.07</t>
  </si>
  <si>
    <t>04.01.02.12.01.08</t>
  </si>
  <si>
    <t>04.01.02.12.01.09</t>
  </si>
  <si>
    <t>04.01.02.12.01.10</t>
  </si>
  <si>
    <t>04.01.02.12.01.11</t>
  </si>
  <si>
    <t>04.01.02.12.01.12</t>
  </si>
  <si>
    <t>04.01.02.12.01.13</t>
  </si>
  <si>
    <t>04.01.02.12.01.14</t>
  </si>
  <si>
    <t>04.01.02.12.01.15</t>
  </si>
  <si>
    <t>04.01.02.12.01.16</t>
  </si>
  <si>
    <t>04.01.02.22.01</t>
  </si>
  <si>
    <t>04.01.02.22.01.01</t>
  </si>
  <si>
    <t>04.01.02.22.01.02</t>
  </si>
  <si>
    <t>04.01.02.22.01.03</t>
  </si>
  <si>
    <t>04.01.02.22.01.04</t>
  </si>
  <si>
    <t>04.01.02.22.01.05</t>
  </si>
  <si>
    <t>04.01.02.22.01.06</t>
  </si>
  <si>
    <t>04.01.02.22.01.07</t>
  </si>
  <si>
    <t>04.01.02.22.01.08</t>
  </si>
  <si>
    <t>04.01.02.22.01.09</t>
  </si>
  <si>
    <t>04.01.02.22.01.10</t>
  </si>
  <si>
    <t>04.01.02.22.01.11</t>
  </si>
  <si>
    <t>04.01.02.22.01.12</t>
  </si>
  <si>
    <t>04.01.02.22.01.13</t>
  </si>
  <si>
    <t>04.01.02.22.01.14</t>
  </si>
  <si>
    <t>04.01.02.22.01.15</t>
  </si>
  <si>
    <t>04.01.02.22.01.16</t>
  </si>
  <si>
    <t>04.01.02.42.01</t>
  </si>
  <si>
    <t>04.01.02.42.01.01</t>
  </si>
  <si>
    <t>04.01.02.42.01.02</t>
  </si>
  <si>
    <t>04.01.02.42.01.03</t>
  </si>
  <si>
    <t>04.01.02.42.01.04</t>
  </si>
  <si>
    <t>04.01.02.42.01.05</t>
  </si>
  <si>
    <t>04.01.02.42.01.06</t>
  </si>
  <si>
    <t>04.01.02.42.01.07</t>
  </si>
  <si>
    <t>04.01.02.42.01.08</t>
  </si>
  <si>
    <t>04.01.02.42.01.09</t>
  </si>
  <si>
    <t>04.01.02.42.01.10</t>
  </si>
  <si>
    <t>04.01.02.42.01.11</t>
  </si>
  <si>
    <t>04.01.02.42.01.12</t>
  </si>
  <si>
    <t>04.01.02.42.01.13</t>
  </si>
  <si>
    <t>04.01.02.42.01.14</t>
  </si>
  <si>
    <t>04.01.02.42.01.15</t>
  </si>
  <si>
    <t>04.01.02.42.01.16</t>
  </si>
  <si>
    <t xml:space="preserve">13/11kV </t>
  </si>
  <si>
    <t>04.01.02.81.01</t>
  </si>
  <si>
    <t>25kV</t>
  </si>
  <si>
    <t>04.01.02.31.01</t>
  </si>
  <si>
    <t>33kV</t>
  </si>
  <si>
    <t>04.01.02.32.01</t>
  </si>
  <si>
    <t>66kV</t>
  </si>
  <si>
    <t>04.01.02.61.01</t>
  </si>
  <si>
    <t>Auxiliary equipment</t>
  </si>
  <si>
    <t>04.01.03</t>
  </si>
  <si>
    <t>Control &amp; Protection Equipment</t>
  </si>
  <si>
    <t>04.01.04</t>
  </si>
  <si>
    <t>OHL</t>
  </si>
  <si>
    <t>04.02.01</t>
  </si>
  <si>
    <t>04.02.02</t>
  </si>
  <si>
    <t>04.02.03</t>
  </si>
  <si>
    <t>04.03.01</t>
  </si>
  <si>
    <t>Cable</t>
  </si>
  <si>
    <t>04.03.02</t>
  </si>
  <si>
    <t>04.03.03</t>
  </si>
  <si>
    <t>Joints and Accessories</t>
  </si>
  <si>
    <t>04.04.01</t>
  </si>
  <si>
    <t>Transformer / Equipment #1</t>
  </si>
  <si>
    <t>04.04.05</t>
  </si>
  <si>
    <t>Transformer / Equipment #2</t>
  </si>
  <si>
    <t>04.04.09</t>
  </si>
  <si>
    <t>Transformer / Equipment #3</t>
  </si>
  <si>
    <t>04.04.37</t>
  </si>
  <si>
    <t>Transformer / Equipment #10</t>
  </si>
  <si>
    <t>Railway Feeder</t>
  </si>
  <si>
    <t>04.05.01</t>
  </si>
  <si>
    <t>04.05.05</t>
  </si>
  <si>
    <t>04.05.09</t>
  </si>
  <si>
    <t>04.05.37</t>
  </si>
  <si>
    <t>Series Reactor</t>
  </si>
  <si>
    <t>04.06.01</t>
  </si>
  <si>
    <t>04.06.05</t>
  </si>
  <si>
    <t>04.06.09</t>
  </si>
  <si>
    <t>04.06.37</t>
  </si>
  <si>
    <t>Shunt Reactor</t>
  </si>
  <si>
    <t>04.07.01</t>
  </si>
  <si>
    <t>04.07.05</t>
  </si>
  <si>
    <t>04.07.09</t>
  </si>
  <si>
    <t>04.07.37</t>
  </si>
  <si>
    <t>Quad Booster</t>
  </si>
  <si>
    <t>04.08.01</t>
  </si>
  <si>
    <t>04.08.05</t>
  </si>
  <si>
    <t>04.08.09</t>
  </si>
  <si>
    <t>04.08.37</t>
  </si>
  <si>
    <t>Capacitor</t>
  </si>
  <si>
    <t>04.09.01</t>
  </si>
  <si>
    <t>04.09.05</t>
  </si>
  <si>
    <t>04.09.09</t>
  </si>
  <si>
    <t>04.09.37</t>
  </si>
  <si>
    <t>Static Variable Compensator</t>
  </si>
  <si>
    <t>04.10.01</t>
  </si>
  <si>
    <t>04.10.05</t>
  </si>
  <si>
    <t>04.10.09</t>
  </si>
  <si>
    <t>04.10.37</t>
  </si>
  <si>
    <t>Neutral Reactor</t>
  </si>
  <si>
    <t>04.11.01</t>
  </si>
  <si>
    <t>04.11.05</t>
  </si>
  <si>
    <t>04.11.09</t>
  </si>
  <si>
    <t>04.11.37</t>
  </si>
  <si>
    <t>AIS-Full Bays</t>
  </si>
  <si>
    <t>132kV Double Bus</t>
  </si>
  <si>
    <t>05.03.01.11.01.01</t>
  </si>
  <si>
    <t>05.03.01.11.01.02</t>
  </si>
  <si>
    <t>05.03.01.11.01.03</t>
  </si>
  <si>
    <t>05.03.01.11.01.04</t>
  </si>
  <si>
    <t>05.03.01.11.01.05</t>
  </si>
  <si>
    <t>05.03.01.11.01.06</t>
  </si>
  <si>
    <t>05.03.01.11.01.07</t>
  </si>
  <si>
    <t>05.03.01.11.01.08</t>
  </si>
  <si>
    <t>05.03.01.11.01.09</t>
  </si>
  <si>
    <t>05.03.01.11.01.10</t>
  </si>
  <si>
    <t>05.03.01.11.01.11</t>
  </si>
  <si>
    <t>05.03.01.11.01.12</t>
  </si>
  <si>
    <t>05.03.01.11.01.13</t>
  </si>
  <si>
    <t>05.03.01.11.01.14</t>
  </si>
  <si>
    <t>05.03.01.11.01.15</t>
  </si>
  <si>
    <t>05.03.01.11.01.16</t>
  </si>
  <si>
    <t>05.03.01.11.03.01</t>
  </si>
  <si>
    <t>Support Structures</t>
  </si>
  <si>
    <t>Sum</t>
  </si>
  <si>
    <t>05.03.01.11.03.02</t>
  </si>
  <si>
    <t>05.03.01.11.03.03</t>
  </si>
  <si>
    <t>132kV Mesh</t>
  </si>
  <si>
    <t>05.03.01.12.01.01</t>
  </si>
  <si>
    <t>05.03.01.12.01.02</t>
  </si>
  <si>
    <t>05.03.01.12.01.03</t>
  </si>
  <si>
    <t>05.03.01.12.01.04</t>
  </si>
  <si>
    <t>05.03.01.12.01.05</t>
  </si>
  <si>
    <t>05.03.01.12.01.06</t>
  </si>
  <si>
    <t>05.03.01.12.01.07</t>
  </si>
  <si>
    <t>05.03.01.12.01.08</t>
  </si>
  <si>
    <t>05.03.01.12.01.09</t>
  </si>
  <si>
    <t>05.03.01.12.01.10</t>
  </si>
  <si>
    <t>05.03.01.12.01.11</t>
  </si>
  <si>
    <t>05.03.01.12.01.12</t>
  </si>
  <si>
    <t>05.03.01.12.01.13</t>
  </si>
  <si>
    <t>05.03.01.12.01.14</t>
  </si>
  <si>
    <t>05.03.01.12.01.15</t>
  </si>
  <si>
    <t>05.03.01.12.01.16</t>
  </si>
  <si>
    <t>05.03.01.12.03.01</t>
  </si>
  <si>
    <t>05.03.01.12.03.02</t>
  </si>
  <si>
    <t>05.03.01.12.03.03</t>
  </si>
  <si>
    <t>275kV Double Bus</t>
  </si>
  <si>
    <t>05.03.01.21.01.01</t>
  </si>
  <si>
    <t>05.03.01.21.01.02</t>
  </si>
  <si>
    <t>05.03.01.21.01.03</t>
  </si>
  <si>
    <t>05.03.01.21.01.04</t>
  </si>
  <si>
    <t>05.03.01.21.01.05</t>
  </si>
  <si>
    <t>05.03.01.21.01.06</t>
  </si>
  <si>
    <t>05.03.01.21.01.07</t>
  </si>
  <si>
    <t>05.03.01.21.01.08</t>
  </si>
  <si>
    <t>05.03.01.21.01.09</t>
  </si>
  <si>
    <t>05.03.01.21.01.10</t>
  </si>
  <si>
    <t>05.03.01.21.01.11</t>
  </si>
  <si>
    <t>05.03.01.21.01.12</t>
  </si>
  <si>
    <t>05.03.01.21.01.13</t>
  </si>
  <si>
    <t>05.03.01.21.01.14</t>
  </si>
  <si>
    <t>05.03.01.21.01.15</t>
  </si>
  <si>
    <t>05.03.01.21.01.16</t>
  </si>
  <si>
    <t>05.03.01.21.03.01</t>
  </si>
  <si>
    <t>05.03.01.21.03.02</t>
  </si>
  <si>
    <t>05.03.01.21.03.03</t>
  </si>
  <si>
    <t>275kV Mesh</t>
  </si>
  <si>
    <t>05.03.01.22.01.01</t>
  </si>
  <si>
    <t>05.03.01.22.01.02</t>
  </si>
  <si>
    <t>05.03.01.22.01.03</t>
  </si>
  <si>
    <t>05.03.01.22.01.04</t>
  </si>
  <si>
    <t>05.03.01.22.01.05</t>
  </si>
  <si>
    <t>05.03.01.22.01.06</t>
  </si>
  <si>
    <t>05.03.01.22.01.07</t>
  </si>
  <si>
    <t>05.03.01.22.01.08</t>
  </si>
  <si>
    <t>05.03.01.22.01.09</t>
  </si>
  <si>
    <t>05.03.01.22.01.10</t>
  </si>
  <si>
    <t>05.03.01.22.01.11</t>
  </si>
  <si>
    <t>05.03.01.22.01.12</t>
  </si>
  <si>
    <t>05.03.01.22.01.13</t>
  </si>
  <si>
    <t>05.03.01.22.01.14</t>
  </si>
  <si>
    <t>05.03.01.22.01.15</t>
  </si>
  <si>
    <t>05.03.01.22.01.16</t>
  </si>
  <si>
    <t>05.03.01.22.03.01</t>
  </si>
  <si>
    <t>05.03.01.22.03.02</t>
  </si>
  <si>
    <t>05.03.01.22.03.03</t>
  </si>
  <si>
    <t>400kV Double Bus</t>
  </si>
  <si>
    <t>05.03.01.41.01.01</t>
  </si>
  <si>
    <t>05.03.01.41.01.02</t>
  </si>
  <si>
    <t>05.03.01.41.01.03</t>
  </si>
  <si>
    <t>05.03.01.41.01.04</t>
  </si>
  <si>
    <t>05.03.01.41.01.05</t>
  </si>
  <si>
    <t>05.03.01.41.01.06</t>
  </si>
  <si>
    <t>05.03.01.41.01.07</t>
  </si>
  <si>
    <t>05.03.01.41.01.08</t>
  </si>
  <si>
    <t>05.03.01.41.01.09</t>
  </si>
  <si>
    <t>05.03.01.41.01.10</t>
  </si>
  <si>
    <t>05.03.01.41.01.11</t>
  </si>
  <si>
    <t>05.03.01.41.01.12</t>
  </si>
  <si>
    <t>05.03.01.41.01.13</t>
  </si>
  <si>
    <t>05.03.01.41.01.14</t>
  </si>
  <si>
    <t>05.03.01.41.01.15</t>
  </si>
  <si>
    <t>05.03.01.41.01.16</t>
  </si>
  <si>
    <t>05.03.01.41.03.01</t>
  </si>
  <si>
    <t>05.03.01.41.03.02</t>
  </si>
  <si>
    <t>05.03.01.41.03.03</t>
  </si>
  <si>
    <t>400kV Mesh</t>
  </si>
  <si>
    <t>05.03.01.42.01.01</t>
  </si>
  <si>
    <t>05.03.01.42.01.02</t>
  </si>
  <si>
    <t>05.03.01.42.01.03</t>
  </si>
  <si>
    <t>05.03.01.42.01.04</t>
  </si>
  <si>
    <t>05.03.01.42.01.05</t>
  </si>
  <si>
    <t>05.03.01.42.01.06</t>
  </si>
  <si>
    <t>05.03.01.42.01.07</t>
  </si>
  <si>
    <t>05.03.01.42.01.08</t>
  </si>
  <si>
    <t>05.03.01.42.01.09</t>
  </si>
  <si>
    <t>05.03.01.42.01.10</t>
  </si>
  <si>
    <t>05.03.01.42.01.11</t>
  </si>
  <si>
    <t>05.03.01.42.01.12</t>
  </si>
  <si>
    <t>05.03.01.42.01.13</t>
  </si>
  <si>
    <t>05.03.01.42.01.14</t>
  </si>
  <si>
    <t>05.03.01.42.01.15</t>
  </si>
  <si>
    <t>05.03.01.42.01.16</t>
  </si>
  <si>
    <t>05.03.01.42.03.01</t>
  </si>
  <si>
    <t>05.03.01.42.03.02</t>
  </si>
  <si>
    <t>05.03.01.42.03.03</t>
  </si>
  <si>
    <t>AIS Partial Bays</t>
  </si>
  <si>
    <t>05.03.02.11.01.01</t>
  </si>
  <si>
    <t>05.03.02.11.01.02</t>
  </si>
  <si>
    <t>05.03.02.11.01.03</t>
  </si>
  <si>
    <t>05.03.02.11.01.04</t>
  </si>
  <si>
    <t>05.03.02.11.01.05</t>
  </si>
  <si>
    <t>05.03.02.11.01.06</t>
  </si>
  <si>
    <t>05.03.02.11.01.07</t>
  </si>
  <si>
    <t>05.03.02.11.01.08</t>
  </si>
  <si>
    <t>05.03.02.11.01.09</t>
  </si>
  <si>
    <t>05.03.02.11.01.10</t>
  </si>
  <si>
    <t>05.03.02.11.01.11</t>
  </si>
  <si>
    <t>05.03.02.11.01.12</t>
  </si>
  <si>
    <t>05.03.02.11.01.13</t>
  </si>
  <si>
    <t>05.03.02.11.01.14</t>
  </si>
  <si>
    <t>05.03.02.11.01.15</t>
  </si>
  <si>
    <t>05.03.02.11.01.16</t>
  </si>
  <si>
    <t>05.03.02.11.03.01</t>
  </si>
  <si>
    <t>05.03.02.11.03.02</t>
  </si>
  <si>
    <t>05.03.02.11.03.03</t>
  </si>
  <si>
    <t>05.03.02.12.01.01</t>
  </si>
  <si>
    <t>05.03.02.12.01.02</t>
  </si>
  <si>
    <t>05.03.02.12.01.03</t>
  </si>
  <si>
    <t>05.03.02.12.01.04</t>
  </si>
  <si>
    <t>05.03.02.12.01.05</t>
  </si>
  <si>
    <t>05.03.02.12.01.06</t>
  </si>
  <si>
    <t>05.03.02.12.01.07</t>
  </si>
  <si>
    <t>05.03.02.12.01.08</t>
  </si>
  <si>
    <t>05.03.02.12.01.09</t>
  </si>
  <si>
    <t>05.03.02.12.01.10</t>
  </si>
  <si>
    <t>05.03.02.12.01.11</t>
  </si>
  <si>
    <t>05.03.02.12.01.12</t>
  </si>
  <si>
    <t>05.03.02.12.01.13</t>
  </si>
  <si>
    <t>05.03.02.12.01.14</t>
  </si>
  <si>
    <t>05.03.02.12.01.15</t>
  </si>
  <si>
    <t>05.03.02.12.01.16</t>
  </si>
  <si>
    <t>05.03.02.12.03.01</t>
  </si>
  <si>
    <t>05.03.02.12.03.02</t>
  </si>
  <si>
    <t>05.03.02.12.03.03</t>
  </si>
  <si>
    <t>275kV double bus</t>
  </si>
  <si>
    <t>05.03.02.21.01.01</t>
  </si>
  <si>
    <t>05.03.02.21.01.02</t>
  </si>
  <si>
    <t>05.03.02.21.01.03</t>
  </si>
  <si>
    <t>05.03.02.21.01.04</t>
  </si>
  <si>
    <t>05.03.02.21.01.05</t>
  </si>
  <si>
    <t>05.03.02.21.01.06</t>
  </si>
  <si>
    <t>05.03.02.21.01.07</t>
  </si>
  <si>
    <t>05.03.02.21.01.08</t>
  </si>
  <si>
    <t>05.03.02.21.01.09</t>
  </si>
  <si>
    <t>05.03.02.21.01.10</t>
  </si>
  <si>
    <t>05.03.02.21.01.11</t>
  </si>
  <si>
    <t>05.03.02.21.01.12</t>
  </si>
  <si>
    <t>05.03.02.21.01.13</t>
  </si>
  <si>
    <t>05.03.02.21.01.14</t>
  </si>
  <si>
    <t>05.03.02.21.01.15</t>
  </si>
  <si>
    <t>05.03.02.21.01.16</t>
  </si>
  <si>
    <t>05.03.02.21.03.01</t>
  </si>
  <si>
    <t>05.03.02.21.03.02</t>
  </si>
  <si>
    <t>05.03.02.21.03.03</t>
  </si>
  <si>
    <t>275kV mesh</t>
  </si>
  <si>
    <t>05.03.02.22.01.01</t>
  </si>
  <si>
    <t>05.03.02.22.01.02</t>
  </si>
  <si>
    <t>05.03.02.22.01.03</t>
  </si>
  <si>
    <t>05.03.02.22.01.04</t>
  </si>
  <si>
    <t>05.03.02.22.01.05</t>
  </si>
  <si>
    <t>05.03.02.22.01.06</t>
  </si>
  <si>
    <t>05.03.02.22.01.07</t>
  </si>
  <si>
    <t>05.03.02.22.01.08</t>
  </si>
  <si>
    <t>05.03.02.22.01.09</t>
  </si>
  <si>
    <t>05.03.02.22.01.10</t>
  </si>
  <si>
    <t>05.03.02.22.01.11</t>
  </si>
  <si>
    <t>05.03.02.22.01.12</t>
  </si>
  <si>
    <t>05.03.02.22.01.13</t>
  </si>
  <si>
    <t>05.03.02.22.01.14</t>
  </si>
  <si>
    <t>05.03.02.22.01.15</t>
  </si>
  <si>
    <t>05.03.02.22.01.16</t>
  </si>
  <si>
    <t>05.03.02.22.03.01</t>
  </si>
  <si>
    <t>05.03.02.22.03.02</t>
  </si>
  <si>
    <t>05.03.02.22.03.03</t>
  </si>
  <si>
    <t>05.03.02.41.01.01</t>
  </si>
  <si>
    <t>05.03.02.41.01.02</t>
  </si>
  <si>
    <t>05.03.02.41.01.03</t>
  </si>
  <si>
    <t>05.03.02.41.01.04</t>
  </si>
  <si>
    <t>05.03.02.41.01.05</t>
  </si>
  <si>
    <t>05.03.02.41.01.06</t>
  </si>
  <si>
    <t>05.03.02.41.01.07</t>
  </si>
  <si>
    <t>05.03.02.41.01.08</t>
  </si>
  <si>
    <t>05.03.02.41.01.09</t>
  </si>
  <si>
    <t>05.03.02.41.01.10</t>
  </si>
  <si>
    <t>05.03.02.41.01.11</t>
  </si>
  <si>
    <t>05.03.02.41.01.12</t>
  </si>
  <si>
    <t>05.03.02.41.01.13</t>
  </si>
  <si>
    <t>05.03.02.41.01.14</t>
  </si>
  <si>
    <t>05.03.02.41.01.15</t>
  </si>
  <si>
    <t>05.03.02.41.01.16</t>
  </si>
  <si>
    <t>05.03.02.41.03.01</t>
  </si>
  <si>
    <t>05.03.02.41.03.02</t>
  </si>
  <si>
    <t>05.03.02.41.03.03</t>
  </si>
  <si>
    <t>05.03.02.42.01.01</t>
  </si>
  <si>
    <t>05.03.02.42.01.02</t>
  </si>
  <si>
    <t>05.03.02.42.01.03</t>
  </si>
  <si>
    <t>05.03.02.42.01.04</t>
  </si>
  <si>
    <t>05.03.02.42.01.05</t>
  </si>
  <si>
    <t>05.03.02.42.01.06</t>
  </si>
  <si>
    <t>05.03.02.42.01.07</t>
  </si>
  <si>
    <t>05.03.02.42.01.08</t>
  </si>
  <si>
    <t>05.03.02.42.01.09</t>
  </si>
  <si>
    <t>05.03.02.42.01.10</t>
  </si>
  <si>
    <t>05.03.02.42.01.11</t>
  </si>
  <si>
    <t>05.03.02.42.01.12</t>
  </si>
  <si>
    <t>05.03.02.42.01.13</t>
  </si>
  <si>
    <t>05.03.02.42.01.14</t>
  </si>
  <si>
    <t>05.03.02.42.01.15</t>
  </si>
  <si>
    <t>05.03.02.42.01.16</t>
  </si>
  <si>
    <t>05.03.02.42.03.01</t>
  </si>
  <si>
    <t>05.03.02.42.03.02</t>
  </si>
  <si>
    <t>05.03.02.42.03.03</t>
  </si>
  <si>
    <t>AIS Skeleton Bays</t>
  </si>
  <si>
    <t xml:space="preserve">132kV </t>
  </si>
  <si>
    <t>05.03.03.11.01.02</t>
  </si>
  <si>
    <t>05.03.03.11.01.03</t>
  </si>
  <si>
    <t>05.03.03.11.01.04</t>
  </si>
  <si>
    <t>05.03.03.11.01.12</t>
  </si>
  <si>
    <t>05.03.03.11.01.14</t>
  </si>
  <si>
    <t>05.03.03.11.01.16</t>
  </si>
  <si>
    <t>05.03.03.11.03.01</t>
  </si>
  <si>
    <t>05.03.03.11.03.02</t>
  </si>
  <si>
    <t>05.03.03.11.03.03</t>
  </si>
  <si>
    <t>05.03.03.21.01.02</t>
  </si>
  <si>
    <t>05.03.03.21.01.03</t>
  </si>
  <si>
    <t>05.03.03.21.01.04</t>
  </si>
  <si>
    <t>05.03.03.21.01.12</t>
  </si>
  <si>
    <t>05.03.03.21.01.14</t>
  </si>
  <si>
    <t>05.03.03.21.01.16</t>
  </si>
  <si>
    <t>05.03.03.21.03.01</t>
  </si>
  <si>
    <t>05.03.03.21.03.02</t>
  </si>
  <si>
    <t>05.03.03.21.03.03</t>
  </si>
  <si>
    <t xml:space="preserve">400kV </t>
  </si>
  <si>
    <t>05.03.03.41.01.02</t>
  </si>
  <si>
    <t>05.03.03.41.01.03</t>
  </si>
  <si>
    <t>05.03.03.41.01.04</t>
  </si>
  <si>
    <t>05.03.03.41.01.12</t>
  </si>
  <si>
    <t>05.03.03.41.01.14</t>
  </si>
  <si>
    <t>05.03.03.41.01.16</t>
  </si>
  <si>
    <t>05.03.03.41.03.01</t>
  </si>
  <si>
    <t>05.03.03.41.03.02</t>
  </si>
  <si>
    <t>05.03.03.41.03.03</t>
  </si>
  <si>
    <t>GIS- Full Bays</t>
  </si>
  <si>
    <t>05.04.01.11.01</t>
  </si>
  <si>
    <t>05.04.01.11.01.01</t>
  </si>
  <si>
    <t>05.04.01.11.01.02</t>
  </si>
  <si>
    <t>05.04.01.11.01.03</t>
  </si>
  <si>
    <t>05.04.01.11.01.04</t>
  </si>
  <si>
    <t>In Bay GIB</t>
  </si>
  <si>
    <t>05.04.01.11.01.05</t>
  </si>
  <si>
    <t>05.04.01.11.01.06</t>
  </si>
  <si>
    <t>05.04.01.11.01.07</t>
  </si>
  <si>
    <t>05.04.01.11.01.08</t>
  </si>
  <si>
    <t>05.04.01.11.01.10</t>
  </si>
  <si>
    <t>05.04.01.11.01.11</t>
  </si>
  <si>
    <t>05.04.01.11.01.13</t>
  </si>
  <si>
    <t>Marshalling Kiosk (LCC)</t>
  </si>
  <si>
    <t>05.04.01.11.01.15</t>
  </si>
  <si>
    <t>05.04.01.11.03.01</t>
  </si>
  <si>
    <t>05.04.01.11.03.02</t>
  </si>
  <si>
    <t>05.04.01.12.01</t>
  </si>
  <si>
    <t>05.04.01.12.01.01</t>
  </si>
  <si>
    <t>05.04.01.12.01.02</t>
  </si>
  <si>
    <t>05.04.01.12.01.03</t>
  </si>
  <si>
    <t>05.04.01.12.01.04</t>
  </si>
  <si>
    <t>05.04.01.12.01.05</t>
  </si>
  <si>
    <t>05.04.01.12.01.06</t>
  </si>
  <si>
    <t>05.04.01.12.01.07</t>
  </si>
  <si>
    <t>05.04.01.12.01.08</t>
  </si>
  <si>
    <t>05.04.01.12.01.10</t>
  </si>
  <si>
    <t>05.04.01.12.01.11</t>
  </si>
  <si>
    <t>05.04.01.12.01.13</t>
  </si>
  <si>
    <t>05.04.01.12.01.15</t>
  </si>
  <si>
    <t>05.04.01.12.03.01</t>
  </si>
  <si>
    <t>05.04.01.12.03.02</t>
  </si>
  <si>
    <t>05.04.01.21.01</t>
  </si>
  <si>
    <t>05.04.01.21.01.01</t>
  </si>
  <si>
    <t>05.04.01.21.01.02</t>
  </si>
  <si>
    <t>05.04.01.21.01.03</t>
  </si>
  <si>
    <t>05.04.01.21.01.04</t>
  </si>
  <si>
    <t>05.04.01.21.01.05</t>
  </si>
  <si>
    <t>05.04.01.21.01.06</t>
  </si>
  <si>
    <t>05.04.01.21.01.07</t>
  </si>
  <si>
    <t>05.04.01.21.01.08</t>
  </si>
  <si>
    <t>05.04.01.21.01.10</t>
  </si>
  <si>
    <t>05.04.01.21.01.11</t>
  </si>
  <si>
    <t>05.04.01.21.01.13</t>
  </si>
  <si>
    <t>05.04.01.21.01.15</t>
  </si>
  <si>
    <t>05.04.01.21.03.01</t>
  </si>
  <si>
    <t>05.04.01.21.03.02</t>
  </si>
  <si>
    <t>05.04.01.22.01</t>
  </si>
  <si>
    <t>05.04.01.22.01.01</t>
  </si>
  <si>
    <t>05.04.01.22.01.02</t>
  </si>
  <si>
    <t>05.04.01.22.01.03</t>
  </si>
  <si>
    <t>05.04.01.22.01.04</t>
  </si>
  <si>
    <t>05.04.01.22.01.05</t>
  </si>
  <si>
    <t>05.04.01.22.01.06</t>
  </si>
  <si>
    <t>05.04.01.22.01.07</t>
  </si>
  <si>
    <t>05.04.01.22.01.08</t>
  </si>
  <si>
    <t>05.04.01.22.01.10</t>
  </si>
  <si>
    <t>05.04.01.22.01.11</t>
  </si>
  <si>
    <t>05.04.01.22.01.13</t>
  </si>
  <si>
    <t>05.04.01.22.01.15</t>
  </si>
  <si>
    <t>05.04.01.22.03.01</t>
  </si>
  <si>
    <t>05.04.01.22.03.02</t>
  </si>
  <si>
    <t>05.04.01.41.01</t>
  </si>
  <si>
    <t>05.04.01.41.01.01</t>
  </si>
  <si>
    <t>05.04.01.41.01.02</t>
  </si>
  <si>
    <t>05.04.01.41.01.03</t>
  </si>
  <si>
    <t>05.04.01.41.01.04</t>
  </si>
  <si>
    <t>05.04.01.41.01.05</t>
  </si>
  <si>
    <t>05.04.01.41.01.06</t>
  </si>
  <si>
    <t>05.04.01.41.01.07</t>
  </si>
  <si>
    <t>05.04.01.41.01.08</t>
  </si>
  <si>
    <t>05.04.01.41.01.10</t>
  </si>
  <si>
    <t>05.04.01.41.01.11</t>
  </si>
  <si>
    <t>05.04.01.41.01.13</t>
  </si>
  <si>
    <t>05.04.01.41.01.15</t>
  </si>
  <si>
    <t>05.04.01.41.03.01</t>
  </si>
  <si>
    <t>05.04.01.41.03.02</t>
  </si>
  <si>
    <t>05.04.01.42.01</t>
  </si>
  <si>
    <t>05.04.01.42.01.01</t>
  </si>
  <si>
    <t>05.04.01.42.01.02</t>
  </si>
  <si>
    <t>05.04.01.42.01.03</t>
  </si>
  <si>
    <t>05.04.01.42.01.04</t>
  </si>
  <si>
    <t>05.04.01.42.01.05</t>
  </si>
  <si>
    <t>05.04.01.42.01.06</t>
  </si>
  <si>
    <t>05.04.01.42.01.07</t>
  </si>
  <si>
    <t>05.04.01.42.01.08</t>
  </si>
  <si>
    <t>05.04.01.42.01.10</t>
  </si>
  <si>
    <t>05.04.01.42.01.11</t>
  </si>
  <si>
    <t>05.04.01.42.01.13</t>
  </si>
  <si>
    <t>05.04.01.42.01.15</t>
  </si>
  <si>
    <t>05.04.01.42.03.01</t>
  </si>
  <si>
    <t>05.04.01.42.03.02</t>
  </si>
  <si>
    <t>GIS Partial Bays</t>
  </si>
  <si>
    <t>05.04.02.11.01</t>
  </si>
  <si>
    <t>05.04.02.11.01.01</t>
  </si>
  <si>
    <t>05.04.02.11.01.02</t>
  </si>
  <si>
    <t>05.04.02.11.01.03</t>
  </si>
  <si>
    <t>05.04.02.11.01.04</t>
  </si>
  <si>
    <t>05.04.02.11.01.05</t>
  </si>
  <si>
    <t>05.04.02.11.01.06</t>
  </si>
  <si>
    <t>05.04.02.11.01.07</t>
  </si>
  <si>
    <t>05.04.02.11.01.08</t>
  </si>
  <si>
    <t>05.04.02.11.01.10</t>
  </si>
  <si>
    <t>05.04.02.11.01.11</t>
  </si>
  <si>
    <t>05.04.02.11.01.13</t>
  </si>
  <si>
    <t>05.04.02.11.01.15</t>
  </si>
  <si>
    <t>05.04.02.11.03.01</t>
  </si>
  <si>
    <t>05.04.02.11.03.02</t>
  </si>
  <si>
    <t>05.04.02.12.01</t>
  </si>
  <si>
    <t>05.04.02.12.01.01</t>
  </si>
  <si>
    <t>05.04.02.12.01.02</t>
  </si>
  <si>
    <t>05.04.02.12.01.03</t>
  </si>
  <si>
    <t>05.04.02.12.01.04</t>
  </si>
  <si>
    <t>05.04.02.12.01.05</t>
  </si>
  <si>
    <t>05.04.02.12.01.06</t>
  </si>
  <si>
    <t>05.04.02.12.01.07</t>
  </si>
  <si>
    <t>05.04.02.12.01.08</t>
  </si>
  <si>
    <t>05.04.02.12.01.10</t>
  </si>
  <si>
    <t>05.04.02.12.01.11</t>
  </si>
  <si>
    <t>05.04.02.12.01.13</t>
  </si>
  <si>
    <t>05.04.02.12.01.15</t>
  </si>
  <si>
    <t>05.04.02.12.03.01</t>
  </si>
  <si>
    <t>05.04.02.12.03.02</t>
  </si>
  <si>
    <t>05.04.02.21.01</t>
  </si>
  <si>
    <t>05.04.02.21.01.01</t>
  </si>
  <si>
    <t>05.04.02.21.01.02</t>
  </si>
  <si>
    <t>05.04.02.21.01.03</t>
  </si>
  <si>
    <t>05.04.02.21.01.04</t>
  </si>
  <si>
    <t>05.04.02.21.01.05</t>
  </si>
  <si>
    <t>05.04.02.21.01.06</t>
  </si>
  <si>
    <t>05.04.02.21.01.07</t>
  </si>
  <si>
    <t>05.04.02.21.01.08</t>
  </si>
  <si>
    <t>05.04.02.21.01.10</t>
  </si>
  <si>
    <t>05.04.02.21.01.11</t>
  </si>
  <si>
    <t>05.04.02.21.01.13</t>
  </si>
  <si>
    <t>05.04.02.21.01.15</t>
  </si>
  <si>
    <t>05.04.02.21.03.01</t>
  </si>
  <si>
    <t>05.04.02.21.03.02</t>
  </si>
  <si>
    <t>05.04.02.22.01</t>
  </si>
  <si>
    <t>05.04.02.22.01.01</t>
  </si>
  <si>
    <t>05.04.02.22.01.02</t>
  </si>
  <si>
    <t>05.04.02.22.01.03</t>
  </si>
  <si>
    <t>05.04.02.22.01.04</t>
  </si>
  <si>
    <t>05.04.02.22.01.05</t>
  </si>
  <si>
    <t>05.04.02.22.01.06</t>
  </si>
  <si>
    <t>05.04.02.22.01.07</t>
  </si>
  <si>
    <t>05.04.02.22.01.08</t>
  </si>
  <si>
    <t>05.04.02.22.01.10</t>
  </si>
  <si>
    <t>05.04.02.22.01.11</t>
  </si>
  <si>
    <t>05.04.02.22.01.13</t>
  </si>
  <si>
    <t>05.04.02.22.01.15</t>
  </si>
  <si>
    <t>05.04.02.22.03.01</t>
  </si>
  <si>
    <t>05.04.02.22.03.02</t>
  </si>
  <si>
    <t>05.04.02.41.01</t>
  </si>
  <si>
    <t>05.04.02.41.01.01</t>
  </si>
  <si>
    <t>05.04.02.41.01.02</t>
  </si>
  <si>
    <t>05.04.02.41.01.03</t>
  </si>
  <si>
    <t>05.04.02.41.01.04</t>
  </si>
  <si>
    <t>05.04.02.41.01.05</t>
  </si>
  <si>
    <t>05.04.02.41.01.06</t>
  </si>
  <si>
    <t>05.04.02.41.01.07</t>
  </si>
  <si>
    <t>05.04.02.41.01.08</t>
  </si>
  <si>
    <t>05.04.02.41.01.10</t>
  </si>
  <si>
    <t>05.04.02.41.01.11</t>
  </si>
  <si>
    <t>05.04.02.41.01.13</t>
  </si>
  <si>
    <t>05.04.02.41.01.15</t>
  </si>
  <si>
    <t>05.04.02.41.03.01</t>
  </si>
  <si>
    <t>05.04.02.41.03.02</t>
  </si>
  <si>
    <t>05.04.02.42.01</t>
  </si>
  <si>
    <t>05.04.02.42.01.01</t>
  </si>
  <si>
    <t>05.04.02.42.01.02</t>
  </si>
  <si>
    <t>05.04.02.42.01.03</t>
  </si>
  <si>
    <t>05.04.02.42.01.04</t>
  </si>
  <si>
    <t>05.04.02.42.01.05</t>
  </si>
  <si>
    <t>05.04.02.42.01.06</t>
  </si>
  <si>
    <t>05.04.02.42.01.07</t>
  </si>
  <si>
    <t>05.04.02.42.01.08</t>
  </si>
  <si>
    <t>05.04.02.42.01.10</t>
  </si>
  <si>
    <t>05.04.02.42.01.11</t>
  </si>
  <si>
    <t>05.04.02.42.01.13</t>
  </si>
  <si>
    <t>05.04.02.42.01.15</t>
  </si>
  <si>
    <t>05.04.02.42.03.01</t>
  </si>
  <si>
    <t>05.04.02.42.03.02</t>
  </si>
  <si>
    <t>GIS Skeleton Bays</t>
  </si>
  <si>
    <t>05.04.03.11.01.02</t>
  </si>
  <si>
    <t>05.04.03.11.01.03</t>
  </si>
  <si>
    <t>05.04.03.11.01.04</t>
  </si>
  <si>
    <t>05.04.03.11.03.01</t>
  </si>
  <si>
    <t>05.04.03.11.03.02</t>
  </si>
  <si>
    <t>05.04.03.21.01.02</t>
  </si>
  <si>
    <t>05.04.03.21.01.03</t>
  </si>
  <si>
    <t>05.04.03.21.01.04</t>
  </si>
  <si>
    <t>05.04.03.21.03.01</t>
  </si>
  <si>
    <t>05.04.03.21.03.02</t>
  </si>
  <si>
    <t>05.04.03.41.01.02</t>
  </si>
  <si>
    <t>05.04.03.41.01.03</t>
  </si>
  <si>
    <t>05.04.03.41.01.04</t>
  </si>
  <si>
    <t>05.04.03.41.03.01</t>
  </si>
  <si>
    <t>05.04.03.41.03.02</t>
  </si>
  <si>
    <t>LV Substation (Below 132KV)</t>
  </si>
  <si>
    <t>13/11kV</t>
  </si>
  <si>
    <t>05.05.01.01.01.01</t>
  </si>
  <si>
    <t>05.05.01.01.01.02</t>
  </si>
  <si>
    <t>05.05.01.01.01.03</t>
  </si>
  <si>
    <t>05.05.01.01.01.04</t>
  </si>
  <si>
    <t>05.05.01.01.01.05</t>
  </si>
  <si>
    <t>05.05.01.01.01.06</t>
  </si>
  <si>
    <t>05.05.01.01.01.07</t>
  </si>
  <si>
    <t>05.05.01.01.01.08</t>
  </si>
  <si>
    <t>05.05.01.01.01.09</t>
  </si>
  <si>
    <t>05.05.01.01.01.10</t>
  </si>
  <si>
    <t>05.05.01.01.01.11</t>
  </si>
  <si>
    <t>05.05.01.01.01.12</t>
  </si>
  <si>
    <t>05.05.01.01.01.13</t>
  </si>
  <si>
    <t>05.05.01.01.01.14</t>
  </si>
  <si>
    <t>05.05.01.01.01.15</t>
  </si>
  <si>
    <t>05.05.01.01.01.16</t>
  </si>
  <si>
    <t>05.05.01.01.03.01</t>
  </si>
  <si>
    <t>05.05.01.01.03.02</t>
  </si>
  <si>
    <t>05.05.01.01.03.03</t>
  </si>
  <si>
    <t>25kV Switchgear (railway)</t>
  </si>
  <si>
    <t>05.05.01.02.01.01</t>
  </si>
  <si>
    <t>05.05.01.02.01.02</t>
  </si>
  <si>
    <t>05.05.01.02.01.03</t>
  </si>
  <si>
    <t>05.05.01.02.01.04</t>
  </si>
  <si>
    <t>05.05.01.02.01.05</t>
  </si>
  <si>
    <t>05.05.01.02.01.06</t>
  </si>
  <si>
    <t>05.05.01.02.01.07</t>
  </si>
  <si>
    <t>05.05.01.02.01.08</t>
  </si>
  <si>
    <t>05.05.01.02.01.09</t>
  </si>
  <si>
    <t>05.05.01.02.01.10</t>
  </si>
  <si>
    <t>05.05.01.02.01.11</t>
  </si>
  <si>
    <t>05.05.01.02.01.12</t>
  </si>
  <si>
    <t>05.05.01.02.01.13</t>
  </si>
  <si>
    <t>05.05.01.02.01.14</t>
  </si>
  <si>
    <t>05.05.01.02.01.15</t>
  </si>
  <si>
    <t>05.05.01.02.01.16</t>
  </si>
  <si>
    <t>05.05.01.02.03.01</t>
  </si>
  <si>
    <t>05.05.01.02.03.02</t>
  </si>
  <si>
    <t>05.05.01.02.03.03</t>
  </si>
  <si>
    <t>33kV Switchgear</t>
  </si>
  <si>
    <t>05.05.01.03.01.01</t>
  </si>
  <si>
    <t>05.05.01.03.01.02</t>
  </si>
  <si>
    <t>05.05.01.03.01.03</t>
  </si>
  <si>
    <t>05.05.01.03.01.04</t>
  </si>
  <si>
    <t>05.05.01.03.01.05</t>
  </si>
  <si>
    <t>05.05.01.03.01.06</t>
  </si>
  <si>
    <t>05.05.01.03.01.07</t>
  </si>
  <si>
    <t>05.05.01.03.01.08</t>
  </si>
  <si>
    <t>05.05.01.03.01.09</t>
  </si>
  <si>
    <t>05.05.01.03.01.10</t>
  </si>
  <si>
    <t>05.05.01.03.01.11</t>
  </si>
  <si>
    <t>05.05.01.03.01.12</t>
  </si>
  <si>
    <t>05.05.01.03.01.13</t>
  </si>
  <si>
    <t>05.05.01.03.01.14</t>
  </si>
  <si>
    <t>05.05.01.03.01.15</t>
  </si>
  <si>
    <t>05.05.01.03.01.16</t>
  </si>
  <si>
    <t>05.05.01.03.03.01</t>
  </si>
  <si>
    <t>05.05.01.03.03.02</t>
  </si>
  <si>
    <t>05.05.01.03.03.03</t>
  </si>
  <si>
    <t>66kV Switchgear</t>
  </si>
  <si>
    <t>05.05.01.04.01.01</t>
  </si>
  <si>
    <t>05.05.01.04.01.02</t>
  </si>
  <si>
    <t>05.05.01.04.01.03</t>
  </si>
  <si>
    <t>05.05.01.04.01.04</t>
  </si>
  <si>
    <t>05.05.01.04.01.05</t>
  </si>
  <si>
    <t>05.05.01.04.01.06</t>
  </si>
  <si>
    <t>05.05.01.04.01.07</t>
  </si>
  <si>
    <t>05.05.01.04.01.08</t>
  </si>
  <si>
    <t>05.05.01.04.01.09</t>
  </si>
  <si>
    <t>05.05.01.04.01.10</t>
  </si>
  <si>
    <t>05.05.01.04.01.11</t>
  </si>
  <si>
    <t>05.05.01.04.01.12</t>
  </si>
  <si>
    <t>05.05.01.04.01.13</t>
  </si>
  <si>
    <t>05.05.01.04.01.14</t>
  </si>
  <si>
    <t>05.05.01.04.01.15</t>
  </si>
  <si>
    <t>05.05.01.04.01.16</t>
  </si>
  <si>
    <t>05.05.01.04.03.01</t>
  </si>
  <si>
    <t>05.05.01.04.03.02</t>
  </si>
  <si>
    <t>05.05.01.04.03.03</t>
  </si>
  <si>
    <t>Transformers/Reactive Equipment</t>
  </si>
  <si>
    <t>132kV Series Reactor</t>
  </si>
  <si>
    <t>05.06.01.11.01.01</t>
  </si>
  <si>
    <t>05.06.01.11.01.02</t>
  </si>
  <si>
    <t>Control</t>
  </si>
  <si>
    <t>05.06.01.11.01.03</t>
  </si>
  <si>
    <t>05.06.01.11.01.04</t>
  </si>
  <si>
    <t>05.06.01.11.03.01</t>
  </si>
  <si>
    <t>Plinth, foundations and fixings</t>
  </si>
  <si>
    <t>05.06.01.11.03.02</t>
  </si>
  <si>
    <t>05.06.01.11.03.03</t>
  </si>
  <si>
    <t>05.06.01.11.03.04</t>
  </si>
  <si>
    <t>Noise Enclosure</t>
  </si>
  <si>
    <t>05.06.01.11.03.05</t>
  </si>
  <si>
    <t>05.06.01.11.03.06</t>
  </si>
  <si>
    <t>Moated Bund</t>
  </si>
  <si>
    <t>05.06.01.11.03.07.03</t>
  </si>
  <si>
    <t>Piling Mat / Pad</t>
  </si>
  <si>
    <t>05.06.01.11.03.07.04.01</t>
  </si>
  <si>
    <t>Concrete - Driven [Pre-cast]</t>
  </si>
  <si>
    <t>05.06.01.11.03.07.04.02</t>
  </si>
  <si>
    <t>Steel Case - Driven [Tube]</t>
  </si>
  <si>
    <t>05.06.01.11.03.07.04.03</t>
  </si>
  <si>
    <t>Auger Bore [CFA]</t>
  </si>
  <si>
    <t>05.06.01.11.03.07.05.01</t>
  </si>
  <si>
    <t>05.06.01.11.03.07.05.02</t>
  </si>
  <si>
    <t>05.06.01.11.03.07.05.03</t>
  </si>
  <si>
    <t>05.06.01.11.03.07.06</t>
  </si>
  <si>
    <t xml:space="preserve">Disposal of piling arisings </t>
  </si>
  <si>
    <t>05.06.01.11.03.07.07.01</t>
  </si>
  <si>
    <t>Collection of arrisings from around Pile Heads (where applicable)</t>
  </si>
  <si>
    <t>05.06.01.11.03.07.07.03</t>
  </si>
  <si>
    <t>Reinforcement to Concrete Piles</t>
  </si>
  <si>
    <t>tonne</t>
  </si>
  <si>
    <t>05.06.01.11.03.07.08</t>
  </si>
  <si>
    <t>Sheet Piling</t>
  </si>
  <si>
    <t>05.06.01.11.03.07.99</t>
  </si>
  <si>
    <t>275/132kV Transformer</t>
  </si>
  <si>
    <t>05.06.01.21.01.01</t>
  </si>
  <si>
    <t>Supergrid Transformer</t>
  </si>
  <si>
    <t>05.06.01.21.01.02</t>
  </si>
  <si>
    <t>05.06.01.21.01.03</t>
  </si>
  <si>
    <t>05.06.01.21.01.04</t>
  </si>
  <si>
    <t>05.06.01.21.01.05</t>
  </si>
  <si>
    <t>Neutral Earthing Resistor</t>
  </si>
  <si>
    <t>05.06.01.21.01.06</t>
  </si>
  <si>
    <t>Neutral Earthing Reactor</t>
  </si>
  <si>
    <t>05.06.01.21.03.01</t>
  </si>
  <si>
    <t>05.06.01.21.03.02</t>
  </si>
  <si>
    <t>05.06.01.21.03.03</t>
  </si>
  <si>
    <t>05.06.01.21.03.04</t>
  </si>
  <si>
    <t>05.06.01.21.03.05</t>
  </si>
  <si>
    <t>05.06.01.21.03.06</t>
  </si>
  <si>
    <t>05.06.01.21.03.07.03</t>
  </si>
  <si>
    <t>05.06.01.21.03.07.04.01</t>
  </si>
  <si>
    <t>05.06.01.21.03.07.04.02</t>
  </si>
  <si>
    <t>05.06.01.21.03.07.04.03</t>
  </si>
  <si>
    <t>05.06.01.21.03.07.05.01</t>
  </si>
  <si>
    <t>05.06.01.21.03.07.05.02</t>
  </si>
  <si>
    <t>05.06.01.21.03.07.05.03</t>
  </si>
  <si>
    <t>05.06.01.21.03.07.06</t>
  </si>
  <si>
    <t>05.06.01.21.03.07.07.01</t>
  </si>
  <si>
    <t>05.06.01.21.03.07.07.03</t>
  </si>
  <si>
    <t>05.06.01.21.03.07.08</t>
  </si>
  <si>
    <t>05.06.01.21.03.07.99</t>
  </si>
  <si>
    <t>275/66kV Transformer</t>
  </si>
  <si>
    <t>05.06.01.22.01.01</t>
  </si>
  <si>
    <t>05.06.01.22.01.02</t>
  </si>
  <si>
    <t>05.06.01.22.01.03</t>
  </si>
  <si>
    <t>05.06.01.22.01.04</t>
  </si>
  <si>
    <t>05.06.01.22.01.05</t>
  </si>
  <si>
    <t>05.06.01.22.01.06</t>
  </si>
  <si>
    <t>05.06.01.22.03.01</t>
  </si>
  <si>
    <t>05.06.01.22.03.02</t>
  </si>
  <si>
    <t>05.06.01.22.03.03</t>
  </si>
  <si>
    <t>05.06.01.22.03.04</t>
  </si>
  <si>
    <t>05.06.01.22.03.05</t>
  </si>
  <si>
    <t>05.06.01.22.03.06</t>
  </si>
  <si>
    <t>05.06.01.22.03.07.03</t>
  </si>
  <si>
    <t>05.06.01.22.03.07.04.01</t>
  </si>
  <si>
    <t>05.06.01.22.03.07.04.02</t>
  </si>
  <si>
    <t>05.06.01.22.03.07.04.03</t>
  </si>
  <si>
    <t>05.06.01.22.03.07.05.01</t>
  </si>
  <si>
    <t>05.06.01.22.03.07.05.02</t>
  </si>
  <si>
    <t>05.06.01.22.03.07.05.03</t>
  </si>
  <si>
    <t>05.06.01.22.03.07.06</t>
  </si>
  <si>
    <t>05.06.01.22.03.07.07.01</t>
  </si>
  <si>
    <t>05.06.01.22.03.07.07.03</t>
  </si>
  <si>
    <t>05.06.01.22.03.07.08</t>
  </si>
  <si>
    <t>05.06.01.22.03.07.99</t>
  </si>
  <si>
    <t>275/33kV Transformer</t>
  </si>
  <si>
    <t>05.06.01.23.01.01</t>
  </si>
  <si>
    <t>05.06.01.23.01.02</t>
  </si>
  <si>
    <t>05.06.01.23.01.03</t>
  </si>
  <si>
    <t>05.06.01.23.01.04</t>
  </si>
  <si>
    <t>05.06.01.23.01.05</t>
  </si>
  <si>
    <t>05.06.01.23.01.06</t>
  </si>
  <si>
    <t>05.06.01.23.03.01</t>
  </si>
  <si>
    <t>05.06.01.23.03.02</t>
  </si>
  <si>
    <t>05.06.01.23.03.03</t>
  </si>
  <si>
    <t>05.06.01.23.03.04</t>
  </si>
  <si>
    <t>05.06.01.23.03.05</t>
  </si>
  <si>
    <t>05.06.01.23.03.06</t>
  </si>
  <si>
    <t>05.06.01.23.03.07.03</t>
  </si>
  <si>
    <t>05.06.01.23.03.07.04.01</t>
  </si>
  <si>
    <t>05.06.01.23.03.07.04.02</t>
  </si>
  <si>
    <t>05.06.01.23.03.07.04.03</t>
  </si>
  <si>
    <t>05.06.01.23.03.07.05.01</t>
  </si>
  <si>
    <t>05.06.01.23.03.07.05.02</t>
  </si>
  <si>
    <t>05.06.01.23.03.07.05.03</t>
  </si>
  <si>
    <t>05.06.01.23.03.07.06</t>
  </si>
  <si>
    <t>05.06.01.23.03.07.07.01</t>
  </si>
  <si>
    <t>05.06.01.23.03.07.07.03</t>
  </si>
  <si>
    <t>05.06.01.23.03.07.08</t>
  </si>
  <si>
    <t>05.06.01.23.03.07.99</t>
  </si>
  <si>
    <t>275/25kV Railway Feeder</t>
  </si>
  <si>
    <t>05.06.01.24.01.01</t>
  </si>
  <si>
    <t>05.06.01.24.01.02</t>
  </si>
  <si>
    <t>05.06.01.24.01.03</t>
  </si>
  <si>
    <t>05.06.01.24.01.04</t>
  </si>
  <si>
    <t>05.06.01.24.01.05</t>
  </si>
  <si>
    <t>05.06.01.24.01.06</t>
  </si>
  <si>
    <t>05.06.01.24.03.01</t>
  </si>
  <si>
    <t>05.06.01.24.03.02</t>
  </si>
  <si>
    <t>05.06.01.24.03.03</t>
  </si>
  <si>
    <t>05.06.01.24.03.04</t>
  </si>
  <si>
    <t>05.06.01.24.03.05</t>
  </si>
  <si>
    <t>05.06.01.24.03.06</t>
  </si>
  <si>
    <t>05.06.01.24.03.07.03</t>
  </si>
  <si>
    <t>05.06.01.24.03.07.04.01</t>
  </si>
  <si>
    <t>05.06.01.24.03.07.04.02</t>
  </si>
  <si>
    <t>05.06.01.24.03.07.04.03</t>
  </si>
  <si>
    <t>05.06.01.24.03.07.05.01</t>
  </si>
  <si>
    <t>05.06.01.24.03.07.05.02</t>
  </si>
  <si>
    <t>05.06.01.24.03.07.05.03</t>
  </si>
  <si>
    <t>05.06.01.24.03.07.06</t>
  </si>
  <si>
    <t>05.06.01.24.03.07.07.01</t>
  </si>
  <si>
    <t>05.06.01.24.03.07.07.03</t>
  </si>
  <si>
    <t>05.06.01.24.03.07.08</t>
  </si>
  <si>
    <t>05.06.01.24.03.07.99</t>
  </si>
  <si>
    <t>275kV Quadrature Booster</t>
  </si>
  <si>
    <t>05.06.01.25.01.01</t>
  </si>
  <si>
    <t>Quadrature Booster</t>
  </si>
  <si>
    <t>05.06.01.25.01.02</t>
  </si>
  <si>
    <t>05.06.01.25.01.03</t>
  </si>
  <si>
    <t>05.06.01.25.01.04</t>
  </si>
  <si>
    <t>05.06.01.25.03.01</t>
  </si>
  <si>
    <t>05.06.01.25.03.02</t>
  </si>
  <si>
    <t>05.06.01.25.03.03</t>
  </si>
  <si>
    <t>05.06.01.25.03.04</t>
  </si>
  <si>
    <t>05.06.01.25.03.05</t>
  </si>
  <si>
    <t>05.06.01.25.03.06</t>
  </si>
  <si>
    <t>05.06.01.25.03.07.03</t>
  </si>
  <si>
    <t>05.06.01.25.03.07.04.01</t>
  </si>
  <si>
    <t>05.06.01.25.03.07.04.02</t>
  </si>
  <si>
    <t>05.06.01.25.03.07.04.03</t>
  </si>
  <si>
    <t>05.06.01.25.03.07.05.01</t>
  </si>
  <si>
    <t>05.06.01.25.03.07.05.02</t>
  </si>
  <si>
    <t>05.06.01.25.03.07.05.03</t>
  </si>
  <si>
    <t>05.06.01.25.03.07.06</t>
  </si>
  <si>
    <t>05.06.01.25.03.07.07.01</t>
  </si>
  <si>
    <t>05.06.01.25.03.07.07.03</t>
  </si>
  <si>
    <t>05.06.01.25.03.07.08</t>
  </si>
  <si>
    <t>05.06.01.25.03.07.99</t>
  </si>
  <si>
    <t>275kV Series Reactor</t>
  </si>
  <si>
    <t>05.06.01.26.01.01</t>
  </si>
  <si>
    <t>05.06.01.26.01.02</t>
  </si>
  <si>
    <t>05.06.01.26.01.03</t>
  </si>
  <si>
    <t>05.06.01.26.01.04</t>
  </si>
  <si>
    <t>05.06.01.26.03.01</t>
  </si>
  <si>
    <t>05.06.01.26.03.02</t>
  </si>
  <si>
    <t>05.06.01.26.03.03</t>
  </si>
  <si>
    <t>05.06.01.26.03.04</t>
  </si>
  <si>
    <t>05.06.01.26.03.05</t>
  </si>
  <si>
    <t>05.06.01.26.03.06</t>
  </si>
  <si>
    <t>05.06.01.26.03.07.03</t>
  </si>
  <si>
    <t>05.06.01.26.03.07.04.01</t>
  </si>
  <si>
    <t>05.06.01.26.03.07.04.02</t>
  </si>
  <si>
    <t>05.06.01.26.03.07.04.03</t>
  </si>
  <si>
    <t>05.06.01.26.03.07.05.01</t>
  </si>
  <si>
    <t>05.06.01.26.03.07.05.02</t>
  </si>
  <si>
    <t>05.06.01.26.03.07.05.03</t>
  </si>
  <si>
    <t>05.06.01.26.03.07.06</t>
  </si>
  <si>
    <t>05.06.01.26.03.07.07.01</t>
  </si>
  <si>
    <t>05.06.01.26.03.07.07.03</t>
  </si>
  <si>
    <t>05.06.01.26.03.07.08</t>
  </si>
  <si>
    <t>05.06.01.26.03.07.99</t>
  </si>
  <si>
    <t>400/275kV Transformer</t>
  </si>
  <si>
    <t>05.06.01.41.01.01</t>
  </si>
  <si>
    <t>05.06.01.41.01.02</t>
  </si>
  <si>
    <t>05.06.01.41.01.03</t>
  </si>
  <si>
    <t>05.06.01.41.01.04</t>
  </si>
  <si>
    <t>05.06.01.41.03.01</t>
  </si>
  <si>
    <t>05.06.01.41.03.02</t>
  </si>
  <si>
    <t>05.06.01.41.03.03</t>
  </si>
  <si>
    <t>05.06.01.41.03.04</t>
  </si>
  <si>
    <t>05.06.01.41.03.05</t>
  </si>
  <si>
    <t>05.06.01.41.03.06</t>
  </si>
  <si>
    <t>05.06.01.41.03.07.03</t>
  </si>
  <si>
    <t>05.06.01.41.03.07.04.01</t>
  </si>
  <si>
    <t>05.06.01.41.03.07.04.02</t>
  </si>
  <si>
    <t>05.06.01.41.03.07.04.03</t>
  </si>
  <si>
    <t>05.06.01.41.03.07.05.01</t>
  </si>
  <si>
    <t>05.06.01.41.03.07.05.02</t>
  </si>
  <si>
    <t>05.06.01.41.03.07.05.03</t>
  </si>
  <si>
    <t>05.06.01.41.03.07.06</t>
  </si>
  <si>
    <t>05.06.01.41.03.07.07.01</t>
  </si>
  <si>
    <t>05.06.01.41.03.07.07.03</t>
  </si>
  <si>
    <t>05.06.01.41.03.07.08</t>
  </si>
  <si>
    <t>05.06.01.41.03.07.99</t>
  </si>
  <si>
    <t>400/132kV Transformer</t>
  </si>
  <si>
    <t>05.06.01.42.01.01</t>
  </si>
  <si>
    <t>05.06.01.42.01.02</t>
  </si>
  <si>
    <t>05.06.01.42.01.03</t>
  </si>
  <si>
    <t>05.06.01.42.01.04</t>
  </si>
  <si>
    <t>05.06.01.42.01.05</t>
  </si>
  <si>
    <t>05.06.01.42.01.06</t>
  </si>
  <si>
    <t>05.06.01.42.03.01</t>
  </si>
  <si>
    <t>05.06.01.42.03.02</t>
  </si>
  <si>
    <t>05.06.01.42.03.03</t>
  </si>
  <si>
    <t>05.06.01.42.03.04</t>
  </si>
  <si>
    <t>05.06.01.42.03.05</t>
  </si>
  <si>
    <t>05.06.01.42.03.06</t>
  </si>
  <si>
    <t>05.06.01.42.03.07.03</t>
  </si>
  <si>
    <t>05.06.01.42.03.07.04.01</t>
  </si>
  <si>
    <t>05.06.01.42.03.07.04.02</t>
  </si>
  <si>
    <t>05.06.01.42.03.07.04.03</t>
  </si>
  <si>
    <t>05.06.01.42.03.07.05.01</t>
  </si>
  <si>
    <t>05.06.01.42.03.07.05.02</t>
  </si>
  <si>
    <t>05.06.01.42.03.07.05.03</t>
  </si>
  <si>
    <t>05.06.01.42.03.07.06</t>
  </si>
  <si>
    <t>05.06.01.42.03.07.07.01</t>
  </si>
  <si>
    <t>05.06.01.42.03.07.07.03</t>
  </si>
  <si>
    <t>05.06.01.42.03.07.08</t>
  </si>
  <si>
    <t>05.06.01.42.03.07.99</t>
  </si>
  <si>
    <t>400/66kV Transformer</t>
  </si>
  <si>
    <t>05.06.01.43.01.01</t>
  </si>
  <si>
    <t>05.06.01.43.01.02</t>
  </si>
  <si>
    <t>05.06.01.43.01.03</t>
  </si>
  <si>
    <t>05.06.01.43.01.04</t>
  </si>
  <si>
    <t>05.06.01.43.01.05</t>
  </si>
  <si>
    <t>05.06.01.43.01.06</t>
  </si>
  <si>
    <t>05.06.01.43.03.01</t>
  </si>
  <si>
    <t>05.06.01.43.03.02</t>
  </si>
  <si>
    <t>05.06.01.43.03.03</t>
  </si>
  <si>
    <t>05.06.01.43.03.04</t>
  </si>
  <si>
    <t>05.06.01.43.03.05</t>
  </si>
  <si>
    <t>05.06.01.43.03.06</t>
  </si>
  <si>
    <t>05.06.01.43.03.07.03</t>
  </si>
  <si>
    <t>05.06.01.43.03.07.04.01</t>
  </si>
  <si>
    <t>05.06.01.43.03.07.04.02</t>
  </si>
  <si>
    <t>05.06.01.43.03.07.04.03</t>
  </si>
  <si>
    <t>05.06.01.43.03.07.05.01</t>
  </si>
  <si>
    <t>05.06.01.43.03.07.05.02</t>
  </si>
  <si>
    <t>05.06.01.43.03.07.05.03</t>
  </si>
  <si>
    <t>05.06.01.43.03.07.06</t>
  </si>
  <si>
    <t>05.06.01.43.03.07.07.01</t>
  </si>
  <si>
    <t>05.06.01.43.03.07.07.03</t>
  </si>
  <si>
    <t>05.06.01.43.03.07.08</t>
  </si>
  <si>
    <t>05.06.01.43.03.07.99</t>
  </si>
  <si>
    <t>400/25kV Railway Feeder</t>
  </si>
  <si>
    <t>05.06.01.44.01.01</t>
  </si>
  <si>
    <t>05.06.01.44.01.02</t>
  </si>
  <si>
    <t>05.06.01.44.01.03</t>
  </si>
  <si>
    <t>05.06.01.44.01.04</t>
  </si>
  <si>
    <t>05.06.01.44.01.05</t>
  </si>
  <si>
    <t>05.06.01.44.01.06</t>
  </si>
  <si>
    <t>05.06.01.44.03.01</t>
  </si>
  <si>
    <t>05.06.01.44.03.02</t>
  </si>
  <si>
    <t>05.06.01.44.03.03</t>
  </si>
  <si>
    <t>05.06.01.44.03.04</t>
  </si>
  <si>
    <t>05.06.01.44.03.05</t>
  </si>
  <si>
    <t>05.06.01.44.03.06</t>
  </si>
  <si>
    <t>05.06.01.44.03.07.03</t>
  </si>
  <si>
    <t>05.06.01.44.03.07.04.01</t>
  </si>
  <si>
    <t>05.06.01.44.03.07.04.02</t>
  </si>
  <si>
    <t>05.06.01.44.03.07.04.03</t>
  </si>
  <si>
    <t>05.06.01.44.03.07.05.01</t>
  </si>
  <si>
    <t>05.06.01.44.03.07.05.02</t>
  </si>
  <si>
    <t>05.06.01.44.03.07.05.03</t>
  </si>
  <si>
    <t>05.06.01.44.03.07.06</t>
  </si>
  <si>
    <t>05.06.01.44.03.07.07.01</t>
  </si>
  <si>
    <t>05.06.01.44.03.07.07.03</t>
  </si>
  <si>
    <t>05.06.01.44.03.07.08</t>
  </si>
  <si>
    <t>05.06.01.44.03.07.99</t>
  </si>
  <si>
    <t>400/33kV Transformer</t>
  </si>
  <si>
    <t>05.06.01.45.01.01</t>
  </si>
  <si>
    <t>05.06.01.45.01.02</t>
  </si>
  <si>
    <t>05.06.01.45.01.03</t>
  </si>
  <si>
    <t>05.06.01.45.01.04</t>
  </si>
  <si>
    <t>05.06.01.45.01.05</t>
  </si>
  <si>
    <t>05.06.01.45.01.06</t>
  </si>
  <si>
    <t>05.06.01.45.03.01</t>
  </si>
  <si>
    <t>05.06.01.45.03.02</t>
  </si>
  <si>
    <t>05.06.01.45.03.03</t>
  </si>
  <si>
    <t>05.06.01.45.03.04</t>
  </si>
  <si>
    <t>05.06.01.45.03.05</t>
  </si>
  <si>
    <t>05.06.01.45.03.06</t>
  </si>
  <si>
    <t>05.06.01.45.03.07.03</t>
  </si>
  <si>
    <t>05.06.01.45.03.07.04.01</t>
  </si>
  <si>
    <t>05.06.01.45.03.07.04.02</t>
  </si>
  <si>
    <t>05.06.01.45.03.07.04.03</t>
  </si>
  <si>
    <t>05.06.01.45.03.07.05.01</t>
  </si>
  <si>
    <t>05.06.01.45.03.07.05.02</t>
  </si>
  <si>
    <t>05.06.01.45.03.07.05.03</t>
  </si>
  <si>
    <t>05.06.01.45.03.07.06</t>
  </si>
  <si>
    <t>05.06.01.45.03.07.07.01</t>
  </si>
  <si>
    <t>05.06.01.45.03.07.07.03</t>
  </si>
  <si>
    <t>05.06.01.45.03.07.08</t>
  </si>
  <si>
    <t>05.06.01.45.03.07.99</t>
  </si>
  <si>
    <t>400kV Quadrature Booster</t>
  </si>
  <si>
    <t>05.06.01.46.01.01</t>
  </si>
  <si>
    <t>05.06.01.46.01.02</t>
  </si>
  <si>
    <t>05.06.01.46.01.03</t>
  </si>
  <si>
    <t>05.06.01.46.01.04</t>
  </si>
  <si>
    <t>05.06.01.46.03.01</t>
  </si>
  <si>
    <t>05.06.01.46.03.02</t>
  </si>
  <si>
    <t>05.06.01.46.03.03</t>
  </si>
  <si>
    <t>05.06.01.46.03.04</t>
  </si>
  <si>
    <t>05.06.01.46.03.05</t>
  </si>
  <si>
    <t>05.06.01.46.03.06</t>
  </si>
  <si>
    <t>05.06.01.46.03.07.03</t>
  </si>
  <si>
    <t>05.06.01.46.03.07.04.01</t>
  </si>
  <si>
    <t>05.06.01.46.03.07.04.02</t>
  </si>
  <si>
    <t>05.06.01.46.03.07.04.03</t>
  </si>
  <si>
    <t>05.06.01.46.03.07.05.01</t>
  </si>
  <si>
    <t>05.06.01.46.03.07.05.02</t>
  </si>
  <si>
    <t>05.06.01.46.03.07.05.03</t>
  </si>
  <si>
    <t>05.06.01.46.03.07.06</t>
  </si>
  <si>
    <t>05.06.01.46.03.07.07.01</t>
  </si>
  <si>
    <t>05.06.01.46.03.07.07.03</t>
  </si>
  <si>
    <t>05.06.01.46.03.07.08</t>
  </si>
  <si>
    <t>05.06.01.46.03.07.99</t>
  </si>
  <si>
    <t>400kV Series Reactor</t>
  </si>
  <si>
    <t>05.06.01.47.01.01</t>
  </si>
  <si>
    <t>05.06.01.47.01.02</t>
  </si>
  <si>
    <t>05.06.01.47.01.03</t>
  </si>
  <si>
    <t>05.06.01.47.01.04</t>
  </si>
  <si>
    <t>05.06.01.47.03.01</t>
  </si>
  <si>
    <t>05.06.01.47.03.02</t>
  </si>
  <si>
    <t>05.06.01.47.03.03</t>
  </si>
  <si>
    <t>05.06.01.47.03.04</t>
  </si>
  <si>
    <t>05.06.01.47.03.05</t>
  </si>
  <si>
    <t>05.06.01.47.03.06</t>
  </si>
  <si>
    <t>05.06.01.47.03.07.03</t>
  </si>
  <si>
    <t>05.06.01.47.03.07.04.01</t>
  </si>
  <si>
    <t>05.06.01.47.03.07.04.02</t>
  </si>
  <si>
    <t>05.06.01.47.03.07.04.03</t>
  </si>
  <si>
    <t>05.06.01.47.03.07.05.01</t>
  </si>
  <si>
    <t>05.06.01.47.03.07.05.02</t>
  </si>
  <si>
    <t>05.06.01.47.03.07.05.03</t>
  </si>
  <si>
    <t>05.06.01.47.03.07.06</t>
  </si>
  <si>
    <t>05.06.01.47.03.07.07.01</t>
  </si>
  <si>
    <t>05.06.01.47.03.07.07.03</t>
  </si>
  <si>
    <t>05.06.01.47.03.07.08</t>
  </si>
  <si>
    <t>05.06.01.47.03.07.99</t>
  </si>
  <si>
    <t>66/22kV Grid Transformer</t>
  </si>
  <si>
    <t>05.06.01.61.01.01</t>
  </si>
  <si>
    <t>Grid Transformer</t>
  </si>
  <si>
    <t>05.06.01.61.01.02</t>
  </si>
  <si>
    <t>05.06.01.61.01.03</t>
  </si>
  <si>
    <t>05.06.01.61.01.04</t>
  </si>
  <si>
    <t>05.06.01.61.01.05</t>
  </si>
  <si>
    <t>05.06.01.61.01.06</t>
  </si>
  <si>
    <t>05.06.01.61.03.01</t>
  </si>
  <si>
    <t>05.06.01.61.03.02</t>
  </si>
  <si>
    <t>05.06.01.61.03.03</t>
  </si>
  <si>
    <t>05.06.01.61.03.04</t>
  </si>
  <si>
    <t>05.06.01.61.03.05</t>
  </si>
  <si>
    <t>05.06.01.61.03.06</t>
  </si>
  <si>
    <t>05.06.01.61.03.07.03</t>
  </si>
  <si>
    <t>05.06.01.61.03.07.04.01</t>
  </si>
  <si>
    <t>05.06.01.61.03.07.04.02</t>
  </si>
  <si>
    <t>05.06.01.61.03.07.04.03</t>
  </si>
  <si>
    <t>05.06.01.61.03.07.05.01</t>
  </si>
  <si>
    <t>05.06.01.61.03.07.05.02</t>
  </si>
  <si>
    <t>05.06.01.61.03.07.05.03</t>
  </si>
  <si>
    <t>05.06.01.61.03.07.06</t>
  </si>
  <si>
    <t>05.06.01.61.03.07.07.01</t>
  </si>
  <si>
    <t>05.06.01.61.03.07.07.03</t>
  </si>
  <si>
    <t>05.06.01.61.03.07.08</t>
  </si>
  <si>
    <t>05.06.01.61.03.07.99</t>
  </si>
  <si>
    <t>Reactive Plant</t>
  </si>
  <si>
    <t>132kV Capacitor</t>
  </si>
  <si>
    <t>05.06.02.11.01.01</t>
  </si>
  <si>
    <t>Capacitor Bank</t>
  </si>
  <si>
    <t>05.06.02.11.01.02</t>
  </si>
  <si>
    <t>05.06.02.11.01.03</t>
  </si>
  <si>
    <t>05.06.02.11.01.04</t>
  </si>
  <si>
    <t>05.06.02.11.03.01</t>
  </si>
  <si>
    <t>05.06.02.11.03.02</t>
  </si>
  <si>
    <t>05.06.02.11.03.03</t>
  </si>
  <si>
    <t>275kV Capacitor</t>
  </si>
  <si>
    <t>05.06.02.21.01.01</t>
  </si>
  <si>
    <t>05.06.02.21.01.02</t>
  </si>
  <si>
    <t>05.06.02.21.01.03</t>
  </si>
  <si>
    <t>05.06.02.21.01.04</t>
  </si>
  <si>
    <t>05.06.02.21.03.01</t>
  </si>
  <si>
    <t>05.06.02.21.03.02</t>
  </si>
  <si>
    <t>05.06.02.21.03.03</t>
  </si>
  <si>
    <t>275kV Static Variable Compensator</t>
  </si>
  <si>
    <t>05.06.02.22.01.01</t>
  </si>
  <si>
    <t>05.06.02.22.01.02</t>
  </si>
  <si>
    <t>05.06.02.22.01.03</t>
  </si>
  <si>
    <t>05.06.02.22.01.04</t>
  </si>
  <si>
    <t>05.06.02.22.03.01</t>
  </si>
  <si>
    <t>05.06.02.22.03.02</t>
  </si>
  <si>
    <t>05.06.02.22.03.03</t>
  </si>
  <si>
    <t>275kV Shunt Reactor</t>
  </si>
  <si>
    <t>05.06.02.25.01.01</t>
  </si>
  <si>
    <t>05.06.02.25.01.02</t>
  </si>
  <si>
    <t>05.06.02.25.01.03</t>
  </si>
  <si>
    <t>05.06.02.25.01.04</t>
  </si>
  <si>
    <t>05.06.02.25.03.01</t>
  </si>
  <si>
    <t>05.06.02.25.03.02</t>
  </si>
  <si>
    <t>05.06.02.25.03.03</t>
  </si>
  <si>
    <t>05.06.02.25.03.04</t>
  </si>
  <si>
    <t>05.06.02.25.03.05</t>
  </si>
  <si>
    <t>05.06.02.25.03.06</t>
  </si>
  <si>
    <t>05.06.02.25.03.07.03</t>
  </si>
  <si>
    <t>05.06.02.25.03.07.04.01</t>
  </si>
  <si>
    <t>05.06.02.25.03.07.04.02</t>
  </si>
  <si>
    <t>05.06.02.25.03.07.04.03</t>
  </si>
  <si>
    <t>05.06.02.25.03.07.05.01</t>
  </si>
  <si>
    <t>05.06.02.25.03.07.05.02</t>
  </si>
  <si>
    <t>05.06.02.25.03.07.05.03</t>
  </si>
  <si>
    <t>05.06.02.25.03.07.06</t>
  </si>
  <si>
    <t>05.06.02.25.03.07.07.01</t>
  </si>
  <si>
    <t>05.06.02.25.03.07.07.03</t>
  </si>
  <si>
    <t>05.06.02.25.03.07.08</t>
  </si>
  <si>
    <t>05.06.02.25.03.07.99</t>
  </si>
  <si>
    <t>400kV Capacitor</t>
  </si>
  <si>
    <t>05.06.02.41.01.01</t>
  </si>
  <si>
    <t>05.06.02.41.01.02</t>
  </si>
  <si>
    <t>05.06.02.41.01.03</t>
  </si>
  <si>
    <t>05.06.02.41.01.04</t>
  </si>
  <si>
    <t>05.06.02.41.03.01</t>
  </si>
  <si>
    <t>05.06.02.41.03.02</t>
  </si>
  <si>
    <t>05.06.02.41.03.03</t>
  </si>
  <si>
    <t>400kV Static Variable Compensator</t>
  </si>
  <si>
    <t>05.06.02.42.01.01</t>
  </si>
  <si>
    <t>Staic Variable Compensator</t>
  </si>
  <si>
    <t>05.06.02.42.01.02</t>
  </si>
  <si>
    <t>05.06.02.42.01.03</t>
  </si>
  <si>
    <t>05.06.02.42.01.04</t>
  </si>
  <si>
    <t>05.06.02.42.03.01</t>
  </si>
  <si>
    <t>05.06.02.42.03.02</t>
  </si>
  <si>
    <t>05.06.02.42.03.03</t>
  </si>
  <si>
    <t>05.06.02.43.01.01</t>
  </si>
  <si>
    <t>05.06.02.43.01.02</t>
  </si>
  <si>
    <t>05.06.02.43.01.03</t>
  </si>
  <si>
    <t>05.06.02.43.01.04</t>
  </si>
  <si>
    <t>05.06.02.43.03.01</t>
  </si>
  <si>
    <t>05.06.02.43.03.02</t>
  </si>
  <si>
    <t>05.06.02.43.03.03</t>
  </si>
  <si>
    <t>05.06.02.43.03.04</t>
  </si>
  <si>
    <t>05.06.02.43.03.05</t>
  </si>
  <si>
    <t>05.06.02.43.03.06</t>
  </si>
  <si>
    <t>05.06.02.43.03.07.03</t>
  </si>
  <si>
    <t>05.06.02.43.03.07.04.01</t>
  </si>
  <si>
    <t>05.06.02.43.03.07.04.02</t>
  </si>
  <si>
    <t>05.06.02.43.03.07.04.03</t>
  </si>
  <si>
    <t>05.06.02.43.03.07.05.01</t>
  </si>
  <si>
    <t>05.06.02.43.03.07.05.02</t>
  </si>
  <si>
    <t>05.06.02.43.03.07.05.03</t>
  </si>
  <si>
    <t>05.06.02.43.03.07.06</t>
  </si>
  <si>
    <t>05.06.02.43.03.07.07.01</t>
  </si>
  <si>
    <t>05.06.02.43.03.07.07.03</t>
  </si>
  <si>
    <t>05.06.02.43.03.07.08</t>
  </si>
  <si>
    <t>05.06.02.43.03.07.99</t>
  </si>
  <si>
    <t>275kV Neutral Reactor- AT</t>
  </si>
  <si>
    <t>05.06.02.71.01.01</t>
  </si>
  <si>
    <t>05.06.02.71.01.02</t>
  </si>
  <si>
    <t>05.06.02.71.01.03</t>
  </si>
  <si>
    <t>05.06.02.71.03.01</t>
  </si>
  <si>
    <t>05.06.02.71.03.02</t>
  </si>
  <si>
    <t>05.06.02.71.03.03</t>
  </si>
  <si>
    <t>13kV Capacitor</t>
  </si>
  <si>
    <t>05.06.02.81.01.01</t>
  </si>
  <si>
    <t>05.06.02.81.01.02</t>
  </si>
  <si>
    <t>05.06.02.81.01.03</t>
  </si>
  <si>
    <t>05.06.02.81.03.01</t>
  </si>
  <si>
    <t>05.06.02.81.03.02</t>
  </si>
  <si>
    <t>05.06.02.81.03.03</t>
  </si>
  <si>
    <t>13kV Relocatable Static Variable Compensator</t>
  </si>
  <si>
    <t>05.06.02.82.01.01</t>
  </si>
  <si>
    <t>Relocateable Static Variable Compensator</t>
  </si>
  <si>
    <t>05.06.02.82.01.02</t>
  </si>
  <si>
    <t>05.06.02.82.01.03</t>
  </si>
  <si>
    <t>05.06.02.82.03.01</t>
  </si>
  <si>
    <t>05.06.02.82.03.02</t>
  </si>
  <si>
    <t>05.06.02.82.03.03</t>
  </si>
  <si>
    <t>13kV Shunt Reactor</t>
  </si>
  <si>
    <t>05.06.02.83.01.01</t>
  </si>
  <si>
    <t>05.06.02.83.01.02</t>
  </si>
  <si>
    <t>05.06.02.83.01.03</t>
  </si>
  <si>
    <t>05.06.02.83.03.01</t>
  </si>
  <si>
    <t>05.06.02.83.03.02</t>
  </si>
  <si>
    <t>05.06.02.83.03.03</t>
  </si>
  <si>
    <t>05.06.02.83.03.04</t>
  </si>
  <si>
    <t>05.06.02.83.03.05</t>
  </si>
  <si>
    <t>05.06.02.83.03.06</t>
  </si>
  <si>
    <t>05.06.02.83.03.07.03</t>
  </si>
  <si>
    <t>05.06.02.83.03.07.04.01</t>
  </si>
  <si>
    <t>05.06.02.83.03.07.04.02</t>
  </si>
  <si>
    <t>05.06.02.83.03.07.04.03</t>
  </si>
  <si>
    <t>05.06.02.83.03.07.05.01</t>
  </si>
  <si>
    <t>05.06.02.83.03.07.05.02</t>
  </si>
  <si>
    <t>05.06.02.83.03.07.05.03</t>
  </si>
  <si>
    <t>05.06.02.83.03.07.06</t>
  </si>
  <si>
    <t>05.06.02.83.03.07.07.01</t>
  </si>
  <si>
    <t>05.06.02.83.03.07.07.03</t>
  </si>
  <si>
    <t>05.06.02.83.03.07.08</t>
  </si>
  <si>
    <t>05.06.02.83.03.07.99</t>
  </si>
  <si>
    <t>Cross Site Connections</t>
  </si>
  <si>
    <t>132kV Substation Cable</t>
  </si>
  <si>
    <t>05.07.01.11.01.01</t>
  </si>
  <si>
    <t>Cable Sealing End equipment</t>
  </si>
  <si>
    <t>05.07.01.11.01.02</t>
  </si>
  <si>
    <t>Cable Conductor</t>
  </si>
  <si>
    <t>05.07.01.11.01.03</t>
  </si>
  <si>
    <t>Straight joints</t>
  </si>
  <si>
    <t>05.07.01.11.03.01</t>
  </si>
  <si>
    <t>Trough 600 x 600</t>
  </si>
  <si>
    <t>05.07.01.11.03.02</t>
  </si>
  <si>
    <t>Protection for LV Cables</t>
  </si>
  <si>
    <t>05.07.01.11.03.03</t>
  </si>
  <si>
    <t>275kV Substation Cable</t>
  </si>
  <si>
    <t>05.07.01.21.01.01</t>
  </si>
  <si>
    <t>05.07.01.21.01.02</t>
  </si>
  <si>
    <t>05.07.01.21.01.03</t>
  </si>
  <si>
    <t>Straight joints (set of 3)</t>
  </si>
  <si>
    <t>05.07.01.21.03.01</t>
  </si>
  <si>
    <t>05.07.01.21.03.02</t>
  </si>
  <si>
    <t>05.07.01.21.03.03</t>
  </si>
  <si>
    <t>33kV Substation Cable</t>
  </si>
  <si>
    <t>05.07.01.31.01.01</t>
  </si>
  <si>
    <t>05.07.01.31.01.02</t>
  </si>
  <si>
    <t>05.07.01.31.01.03</t>
  </si>
  <si>
    <t>05.07.01.31.03.01</t>
  </si>
  <si>
    <t>05.07.01.31.03.02</t>
  </si>
  <si>
    <t>05.07.01.31.03.03</t>
  </si>
  <si>
    <t>400kV Substation Cable</t>
  </si>
  <si>
    <t>05.07.01.41.01.01</t>
  </si>
  <si>
    <t>05.07.01.41.01.02</t>
  </si>
  <si>
    <t>05.07.01.41.01.03</t>
  </si>
  <si>
    <t>05.07.01.41.03.01</t>
  </si>
  <si>
    <t>05.07.01.41.03.02</t>
  </si>
  <si>
    <t>05.07.01.41.03.03</t>
  </si>
  <si>
    <t>66kV Substation Cable</t>
  </si>
  <si>
    <t>05.07.01.61.01.01</t>
  </si>
  <si>
    <t>05.07.01.61.01.02</t>
  </si>
  <si>
    <t>05.07.01.61.01.03</t>
  </si>
  <si>
    <t>05.07.01.61.03.01</t>
  </si>
  <si>
    <t>05.07.01.61.03.02</t>
  </si>
  <si>
    <t>05.07.01.61.03.03</t>
  </si>
  <si>
    <t>11/13kV Substation Cable</t>
  </si>
  <si>
    <t>05.07.01.81.01.01</t>
  </si>
  <si>
    <t>05.07.01.81.01.02</t>
  </si>
  <si>
    <t>05.07.01.81.01.03</t>
  </si>
  <si>
    <t>05.07.01.81.03.01</t>
  </si>
  <si>
    <t>05.07.01.81.03.02</t>
  </si>
  <si>
    <t>05.07.01.81.03.03</t>
  </si>
  <si>
    <t>Aerial Connections</t>
  </si>
  <si>
    <t>132kV Overhead Connection</t>
  </si>
  <si>
    <t>05.07.02.11.01</t>
  </si>
  <si>
    <t>Fixed / Flexible connection</t>
  </si>
  <si>
    <t>05.07.02.11.03</t>
  </si>
  <si>
    <t>275kV Overhead Connection</t>
  </si>
  <si>
    <t>05.07.02.21.01</t>
  </si>
  <si>
    <t>05.07.02.21.03</t>
  </si>
  <si>
    <t>33kV Overhead Connection</t>
  </si>
  <si>
    <t>05.07.02.31.01</t>
  </si>
  <si>
    <t>05.07.02.31.03</t>
  </si>
  <si>
    <t>400kV Overhead Connection</t>
  </si>
  <si>
    <t>05.07.02.41.01</t>
  </si>
  <si>
    <t>05.07.02.41.03</t>
  </si>
  <si>
    <t>66kV Overhead Connection</t>
  </si>
  <si>
    <t>05.07.02.61.01</t>
  </si>
  <si>
    <t>05.07.02.61.03</t>
  </si>
  <si>
    <t>11/13kV Overhead Connection</t>
  </si>
  <si>
    <t>05.07.02.81.01</t>
  </si>
  <si>
    <t>05.07.02.81.03</t>
  </si>
  <si>
    <t>132kV GIB</t>
  </si>
  <si>
    <t>05.07.03.11.01.01</t>
  </si>
  <si>
    <t>Gas Insulated Busbar</t>
  </si>
  <si>
    <t>05.07.03.11.01.02</t>
  </si>
  <si>
    <t>Gas to Air Bushing</t>
  </si>
  <si>
    <t>05.07.03.11.03</t>
  </si>
  <si>
    <t>275kV GIB</t>
  </si>
  <si>
    <t>05.07.03.21.01.01</t>
  </si>
  <si>
    <t>05.07.03.21.01.02</t>
  </si>
  <si>
    <t>05.07.03.21.03</t>
  </si>
  <si>
    <t>400kV GIB</t>
  </si>
  <si>
    <t>05.07.03.41.01.01</t>
  </si>
  <si>
    <t>05.07.03.41.01.02</t>
  </si>
  <si>
    <t>05.07.03.41.03</t>
  </si>
  <si>
    <t>Common Works</t>
  </si>
  <si>
    <t>General Site Preparation Works</t>
  </si>
  <si>
    <t>05.08.01.01.01</t>
  </si>
  <si>
    <t>Site Clearance</t>
  </si>
  <si>
    <t>Common Civils</t>
  </si>
  <si>
    <t>05.08.01.01.02</t>
  </si>
  <si>
    <t>Service Diversions</t>
  </si>
  <si>
    <t>05.08.01.01.03</t>
  </si>
  <si>
    <t>Eradication of invasive plant growth</t>
  </si>
  <si>
    <t>Ground Works</t>
  </si>
  <si>
    <t>05.08.01.02.02</t>
  </si>
  <si>
    <t>Scrape Topsoil</t>
  </si>
  <si>
    <t>05.08.01.02.03</t>
  </si>
  <si>
    <t>Reduce Levels proposed FSL</t>
  </si>
  <si>
    <t>05.08.01.02.04</t>
  </si>
  <si>
    <t>Handle material to spoil heap for later disposal off site</t>
  </si>
  <si>
    <t>05.08.01.02.05</t>
  </si>
  <si>
    <t>Dispose excess material off site from above</t>
  </si>
  <si>
    <t>05.08.01.02.06</t>
  </si>
  <si>
    <t>Type 3 fill to bring up levels</t>
  </si>
  <si>
    <t>05.08.01.02.07</t>
  </si>
  <si>
    <t>Single size stone laydown</t>
  </si>
  <si>
    <t>05.08.01.02.08</t>
  </si>
  <si>
    <t>75mm Chippings</t>
  </si>
  <si>
    <t>05.08.01.02.10</t>
  </si>
  <si>
    <t>Excavation (includes on site disposal)</t>
  </si>
  <si>
    <t>05.08.01.02.12</t>
  </si>
  <si>
    <t>Extra over for excavation of hard material</t>
  </si>
  <si>
    <t>05.08.01.02.13</t>
  </si>
  <si>
    <t>Extra over for excavation around existing services/structures</t>
  </si>
  <si>
    <t>05.08.01.02.14</t>
  </si>
  <si>
    <t>Extra over for disposal of material off site (Inert)</t>
  </si>
  <si>
    <t>05.08.01.02.15</t>
  </si>
  <si>
    <t>Extra over for disposal of material off site (contaminated)</t>
  </si>
  <si>
    <t>05.08.01.02.16</t>
  </si>
  <si>
    <t>Extra over for double handling of excavated material</t>
  </si>
  <si>
    <t>05.08.01.02.17</t>
  </si>
  <si>
    <t>Fill (imported upfill and imported backfill only)</t>
  </si>
  <si>
    <t>05.08.01.02.18</t>
  </si>
  <si>
    <t>Fill (Imported upfill only)</t>
  </si>
  <si>
    <t>05.08.01.02.19</t>
  </si>
  <si>
    <t>Fill (imported backfill only)</t>
  </si>
  <si>
    <t>05.08.01.02.20</t>
  </si>
  <si>
    <t>Soil Stabilisation</t>
  </si>
  <si>
    <t>05.08.01.02.21</t>
  </si>
  <si>
    <t>Geotextiles/Geogrids</t>
  </si>
  <si>
    <t>05.08.01.03.01</t>
  </si>
  <si>
    <t>Manholes and Catchpits</t>
  </si>
  <si>
    <t>05.08.01.03.02</t>
  </si>
  <si>
    <t>160mm Diameter drainage</t>
  </si>
  <si>
    <t>05.08.01.03.03</t>
  </si>
  <si>
    <t>300m Diameter drainage</t>
  </si>
  <si>
    <t>05.08.01.03.04</t>
  </si>
  <si>
    <t>Gullies</t>
  </si>
  <si>
    <t>05.08.01.03.05</t>
  </si>
  <si>
    <t>150 mm land drains</t>
  </si>
  <si>
    <t>05.08.01.03.06</t>
  </si>
  <si>
    <t>Ductile Iron Drainage</t>
  </si>
  <si>
    <t>05.08.01.03.07</t>
  </si>
  <si>
    <t>Connections; drains</t>
  </si>
  <si>
    <t>05.08.01.03.08</t>
  </si>
  <si>
    <t>CCTV to Extg outfall &amp; clean</t>
  </si>
  <si>
    <t>05.08.01.03.09</t>
  </si>
  <si>
    <t>Oil Separator and Foul/ SF6 Tank</t>
  </si>
  <si>
    <t>05.08.01.03.10</t>
  </si>
  <si>
    <t>Dump Tank</t>
  </si>
  <si>
    <t>05.08.01.03.11</t>
  </si>
  <si>
    <t>Alarm Panel frame support</t>
  </si>
  <si>
    <t>05.08.01.03.12</t>
  </si>
  <si>
    <t>Attenuation tank</t>
  </si>
  <si>
    <t>05.08.01.03.13</t>
  </si>
  <si>
    <t>1050 Penstock Chamber</t>
  </si>
  <si>
    <t>05.08.01.03.14</t>
  </si>
  <si>
    <t>Drainage chamber for Auxiliary Bund</t>
  </si>
  <si>
    <t>05.08.01.03.15</t>
  </si>
  <si>
    <t>ACO Drain to road to create primary oil handling areas</t>
  </si>
  <si>
    <t>05.08.01.03.16</t>
  </si>
  <si>
    <t>05.08.01.03.17</t>
  </si>
  <si>
    <t>Foul Drainage</t>
  </si>
  <si>
    <t>05.08.01.03.18</t>
  </si>
  <si>
    <t>Chemical Drains</t>
  </si>
  <si>
    <t>05.08.01.03.19</t>
  </si>
  <si>
    <t>05.08.01.04.01</t>
  </si>
  <si>
    <t>Earth Mat</t>
  </si>
  <si>
    <t>05.08.01.04.02</t>
  </si>
  <si>
    <t>Earth Mat Slit Trenches</t>
  </si>
  <si>
    <t>05.08.01.04.03</t>
  </si>
  <si>
    <t>Earth mat supply</t>
  </si>
  <si>
    <t>In Ground Services</t>
  </si>
  <si>
    <t>05.08.01.05.01</t>
  </si>
  <si>
    <t>Precast Concrete Cable Trough 600 x 600</t>
  </si>
  <si>
    <t>05.08.01.05.02</t>
  </si>
  <si>
    <t>Cable Duct; Extg Substation; concrete surround/ re-instate</t>
  </si>
  <si>
    <t>05.08.01.05.03</t>
  </si>
  <si>
    <t>Cable Duct C20 Concrete surround 150mm thick by machine</t>
  </si>
  <si>
    <t>05.08.01.05.04</t>
  </si>
  <si>
    <t>Drawpits; excavate by hand</t>
  </si>
  <si>
    <t>05.08.01.05.05</t>
  </si>
  <si>
    <t>Drawpits; excavate by machine</t>
  </si>
  <si>
    <t>05.08.01.05.06</t>
  </si>
  <si>
    <t>sum</t>
  </si>
  <si>
    <t>External Work Structures</t>
  </si>
  <si>
    <t>05.08.01.06.01</t>
  </si>
  <si>
    <t>05.08.01.06.02</t>
  </si>
  <si>
    <t>Gabion wall</t>
  </si>
  <si>
    <t>05.08.01.06.03</t>
  </si>
  <si>
    <t>Retaining wall</t>
  </si>
  <si>
    <t>05.08.01.06.04</t>
  </si>
  <si>
    <t>Roads and Pavements</t>
  </si>
  <si>
    <t>05.08.01.07.01</t>
  </si>
  <si>
    <t>New Road Construction</t>
  </si>
  <si>
    <t>05.08.01.07.02</t>
  </si>
  <si>
    <t>Parking</t>
  </si>
  <si>
    <t>05.08.01.07.03</t>
  </si>
  <si>
    <t>Concrete Hardstanding</t>
  </si>
  <si>
    <t>05.08.01.07.04</t>
  </si>
  <si>
    <t>Surface Upgrade, scarify, tack coat &amp; wearing course</t>
  </si>
  <si>
    <t>05.08.01.07.05</t>
  </si>
  <si>
    <t>Footpath</t>
  </si>
  <si>
    <t>05.08.01.07.06</t>
  </si>
  <si>
    <t>Kerbs &amp; Pavement ancillaries</t>
  </si>
  <si>
    <t>05.08.01.07.07</t>
  </si>
  <si>
    <t>Street Furniture &amp; Equipment</t>
  </si>
  <si>
    <t>Landscaping</t>
  </si>
  <si>
    <t>05.08.01.08.01</t>
  </si>
  <si>
    <t xml:space="preserve">Sub-station surfacing 300mm Type 1 with 75mm granite chippings </t>
  </si>
  <si>
    <t>05.08.01.08.03</t>
  </si>
  <si>
    <t>External Planting</t>
  </si>
  <si>
    <t>05.08.01.08.04</t>
  </si>
  <si>
    <t>External Services</t>
  </si>
  <si>
    <t>05.08.01.09.01</t>
  </si>
  <si>
    <t>Permanent External Lighting</t>
  </si>
  <si>
    <t>05.08.01.09.02</t>
  </si>
  <si>
    <t>Water Mains Supply</t>
  </si>
  <si>
    <t>05.08.01.09.03</t>
  </si>
  <si>
    <t>Gas Main Supply</t>
  </si>
  <si>
    <t>05.08.01.09.04</t>
  </si>
  <si>
    <t>Telecommunications Systems</t>
  </si>
  <si>
    <t>05.08.01.09.05</t>
  </si>
  <si>
    <t>External Security Systems</t>
  </si>
  <si>
    <t>05.08.01.09.07</t>
  </si>
  <si>
    <t>Others</t>
  </si>
  <si>
    <t>Culverts</t>
  </si>
  <si>
    <t>05.08.01.10.01.01</t>
  </si>
  <si>
    <t>Culvert 300 diameter</t>
  </si>
  <si>
    <t>05.08.01.10.01.02</t>
  </si>
  <si>
    <t>Culvert 600m diameter</t>
  </si>
  <si>
    <t>05.08.01.10.01.03</t>
  </si>
  <si>
    <t>Culvert 900 diameter</t>
  </si>
  <si>
    <t>05.08.01.10.01.04</t>
  </si>
  <si>
    <t>Culvert 1200 diameter</t>
  </si>
  <si>
    <t>05.08.01.10.01.05</t>
  </si>
  <si>
    <t>Culvert - Box (600-3600 High &amp; 1000-6000 Wide Max 2000 Long)</t>
  </si>
  <si>
    <t>05.08.01.11</t>
  </si>
  <si>
    <t>Provision of Road sweeper (for public highway clearence)</t>
  </si>
  <si>
    <t>week</t>
  </si>
  <si>
    <t>Height Barriers</t>
  </si>
  <si>
    <t>05.08.01.13</t>
  </si>
  <si>
    <t>Goal Posts (Height barrier)</t>
  </si>
  <si>
    <t>Tree Cutting and Vegetation Clearances</t>
  </si>
  <si>
    <t>05.08.01.14.01</t>
  </si>
  <si>
    <t>Tree Cutting</t>
  </si>
  <si>
    <t>05.08.01.14.02</t>
  </si>
  <si>
    <t>Ground Clearance</t>
  </si>
  <si>
    <t>05.08.01.14.03</t>
  </si>
  <si>
    <t>Hedge Clearance</t>
  </si>
  <si>
    <t>05.08.01.14.04</t>
  </si>
  <si>
    <t>Tree Removal</t>
  </si>
  <si>
    <t>Environmental Mititgations</t>
  </si>
  <si>
    <t>05.08.01.16.01</t>
  </si>
  <si>
    <t>Silt Fence</t>
  </si>
  <si>
    <t>05.08.01.16.03</t>
  </si>
  <si>
    <t>Bog Mats</t>
  </si>
  <si>
    <t>Nr-week</t>
  </si>
  <si>
    <t>Individual Buildings</t>
  </si>
  <si>
    <t>05.08.02.01.01.01</t>
  </si>
  <si>
    <t>Piling Mat/Pad</t>
  </si>
  <si>
    <t>05.08.02.01.01.02.01</t>
  </si>
  <si>
    <t>05.08.02.01.01.02.02</t>
  </si>
  <si>
    <t>05.08.02.01.01.02.03</t>
  </si>
  <si>
    <t>05.08.02.01.01.03</t>
  </si>
  <si>
    <t>05.08.02.01.01.04.01</t>
  </si>
  <si>
    <t>05.08.02.01.01.04.03</t>
  </si>
  <si>
    <t>05.08.02.01.01.05</t>
  </si>
  <si>
    <t>05.08.02.01.01.06</t>
  </si>
  <si>
    <t>05.08.02.01.01.07.01</t>
  </si>
  <si>
    <t>05.08.02.01.01.07.02</t>
  </si>
  <si>
    <t>05.08.02.01.01.07.03</t>
  </si>
  <si>
    <t>Sub structures</t>
  </si>
  <si>
    <t>05.08.02.01.02.01</t>
  </si>
  <si>
    <t>Mass concrete &amp; trench fill footings</t>
  </si>
  <si>
    <t>05.08.02.01.02.02</t>
  </si>
  <si>
    <t>RC Pad footings</t>
  </si>
  <si>
    <t>05.08.02.01.02.03</t>
  </si>
  <si>
    <t>RC Pile Caps</t>
  </si>
  <si>
    <t>05.08.02.01.02.04</t>
  </si>
  <si>
    <t>Raft &amp; Slab foundations</t>
  </si>
  <si>
    <t>05.08.02.01.02.05</t>
  </si>
  <si>
    <t>RC Ground Beams</t>
  </si>
  <si>
    <t>05.08.02.01.02.06</t>
  </si>
  <si>
    <t>Underpinning works</t>
  </si>
  <si>
    <t>05.08.02.01.02.07</t>
  </si>
  <si>
    <t>Foundation Strengthening works</t>
  </si>
  <si>
    <t>05.08.02.01.02.08</t>
  </si>
  <si>
    <t>Basement Slab</t>
  </si>
  <si>
    <t>05.08.02.01.02.09</t>
  </si>
  <si>
    <t>Basement Walls</t>
  </si>
  <si>
    <t>05.08.02.01.02.10</t>
  </si>
  <si>
    <t>Ground Slab with edge thickenings, power float finish</t>
  </si>
  <si>
    <t>05.08.02.01.02.11</t>
  </si>
  <si>
    <t>Superstructures</t>
  </si>
  <si>
    <t>05.08.02.01.03.01</t>
  </si>
  <si>
    <t>Structural Frame</t>
  </si>
  <si>
    <t>05.08.02.01.03.02</t>
  </si>
  <si>
    <t>Upper Floors</t>
  </si>
  <si>
    <t>05.08.02.01.04.01</t>
  </si>
  <si>
    <t>Roof Structure</t>
  </si>
  <si>
    <t>Roofs</t>
  </si>
  <si>
    <t>05.08.02.01.04.02</t>
  </si>
  <si>
    <t>Roof Coverings</t>
  </si>
  <si>
    <t>05.08.02.01.04.03</t>
  </si>
  <si>
    <t>Specialist Roof Systems</t>
  </si>
  <si>
    <t>05.08.02.01.04.04</t>
  </si>
  <si>
    <t>Roof Drainage</t>
  </si>
  <si>
    <t>05.08.02.01.04.05</t>
  </si>
  <si>
    <t>Roof lights, Skylights &amp; Openings</t>
  </si>
  <si>
    <t>05.08.02.01.04.06</t>
  </si>
  <si>
    <t>Roof Features</t>
  </si>
  <si>
    <t>Stairs and Ramps</t>
  </si>
  <si>
    <t>05.08.02.01.05.01</t>
  </si>
  <si>
    <t>Stairs &amp; Ramps Structures</t>
  </si>
  <si>
    <t>05.08.02.01.05.02</t>
  </si>
  <si>
    <t>Stair &amp; Ramp Finishes</t>
  </si>
  <si>
    <t>05.08.02.01.05.03</t>
  </si>
  <si>
    <t>Stair &amp; Ramp Balustrades &amp; Handrails</t>
  </si>
  <si>
    <t>05.08.02.01.05.04</t>
  </si>
  <si>
    <t>Ladders</t>
  </si>
  <si>
    <t>05.08.02.01.06.01</t>
  </si>
  <si>
    <t>Walls (rails, cladding, louvres)</t>
  </si>
  <si>
    <t>External Walls</t>
  </si>
  <si>
    <t>05.08.02.01.06.02</t>
  </si>
  <si>
    <t>Walls (brick, block)</t>
  </si>
  <si>
    <t>05.08.02.01.06.03</t>
  </si>
  <si>
    <t>External Soffits</t>
  </si>
  <si>
    <t>05.08.02.01.06.04</t>
  </si>
  <si>
    <t>Façade Access &amp; Cleaning System</t>
  </si>
  <si>
    <t>External Doors &amp; Windows</t>
  </si>
  <si>
    <t>05.08.02.01.07.01</t>
  </si>
  <si>
    <t xml:space="preserve">External Doors </t>
  </si>
  <si>
    <t>05.08.02.01.07.02</t>
  </si>
  <si>
    <t>External Windows</t>
  </si>
  <si>
    <t>Internal Walls &amp; Partitions</t>
  </si>
  <si>
    <t>05.08.02.01.08.01</t>
  </si>
  <si>
    <t>Internal Walls</t>
  </si>
  <si>
    <t>05.08.02.01.08.02</t>
  </si>
  <si>
    <t>Partitions</t>
  </si>
  <si>
    <t>05.08.02.01.08.03</t>
  </si>
  <si>
    <t>Balustrades &amp; Handrails</t>
  </si>
  <si>
    <t>05.08.02.01.08.04</t>
  </si>
  <si>
    <t>Internal Doors</t>
  </si>
  <si>
    <t>Internal Finishes</t>
  </si>
  <si>
    <t>05.08.02.01.09.01</t>
  </si>
  <si>
    <t>Wall Finishes</t>
  </si>
  <si>
    <t>05.08.02.01.09.02</t>
  </si>
  <si>
    <t>Floor Finishes</t>
  </si>
  <si>
    <t>05.08.02.01.09.03</t>
  </si>
  <si>
    <t>Raised Access Floors</t>
  </si>
  <si>
    <t>05.08.02.01.09.04</t>
  </si>
  <si>
    <t>Ceiling Finishes</t>
  </si>
  <si>
    <t>05.08.02.01.09.05</t>
  </si>
  <si>
    <t>False Ceilings</t>
  </si>
  <si>
    <t>05.08.02.01.09.06</t>
  </si>
  <si>
    <t>Demountable Suspended Ceilings</t>
  </si>
  <si>
    <t>05.08.02.01.09.07</t>
  </si>
  <si>
    <t>Fittings, Furnishings &amp; Equipment</t>
  </si>
  <si>
    <t>05.08.02.01.10.01</t>
  </si>
  <si>
    <t>General Fittings, Furnishings &amp; Equipment</t>
  </si>
  <si>
    <t>05.08.02.01.10.02</t>
  </si>
  <si>
    <t>Signage</t>
  </si>
  <si>
    <t>05.08.02.01.10.03</t>
  </si>
  <si>
    <t>05.08.02.01.10.04</t>
  </si>
  <si>
    <t>Building Services</t>
  </si>
  <si>
    <t>05.08.02.01.11.01.01</t>
  </si>
  <si>
    <t>Sanitary Appliances</t>
  </si>
  <si>
    <t>05.08.02.01.11.01.02</t>
  </si>
  <si>
    <t>Sanitary Ancillaries</t>
  </si>
  <si>
    <t>05.08.02.01.11.02.01</t>
  </si>
  <si>
    <t>Services Equipment</t>
  </si>
  <si>
    <t>05.08.02.01.11.03.01</t>
  </si>
  <si>
    <t>Foul Drainage Above Ground</t>
  </si>
  <si>
    <t>05.08.02.01.11.03.02</t>
  </si>
  <si>
    <t>Chemical, Toxic, Industrial Liquid Disposal</t>
  </si>
  <si>
    <t>05.08.02.01.11.03.03</t>
  </si>
  <si>
    <t>Refuse Disposal</t>
  </si>
  <si>
    <t>05.08.02.01.11.04.01</t>
  </si>
  <si>
    <t>Mains Water Supply</t>
  </si>
  <si>
    <t>05.08.02.01.11.04.02</t>
  </si>
  <si>
    <t>Cold Water Distribution</t>
  </si>
  <si>
    <t>05.08.02.01.11.04.03</t>
  </si>
  <si>
    <t>Hot Water Distribution</t>
  </si>
  <si>
    <t>05.08.02.01.11.05.01</t>
  </si>
  <si>
    <t>Heat Source</t>
  </si>
  <si>
    <t>05.08.02.01.11.06.01</t>
  </si>
  <si>
    <t>Central Heating</t>
  </si>
  <si>
    <t>05.08.02.01.11.06.02</t>
  </si>
  <si>
    <t>Local Heating</t>
  </si>
  <si>
    <t>05.08.02.01.11.06.03</t>
  </si>
  <si>
    <t>Central Cooling</t>
  </si>
  <si>
    <t>05.08.02.01.11.06.04</t>
  </si>
  <si>
    <t>Local Cooling</t>
  </si>
  <si>
    <t>05.08.02.01.11.06.05</t>
  </si>
  <si>
    <t>Central  Heating &amp; Cooling</t>
  </si>
  <si>
    <t>05.08.02.01.11.06.06</t>
  </si>
  <si>
    <t>Local Heating &amp; Cooling</t>
  </si>
  <si>
    <t>05.08.02.01.11.06.07</t>
  </si>
  <si>
    <t>Central Air Conditioning</t>
  </si>
  <si>
    <t>05.08.02.01.11.06.08</t>
  </si>
  <si>
    <t>Local Air Conditioning</t>
  </si>
  <si>
    <t>05.08.02.01.11.07.01</t>
  </si>
  <si>
    <t>Central Ventilation</t>
  </si>
  <si>
    <t>05.08.02.01.11.07.02</t>
  </si>
  <si>
    <t>Local &amp; Special Ventilation</t>
  </si>
  <si>
    <t>05.08.02.01.11.07.03</t>
  </si>
  <si>
    <t>Smoke Extract / Control</t>
  </si>
  <si>
    <t>05.08.02.01.11.08.01</t>
  </si>
  <si>
    <t>Electrical &amp; Sub-mains Distribution</t>
  </si>
  <si>
    <t>05.08.02.01.11.08.02</t>
  </si>
  <si>
    <t>Power Installations</t>
  </si>
  <si>
    <t>05.08.02.01.11.08.03</t>
  </si>
  <si>
    <t>Lighting Installations</t>
  </si>
  <si>
    <t>05.08.02.01.11.08.04</t>
  </si>
  <si>
    <t>Specialist Lighting Installations</t>
  </si>
  <si>
    <t>05.08.02.01.11.08.05</t>
  </si>
  <si>
    <t>Earthing &amp; Bonding Systems</t>
  </si>
  <si>
    <t>05.08.02.01.11.09.01</t>
  </si>
  <si>
    <t>Fuel Storage</t>
  </si>
  <si>
    <t>05.08.02.01.11.09.02</t>
  </si>
  <si>
    <t>Fuel Distribution Systems</t>
  </si>
  <si>
    <t>05.08.02.01.11.10.01</t>
  </si>
  <si>
    <t>Lifts &amp; Enclosed Hoists</t>
  </si>
  <si>
    <t>05.08.02.01.11.10.02</t>
  </si>
  <si>
    <t>Dock Levellers &amp; Scissor Lifts</t>
  </si>
  <si>
    <t>05.08.02.01.11.10.03</t>
  </si>
  <si>
    <t>Gantry  Cranes &amp; Hoists</t>
  </si>
  <si>
    <t>05.08.02.01.11.10.04</t>
  </si>
  <si>
    <t>05.08.02.01.11.11.01</t>
  </si>
  <si>
    <t>Fire Fighting Systems</t>
  </si>
  <si>
    <t>05.08.02.01.11.11.02</t>
  </si>
  <si>
    <t>Fire Suppression Systems</t>
  </si>
  <si>
    <t>05.08.02.01.11.11.03</t>
  </si>
  <si>
    <t>Lightning Protection</t>
  </si>
  <si>
    <t>05.08.02.01.11.12.01</t>
  </si>
  <si>
    <t>Communication Systems</t>
  </si>
  <si>
    <t>05.08.02.01.11.12.02</t>
  </si>
  <si>
    <t>Security Systems</t>
  </si>
  <si>
    <t>05.08.02.01.11.12.03</t>
  </si>
  <si>
    <t>Central Control &amp; Building Management Systems</t>
  </si>
  <si>
    <t>05.08.02.01.11.13.01</t>
  </si>
  <si>
    <t>Specialist Piped Supply Installations</t>
  </si>
  <si>
    <t>05.08.02.01.11.13.02</t>
  </si>
  <si>
    <t>Specialist Mechanical  Installations</t>
  </si>
  <si>
    <t>05.08.02.01.11.13.03</t>
  </si>
  <si>
    <t>Specialist Electrical Installations</t>
  </si>
  <si>
    <t>05.08.02.01.11.13.04</t>
  </si>
  <si>
    <t>Specialist Refrigeration Installations</t>
  </si>
  <si>
    <t>05.08.02.01.12</t>
  </si>
  <si>
    <t>Portable Control/Relay Room</t>
  </si>
  <si>
    <t>05.08.02.01.13</t>
  </si>
  <si>
    <t>Building GFA</t>
  </si>
  <si>
    <t>Common Electrical</t>
  </si>
  <si>
    <t>Substation Control System</t>
  </si>
  <si>
    <t>05.08.03.01</t>
  </si>
  <si>
    <t>Substation Protection</t>
  </si>
  <si>
    <t>05.08.03.02</t>
  </si>
  <si>
    <t>LVAC</t>
  </si>
  <si>
    <t>05.08.03.03</t>
  </si>
  <si>
    <t>Ancillary Plant</t>
  </si>
  <si>
    <t>05.08.03.04</t>
  </si>
  <si>
    <t>Batteries</t>
  </si>
  <si>
    <t>05.08.03.05</t>
  </si>
  <si>
    <t>Multicore Cabling</t>
  </si>
  <si>
    <t>05.08.03.06</t>
  </si>
  <si>
    <t>Telecommunications Systems - Control and Protection</t>
  </si>
  <si>
    <t>05.08.03.07</t>
  </si>
  <si>
    <t>05.08.03.08</t>
  </si>
  <si>
    <t>Site Security</t>
  </si>
  <si>
    <t>Permanent Fencing</t>
  </si>
  <si>
    <t>05.08.04.01.01</t>
  </si>
  <si>
    <t>Chain Link</t>
  </si>
  <si>
    <t>05.08.04.01.02</t>
  </si>
  <si>
    <t>Post &amp; Wire</t>
  </si>
  <si>
    <t>05.08.04.01.03</t>
  </si>
  <si>
    <t>Marine Ply board fencing</t>
  </si>
  <si>
    <t>05.08.04.01.04</t>
  </si>
  <si>
    <t>Rail Timber Fence</t>
  </si>
  <si>
    <t>05.08.04.01.05</t>
  </si>
  <si>
    <t>Stockproof Fence</t>
  </si>
  <si>
    <t>05.08.04.01.06</t>
  </si>
  <si>
    <t>Strand Barbed Wire fence</t>
  </si>
  <si>
    <t>05.08.04.01.07</t>
  </si>
  <si>
    <t>Pallisade Fencing</t>
  </si>
  <si>
    <t>05.08.04.01.08</t>
  </si>
  <si>
    <t>Security Fencing</t>
  </si>
  <si>
    <t>05.08.04.01.09</t>
  </si>
  <si>
    <t>Electric Fence, remove/reinstate</t>
  </si>
  <si>
    <t>05.08.04.01.10</t>
  </si>
  <si>
    <t>Vehicle Barriers</t>
  </si>
  <si>
    <t>05.08.04.01.11</t>
  </si>
  <si>
    <t>05.08.04.01.12</t>
  </si>
  <si>
    <t>Fencing - Invertebrate</t>
  </si>
  <si>
    <t>05.08.04.01.13</t>
  </si>
  <si>
    <t>Temporary Works</t>
  </si>
  <si>
    <t>Site Establishment</t>
  </si>
  <si>
    <t>05.08.06.01.01</t>
  </si>
  <si>
    <t>05.08.06.01.02</t>
  </si>
  <si>
    <t>Compound Laydown Area</t>
  </si>
  <si>
    <t>05.08.06.01.03</t>
  </si>
  <si>
    <t>Mobilisation including transport to site</t>
  </si>
  <si>
    <t>05.08.06.01.06</t>
  </si>
  <si>
    <t>Demobilisation including transport from site</t>
  </si>
  <si>
    <t>05.08.06.01.07</t>
  </si>
  <si>
    <t>Personal Protection Equipment</t>
  </si>
  <si>
    <t>05.08.06.01.22</t>
  </si>
  <si>
    <t>Transport fencing</t>
  </si>
  <si>
    <t>05.08.06.01.23</t>
  </si>
  <si>
    <t>CDM Heras Fencing</t>
  </si>
  <si>
    <t>Substation Dismantling</t>
  </si>
  <si>
    <t>General Demolition</t>
  </si>
  <si>
    <t>05.09.01.01.01</t>
  </si>
  <si>
    <t>05.09.01.01.02</t>
  </si>
  <si>
    <t>Structures</t>
  </si>
  <si>
    <t>05.09.01.01.03</t>
  </si>
  <si>
    <t>Disposal of demolition material</t>
  </si>
  <si>
    <t>05.09.01.02</t>
  </si>
  <si>
    <t>Licensed Disposal</t>
  </si>
  <si>
    <t>05.09.01.03</t>
  </si>
  <si>
    <t>05.09.01.05</t>
  </si>
  <si>
    <t>Dismantling and Removal of Equipments</t>
  </si>
  <si>
    <t>05.09.01.06.01.01</t>
  </si>
  <si>
    <t>05.09.01.06.01.02</t>
  </si>
  <si>
    <t>05.09.01.06.01.03</t>
  </si>
  <si>
    <t>05.09.01.06.01.04</t>
  </si>
  <si>
    <t>05.09.01.06.01.05</t>
  </si>
  <si>
    <t>05.09.01.06.01.06</t>
  </si>
  <si>
    <t>05.09.01.06.01.07</t>
  </si>
  <si>
    <t>05.09.01.06.01.08</t>
  </si>
  <si>
    <t>05.09.01.06.01.09</t>
  </si>
  <si>
    <t>05.09.01.06.01.10</t>
  </si>
  <si>
    <t>05.09.01.06.01.11</t>
  </si>
  <si>
    <t>05.09.01.06.01.12</t>
  </si>
  <si>
    <t>05.09.01.06.01.13</t>
  </si>
  <si>
    <t>05.09.01.06.01.14</t>
  </si>
  <si>
    <t>05.09.01.06.01.15</t>
  </si>
  <si>
    <t>05.09.01.06.01.16</t>
  </si>
  <si>
    <t>Cable works</t>
  </si>
  <si>
    <t>Access Works/ Stone Roads</t>
  </si>
  <si>
    <t>06.03.01.01.01.02</t>
  </si>
  <si>
    <t>Excavation of top soil if requested</t>
  </si>
  <si>
    <t>Enabling Works</t>
  </si>
  <si>
    <t>06.03.01.01.01.03</t>
  </si>
  <si>
    <t>Extra Over (E/O) rates for Geogrid</t>
  </si>
  <si>
    <t>06.03.01.01.01.04.01</t>
  </si>
  <si>
    <t>Install Recycled Material Stone Road (200mm thick)</t>
  </si>
  <si>
    <t>06.03.01.01.01.04.02</t>
  </si>
  <si>
    <t>Install Recycled Material Stone Road (250mm thick)</t>
  </si>
  <si>
    <t>06.03.01.01.01.04.03</t>
  </si>
  <si>
    <t>Install Recycled Material Stone Road (300mm thick)</t>
  </si>
  <si>
    <t>06.03.01.01.01.04.04</t>
  </si>
  <si>
    <t>Remove Recycled Material Stone Road (200mm thick)</t>
  </si>
  <si>
    <t>06.03.01.01.01.04.05</t>
  </si>
  <si>
    <t>Remove Recycled Material Stone Road (250mm thick)</t>
  </si>
  <si>
    <t>06.03.01.01.01.04.06</t>
  </si>
  <si>
    <t>Remove Recycled Material Stone Road (300mm thick)</t>
  </si>
  <si>
    <t>06.03.01.01.01.04.07</t>
  </si>
  <si>
    <t>Upgrade existing tracks with Recycled Material (100mm thick &amp; grading)</t>
  </si>
  <si>
    <t>06.03.01.01.01.05.01</t>
  </si>
  <si>
    <t>Install Quarried Material Stone Road (200mm thick)</t>
  </si>
  <si>
    <t>06.03.01.01.01.05.02</t>
  </si>
  <si>
    <t>Install Quarried Material Stone Road (250mm thick)</t>
  </si>
  <si>
    <t>06.03.01.01.01.05.03</t>
  </si>
  <si>
    <t>Install Quarried Material Stone Road (300mm thick)</t>
  </si>
  <si>
    <t>06.03.01.01.01.05.04</t>
  </si>
  <si>
    <t>Remove Quarried Material Stone Road (200mm thick)</t>
  </si>
  <si>
    <t>06.03.01.01.01.05.05</t>
  </si>
  <si>
    <t>Remove Quarried Material Stone Road (250mm thick)</t>
  </si>
  <si>
    <t>06.03.01.01.01.05.06</t>
  </si>
  <si>
    <t>Remove Quarried Material Stone Road (300mm thick)</t>
  </si>
  <si>
    <t>06.03.01.01.01.05.07</t>
  </si>
  <si>
    <t>Upgrade existing tracks with Quarried Material (100mm thick &amp; grading)</t>
  </si>
  <si>
    <t>06.03.01.01.02.02</t>
  </si>
  <si>
    <t>06.03.01.01.02.03</t>
  </si>
  <si>
    <t>06.03.01.01.02.04.01</t>
  </si>
  <si>
    <t>Install Stone Road (200mm thick)</t>
  </si>
  <si>
    <t>06.03.01.01.02.04.02</t>
  </si>
  <si>
    <t>Uplift  Stone Road  to adjacent area upon completion  (200mm thick  )</t>
  </si>
  <si>
    <t>06.03.01.01.02.04.03</t>
  </si>
  <si>
    <t>Remove Stone Road  inc disposal (200mm thick)</t>
  </si>
  <si>
    <t>06.03.01.01.02.04.04</t>
  </si>
  <si>
    <t>Install Stone Road (250mm thick)</t>
  </si>
  <si>
    <t>06.03.01.01.02.04.05</t>
  </si>
  <si>
    <t>Uplift  Stone Road  to adjacent area upon completion  (250mm thick)</t>
  </si>
  <si>
    <t>06.03.01.01.02.04.06</t>
  </si>
  <si>
    <t>Remove Stone Road (250mm thick)</t>
  </si>
  <si>
    <t>06.03.01.01.02.04.07</t>
  </si>
  <si>
    <t>Install Stone Road (300mm thick)</t>
  </si>
  <si>
    <t>06.03.01.01.02.04.08</t>
  </si>
  <si>
    <t>Uplift  Stone Road  to adjacent area upon completion  (300mm thick)</t>
  </si>
  <si>
    <t>06.03.01.01.02.04.09</t>
  </si>
  <si>
    <t>Remove Stone Road (300mm thick)</t>
  </si>
  <si>
    <t>06.03.01.01.02.04.10</t>
  </si>
  <si>
    <t>Install Stone Road (500mm thick)</t>
  </si>
  <si>
    <t>06.03.01.01.02.04.11</t>
  </si>
  <si>
    <t>Uplift  Stone Road  to adjacent area upon completion  (500mm thick)</t>
  </si>
  <si>
    <t>06.03.01.01.02.04.12</t>
  </si>
  <si>
    <t>Remove Stone Road (500mm thick)</t>
  </si>
  <si>
    <t>06.03.01.01.02.04.13</t>
  </si>
  <si>
    <t>Construction of Ramps and gradients</t>
  </si>
  <si>
    <t>06.03.01.01.02.04.14</t>
  </si>
  <si>
    <t>Extra over rate for maintenance and repair of access roads where agreed with Wayleaves - using recycled material</t>
  </si>
  <si>
    <t>06.03.01.01.02.05.01</t>
  </si>
  <si>
    <t>06.03.01.01.02.05.02</t>
  </si>
  <si>
    <t>06.03.01.01.02.05.03</t>
  </si>
  <si>
    <t>06.03.01.01.02.05.04</t>
  </si>
  <si>
    <t>06.03.01.01.02.05.05</t>
  </si>
  <si>
    <t>06.03.01.01.02.05.06</t>
  </si>
  <si>
    <t>06.03.01.01.02.05.07</t>
  </si>
  <si>
    <t>06.03.01.01.02.05.08</t>
  </si>
  <si>
    <t>06.03.01.01.02.05.09</t>
  </si>
  <si>
    <t>06.03.01.01.02.05.10</t>
  </si>
  <si>
    <t>06.03.01.01.02.05.11</t>
  </si>
  <si>
    <t>06.03.01.01.02.05.12</t>
  </si>
  <si>
    <t>06.03.01.01.02.05.13</t>
  </si>
  <si>
    <t>06.03.01.01.02.05.14</t>
  </si>
  <si>
    <t>Temporary Roadways</t>
  </si>
  <si>
    <t>06.03.01.02.01.01.01</t>
  </si>
  <si>
    <t>All panels -  season 1 (June - Aug)</t>
  </si>
  <si>
    <t>panel-week</t>
  </si>
  <si>
    <t>06.03.01.02.01.01.02</t>
  </si>
  <si>
    <t>All panels -  season 2 (May and September ONLY)</t>
  </si>
  <si>
    <t>06.03.01.02.01.01.03</t>
  </si>
  <si>
    <t>All panels -  season 3 (October - April)</t>
  </si>
  <si>
    <t>06.03.01.02.01.02.01</t>
  </si>
  <si>
    <t>06.03.01.02.01.02.02</t>
  </si>
  <si>
    <t>06.03.01.02.01.02.03</t>
  </si>
  <si>
    <t>06.03.01.02.01.02.04</t>
  </si>
  <si>
    <t>Relocation &amp; relaying of panels</t>
  </si>
  <si>
    <t>Gang-day</t>
  </si>
  <si>
    <t>06.03.01.02.02.01.01</t>
  </si>
  <si>
    <t>06.03.01.02.02.01.02</t>
  </si>
  <si>
    <t>06.03.01.02.02.01.03</t>
  </si>
  <si>
    <t>06.03.01.02.02.02.01</t>
  </si>
  <si>
    <t>06.03.01.02.02.02.02</t>
  </si>
  <si>
    <t>06.03.01.02.02.02.03</t>
  </si>
  <si>
    <t>06.03.01.02.03.01.01</t>
  </si>
  <si>
    <t>Install Stone Road (200mm thick) 6m Wide</t>
  </si>
  <si>
    <t>06.03.01.02.03.01.02</t>
  </si>
  <si>
    <t>Remove Stone Road inc disposal (200mm thick)</t>
  </si>
  <si>
    <t>06.03.01.02.03.01.03</t>
  </si>
  <si>
    <t>Install Stone Road (250mm thick) 6m Wide</t>
  </si>
  <si>
    <t>06.03.01.02.03.01.04</t>
  </si>
  <si>
    <t>Remove Stone Road inc disposal (250mm thick)</t>
  </si>
  <si>
    <t>06.03.01.02.03.01.05</t>
  </si>
  <si>
    <t>Install Stone Road (300mm thick) 6m Wide</t>
  </si>
  <si>
    <t>06.03.01.02.03.01.06</t>
  </si>
  <si>
    <t>Remove Stone Road inc disposal (300mm thick)</t>
  </si>
  <si>
    <t>06.03.01.02.03.01.07</t>
  </si>
  <si>
    <t>Install Stone Road (350mm thick) 6m Wide</t>
  </si>
  <si>
    <t>06.03.01.02.03.01.08</t>
  </si>
  <si>
    <t>Remove Stone Road inc disposal (350mm thick)</t>
  </si>
  <si>
    <t>06.03.01.02.03.01.09</t>
  </si>
  <si>
    <t>Install Stone Road (400mm thick) 6m Wide</t>
  </si>
  <si>
    <t>06.03.01.02.03.01.10</t>
  </si>
  <si>
    <t>Remove Stone Road inc disposal (400mm thick)</t>
  </si>
  <si>
    <t>06.03.01.02.03.01.11</t>
  </si>
  <si>
    <t>Install Stone Road (450mm thick) 6m Wide</t>
  </si>
  <si>
    <t>06.03.01.02.03.01.12</t>
  </si>
  <si>
    <t>Remove Stone Road inc disposal (450mm thick)</t>
  </si>
  <si>
    <t>Install Stone Road (500mm thick) 6m Wide</t>
  </si>
  <si>
    <t>Remove Stone Road inc disposal (500mm thick)</t>
  </si>
  <si>
    <t>06.03.01.02.03.01.13</t>
  </si>
  <si>
    <t>Terram T1000 or similar</t>
  </si>
  <si>
    <t>06.03.01.02.04.02</t>
  </si>
  <si>
    <t>Construct Abutments</t>
  </si>
  <si>
    <t>06.03.01.02.04.03.01</t>
  </si>
  <si>
    <t>Supply &amp; install</t>
  </si>
  <si>
    <t>06.03.01.03.01</t>
  </si>
  <si>
    <t>General Protection excluding sealing ends</t>
  </si>
  <si>
    <t>06.03.01.03.02</t>
  </si>
  <si>
    <t>Sealing End Structures</t>
  </si>
  <si>
    <t>Environmental Mitigation</t>
  </si>
  <si>
    <t>06.03.01.06.01</t>
  </si>
  <si>
    <t>06.03.01.06.03</t>
  </si>
  <si>
    <t>Tree cutting and vegetation clearance</t>
  </si>
  <si>
    <t>06.03.01.07.01</t>
  </si>
  <si>
    <t>06.03.01.07.02</t>
  </si>
  <si>
    <t>06.03.01.07.03</t>
  </si>
  <si>
    <t>06.03.01.07.04</t>
  </si>
  <si>
    <t>Site preparation</t>
  </si>
  <si>
    <t>06.03.01.08.01.01.01</t>
  </si>
  <si>
    <t>Excavate topsoil (assume 200mm th), transfer to Temp Spoil Heaps/Bunds</t>
  </si>
  <si>
    <t>06.03.01.08.01.01.02</t>
  </si>
  <si>
    <t>Compound/storage/car park area (75mm gravel on 300mm type 1 on Lotrak16/15)</t>
  </si>
  <si>
    <t>06.03.01.08.01.01.03</t>
  </si>
  <si>
    <t>06.03.01.08.01.02.01</t>
  </si>
  <si>
    <t>06.03.01.08.01.02.02</t>
  </si>
  <si>
    <t>06.03.01.08.01.02.03</t>
  </si>
  <si>
    <t>06.03.01.08.01.03</t>
  </si>
  <si>
    <t>Week</t>
  </si>
  <si>
    <t>06.03.01.08.01.04</t>
  </si>
  <si>
    <t>Internal CDM Barriers (plastic red &amp; white demarcation)</t>
  </si>
  <si>
    <t>06.03.01.08.01.05</t>
  </si>
  <si>
    <t>Transport Fencing (Height Barrier, GS6, Concrete Dividers etc)</t>
  </si>
  <si>
    <t>06.03.01.08.01.35</t>
  </si>
  <si>
    <t>Site Plant - Generator</t>
  </si>
  <si>
    <t>06.03.01.08.01.36</t>
  </si>
  <si>
    <t>Site Plant - Bunded Diesel Tank - Bowser</t>
  </si>
  <si>
    <t>06.03.01.08.01.37</t>
  </si>
  <si>
    <t>Site Plant - Bunded Diesel Tank - Static</t>
  </si>
  <si>
    <t>06.03.01.08.01.38</t>
  </si>
  <si>
    <t>Site Plant - Compressor</t>
  </si>
  <si>
    <t>06.03.01.08.01.39</t>
  </si>
  <si>
    <t>Site Plant - Tower Lights</t>
  </si>
  <si>
    <t>06.03.01.08.01.40</t>
  </si>
  <si>
    <t>Site Plant - Water Bowser</t>
  </si>
  <si>
    <t>06.03.01.08.01.41</t>
  </si>
  <si>
    <t>Site Plant - 1000G Effluent Tank</t>
  </si>
  <si>
    <t>06.03.01.08.01.42</t>
  </si>
  <si>
    <t>Site Plant - Gate Cabin Generator</t>
  </si>
  <si>
    <t>06.03.01.08.01.43</t>
  </si>
  <si>
    <t>Site Plant - Telehandler</t>
  </si>
  <si>
    <t>06.03.01.08.01.44</t>
  </si>
  <si>
    <t>Site Plant - Forklift Truck</t>
  </si>
  <si>
    <t>06.03.01.08.01.45</t>
  </si>
  <si>
    <t>Site Plant - 4T Dumper</t>
  </si>
  <si>
    <t>06.03.01.08.01.46.01</t>
  </si>
  <si>
    <t>Excavate temp stone material &amp; compound areas</t>
  </si>
  <si>
    <t>06.03.01.08.01.46.02</t>
  </si>
  <si>
    <t>Deposit stone to temp spoil heaps, Disposal aggregate off site</t>
  </si>
  <si>
    <t>06.03.01.08.01.46.03</t>
  </si>
  <si>
    <t>Re-Excavate,Transfer. Spread &amp; Level Topsoil</t>
  </si>
  <si>
    <t>06.03.01.08.04</t>
  </si>
  <si>
    <t>06.03.01.08.05</t>
  </si>
  <si>
    <t>06.03.01.08.06</t>
  </si>
  <si>
    <t>Gates and temporary fencing</t>
  </si>
  <si>
    <t>06.03.01.09.01.01</t>
  </si>
  <si>
    <t>Galvanised Gates</t>
  </si>
  <si>
    <t>06.03.01.09.01.02</t>
  </si>
  <si>
    <t>Galvanised Steel Gate posts</t>
  </si>
  <si>
    <t>06.03.01.09.01.03</t>
  </si>
  <si>
    <t>Wooden Gates</t>
  </si>
  <si>
    <t>06.03.01.09.01.04</t>
  </si>
  <si>
    <t>Wooden Gate posts (pair)</t>
  </si>
  <si>
    <t>06.03.01.09.02.01</t>
  </si>
  <si>
    <t>06.03.01.09.02.02</t>
  </si>
  <si>
    <t>Strand Barbed Fence</t>
  </si>
  <si>
    <t>06.03.01.09.02.03</t>
  </si>
  <si>
    <t>Heras Type Panel Fence</t>
  </si>
  <si>
    <t>06.03.01.09.02.04</t>
  </si>
  <si>
    <t>Stock Fence</t>
  </si>
  <si>
    <t>06.03.01.09.02.05</t>
  </si>
  <si>
    <t>Easement / Route Marker - Post &amp; (3) Wire fence</t>
  </si>
  <si>
    <t>06.03.01.09.03</t>
  </si>
  <si>
    <t>Miscellaneous Items</t>
  </si>
  <si>
    <t>06.03.01.10.01.01</t>
  </si>
  <si>
    <t>06.03.01.10.01.02</t>
  </si>
  <si>
    <t>06.03.01.10.01.03</t>
  </si>
  <si>
    <t>06.03.01.10.01.04</t>
  </si>
  <si>
    <t>06.03.01.10.01.05</t>
  </si>
  <si>
    <t>Cable System</t>
  </si>
  <si>
    <t>Cable System XPLE 25kV</t>
  </si>
  <si>
    <t>06.03.02.01.01.01.01</t>
  </si>
  <si>
    <t xml:space="preserve">Cable  - Supply only </t>
  </si>
  <si>
    <t>06.03.02.01.01.02.01</t>
  </si>
  <si>
    <t xml:space="preserve">Cable joints - Supply only </t>
  </si>
  <si>
    <t>06.03.02.01.01.03.01</t>
  </si>
  <si>
    <t xml:space="preserve">Cable Sealing End equipment  - Supply only </t>
  </si>
  <si>
    <t>06.03.02.01.01.04.01</t>
  </si>
  <si>
    <t xml:space="preserve">Cable Accessories - Supply only </t>
  </si>
  <si>
    <t>06.03.02.01.01.05.01</t>
  </si>
  <si>
    <t xml:space="preserve">Cable Spares - Supply only </t>
  </si>
  <si>
    <t>06.03.02.01.03.01.01</t>
  </si>
  <si>
    <t>Supply of DTS System</t>
  </si>
  <si>
    <t>06.03.02.01.03.02.01</t>
  </si>
  <si>
    <t>Supply of Protection and Control</t>
  </si>
  <si>
    <t>06.03.02.01.03.03.01</t>
  </si>
  <si>
    <t>Supply of SCADA</t>
  </si>
  <si>
    <t>06.03.02.01.03.04.01</t>
  </si>
  <si>
    <t xml:space="preserve">Supply of Communications </t>
  </si>
  <si>
    <t>06.03.02.01.05.01.01</t>
  </si>
  <si>
    <t>Supply of Single Conductor Configuration Complete (set of 3)</t>
  </si>
  <si>
    <t>Set</t>
  </si>
  <si>
    <t>Cable System XLPE 33kV</t>
  </si>
  <si>
    <t>06.03.02.02.01.01.01</t>
  </si>
  <si>
    <t>06.03.02.02.01.02.01</t>
  </si>
  <si>
    <t>06.03.02.02.01.03.01</t>
  </si>
  <si>
    <t>06.03.02.02.01.04.01</t>
  </si>
  <si>
    <t>06.03.02.02.01.05.01</t>
  </si>
  <si>
    <t>06.03.02.02.03.01.01</t>
  </si>
  <si>
    <t>06.03.02.02.03.02.01</t>
  </si>
  <si>
    <t>06.03.02.02.03.03.01</t>
  </si>
  <si>
    <t>06.03.02.02.03.04.01</t>
  </si>
  <si>
    <t>06.03.02.02.05.01.01</t>
  </si>
  <si>
    <t>Cable System XLPE 66kV</t>
  </si>
  <si>
    <t>06.03.02.03.01.01.01</t>
  </si>
  <si>
    <t>06.03.02.03.01.02.01</t>
  </si>
  <si>
    <t>06.03.02.03.01.03.01</t>
  </si>
  <si>
    <t>06.03.02.03.01.04.01</t>
  </si>
  <si>
    <t>06.03.02.03.01.05.01</t>
  </si>
  <si>
    <t>06.03.02.03.03.01.01</t>
  </si>
  <si>
    <t>06.03.02.03.03.02.01</t>
  </si>
  <si>
    <t>06.03.02.03.03.03.01</t>
  </si>
  <si>
    <t>06.03.02.03.03.04.01</t>
  </si>
  <si>
    <t>06.03.02.03.05.01.01</t>
  </si>
  <si>
    <t>Cable System XLPE 132kV</t>
  </si>
  <si>
    <t>06.03.02.04.01.01.01</t>
  </si>
  <si>
    <t>06.03.02.04.01.02.01</t>
  </si>
  <si>
    <t>06.03.02.04.01.03.01</t>
  </si>
  <si>
    <t>06.03.02.04.01.04.01</t>
  </si>
  <si>
    <t>06.03.02.04.01.05.01</t>
  </si>
  <si>
    <t>06.03.02.04.03.01.01</t>
  </si>
  <si>
    <t>06.03.02.04.03.02.01</t>
  </si>
  <si>
    <t>06.03.02.04.03.03.01</t>
  </si>
  <si>
    <t>06.03.02.04.03.04.01</t>
  </si>
  <si>
    <t>06.03.02.04.05.01.01</t>
  </si>
  <si>
    <t>Cable System XLPE 275kV</t>
  </si>
  <si>
    <t>06.03.02.05.01.01.01</t>
  </si>
  <si>
    <t>06.03.02.05.01.02.01</t>
  </si>
  <si>
    <t>06.03.02.05.01.03.01</t>
  </si>
  <si>
    <t>06.03.02.05.01.03.03</t>
  </si>
  <si>
    <t>Cable Sealing End equipment - AIS ODSE CL3</t>
  </si>
  <si>
    <t>06.03.02.05.01.03.04</t>
  </si>
  <si>
    <t>Cable Sealing End equipment - AIS ODSE CL4 Hi-Pol,Extended Creepage</t>
  </si>
  <si>
    <t>06.03.02.05.01.03.05</t>
  </si>
  <si>
    <t>Cable Sealing End equipment - GIS ODSE</t>
  </si>
  <si>
    <t>06.03.02.05.01.04.01</t>
  </si>
  <si>
    <t>06.03.02.05.01.05.01</t>
  </si>
  <si>
    <t>275kV Cable Spares - 275kV Cable Drum - Section Length</t>
  </si>
  <si>
    <t>06.03.02.05.01.05.03</t>
  </si>
  <si>
    <t>275kV Cable Spares - AIS CL3 ODSE</t>
  </si>
  <si>
    <t>06.03.02.05.01.05.04</t>
  </si>
  <si>
    <t>275kV Cable Spares - AIS CL4 ODSE</t>
  </si>
  <si>
    <t>06.03.02.05.01.05.05</t>
  </si>
  <si>
    <t>275kV Cable Spares - Joint x 2</t>
  </si>
  <si>
    <t>06.03.02.05.03.01.01</t>
  </si>
  <si>
    <t>06.03.02.05.03.02.01</t>
  </si>
  <si>
    <t>06.03.02.05.03.03.01</t>
  </si>
  <si>
    <t>06.03.02.05.03.04.01</t>
  </si>
  <si>
    <t>06.03.02.05.05.01.01</t>
  </si>
  <si>
    <t>Supply of Twin Conductor Configuration Complete (set of 3)</t>
  </si>
  <si>
    <t>06.03.02.05.05.01.02</t>
  </si>
  <si>
    <t>Supply of Triple Conductor Configuration Complete (set of 3)</t>
  </si>
  <si>
    <t>Cable System XLPE 400kV</t>
  </si>
  <si>
    <t>06.03.02.06.01.01.01</t>
  </si>
  <si>
    <t>06.03.02.06.01.02.01</t>
  </si>
  <si>
    <t>06.03.02.06.01.03.01</t>
  </si>
  <si>
    <t>06.03.02.06.01.03.03</t>
  </si>
  <si>
    <t>06.03.02.06.01.03.04</t>
  </si>
  <si>
    <t>06.03.02.06.01.03.05</t>
  </si>
  <si>
    <t>06.03.02.06.01.04.01</t>
  </si>
  <si>
    <t>06.03.02.06.01.05.01</t>
  </si>
  <si>
    <t>400kV Cable Spares - 400kV Cable Drum - Section Length</t>
  </si>
  <si>
    <t>06.03.02.06.01.05.03</t>
  </si>
  <si>
    <t>400kV Cable Spares - AIS CL3 ODSE</t>
  </si>
  <si>
    <t>06.03.02.06.01.05.04</t>
  </si>
  <si>
    <t>400kV Cable Spares - AIS CL4 ODSE</t>
  </si>
  <si>
    <t>06.03.02.06.01.05.05</t>
  </si>
  <si>
    <t>400kV Cable Spares - Joint x 2</t>
  </si>
  <si>
    <t>06.03.02.06.03.01.01</t>
  </si>
  <si>
    <t>06.03.02.06.03.02.01</t>
  </si>
  <si>
    <t>06.03.02.06.03.03.01</t>
  </si>
  <si>
    <t>06.03.02.06.03.04.01</t>
  </si>
  <si>
    <t>06.03.02.06.05.01.01</t>
  </si>
  <si>
    <t>06.03.02.06.05.01.02</t>
  </si>
  <si>
    <t>Other General Electrical Work</t>
  </si>
  <si>
    <t>06.03.02.07.01.01</t>
  </si>
  <si>
    <t>06.03.02.07.02.01</t>
  </si>
  <si>
    <t>Solid Bonding - Bonding cable</t>
  </si>
  <si>
    <t>06.03.02.07.02.15</t>
  </si>
  <si>
    <t>SVL 90</t>
  </si>
  <si>
    <t>06.03.02.07.02.16</t>
  </si>
  <si>
    <t>SVL 45</t>
  </si>
  <si>
    <t>06.03.02.07.02.17</t>
  </si>
  <si>
    <t>End Point Bonding - Bonding cable - ECC</t>
  </si>
  <si>
    <t>06.03.02.07.02.18</t>
  </si>
  <si>
    <t>Mid Point Bonding - Bonding cable - ECC</t>
  </si>
  <si>
    <t>06.03.02.07.02.19</t>
  </si>
  <si>
    <t>Cross Bonding - Bonding cable - Bond cable</t>
  </si>
  <si>
    <t>06.03.02.07.02.20</t>
  </si>
  <si>
    <t>Earth Pits - Excavation &amp; Install</t>
  </si>
  <si>
    <t>06.03.02.07.02.21</t>
  </si>
  <si>
    <t>Earth Rods</t>
  </si>
  <si>
    <t>Other Legacy Materials</t>
  </si>
  <si>
    <t>06.03.02.08.01.01</t>
  </si>
  <si>
    <t>300L 1.5/3.0ATM</t>
  </si>
  <si>
    <t>06.03.02.08.01.02</t>
  </si>
  <si>
    <t>225L 1.5/3.0ATM</t>
  </si>
  <si>
    <t>06.03.02.08.01.03</t>
  </si>
  <si>
    <t>180L 1.5/3.0ATM</t>
  </si>
  <si>
    <t>06.03.02.08.02</t>
  </si>
  <si>
    <t>3 Way Oil Kiosk</t>
  </si>
  <si>
    <t>06.03.02.08.03</t>
  </si>
  <si>
    <t>Armoured Oil Line</t>
  </si>
  <si>
    <t>06.03.02.08.04</t>
  </si>
  <si>
    <t>Tank Valving</t>
  </si>
  <si>
    <t>06.03.02.08.05</t>
  </si>
  <si>
    <t>Mobile Oil Plant</t>
  </si>
  <si>
    <t>day</t>
  </si>
  <si>
    <t>06.03.02.08.06</t>
  </si>
  <si>
    <t>400/275kV Oil/XLPE Transition joint</t>
  </si>
  <si>
    <t>06.03.02.08.07</t>
  </si>
  <si>
    <t>Cable Containment</t>
  </si>
  <si>
    <t>Cable Containment- Direct Burried</t>
  </si>
  <si>
    <t>06.03.03.01.03.01</t>
  </si>
  <si>
    <t>Top Soil Strip</t>
  </si>
  <si>
    <t>06.03.03.01.03.03.04</t>
  </si>
  <si>
    <t>Dewatering - Other</t>
  </si>
  <si>
    <t>06.03.03.01.03.04.01</t>
  </si>
  <si>
    <t>Excavate Trench - Machine Dig</t>
  </si>
  <si>
    <t>06.03.03.01.04.01</t>
  </si>
  <si>
    <t>Temporay Waling (for duct installation)</t>
  </si>
  <si>
    <t>06.03.03.01.04.02</t>
  </si>
  <si>
    <t>Temporary Timber (trench metre) - Supply &amp; Install</t>
  </si>
  <si>
    <t>06.03.03.01.04.03</t>
  </si>
  <si>
    <t>Acrow Props</t>
  </si>
  <si>
    <t>06.03.03.01.05.01</t>
  </si>
  <si>
    <t>CBS</t>
  </si>
  <si>
    <t>06.03.03.01.05.02</t>
  </si>
  <si>
    <t>Cable Protection Tiles</t>
  </si>
  <si>
    <t>06.03.03.01.06</t>
  </si>
  <si>
    <t xml:space="preserve">Trench Removal </t>
  </si>
  <si>
    <t>06.03.03.01.07.01</t>
  </si>
  <si>
    <t>Granular/Thermally Suitable material</t>
  </si>
  <si>
    <t>06.03.03.01.07.02</t>
  </si>
  <si>
    <t>Local Materials</t>
  </si>
  <si>
    <t>06.03.03.01.07.03</t>
  </si>
  <si>
    <t>06.03.03.01.07.05</t>
  </si>
  <si>
    <t>Protection Tiles</t>
  </si>
  <si>
    <t>06.03.03.01.08</t>
  </si>
  <si>
    <t>Disposal of contaminated materials</t>
  </si>
  <si>
    <t>06.03.03.01.09</t>
  </si>
  <si>
    <t>Disposal of Inert materials</t>
  </si>
  <si>
    <t>Cable Containment- Buried Trough</t>
  </si>
  <si>
    <t>06.03.03.02.03.01</t>
  </si>
  <si>
    <t>06.03.03.02.03.02</t>
  </si>
  <si>
    <t>Chapter 8 Work Area/Plant/Pedestrian Demarcation</t>
  </si>
  <si>
    <t>06.03.03.02.03.03.01</t>
  </si>
  <si>
    <t>Dewatering - Initial Setup</t>
  </si>
  <si>
    <t>06.03.03.02.03.03.02</t>
  </si>
  <si>
    <t>Dewatering - Incremental Move (300m)</t>
  </si>
  <si>
    <t>06.03.03.02.03.03.04</t>
  </si>
  <si>
    <t>06.03.03.02.03.04.01</t>
  </si>
  <si>
    <t>06.03.03.02.04.01</t>
  </si>
  <si>
    <t>06.03.03.02.04.02</t>
  </si>
  <si>
    <t>06.03.03.02.05.01</t>
  </si>
  <si>
    <t>Base</t>
  </si>
  <si>
    <t>06.03.03.02.05.02</t>
  </si>
  <si>
    <t>Side/Walls</t>
  </si>
  <si>
    <t>06.03.03.02.05.03</t>
  </si>
  <si>
    <t>Blinding</t>
  </si>
  <si>
    <t>06.03.03.02.05.04</t>
  </si>
  <si>
    <t>Precast Trough</t>
  </si>
  <si>
    <t>06.03.03.02.06.01</t>
  </si>
  <si>
    <t>06.03.03.02.06.02</t>
  </si>
  <si>
    <t>06.03.03.02.07</t>
  </si>
  <si>
    <t>06.03.03.02.08.01</t>
  </si>
  <si>
    <t>06.03.03.02.08.02</t>
  </si>
  <si>
    <t>06.03.03.02.08.03</t>
  </si>
  <si>
    <t>06.03.03.02.09</t>
  </si>
  <si>
    <t>06.03.03.02.10</t>
  </si>
  <si>
    <t>Cable Containment- Surface Troughs</t>
  </si>
  <si>
    <t>06.03.03.03.03</t>
  </si>
  <si>
    <t>Excavation (including top soil strip)</t>
  </si>
  <si>
    <t>06.03.03.03.04.01</t>
  </si>
  <si>
    <t>06.03.03.03.04.02</t>
  </si>
  <si>
    <t>06.03.03.03.04.03</t>
  </si>
  <si>
    <t>06.03.03.03.04.04</t>
  </si>
  <si>
    <t>06.03.03.03.05.01</t>
  </si>
  <si>
    <t>06.03.03.03.05.02</t>
  </si>
  <si>
    <t>06.03.03.03.06.01</t>
  </si>
  <si>
    <t>5T Axle Load</t>
  </si>
  <si>
    <t>06.03.03.03.06.02</t>
  </si>
  <si>
    <t>11T Axle Load</t>
  </si>
  <si>
    <t>06.03.03.03.06.03</t>
  </si>
  <si>
    <t>Gatic Type</t>
  </si>
  <si>
    <t>06.03.03.03.07</t>
  </si>
  <si>
    <t>06.03.03.03.08</t>
  </si>
  <si>
    <t>Cable Containment- Ducts</t>
  </si>
  <si>
    <t>06.03.03.04.03.01</t>
  </si>
  <si>
    <t>06.03.03.04.03.02</t>
  </si>
  <si>
    <t>06.03.03.04.04.01</t>
  </si>
  <si>
    <t>Ducting size 150mm including joints</t>
  </si>
  <si>
    <t>06.03.03.04.04.02</t>
  </si>
  <si>
    <t>Ducting size 200mm including joints</t>
  </si>
  <si>
    <t>06.03.03.04.04.03</t>
  </si>
  <si>
    <t>Ducting size 250mm including joints</t>
  </si>
  <si>
    <t>06.03.03.04.04.04</t>
  </si>
  <si>
    <t>Ducting size 300mm including joints</t>
  </si>
  <si>
    <t>06.03.03.04.04.05</t>
  </si>
  <si>
    <t>Ducting size Other including joints</t>
  </si>
  <si>
    <t>06.03.03.04.05.01</t>
  </si>
  <si>
    <t>06.03.03.04.05.02</t>
  </si>
  <si>
    <t>06.03.03.04.05.03</t>
  </si>
  <si>
    <t>06.03.03.04.05.04</t>
  </si>
  <si>
    <t>06.03.03.04.05.05</t>
  </si>
  <si>
    <t>06.03.03.04.06.01</t>
  </si>
  <si>
    <t>06.03.03.04.06.02.01</t>
  </si>
  <si>
    <t>Supply</t>
  </si>
  <si>
    <t>06.03.03.04.06.02.02</t>
  </si>
  <si>
    <t>Water Supply</t>
  </si>
  <si>
    <t>06.03.03.04.06.02.03</t>
  </si>
  <si>
    <t>Waste Disposal</t>
  </si>
  <si>
    <t>06.03.03.04.07.01</t>
  </si>
  <si>
    <t>06.03.03.04.07.02</t>
  </si>
  <si>
    <t>06.03.03.04.07.03</t>
  </si>
  <si>
    <t>06.03.03.04.07.05</t>
  </si>
  <si>
    <t>Concrete Surround</t>
  </si>
  <si>
    <t>06.03.03.04.07.06</t>
  </si>
  <si>
    <t>06.03.03.04.08</t>
  </si>
  <si>
    <t>06.03.03.04.09</t>
  </si>
  <si>
    <t>06.03.03.04.11.01</t>
  </si>
  <si>
    <t>06.03.03.04.12.01</t>
  </si>
  <si>
    <t>06.03.03.04.12.02</t>
  </si>
  <si>
    <t>06.03.03.04.12.03</t>
  </si>
  <si>
    <t>Cable Containment- Cable Carrying Structures/ Above Ground</t>
  </si>
  <si>
    <t>06.03.03.05.03.01</t>
  </si>
  <si>
    <t>06.03.03.05.04.01</t>
  </si>
  <si>
    <t>Gantry CSEC - Steel Structure - Single Circuit</t>
  </si>
  <si>
    <t>06.03.03.05.04.02</t>
  </si>
  <si>
    <t>Gantry CSEC - Steel Structure - Double Circuit</t>
  </si>
  <si>
    <t>06.03.03.05.05.01</t>
  </si>
  <si>
    <t>Cable Crossing - Single Circuit - External to Substation/CSEC</t>
  </si>
  <si>
    <t>06.03.03.05.05.02</t>
  </si>
  <si>
    <t>Cable Crossing - Single Circuit - Internal to Substation/CSEC (Jump Over)</t>
  </si>
  <si>
    <t>06.03.03.05.05.03</t>
  </si>
  <si>
    <t>Multi Use Crossing - Single Circuit - External to Substation/CSEC</t>
  </si>
  <si>
    <t>Cable Containment-Joint bay construction</t>
  </si>
  <si>
    <t>06.03.03.06.01.01</t>
  </si>
  <si>
    <t>Joint Bay - Construction - Unmade Ground</t>
  </si>
  <si>
    <t>06.03.03.06.01.02</t>
  </si>
  <si>
    <t>Joint Bay - Construction - Road</t>
  </si>
  <si>
    <t>06.03.03.06.01.03</t>
  </si>
  <si>
    <t>Joint Bay - Attendances (Dehumid, Light,T ent &amp; Vent etc)</t>
  </si>
  <si>
    <t>06.03.03.06.01.04.01</t>
  </si>
  <si>
    <t>06.03.03.06.01.04.02</t>
  </si>
  <si>
    <t>06.03.03.06.01.04.03</t>
  </si>
  <si>
    <t>06.03.03.06.01.05</t>
  </si>
  <si>
    <t>Joint Bay - Ancillaries - (Link Box Pits, Link Pillar Bases etc)</t>
  </si>
  <si>
    <t>06.03.03.06.02.01</t>
  </si>
  <si>
    <t>06.03.03.06.02.02</t>
  </si>
  <si>
    <t>06.03.03.06.02.03</t>
  </si>
  <si>
    <t>06.03.03.06.02.04.01</t>
  </si>
  <si>
    <t>06.03.03.06.02.04.02</t>
  </si>
  <si>
    <t>06.03.03.06.02.04.03</t>
  </si>
  <si>
    <t>06.03.03.06.02.05</t>
  </si>
  <si>
    <t>06.03.03.06.03.01</t>
  </si>
  <si>
    <t>06.03.03.06.03.02</t>
  </si>
  <si>
    <t>06.03.03.06.03.03</t>
  </si>
  <si>
    <t>06.03.03.06.03.04.01</t>
  </si>
  <si>
    <t>06.03.03.06.03.04.02</t>
  </si>
  <si>
    <t>06.03.03.06.03.04.03</t>
  </si>
  <si>
    <t>06.03.03.06.03.05</t>
  </si>
  <si>
    <t>06.03.03.06.04.01</t>
  </si>
  <si>
    <t>06.03.03.06.04.02</t>
  </si>
  <si>
    <t>06.03.03.06.04.03</t>
  </si>
  <si>
    <t>06.03.03.06.04.04.01</t>
  </si>
  <si>
    <t>06.03.03.06.04.04.02</t>
  </si>
  <si>
    <t>06.03.03.06.04.04.03</t>
  </si>
  <si>
    <t>06.03.03.06.04.05</t>
  </si>
  <si>
    <t>06.03.03.06.05.01</t>
  </si>
  <si>
    <t>06.03.03.06.05.02</t>
  </si>
  <si>
    <t>06.03.03.06.05.03</t>
  </si>
  <si>
    <t>06.03.03.06.05.04.01</t>
  </si>
  <si>
    <t>06.03.03.06.05.04.02</t>
  </si>
  <si>
    <t>06.03.03.06.05.04.03</t>
  </si>
  <si>
    <t>06.03.03.06.05.05</t>
  </si>
  <si>
    <t>06.03.03.06.06.01</t>
  </si>
  <si>
    <t>06.03.03.06.06.02</t>
  </si>
  <si>
    <t>06.03.03.06.06.03</t>
  </si>
  <si>
    <t>06.03.03.06.06.04.01</t>
  </si>
  <si>
    <t>06.03.03.06.06.04.02</t>
  </si>
  <si>
    <t>06.03.03.06.06.04.03</t>
  </si>
  <si>
    <t>06.03.03.06.06.05</t>
  </si>
  <si>
    <t>Directional Drilling</t>
  </si>
  <si>
    <t>06.03.03.07.03</t>
  </si>
  <si>
    <t>Supply of Materials for 350mm i.d pipework</t>
  </si>
  <si>
    <t>06.03.03.07.04</t>
  </si>
  <si>
    <t>Directional Drilling for 350mm i.d pipework</t>
  </si>
  <si>
    <t>06.03.03.07.05</t>
  </si>
  <si>
    <t>Supply of Materials for 250mm i.d pipework</t>
  </si>
  <si>
    <t>06.03.03.07.06</t>
  </si>
  <si>
    <t>Directional Drilling for 250mm i.d pipework</t>
  </si>
  <si>
    <t>06.03.03.07.07</t>
  </si>
  <si>
    <t>Supply of Materials for 200mm i.d pipework</t>
  </si>
  <si>
    <t>06.03.03.07.08</t>
  </si>
  <si>
    <t>Directional Drilling for 200mm i.d pipework</t>
  </si>
  <si>
    <t>06.03.03.07.09</t>
  </si>
  <si>
    <t>Supply of Materials for 150mm i.d pipework</t>
  </si>
  <si>
    <t>06.03.03.07.10</t>
  </si>
  <si>
    <t>Directional Drilling for 150mm i.d pipework</t>
  </si>
  <si>
    <t>06.03.03.07.11</t>
  </si>
  <si>
    <t>Excavation - Delivery Pit</t>
  </si>
  <si>
    <t>06.03.03.07.12</t>
  </si>
  <si>
    <t>Excavation - ReceptionPit</t>
  </si>
  <si>
    <t>06.03.03.07.13</t>
  </si>
  <si>
    <t>Timber Shore - Delivery Pit</t>
  </si>
  <si>
    <t>06.03.03.07.14</t>
  </si>
  <si>
    <t>Install Base - Delivery Pit</t>
  </si>
  <si>
    <t>06.03.03.07.15</t>
  </si>
  <si>
    <t>Timber Shore - Reception Pit</t>
  </si>
  <si>
    <t>06.03.03.07.16</t>
  </si>
  <si>
    <t>Install Base - Reception Pit</t>
  </si>
  <si>
    <t>06.03.03.07.17</t>
  </si>
  <si>
    <t>Bentonite Core lubricant</t>
  </si>
  <si>
    <t>06.03.03.07.18</t>
  </si>
  <si>
    <t>06.03.03.07.19</t>
  </si>
  <si>
    <t>Arisings containment and disposal</t>
  </si>
  <si>
    <t>Cable Sealing End Compounds</t>
  </si>
  <si>
    <t>06.04.01.03.01</t>
  </si>
  <si>
    <t>Environment</t>
  </si>
  <si>
    <t>06.04.01.03.02</t>
  </si>
  <si>
    <t>06.04.01.03.03</t>
  </si>
  <si>
    <t>06.04.01.03.04</t>
  </si>
  <si>
    <t>06.04.01.03.05</t>
  </si>
  <si>
    <t>06.04.01.03.07</t>
  </si>
  <si>
    <t>06.04.01.03.08</t>
  </si>
  <si>
    <t>06.04.01.03.09</t>
  </si>
  <si>
    <t>06.04.01.03.10</t>
  </si>
  <si>
    <t>06.04.01.03.11</t>
  </si>
  <si>
    <t>06.04.01.03.12</t>
  </si>
  <si>
    <t>06.04.01.03.13</t>
  </si>
  <si>
    <t>Dewatering (temporary) - install &amp; remove</t>
  </si>
  <si>
    <t>06.04.01.03.14</t>
  </si>
  <si>
    <t>Dewatering (temporary) - maintain</t>
  </si>
  <si>
    <t>06.04.01.03.15.01</t>
  </si>
  <si>
    <t>06.04.01.03.15.02.01</t>
  </si>
  <si>
    <t>06.04.01.03.15.02.02</t>
  </si>
  <si>
    <t>06.04.01.03.15.02.03</t>
  </si>
  <si>
    <t>06.04.01.03.15.03</t>
  </si>
  <si>
    <t>Disposal of piling arisings</t>
  </si>
  <si>
    <t>06.04.01.03.15.04.01</t>
  </si>
  <si>
    <t>06.04.01.03.15.04.03</t>
  </si>
  <si>
    <t>06.04.01.03.15.05</t>
  </si>
  <si>
    <t>06.04.01.03.15.06</t>
  </si>
  <si>
    <t>06.04.01.03.15.07.01</t>
  </si>
  <si>
    <t>06.04.01.03.15.07.02</t>
  </si>
  <si>
    <t>06.04.01.03.15.07.03</t>
  </si>
  <si>
    <t>06.04.01.03.16</t>
  </si>
  <si>
    <t>Bases - Cable Sealing Ends</t>
  </si>
  <si>
    <t>06.04.01.03.17</t>
  </si>
  <si>
    <t>Bases - Gantry</t>
  </si>
  <si>
    <t>06.04.01.03.18.01</t>
  </si>
  <si>
    <t>Bases - Primary Plant - ES/SA/PI/VT/CT</t>
  </si>
  <si>
    <t>06.04.01.03.18.02</t>
  </si>
  <si>
    <t>Bases - OHL - Downlead Anchor Blocks</t>
  </si>
  <si>
    <t>06.04.01.03.19</t>
  </si>
  <si>
    <t>P&amp;C (Data) Troughing - Precast inc Concrete Lids</t>
  </si>
  <si>
    <t>06.04.01.03.20</t>
  </si>
  <si>
    <t>LV Troughing - Precast Inc Concrete Lids</t>
  </si>
  <si>
    <t>06.04.01.03.21</t>
  </si>
  <si>
    <t>06.04.01.03.22.01</t>
  </si>
  <si>
    <t>06.04.01.03.22.02</t>
  </si>
  <si>
    <t>06.04.01.03.22.03</t>
  </si>
  <si>
    <t>06.04.01.03.23.01</t>
  </si>
  <si>
    <t>New Road Construction (150mm AC32 Base, 60mm Binder, 40mm HRA)</t>
  </si>
  <si>
    <t>06.04.01.03.23.02</t>
  </si>
  <si>
    <t>Parking (150mm AC32 Base, 60mm Binder, 40mm HRA)</t>
  </si>
  <si>
    <t>06.04.01.03.23.03</t>
  </si>
  <si>
    <t>06.04.01.03.23.04</t>
  </si>
  <si>
    <t>06.04.01.03.23.05</t>
  </si>
  <si>
    <t>Footpath (Tarmac 60mm Base, 40mm Wearing)</t>
  </si>
  <si>
    <t>06.04.01.03.23.06</t>
  </si>
  <si>
    <t>06.04.01.03.23.07</t>
  </si>
  <si>
    <t>06.04.01.03.23.08</t>
  </si>
  <si>
    <t>Concrete Perimeter Footpath 1m wide</t>
  </si>
  <si>
    <t>06.04.01.03.24</t>
  </si>
  <si>
    <t>Compound Lighting</t>
  </si>
  <si>
    <t>06.04.01.03.25.01</t>
  </si>
  <si>
    <t>Supply Provision</t>
  </si>
  <si>
    <t>06.04.01.03.25.02</t>
  </si>
  <si>
    <t>DNO (LV) Cubicle</t>
  </si>
  <si>
    <t>06.04.01.03.26.01</t>
  </si>
  <si>
    <t>06.04.01.03.26.02</t>
  </si>
  <si>
    <t>06.04.01.03.26.03</t>
  </si>
  <si>
    <t>06.04.01.03.27</t>
  </si>
  <si>
    <t>Fenceline Anti-Burrow Ring</t>
  </si>
  <si>
    <t>06.04.01.03.28</t>
  </si>
  <si>
    <t>Fencing (Permanent) - NGTS 2.2 Cat 2 exc Electrification</t>
  </si>
  <si>
    <t>06.04.01.03.29</t>
  </si>
  <si>
    <t>Fencing (Permanent) - NGTS 2.2 Cat 2 ixc Electrification</t>
  </si>
  <si>
    <t>06.04.01.03.30</t>
  </si>
  <si>
    <t>Fencing (Permanent) - Twin Leaf Manual Vehicular Gate</t>
  </si>
  <si>
    <t>06.04.01.03.31</t>
  </si>
  <si>
    <t>Fencing (Permanent) - Pedestrian Access Gate</t>
  </si>
  <si>
    <t>Structures and Bases</t>
  </si>
  <si>
    <t>06.04.01.04</t>
  </si>
  <si>
    <t>Fencing (Permanent)</t>
  </si>
  <si>
    <t>06.04.01.05</t>
  </si>
  <si>
    <t>Drainage Works</t>
  </si>
  <si>
    <t>06.04.01.06.01</t>
  </si>
  <si>
    <t>Pre-Construction drainage works</t>
  </si>
  <si>
    <t>06.04.01.06.02</t>
  </si>
  <si>
    <t>Post-Construction drainage works</t>
  </si>
  <si>
    <t>06.04.01.06.03.02</t>
  </si>
  <si>
    <t xml:space="preserve">Wheel wash </t>
  </si>
  <si>
    <t>06.04.01.08.01</t>
  </si>
  <si>
    <t>Wheel wash installation</t>
  </si>
  <si>
    <t>06.04.01.08.02</t>
  </si>
  <si>
    <t>Wheel wash Removal</t>
  </si>
  <si>
    <t>06.04.01.08.03</t>
  </si>
  <si>
    <t>Wheel wash Operation/ Maintenance</t>
  </si>
  <si>
    <t>06.04.01.09</t>
  </si>
  <si>
    <t>Project Specific Activities - Other</t>
  </si>
  <si>
    <t>06.04.01.10.01.01</t>
  </si>
  <si>
    <t>Piling Mat / Pad (500mm)</t>
  </si>
  <si>
    <t>06.04.01.10.01.02.01</t>
  </si>
  <si>
    <t>06.04.01.10.01.02.02</t>
  </si>
  <si>
    <t>06.04.01.10.01.02.03</t>
  </si>
  <si>
    <t>06.04.01.10.01.03</t>
  </si>
  <si>
    <t>06.04.01.10.01.04.01</t>
  </si>
  <si>
    <t>06.04.01.10.01.04.03</t>
  </si>
  <si>
    <t>06.04.01.10.01.05</t>
  </si>
  <si>
    <t>06.04.01.10.01.06</t>
  </si>
  <si>
    <t>06.04.01.10.01.07.01</t>
  </si>
  <si>
    <t>06.04.01.10.01.07.02</t>
  </si>
  <si>
    <t>06.04.01.10.01.07.03</t>
  </si>
  <si>
    <t>06.04.01.10.02.01</t>
  </si>
  <si>
    <t>06.04.01.10.02.02</t>
  </si>
  <si>
    <t>06.04.01.10.02.03</t>
  </si>
  <si>
    <t>06.04.01.10.02.04</t>
  </si>
  <si>
    <t>06.04.01.10.02.05</t>
  </si>
  <si>
    <t>06.04.01.10.02.06</t>
  </si>
  <si>
    <t>06.04.01.10.02.07</t>
  </si>
  <si>
    <t>06.04.03.01.01</t>
  </si>
  <si>
    <t>06.04.03.01.02</t>
  </si>
  <si>
    <t>06.04.03.01.03</t>
  </si>
  <si>
    <t>06.04.03.01.04</t>
  </si>
  <si>
    <t>06.04.03.01.05</t>
  </si>
  <si>
    <t>06.04.03.01.06</t>
  </si>
  <si>
    <t>06.04.03.01.07</t>
  </si>
  <si>
    <t>06.04.03.01.08</t>
  </si>
  <si>
    <t>06.04.03.01.09</t>
  </si>
  <si>
    <t>06.04.03.01.10</t>
  </si>
  <si>
    <t>06.04.03.01.11</t>
  </si>
  <si>
    <t>06.04.03.01.12</t>
  </si>
  <si>
    <t>06.04.03.01.13</t>
  </si>
  <si>
    <t>Temporary Fencing</t>
  </si>
  <si>
    <t>06.04.04.01.01</t>
  </si>
  <si>
    <t>06.04.04.01.02</t>
  </si>
  <si>
    <t>06.04.04.01.03</t>
  </si>
  <si>
    <t>06.04.04.01.04</t>
  </si>
  <si>
    <t>06.04.04.01.05</t>
  </si>
  <si>
    <t>06.04.04.01.06</t>
  </si>
  <si>
    <t>06.04.04.01.07</t>
  </si>
  <si>
    <t>06.04.04.01.08</t>
  </si>
  <si>
    <t>06.04.04.01.09</t>
  </si>
  <si>
    <t>06.04.04.01.10</t>
  </si>
  <si>
    <t>06.04.04.01.11</t>
  </si>
  <si>
    <t>06.04.04.01.12</t>
  </si>
  <si>
    <t>06.04.04.01.13</t>
  </si>
  <si>
    <t>Other (Hesco Bastion[Concertainer] Etc)</t>
  </si>
  <si>
    <t>Cable Removal</t>
  </si>
  <si>
    <t>06.05.01.03.01</t>
  </si>
  <si>
    <t>Cable Route</t>
  </si>
  <si>
    <t>06.05.01.03.02</t>
  </si>
  <si>
    <t>Joint Bays</t>
  </si>
  <si>
    <t>Trenching and Protection</t>
  </si>
  <si>
    <t>06.05.01.04.01</t>
  </si>
  <si>
    <t>Timber Trench/Pit Support - Supply &amp; Install</t>
  </si>
  <si>
    <t>06.05.01.04.02</t>
  </si>
  <si>
    <t>Remove Cable Protection Tiles &amp; Dispose</t>
  </si>
  <si>
    <t>06.05.01.04.03</t>
  </si>
  <si>
    <t>Timber Support - Supply &amp; Install - Joint Bay</t>
  </si>
  <si>
    <t>06.05.01.04.04</t>
  </si>
  <si>
    <t>Remove Cable Protection Tiles &amp; Dispose - Joint Bay</t>
  </si>
  <si>
    <t>Dismantling of associated cable equipments</t>
  </si>
  <si>
    <t>06.05.01.06.01</t>
  </si>
  <si>
    <t>Cable Sealing Ends - Oil Filled - Per Circuit End</t>
  </si>
  <si>
    <t>06.05.01.06.02</t>
  </si>
  <si>
    <t>Cable Sealing Ends - Oil Filled - Oil Retention Tanks</t>
  </si>
  <si>
    <t>06.05.01.06.03</t>
  </si>
  <si>
    <t>Cable Sealing Ends - Oil Filled - Oil Pipework, Valving, Kiosks and Tanks</t>
  </si>
  <si>
    <t>06.05.01.06.04</t>
  </si>
  <si>
    <t>Cable Sealing Ends - XLPE - Per Circuit End</t>
  </si>
  <si>
    <t>06.05.01.06.05</t>
  </si>
  <si>
    <t>Cable Sealing End Support - Oil Filled - Per Circuit End</t>
  </si>
  <si>
    <t>06.05.01.06.06</t>
  </si>
  <si>
    <t>Cable Sealing End Support - XLPE - Per Circuit End</t>
  </si>
  <si>
    <t>06.05.01.06.07</t>
  </si>
  <si>
    <t>Cable Route - Oil Filled - Stop Joint</t>
  </si>
  <si>
    <t>bay</t>
  </si>
  <si>
    <t>06.05.01.06.08</t>
  </si>
  <si>
    <t>Cable Route - Oil Filled - Oil Retention Tanks</t>
  </si>
  <si>
    <t>06.05.01.06.09</t>
  </si>
  <si>
    <t>Cable Route - Oil Filled - Standard Joint</t>
  </si>
  <si>
    <t>06.05.01.06.10</t>
  </si>
  <si>
    <t>06.05.01.06.11</t>
  </si>
  <si>
    <t>Link Boxes - Per Circuit End</t>
  </si>
  <si>
    <t>06.05.01.06.12</t>
  </si>
  <si>
    <t>Cable Route - Link Boxes / Pillars</t>
  </si>
  <si>
    <t>06.05.01.06.13</t>
  </si>
  <si>
    <t>Cable Route - Water Cooling Pipes</t>
  </si>
  <si>
    <t>06.05.01.06.14</t>
  </si>
  <si>
    <t>Cable Route - Water Pumping Stations</t>
  </si>
  <si>
    <t>Cable pulling and Removal (Circuit of one cable per phase)</t>
  </si>
  <si>
    <t>06.05.01.07.01</t>
  </si>
  <si>
    <t>Oil Filled - Expose, Lift, Cut and Containerise</t>
  </si>
  <si>
    <t>cct</t>
  </si>
  <si>
    <t>06.05.01.07.02</t>
  </si>
  <si>
    <t>XLPE - Expose, Lift, Cut and Containerise</t>
  </si>
  <si>
    <t>06.05.01.07.03</t>
  </si>
  <si>
    <t>Remove ECC</t>
  </si>
  <si>
    <t>06.05.01.07.04</t>
  </si>
  <si>
    <t>Extraction Pit</t>
  </si>
  <si>
    <t>Trench Removal</t>
  </si>
  <si>
    <t>06.05.01.08.01</t>
  </si>
  <si>
    <t>Remove Cable Bedding (CBS, Sand, Bitumen Sand etc)</t>
  </si>
  <si>
    <t>06.05.01.08.02</t>
  </si>
  <si>
    <t>Remove Trough</t>
  </si>
  <si>
    <t>06.05.01.08.03</t>
  </si>
  <si>
    <t>Remove Duct</t>
  </si>
  <si>
    <t>06.05.01.08.04</t>
  </si>
  <si>
    <t>Remove Water Cooling Pipework</t>
  </si>
  <si>
    <t>06.05.01.08.05</t>
  </si>
  <si>
    <t>Remove Cable Bedding (CBS, Sand, Bitumen Sand etc) - joint Bay</t>
  </si>
  <si>
    <t>06.05.01.08.06</t>
  </si>
  <si>
    <t>Remove Link Pillar Bases, Link Pits &amp; Oil Pits - Joint Bay</t>
  </si>
  <si>
    <t xml:space="preserve">Backfill and Reinstatement </t>
  </si>
  <si>
    <t>06.05.01.09.01</t>
  </si>
  <si>
    <t>Backfill - Imported Granular Material</t>
  </si>
  <si>
    <t>06.05.01.09.02</t>
  </si>
  <si>
    <t>Backfill - Local Material</t>
  </si>
  <si>
    <t>06.05.01.09.03</t>
  </si>
  <si>
    <t>Reinstatement - Arable/Non-urban</t>
  </si>
  <si>
    <t>06.05.01.09.04</t>
  </si>
  <si>
    <t>Reinstatement - Urban/Road (NRWA)</t>
  </si>
  <si>
    <t>Removal of contaminated material</t>
  </si>
  <si>
    <t>06.05.01.10</t>
  </si>
  <si>
    <t>06.05.01.11</t>
  </si>
  <si>
    <t xml:space="preserve">Replacement </t>
  </si>
  <si>
    <t>Site Access Works (Stone Roads)</t>
  </si>
  <si>
    <t>07.03.01.01.01.02</t>
  </si>
  <si>
    <t>07.03.01.01.01.03</t>
  </si>
  <si>
    <t>07.03.01.01.01.04.01</t>
  </si>
  <si>
    <t>07.03.01.01.01.04.02</t>
  </si>
  <si>
    <t>07.03.01.01.01.04.03</t>
  </si>
  <si>
    <t>07.03.01.01.01.04.04</t>
  </si>
  <si>
    <t>07.03.01.01.01.04.05</t>
  </si>
  <si>
    <t>07.03.01.01.01.04.06</t>
  </si>
  <si>
    <t>07.03.01.01.01.04.07</t>
  </si>
  <si>
    <t>07.03.01.01.01.04.08</t>
  </si>
  <si>
    <t>Install Recycled Material Stone Road (Other thickness)</t>
  </si>
  <si>
    <t>07.03.01.01.01.04.09</t>
  </si>
  <si>
    <t>Remove Recycled Material Stone Road (Other thickness)</t>
  </si>
  <si>
    <t>07.03.01.01.01.05.01</t>
  </si>
  <si>
    <t>07.03.01.01.01.05.02</t>
  </si>
  <si>
    <t>07.03.01.01.01.05.03</t>
  </si>
  <si>
    <t>07.03.01.01.01.05.04</t>
  </si>
  <si>
    <t>07.03.01.01.01.05.05</t>
  </si>
  <si>
    <t>07.03.01.01.01.05.06</t>
  </si>
  <si>
    <t>07.03.01.01.01.05.07</t>
  </si>
  <si>
    <t>07.03.01.01.01.05.08</t>
  </si>
  <si>
    <t>Install Quarried Material Stone Road (Other thickness)</t>
  </si>
  <si>
    <t>07.03.01.01.01.05.09</t>
  </si>
  <si>
    <t>Remove Quarried Material Stone Road (Other thickness)</t>
  </si>
  <si>
    <t>07.03.01.01.02.02</t>
  </si>
  <si>
    <t>07.03.01.01.02.03</t>
  </si>
  <si>
    <t>07.03.01.01.02.04.01</t>
  </si>
  <si>
    <t>07.03.01.01.02.04.02</t>
  </si>
  <si>
    <t>07.03.01.01.02.04.03</t>
  </si>
  <si>
    <t>07.03.01.01.02.04.04</t>
  </si>
  <si>
    <t>07.03.01.01.02.04.05</t>
  </si>
  <si>
    <t>07.03.01.01.02.04.06</t>
  </si>
  <si>
    <t>07.03.01.01.02.04.07</t>
  </si>
  <si>
    <t>07.03.01.01.02.04.08</t>
  </si>
  <si>
    <t>07.03.01.01.02.04.09</t>
  </si>
  <si>
    <t>07.03.01.01.02.04.10</t>
  </si>
  <si>
    <t>07.03.01.01.02.04.11</t>
  </si>
  <si>
    <t>07.03.01.01.02.04.12</t>
  </si>
  <si>
    <t>07.03.01.01.02.04.13</t>
  </si>
  <si>
    <t>07.03.01.01.02.04.14</t>
  </si>
  <si>
    <t>07.03.01.01.02.04.15</t>
  </si>
  <si>
    <t>Install Stone Road (Other thickness)</t>
  </si>
  <si>
    <t>07.03.01.01.02.04.16</t>
  </si>
  <si>
    <t>Uplift  Stone Road  to adjacent area upon completion  (Other thickness  )</t>
  </si>
  <si>
    <t>07.03.01.01.02.04.17</t>
  </si>
  <si>
    <t>Remove Stone Road  inc disposal (Other thickness)</t>
  </si>
  <si>
    <t>07.03.01.01.02.05.01</t>
  </si>
  <si>
    <t>07.03.01.01.02.05.02</t>
  </si>
  <si>
    <t>07.03.01.01.02.05.03</t>
  </si>
  <si>
    <t>07.03.01.01.02.05.04</t>
  </si>
  <si>
    <t>07.03.01.01.02.05.05</t>
  </si>
  <si>
    <t>07.03.01.01.02.05.06</t>
  </si>
  <si>
    <t>07.03.01.01.02.05.07</t>
  </si>
  <si>
    <t>07.03.01.01.02.05.08</t>
  </si>
  <si>
    <t>07.03.01.01.02.05.09</t>
  </si>
  <si>
    <t>07.03.01.01.02.05.10</t>
  </si>
  <si>
    <t>07.03.01.01.02.05.11</t>
  </si>
  <si>
    <t>07.03.01.01.02.05.12</t>
  </si>
  <si>
    <t>07.03.01.01.02.05.13</t>
  </si>
  <si>
    <t>07.03.01.01.02.05.14</t>
  </si>
  <si>
    <t>Extra over rate for maintenance and repair of access roads where agreed with Wayleaves - using  quarried material</t>
  </si>
  <si>
    <t>07.03.01.01.02.05.15</t>
  </si>
  <si>
    <t>07.03.01.01.02.05.16</t>
  </si>
  <si>
    <t>07.03.01.01.02.05.17</t>
  </si>
  <si>
    <t>07.03.01.01.02.06.01</t>
  </si>
  <si>
    <t>Excavation - cut (includes on site disposal)</t>
  </si>
  <si>
    <t>07.03.01.01.02.06.02</t>
  </si>
  <si>
    <t>Extra over for disposal of material off site (inert)</t>
  </si>
  <si>
    <t>07.03.01.01.02.06.03</t>
  </si>
  <si>
    <t>07.03.01.01.02.06.04</t>
  </si>
  <si>
    <t>Fill (imported)</t>
  </si>
  <si>
    <t>Temporary Roads</t>
  </si>
  <si>
    <t>07.03.01.02.01.01.01</t>
  </si>
  <si>
    <t>07.03.01.02.01.01.02</t>
  </si>
  <si>
    <t>07.03.01.02.01.01.03</t>
  </si>
  <si>
    <t>07.03.01.02.01.02.01</t>
  </si>
  <si>
    <t>07.03.01.02.01.02.02</t>
  </si>
  <si>
    <t>07.03.01.02.01.02.03</t>
  </si>
  <si>
    <t>07.03.01.02.02.01.01</t>
  </si>
  <si>
    <t>All panels -  season 1 (Apr - Oct)</t>
  </si>
  <si>
    <t>07.03.01.02.02.01.02</t>
  </si>
  <si>
    <t>All panels -  season 2 (Nov - Mar)</t>
  </si>
  <si>
    <t>07.03.01.02.02.02.01</t>
  </si>
  <si>
    <t>07.03.01.02.02.02.02</t>
  </si>
  <si>
    <t xml:space="preserve">Scaffolding </t>
  </si>
  <si>
    <t>07.03.01.03.01.01</t>
  </si>
  <si>
    <t>Basic 6m length</t>
  </si>
  <si>
    <t>07.03.01.03.01.02</t>
  </si>
  <si>
    <t>Each 3m thereafter</t>
  </si>
  <si>
    <t>07.03.01.03.02.01</t>
  </si>
  <si>
    <t>07.03.01.03.02.02</t>
  </si>
  <si>
    <t>07.03.01.03.03.01</t>
  </si>
  <si>
    <t>07.03.01.03.03.02</t>
  </si>
  <si>
    <t>07.03.01.03.04.01</t>
  </si>
  <si>
    <t>07.03.01.03.04.02</t>
  </si>
  <si>
    <t>07.03.01.03.05.01</t>
  </si>
  <si>
    <t>07.03.01.03.05.02</t>
  </si>
  <si>
    <t>07.03.01.03.06.01</t>
  </si>
  <si>
    <t>07.03.01.03.06.02</t>
  </si>
  <si>
    <t>07.03.01.03.07.01</t>
  </si>
  <si>
    <t>07.03.01.03.07.02</t>
  </si>
  <si>
    <t>07.03.01.03.08.01</t>
  </si>
  <si>
    <t>07.03.01.03.08.02</t>
  </si>
  <si>
    <t>07.03.01.03.09.01</t>
  </si>
  <si>
    <t>07.03.01.03.09.02</t>
  </si>
  <si>
    <t>07.03.01.03.10.01</t>
  </si>
  <si>
    <t>Rate for concrete kentledge blocks Installation and Removal Cost inc 4 weeks hire</t>
  </si>
  <si>
    <t>07.03.01.03.10.03</t>
  </si>
  <si>
    <t>Kentledge using scaffold tube</t>
  </si>
  <si>
    <t>07.03.01.03.10.04</t>
  </si>
  <si>
    <t>Hire for tube as kentledge</t>
  </si>
  <si>
    <t>m-week</t>
  </si>
  <si>
    <t>07.03.01.03.11.01</t>
  </si>
  <si>
    <t>Extra Over rate for each additional anchor/duckbill Installation and Removal Cost</t>
  </si>
  <si>
    <t>07.03.01.03.11.02</t>
  </si>
  <si>
    <t>Extra Over rate for each additional anchor/duckbill  4 week Hire Cost</t>
  </si>
  <si>
    <t>07.03.01.03.12.01</t>
  </si>
  <si>
    <t>Extra Over rate for netting for 180m2 or part thereof Installation and Removal</t>
  </si>
  <si>
    <t>07.03.01.03.12.02</t>
  </si>
  <si>
    <t>Extra Over rate for netting for 180m2 or part thereof Hire Cost</t>
  </si>
  <si>
    <t>07.03.01.03.13.01</t>
  </si>
  <si>
    <t xml:space="preserve">Barb wire </t>
  </si>
  <si>
    <t>07.03.01.03.13.02</t>
  </si>
  <si>
    <t>Heras fencing (Install/Removal Cost inc 4 weeks hire)</t>
  </si>
  <si>
    <t>07.03.01.03.14.01</t>
  </si>
  <si>
    <t>Hire of tractor and trailer with driver</t>
  </si>
  <si>
    <t>07.03.01.03.14.02</t>
  </si>
  <si>
    <t xml:space="preserve">Provision of Sky Cradle - Installation Set up and Removal Cost      </t>
  </si>
  <si>
    <t>07.03.01.03.14.03</t>
  </si>
  <si>
    <t xml:space="preserve">Provision of Sky Cradle  hire charge                                                            </t>
  </si>
  <si>
    <t>07.03.01.03.15.01</t>
  </si>
  <si>
    <t>Motorway</t>
  </si>
  <si>
    <t>07.03.01.03.15.02</t>
  </si>
  <si>
    <t>A Road</t>
  </si>
  <si>
    <t>07.03.01.03.15.03</t>
  </si>
  <si>
    <t>B Road</t>
  </si>
  <si>
    <t>07.03.01.03.15.04</t>
  </si>
  <si>
    <t>Minor Road</t>
  </si>
  <si>
    <t>07.03.01.03.15.05</t>
  </si>
  <si>
    <t>Track</t>
  </si>
  <si>
    <t>07.03.01.03.15.06</t>
  </si>
  <si>
    <t>07.03.01.03.15.07</t>
  </si>
  <si>
    <t>Railway</t>
  </si>
  <si>
    <t>07.03.01.03.15.08</t>
  </si>
  <si>
    <t>Rivers/Canals</t>
  </si>
  <si>
    <t>07.03.01.03.15.09</t>
  </si>
  <si>
    <t>Other - Specify</t>
  </si>
  <si>
    <t>07.03.01.03.15.11</t>
  </si>
  <si>
    <t>DNO 11kV</t>
  </si>
  <si>
    <t>07.03.01.03.15.12</t>
  </si>
  <si>
    <t>DNO 33kV</t>
  </si>
  <si>
    <t>07.03.01.03.15.13</t>
  </si>
  <si>
    <t>07.03.01.03.15.14</t>
  </si>
  <si>
    <t>07.03.01.03.15.15</t>
  </si>
  <si>
    <t>07.03.01.03.15.16</t>
  </si>
  <si>
    <t>07.03.01.03.15.17</t>
  </si>
  <si>
    <t>07.03.01.07.01</t>
  </si>
  <si>
    <t>07.03.01.07.02</t>
  </si>
  <si>
    <t>Hedge &amp; Ground Clearance</t>
  </si>
  <si>
    <t>07.03.01.07.03</t>
  </si>
  <si>
    <t>Miscellaneous Site Works</t>
  </si>
  <si>
    <t>07.03.01.09.01.01</t>
  </si>
  <si>
    <t>07.03.01.09.01.02</t>
  </si>
  <si>
    <t>07.03.01.09.01.03</t>
  </si>
  <si>
    <t>07.03.01.09.01.04</t>
  </si>
  <si>
    <t>07.03.01.09.01.05</t>
  </si>
  <si>
    <t>Other gate type &amp; posts</t>
  </si>
  <si>
    <t>07.03.01.09.02.01</t>
  </si>
  <si>
    <t>07.03.01.09.02.02</t>
  </si>
  <si>
    <t>07.03.01.09.02.03</t>
  </si>
  <si>
    <t>07.03.01.09.02.04</t>
  </si>
  <si>
    <t>07.03.01.09.02.05</t>
  </si>
  <si>
    <t>Other fence type</t>
  </si>
  <si>
    <t>07.03.01.09.03.01</t>
  </si>
  <si>
    <t>07.03.01.09.03.02</t>
  </si>
  <si>
    <t>07.03.01.09.03.03</t>
  </si>
  <si>
    <t>07.03.01.09.03.04</t>
  </si>
  <si>
    <t>Culvert other diameter</t>
  </si>
  <si>
    <t>07.03.01.09.04.01</t>
  </si>
  <si>
    <t>Goal Posts (Set)</t>
  </si>
  <si>
    <t>07.03.01.09.04.02</t>
  </si>
  <si>
    <t>07.03.01.09.04.05</t>
  </si>
  <si>
    <t>MEWP - Specify</t>
  </si>
  <si>
    <t>07.03.01.09.04.06</t>
  </si>
  <si>
    <t>Bellmouth improvements</t>
  </si>
  <si>
    <t>07.03.01.09.04.07</t>
  </si>
  <si>
    <t>New Bellmouth</t>
  </si>
  <si>
    <t>07.03.01.09.04.08</t>
  </si>
  <si>
    <t>07.03.01.09.04.09</t>
  </si>
  <si>
    <t>07.03.01.09.04.10</t>
  </si>
  <si>
    <t>07.03.01.09.04.11</t>
  </si>
  <si>
    <t>07.03.01.09.04.12</t>
  </si>
  <si>
    <t>07.03.01.09.04.13</t>
  </si>
  <si>
    <t>07.03.01.09.04.14</t>
  </si>
  <si>
    <t>Temporary Masts</t>
  </si>
  <si>
    <t>07.03.01.10.01</t>
  </si>
  <si>
    <t>supply / erect</t>
  </si>
  <si>
    <t>07.03.01.10.02</t>
  </si>
  <si>
    <t>dismantle</t>
  </si>
  <si>
    <t>07.03.01.10.03</t>
  </si>
  <si>
    <t>transfer single circuit</t>
  </si>
  <si>
    <t>07.03.01.10.04</t>
  </si>
  <si>
    <t>Other - Crane Pad/Foundation</t>
  </si>
  <si>
    <t>07.03.01.10.05</t>
  </si>
  <si>
    <t>Backstays</t>
  </si>
  <si>
    <t>Cct-Span</t>
  </si>
  <si>
    <t>07.03.01.10.06</t>
  </si>
  <si>
    <t xml:space="preserve">Other - </t>
  </si>
  <si>
    <t>Conductors and Fittings</t>
  </si>
  <si>
    <t>Earthwire</t>
  </si>
  <si>
    <t>07.03.02.01.01.01</t>
  </si>
  <si>
    <t>OPGW - 24 Fibre</t>
  </si>
  <si>
    <t>07.03.02.01.01.02</t>
  </si>
  <si>
    <t>Keziah Earth Wire</t>
  </si>
  <si>
    <t>07.03.02.01.01.03</t>
  </si>
  <si>
    <t>Zebra  (Earth Wire or Conductor usage)</t>
  </si>
  <si>
    <t>07.03.02.01.02.01.01</t>
  </si>
  <si>
    <t>Suspension Tower Fittings</t>
  </si>
  <si>
    <t>07.03.02.01.02.01.02</t>
  </si>
  <si>
    <t>Tension Tower Fittings</t>
  </si>
  <si>
    <t>07.03.02.01.02.01.03</t>
  </si>
  <si>
    <t>Terminal Tower Fittings</t>
  </si>
  <si>
    <t>07.03.02.01.02.01.04</t>
  </si>
  <si>
    <t>Joint box complete</t>
  </si>
  <si>
    <t>07.03.02.01.02.02.01</t>
  </si>
  <si>
    <t>07.03.02.01.02.02.02</t>
  </si>
  <si>
    <t>07.03.02.01.02.02.03</t>
  </si>
  <si>
    <t>07.03.02.01.02.03.01</t>
  </si>
  <si>
    <t>07.03.02.01.02.03.02</t>
  </si>
  <si>
    <t>07.03.02.01.02.03.03</t>
  </si>
  <si>
    <t>07.03.02.02.01.01</t>
  </si>
  <si>
    <t>07.03.02.02.01.02</t>
  </si>
  <si>
    <t>07.03.02.02.01.03</t>
  </si>
  <si>
    <t>Rubus</t>
  </si>
  <si>
    <t>07.03.02.02.01.04</t>
  </si>
  <si>
    <t>07.03.02.02.01.05</t>
  </si>
  <si>
    <t>07.03.02.02.01.06</t>
  </si>
  <si>
    <t>Curlew -ACCC</t>
  </si>
  <si>
    <t>07.03.02.02.01.07</t>
  </si>
  <si>
    <t>07.03.02.02.01.08</t>
  </si>
  <si>
    <t>Upas - AAAC 300</t>
  </si>
  <si>
    <t>Conductor Fittings</t>
  </si>
  <si>
    <t>07.03.02.03.01.01.01</t>
  </si>
  <si>
    <t>Tension / Terminal</t>
  </si>
  <si>
    <t>Half-Tower</t>
  </si>
  <si>
    <t>07.03.02.03.01.01.02</t>
  </si>
  <si>
    <t>07.03.02.03.01.01.03</t>
  </si>
  <si>
    <t>Pilot Set</t>
  </si>
  <si>
    <t>07.03.02.03.01.01.04</t>
  </si>
  <si>
    <t>Downleads</t>
  </si>
  <si>
    <t>07.03.02.03.01.01.05</t>
  </si>
  <si>
    <t>07.03.02.03.01.02.01</t>
  </si>
  <si>
    <t>07.03.02.03.01.02.02</t>
  </si>
  <si>
    <t>07.03.02.03.01.02.03</t>
  </si>
  <si>
    <t>07.03.02.03.01.02.04</t>
  </si>
  <si>
    <t>07.03.02.03.01.02.05</t>
  </si>
  <si>
    <t>07.03.02.03.01.03.01</t>
  </si>
  <si>
    <t>07.03.02.03.01.03.02</t>
  </si>
  <si>
    <t>07.03.02.03.01.03.03</t>
  </si>
  <si>
    <t>07.03.02.03.01.03.04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</si>
  <si>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</si>
  <si>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07.03.02.03.01.03.05</t>
  </si>
  <si>
    <t>07.03.02.03.01.04.01</t>
  </si>
  <si>
    <t>07.03.02.03.01.04.02</t>
  </si>
  <si>
    <t>07.03.02.03.01.04.03</t>
  </si>
  <si>
    <t>07.03.02.03.01.04.04</t>
  </si>
  <si>
    <t>07.03.02.03.01.04.05</t>
  </si>
  <si>
    <t>07.03.02.03.01.05.01</t>
  </si>
  <si>
    <t>07.03.02.03.01.05.02</t>
  </si>
  <si>
    <t>07.03.02.03.01.05.03</t>
  </si>
  <si>
    <t>07.03.02.03.01.05.04</t>
  </si>
  <si>
    <t>07.03.02.03.01.05.05</t>
  </si>
  <si>
    <t>07.03.02.03.01.06.01</t>
  </si>
  <si>
    <t>Spacers / Dampers System - Complete- Twin Conductor</t>
  </si>
  <si>
    <t>07.03.02.03.01.06.02</t>
  </si>
  <si>
    <t>Spacers / Dampers System - Complete- Triple Conductor</t>
  </si>
  <si>
    <t>07.03.02.03.01.06.03</t>
  </si>
  <si>
    <t>Spacers / Dampers System - Complete- Quad Conductor</t>
  </si>
  <si>
    <t>07.03.02.03.01.06.04</t>
  </si>
  <si>
    <t>Bird diverters</t>
  </si>
  <si>
    <t>07.03.02.03.01.07.01</t>
  </si>
  <si>
    <t>Quad to Triple</t>
  </si>
  <si>
    <t>07.03.02.03.01.07.02</t>
  </si>
  <si>
    <t>Quad to Twin</t>
  </si>
  <si>
    <t>07.03.02.03.01.07.03</t>
  </si>
  <si>
    <t>Triple to Twin</t>
  </si>
  <si>
    <t>07.03.02.03.01.08.01</t>
  </si>
  <si>
    <t>07.03.02.03.01.08.02</t>
  </si>
  <si>
    <t>07.03.02.03.01.08.03</t>
  </si>
  <si>
    <t>each</t>
  </si>
  <si>
    <t>07.03.02.03.01.08.04</t>
  </si>
  <si>
    <t>07.03.02.03.01.08.05</t>
  </si>
  <si>
    <t>New Tower Works</t>
  </si>
  <si>
    <t>Complete Tower Steelwork</t>
  </si>
  <si>
    <t>07.03.03.01.01.01</t>
  </si>
  <si>
    <t>Tower Steelwork including Bolts and Step Bolts</t>
  </si>
  <si>
    <t>07.03.03.01.01.02</t>
  </si>
  <si>
    <t>Ancillary Items (including Tower furniture and ACD's)</t>
  </si>
  <si>
    <t>07.03.03.01.02.03</t>
  </si>
  <si>
    <t>Complete Tower using Derrick including all Bolts</t>
  </si>
  <si>
    <t>07.03.03.01.02.04</t>
  </si>
  <si>
    <t>Complete Tower using Crane including all Bolts</t>
  </si>
  <si>
    <t>Complete tower furniture</t>
  </si>
  <si>
    <t>07.03.03.04.01</t>
  </si>
  <si>
    <t>Erection of Tower Furniture (including All Tower furniture and ACD's)</t>
  </si>
  <si>
    <t>07.03.03.05.05</t>
  </si>
  <si>
    <t>New Foundation Construction - Standard Foundation Complete - Excavation, Materials Concrete and Reinstatement (Per m3)</t>
  </si>
  <si>
    <t>07.03.03.05.06.03.01</t>
  </si>
  <si>
    <t>CFA [Auger Bore]</t>
  </si>
  <si>
    <t>07.03.03.05.06.03.02</t>
  </si>
  <si>
    <t>Precast [Concrete - Driven]</t>
  </si>
  <si>
    <t>07.03.03.05.06.03.03</t>
  </si>
  <si>
    <t>Tube [Steel Case - Driven]</t>
  </si>
  <si>
    <t>07.03.03.05.06.03.04</t>
  </si>
  <si>
    <t>07.03.03.05.06.04.01</t>
  </si>
  <si>
    <t>07.03.03.05.06.04.02</t>
  </si>
  <si>
    <t>07.03.03.05.06.04.03</t>
  </si>
  <si>
    <t>07.03.03.05.06.04.04</t>
  </si>
  <si>
    <t>07.03.03.05.06.07</t>
  </si>
  <si>
    <t>07.03.03.05.06.08.01</t>
  </si>
  <si>
    <t>07.03.03.05.06.08.03</t>
  </si>
  <si>
    <t>07.03.03.05.06.09</t>
  </si>
  <si>
    <t>07.03.03.05.06.10</t>
  </si>
  <si>
    <t>07.03.03.05.07</t>
  </si>
  <si>
    <t>New Foundation Construction - Buoyant Foundation - Complete -  Excavation, Materials Concrete and Reinstatement (Per m3)</t>
  </si>
  <si>
    <t>Existing Tower Works</t>
  </si>
  <si>
    <t>Steelwork Supply</t>
  </si>
  <si>
    <t>07.03.04.01.01.01</t>
  </si>
  <si>
    <t>Tower Steelwork &amp; Bolts</t>
  </si>
  <si>
    <t>07.03.04.01.02.01</t>
  </si>
  <si>
    <t>Tower Furniture- All Towers</t>
  </si>
  <si>
    <t>07.03.04.01.02.02</t>
  </si>
  <si>
    <t>ACD - Full Tower System - All Towers</t>
  </si>
  <si>
    <t>07.03.04.01.02.03</t>
  </si>
  <si>
    <t>ACD - Individual Leg System - All Towers</t>
  </si>
  <si>
    <t>07.03.04.01.02.04</t>
  </si>
  <si>
    <t>Provision of Step Bolts L2/L3/L8 Towers</t>
  </si>
  <si>
    <t>07.03.04.01.02.05</t>
  </si>
  <si>
    <t>Provision of Step Bolts L6/L12 Towers</t>
  </si>
  <si>
    <t>07.03.04.02.07.01</t>
  </si>
  <si>
    <t>07.03.04.02.07.02</t>
  </si>
  <si>
    <t>07.03.04.02.07.03</t>
  </si>
  <si>
    <t>07.03.04.02.08.01</t>
  </si>
  <si>
    <t>Rapid Rail removal</t>
  </si>
  <si>
    <t>07.03.04.02.08.02</t>
  </si>
  <si>
    <t>Rapid Rail replace</t>
  </si>
  <si>
    <t>07.03.04.02.08.03</t>
  </si>
  <si>
    <t>07.03.04.03.03.01.01</t>
  </si>
  <si>
    <t>Suspension Tower</t>
  </si>
  <si>
    <t>07.03.04.03.03.01.02</t>
  </si>
  <si>
    <t>Tension Tower</t>
  </si>
  <si>
    <t>07.03.04.03.03.01.03</t>
  </si>
  <si>
    <t>Terminal Tower</t>
  </si>
  <si>
    <t>07.03.04.03.03.01.04</t>
  </si>
  <si>
    <t>Extra over rate per metre for additional depth between 0.5m and 3m</t>
  </si>
  <si>
    <t>07.03.04.03.03.02.01</t>
  </si>
  <si>
    <t>07.03.04.03.03.02.02</t>
  </si>
  <si>
    <t>07.03.04.03.03.02.03</t>
  </si>
  <si>
    <t>07.03.04.03.03.02.04</t>
  </si>
  <si>
    <t>07.03.04.03.03.03</t>
  </si>
  <si>
    <t>Cleaning and Painting Muffs only</t>
  </si>
  <si>
    <t>07.03.04.03.04.01.02</t>
  </si>
  <si>
    <t>Cost of concrete and all materials</t>
  </si>
  <si>
    <t>07.03.04.03.04.02.01</t>
  </si>
  <si>
    <t>L2 D Tower Type (based on 5m3 of concrete/beam)</t>
  </si>
  <si>
    <t>leg</t>
  </si>
  <si>
    <t>07.03.04.03.04.02.02</t>
  </si>
  <si>
    <t>L2 D10 and D30 Tower Type (based on 10m3 of concrete/beam)</t>
  </si>
  <si>
    <t>07.03.04.03.04.02.03</t>
  </si>
  <si>
    <t>L2 D60 and D90 Tower Type (based on 12m3 of concrete/beam)</t>
  </si>
  <si>
    <t>07.03.04.03.04.02.04</t>
  </si>
  <si>
    <t>L6 D Tower Type (based on 10m3 of concrete/beam)</t>
  </si>
  <si>
    <t>07.03.04.03.04.02.05</t>
  </si>
  <si>
    <t>L6 D10 and D30 Tower Type (based on 12m3 of concrete/beam)</t>
  </si>
  <si>
    <t>07.03.04.03.04.02.06</t>
  </si>
  <si>
    <t>L6 D60 and D90 Tower Type (based on 15m3 of concrete/beam)</t>
  </si>
  <si>
    <t>07.03.04.03.04.02.07</t>
  </si>
  <si>
    <t>Extra over rate per m3 for beam volume in excess of the nominal quantities indicated</t>
  </si>
  <si>
    <t>Painting Tower Steelwork</t>
  </si>
  <si>
    <t>07.03.04.04</t>
  </si>
  <si>
    <t>Fittings only work</t>
  </si>
  <si>
    <t>07.03.05.01.01.01</t>
  </si>
  <si>
    <t>07.03.05.01.01.02</t>
  </si>
  <si>
    <t>07.03.05.01.01.03</t>
  </si>
  <si>
    <t>07.03.05.01.02.01.01</t>
  </si>
  <si>
    <t>07.03.05.01.02.01.02</t>
  </si>
  <si>
    <t>07.03.05.01.02.01.03</t>
  </si>
  <si>
    <t>07.03.05.01.02.01.04</t>
  </si>
  <si>
    <t>07.03.05.01.02.02.01</t>
  </si>
  <si>
    <t>07.03.05.01.02.02.02</t>
  </si>
  <si>
    <t>07.03.05.01.02.02.03</t>
  </si>
  <si>
    <t>07.03.05.01.02.03.01</t>
  </si>
  <si>
    <t>07.03.05.01.02.03.02</t>
  </si>
  <si>
    <t>07.03.05.01.02.03.03</t>
  </si>
  <si>
    <t>07.03.05.02.01.01.01</t>
  </si>
  <si>
    <t>07.03.05.02.01.01.02</t>
  </si>
  <si>
    <t>07.03.05.02.01.01.03</t>
  </si>
  <si>
    <t>07.03.05.02.01.01.04</t>
  </si>
  <si>
    <t>07.03.05.02.01.01.05</t>
  </si>
  <si>
    <t>07.03.05.02.01.02.01</t>
  </si>
  <si>
    <t>07.03.05.02.01.02.02</t>
  </si>
  <si>
    <t>07.03.05.02.01.02.03</t>
  </si>
  <si>
    <t>07.03.05.02.01.02.04</t>
  </si>
  <si>
    <t>07.03.05.02.01.02.05</t>
  </si>
  <si>
    <t>07.03.05.02.01.03.01</t>
  </si>
  <si>
    <t>07.03.05.02.01.03.02</t>
  </si>
  <si>
    <t>07.03.05.02.01.03.03</t>
  </si>
  <si>
    <t>07.03.05.02.01.03.04</t>
  </si>
  <si>
    <t>Bird Diverters</t>
  </si>
  <si>
    <t>07.03.05.02.01.04.01</t>
  </si>
  <si>
    <t>07.03.05.02.01.04.02</t>
  </si>
  <si>
    <t>07.03.05.02.01.04.03</t>
  </si>
  <si>
    <t>07.03.05.02.01.04.04</t>
  </si>
  <si>
    <t>07.03.05.02.01.04.05</t>
  </si>
  <si>
    <t>New Build</t>
  </si>
  <si>
    <t>07.04.01.01.01.02</t>
  </si>
  <si>
    <t>07.04.01.01.01.03</t>
  </si>
  <si>
    <t>07.04.01.01.01.04.01</t>
  </si>
  <si>
    <t>07.04.01.01.01.04.02</t>
  </si>
  <si>
    <t>07.04.01.01.01.04.03</t>
  </si>
  <si>
    <t>07.04.01.01.01.04.04</t>
  </si>
  <si>
    <t>07.04.01.01.01.04.05</t>
  </si>
  <si>
    <t>07.04.01.01.01.04.06</t>
  </si>
  <si>
    <t>07.04.01.01.01.04.07</t>
  </si>
  <si>
    <t>07.04.01.01.01.04.08</t>
  </si>
  <si>
    <t>Install Recycled Material Stone Road (Other Thickness)</t>
  </si>
  <si>
    <t>07.04.01.01.01.04.09</t>
  </si>
  <si>
    <t>Remove Recycled Material Stone Road (Other Thickness)</t>
  </si>
  <si>
    <t>07.04.01.01.01.05.01</t>
  </si>
  <si>
    <t>07.04.01.01.01.05.02</t>
  </si>
  <si>
    <t>07.04.01.01.01.05.03</t>
  </si>
  <si>
    <t>07.04.01.01.01.05.04</t>
  </si>
  <si>
    <t>07.04.01.01.01.05.05</t>
  </si>
  <si>
    <t>07.04.01.01.01.05.06</t>
  </si>
  <si>
    <t>07.04.01.01.01.05.07</t>
  </si>
  <si>
    <t>07.04.01.01.01.05.08</t>
  </si>
  <si>
    <t>07.04.01.01.01.05.09</t>
  </si>
  <si>
    <t>07.04.01.01.02.02</t>
  </si>
  <si>
    <t>07.04.01.01.02.03</t>
  </si>
  <si>
    <t>07.04.01.01.02.04.01</t>
  </si>
  <si>
    <t>07.04.01.01.02.04.02</t>
  </si>
  <si>
    <t>07.04.01.01.02.04.03</t>
  </si>
  <si>
    <t>07.04.01.01.02.04.04</t>
  </si>
  <si>
    <t>07.04.01.01.02.04.05</t>
  </si>
  <si>
    <t>07.04.01.01.02.04.06</t>
  </si>
  <si>
    <t>07.04.01.01.02.04.07</t>
  </si>
  <si>
    <t>07.04.01.01.02.04.08</t>
  </si>
  <si>
    <t>07.04.01.01.02.04.09</t>
  </si>
  <si>
    <t>07.04.01.01.02.04.10</t>
  </si>
  <si>
    <t>07.04.01.01.02.04.11</t>
  </si>
  <si>
    <t>07.04.01.01.02.04.12</t>
  </si>
  <si>
    <t>07.04.01.01.02.04.13</t>
  </si>
  <si>
    <t>07.04.01.01.02.04.14</t>
  </si>
  <si>
    <t>07.04.01.01.02.04.15</t>
  </si>
  <si>
    <t>07.04.01.01.02.04.16</t>
  </si>
  <si>
    <t>07.04.01.01.02.04.17</t>
  </si>
  <si>
    <t>07.04.01.01.02.05.01</t>
  </si>
  <si>
    <t>07.04.01.01.02.05.02</t>
  </si>
  <si>
    <t>07.04.01.01.02.05.03</t>
  </si>
  <si>
    <t>07.04.01.01.02.05.04</t>
  </si>
  <si>
    <t>07.04.01.01.02.05.05</t>
  </si>
  <si>
    <t>07.04.01.01.02.05.06</t>
  </si>
  <si>
    <t>07.04.01.01.02.05.07</t>
  </si>
  <si>
    <t>07.04.01.01.02.05.08</t>
  </si>
  <si>
    <t>07.04.01.01.02.05.09</t>
  </si>
  <si>
    <t>07.04.01.01.02.05.10</t>
  </si>
  <si>
    <t>07.04.01.01.02.05.11</t>
  </si>
  <si>
    <t>07.04.01.01.02.05.12</t>
  </si>
  <si>
    <t>07.04.01.01.02.05.13</t>
  </si>
  <si>
    <t>07.04.01.01.02.05.14</t>
  </si>
  <si>
    <t>Extra over rate for maintenance and repair of access roads where agreed with Wayleaves - using quarried material</t>
  </si>
  <si>
    <t>07.04.01.01.02.05.15</t>
  </si>
  <si>
    <t>07.04.01.01.02.05.16</t>
  </si>
  <si>
    <t>07.04.01.01.02.05.17</t>
  </si>
  <si>
    <t>07.04.01.01.02.06.01</t>
  </si>
  <si>
    <t>07.04.01.01.02.06.02</t>
  </si>
  <si>
    <t>07.04.01.01.02.06.03</t>
  </si>
  <si>
    <t>07.04.01.01.02.06.04</t>
  </si>
  <si>
    <t>07.04.01.02.01.01.01</t>
  </si>
  <si>
    <t>07.04.01.02.01.01.02</t>
  </si>
  <si>
    <t>07.04.01.02.01.01.03</t>
  </si>
  <si>
    <t>07.04.01.02.01.02.01</t>
  </si>
  <si>
    <t>07.04.01.02.01.02.02</t>
  </si>
  <si>
    <t>07.04.01.02.01.02.03</t>
  </si>
  <si>
    <t>07.04.01.02.02.01.01</t>
  </si>
  <si>
    <t>07.04.01.02.02.01.02</t>
  </si>
  <si>
    <t>07.04.01.02.02.02.01</t>
  </si>
  <si>
    <t>07.04.01.02.02.02.02</t>
  </si>
  <si>
    <t>07.04.01.03.01.01</t>
  </si>
  <si>
    <t>07.04.01.03.01.02</t>
  </si>
  <si>
    <t>07.04.01.03.02.01</t>
  </si>
  <si>
    <t>07.04.01.03.02.02</t>
  </si>
  <si>
    <t>07.04.01.03.03.01</t>
  </si>
  <si>
    <t>07.04.01.03.03.02</t>
  </si>
  <si>
    <t>07.04.01.03.04.01</t>
  </si>
  <si>
    <t>07.04.01.03.04.02</t>
  </si>
  <si>
    <t>07.04.01.03.05.01</t>
  </si>
  <si>
    <t>07.04.01.03.05.02</t>
  </si>
  <si>
    <t>07.04.01.03.06.01</t>
  </si>
  <si>
    <t>07.04.01.03.06.02</t>
  </si>
  <si>
    <t>07.04.01.03.07.01</t>
  </si>
  <si>
    <t>07.04.01.03.07.02</t>
  </si>
  <si>
    <t>07.04.01.03.08.01</t>
  </si>
  <si>
    <t>07.04.01.03.08.02</t>
  </si>
  <si>
    <t>07.04.01.03.09.01</t>
  </si>
  <si>
    <t>07.04.01.03.09.02</t>
  </si>
  <si>
    <t>07.04.01.03.10.01</t>
  </si>
  <si>
    <t>07.04.01.03.10.03</t>
  </si>
  <si>
    <t>07.04.01.03.10.04</t>
  </si>
  <si>
    <t>07.04.01.03.11.01</t>
  </si>
  <si>
    <t>07.04.01.03.11.02</t>
  </si>
  <si>
    <t>07.04.01.03.12.01</t>
  </si>
  <si>
    <t>07.04.01.03.12.02</t>
  </si>
  <si>
    <t>07.04.01.03.13.01</t>
  </si>
  <si>
    <t>07.04.01.03.13.02</t>
  </si>
  <si>
    <t>07.04.01.03.13.03</t>
  </si>
  <si>
    <t>Heras fencing per week after 4 weeks</t>
  </si>
  <si>
    <t>07.04.01.03.14.01</t>
  </si>
  <si>
    <t>07.04.01.03.14.02</t>
  </si>
  <si>
    <t>07.04.01.03.14.03</t>
  </si>
  <si>
    <t>07.04.01.03.15.01</t>
  </si>
  <si>
    <t>Motorways</t>
  </si>
  <si>
    <t>07.04.01.03.15.02</t>
  </si>
  <si>
    <t>A Roads</t>
  </si>
  <si>
    <t>07.04.01.03.15.03</t>
  </si>
  <si>
    <t>B Roads</t>
  </si>
  <si>
    <t>07.04.01.03.15.04</t>
  </si>
  <si>
    <t>Minor Roads</t>
  </si>
  <si>
    <t>07.04.01.03.15.05</t>
  </si>
  <si>
    <t>Trackways</t>
  </si>
  <si>
    <t>07.04.01.03.15.06</t>
  </si>
  <si>
    <t>Footpaths</t>
  </si>
  <si>
    <t>07.04.01.03.15.07</t>
  </si>
  <si>
    <t>07.04.01.03.15.08</t>
  </si>
  <si>
    <t>07.04.01.03.15.09</t>
  </si>
  <si>
    <t>07.04.01.03.15.10</t>
  </si>
  <si>
    <t>DNO - 11KV</t>
  </si>
  <si>
    <t>07.04.01.03.15.11</t>
  </si>
  <si>
    <t>DNO - 33kV</t>
  </si>
  <si>
    <t>07.04.01.03.15.12</t>
  </si>
  <si>
    <t>07.04.01.03.15.13</t>
  </si>
  <si>
    <t>07.04.01.03.15.14</t>
  </si>
  <si>
    <t>07.04.01.03.15.15</t>
  </si>
  <si>
    <t>07.04.01.03.15.16</t>
  </si>
  <si>
    <t>07.04.01.03.15.17</t>
  </si>
  <si>
    <t>Tree Cutting and Vegetation Clearance</t>
  </si>
  <si>
    <t>07.04.01.07.01</t>
  </si>
  <si>
    <t>07.04.01.07.02</t>
  </si>
  <si>
    <t>07.04.01.07.03</t>
  </si>
  <si>
    <t>07.04.01.09.01.01</t>
  </si>
  <si>
    <t>07.04.01.09.01.02</t>
  </si>
  <si>
    <t>07.04.01.09.01.03</t>
  </si>
  <si>
    <t>07.04.01.09.01.04</t>
  </si>
  <si>
    <t>07.04.01.09.01.05</t>
  </si>
  <si>
    <t>Other gate type and post</t>
  </si>
  <si>
    <t>07.04.01.09.02.01</t>
  </si>
  <si>
    <t>07.04.01.09.02.02</t>
  </si>
  <si>
    <t>07.04.01.09.02.03</t>
  </si>
  <si>
    <t>07.04.01.09.02.04</t>
  </si>
  <si>
    <t>07.04.01.09.02.05</t>
  </si>
  <si>
    <t>07.04.01.09.03.01</t>
  </si>
  <si>
    <t>07.04.01.09.03.02</t>
  </si>
  <si>
    <t>07.04.01.09.03.03</t>
  </si>
  <si>
    <t>07.04.01.09.03.04</t>
  </si>
  <si>
    <t>07.04.01.09.04.01</t>
  </si>
  <si>
    <t>Goal Posts (Set of 2)</t>
  </si>
  <si>
    <t>07.04.01.09.04.02</t>
  </si>
  <si>
    <t>07.04.01.09.04.06</t>
  </si>
  <si>
    <t>07.04.01.09.04.07</t>
  </si>
  <si>
    <t>07.04.01.09.04.08</t>
  </si>
  <si>
    <t>07.04.01.09.04.09</t>
  </si>
  <si>
    <t>07.04.01.09.04.10</t>
  </si>
  <si>
    <t>07.04.01.09.04.11</t>
  </si>
  <si>
    <t>07.04.01.09.04.12</t>
  </si>
  <si>
    <t>07.04.01.09.04.13</t>
  </si>
  <si>
    <t>07.04.01.09.04.14</t>
  </si>
  <si>
    <t xml:space="preserve">Earthwire </t>
  </si>
  <si>
    <t>07.04.02.01.01.01</t>
  </si>
  <si>
    <t>07.04.02.01.01.02</t>
  </si>
  <si>
    <t>07.04.02.01.01.03</t>
  </si>
  <si>
    <t>07.04.02.01.02.01.01</t>
  </si>
  <si>
    <t>07.04.02.01.02.01.02</t>
  </si>
  <si>
    <t>07.04.02.01.02.01.03</t>
  </si>
  <si>
    <t>07.04.02.01.02.01.04</t>
  </si>
  <si>
    <t>07.04.02.01.02.02.01</t>
  </si>
  <si>
    <t>07.04.02.01.02.02.02</t>
  </si>
  <si>
    <t>07.04.02.01.02.02.03</t>
  </si>
  <si>
    <t>07.04.02.01.02.03.01</t>
  </si>
  <si>
    <t>07.04.02.01.02.03.02</t>
  </si>
  <si>
    <t>07.04.02.01.02.03.03</t>
  </si>
  <si>
    <t>Conductor Fittings - T-Pylon</t>
  </si>
  <si>
    <t>07.04.02.02.01.01.01</t>
  </si>
  <si>
    <t>Suspension Towers D</t>
  </si>
  <si>
    <t>07.04.02.02.01.01.02</t>
  </si>
  <si>
    <t>Tension Towers D10</t>
  </si>
  <si>
    <t>07.04.02.02.01.01.03</t>
  </si>
  <si>
    <t>Tension Towers D30</t>
  </si>
  <si>
    <t>07.04.02.02.01.01.04</t>
  </si>
  <si>
    <t>Terminal Gantry Towers</t>
  </si>
  <si>
    <t>07.04.02.02.01.01.05</t>
  </si>
  <si>
    <t>07.04.02.02.01.01.06</t>
  </si>
  <si>
    <t>Double Diamond Terminal Towers</t>
  </si>
  <si>
    <t>07.04.02.02.01.01.07</t>
  </si>
  <si>
    <t>Tension Towers D15</t>
  </si>
  <si>
    <t>07.04.02.02.01.02.01</t>
  </si>
  <si>
    <t>07.04.02.02.01.02.02</t>
  </si>
  <si>
    <t>07.04.02.02.01.02.03</t>
  </si>
  <si>
    <t>07.04.02.02.01.02.04</t>
  </si>
  <si>
    <t>07.04.02.02.01.02.05</t>
  </si>
  <si>
    <t>07.04.02.02.01.02.06</t>
  </si>
  <si>
    <t>07.04.02.02.01.02.07</t>
  </si>
  <si>
    <t>07.04.02.02.01.03.01</t>
  </si>
  <si>
    <t>07.04.02.02.01.03.02</t>
  </si>
  <si>
    <t>07.04.02.02.01.03.03</t>
  </si>
  <si>
    <t>07.04.02.02.01.03.04</t>
  </si>
  <si>
    <t>07.04.02.02.01.03.05</t>
  </si>
  <si>
    <t>07.04.02.02.01.03.06</t>
  </si>
  <si>
    <t>07.04.02.02.01.03.07</t>
  </si>
  <si>
    <t>07.04.02.02.01.04.01</t>
  </si>
  <si>
    <t>07.04.02.02.01.04.02</t>
  </si>
  <si>
    <t>07.04.02.02.01.04.03</t>
  </si>
  <si>
    <t>07.04.02.02.01.04.04</t>
  </si>
  <si>
    <t>07.04.02.02.01.04.05</t>
  </si>
  <si>
    <t>07.04.02.02.01.04.06</t>
  </si>
  <si>
    <t>07.04.02.02.01.04.07</t>
  </si>
  <si>
    <t>07.04.02.02.01.05.01</t>
  </si>
  <si>
    <t>07.04.02.02.01.05.02</t>
  </si>
  <si>
    <t>07.04.02.02.01.05.03</t>
  </si>
  <si>
    <t>07.04.02.02.01.05.04</t>
  </si>
  <si>
    <t>07.04.02.02.01.05.05</t>
  </si>
  <si>
    <t>07.04.02.02.01.05.06</t>
  </si>
  <si>
    <t>07.04.02.02.01.05.07</t>
  </si>
  <si>
    <t>07.04.02.02.01.06.01</t>
  </si>
  <si>
    <t>07.04.02.02.01.06.02</t>
  </si>
  <si>
    <t>07.04.02.05.01.01</t>
  </si>
  <si>
    <t>07.04.02.05.01.02</t>
  </si>
  <si>
    <t>07.04.02.05.01.03</t>
  </si>
  <si>
    <t>07.04.02.05.01.04</t>
  </si>
  <si>
    <t>07.04.02.05.01.05</t>
  </si>
  <si>
    <t>07.04.02.05.01.06</t>
  </si>
  <si>
    <t>ACCC</t>
  </si>
  <si>
    <t>07.04.02.05.01.07</t>
  </si>
  <si>
    <t>07.04.02.05.01.08</t>
  </si>
  <si>
    <t>07.04.02.06.01.01.01</t>
  </si>
  <si>
    <t>Tension Towers</t>
  </si>
  <si>
    <t>07.04.02.06.01.01.02</t>
  </si>
  <si>
    <t>Suspension Towers</t>
  </si>
  <si>
    <t>07.04.02.06.01.01.03</t>
  </si>
  <si>
    <t>Terminal Towers</t>
  </si>
  <si>
    <t>07.04.02.06.01.01.04</t>
  </si>
  <si>
    <t>07.04.02.06.01.02.01</t>
  </si>
  <si>
    <t>07.04.02.06.01.02.02</t>
  </si>
  <si>
    <t>07.04.02.06.01.02.03</t>
  </si>
  <si>
    <t>07.04.02.06.01.02.04</t>
  </si>
  <si>
    <t>07.04.02.06.01.03.01</t>
  </si>
  <si>
    <t>07.04.02.06.01.03.02</t>
  </si>
  <si>
    <t>07.04.02.06.01.03.03</t>
  </si>
  <si>
    <t>07.04.02.06.01.03.04</t>
  </si>
  <si>
    <t>07.04.02.06.01.04.01</t>
  </si>
  <si>
    <t>07.04.02.06.01.04.02</t>
  </si>
  <si>
    <t>07.04.02.06.01.04.03</t>
  </si>
  <si>
    <t>07.04.02.06.01.04.04</t>
  </si>
  <si>
    <t>07.04.02.06.01.05.01</t>
  </si>
  <si>
    <t>07.04.02.06.01.05.02</t>
  </si>
  <si>
    <t>07.04.02.06.01.05.03</t>
  </si>
  <si>
    <t>07.04.02.06.01.05.04</t>
  </si>
  <si>
    <t>07.04.02.06.01.06.01</t>
  </si>
  <si>
    <t>07.04.02.06.01.06.02</t>
  </si>
  <si>
    <t>New Towers Works</t>
  </si>
  <si>
    <t>Lattice Towers Supply</t>
  </si>
  <si>
    <t>07.04.03.01.01.01</t>
  </si>
  <si>
    <t>Complete Tower Tension Tower Type including all Bolts and Step Bolts (Per tower)</t>
  </si>
  <si>
    <t>07.04.03.01.01.02</t>
  </si>
  <si>
    <t>Complete Tower Suspension Tower Type including all Bolts and Step Bolts (Per tower)</t>
  </si>
  <si>
    <t>07.04.03.01.01.03</t>
  </si>
  <si>
    <t>Complete Tower Terminal Tower Type including all Bolts and Step Bolts (Per tower)</t>
  </si>
  <si>
    <t>Complete Lattice Tower Furniture</t>
  </si>
  <si>
    <t>07.04.03.02.01</t>
  </si>
  <si>
    <t>Supply of  Tower Furniture, Plates and Ancillaries - Tower Type  (Any)</t>
  </si>
  <si>
    <t>07.04.03.02.02</t>
  </si>
  <si>
    <t xml:space="preserve">Supply of Anti Climbing Device  for Tower Type - Individual Leg System </t>
  </si>
  <si>
    <t>07.04.03.02.03</t>
  </si>
  <si>
    <t xml:space="preserve">Supply of Anti Climbing Device  for Tower Type - Wrap round System </t>
  </si>
  <si>
    <t>Complete Lattice Tower Erection</t>
  </si>
  <si>
    <t>07.04.03.03.03.01</t>
  </si>
  <si>
    <t xml:space="preserve">Tension Tower Complete  (including all Bolts, furniture, ACD's) </t>
  </si>
  <si>
    <t>07.04.03.03.03.02</t>
  </si>
  <si>
    <t xml:space="preserve">Suspension Tower Complete (including all Bolts, furniture, ACD's) </t>
  </si>
  <si>
    <t>07.04.03.03.03.03</t>
  </si>
  <si>
    <t xml:space="preserve">Terminal Tower Complete  (including all Bolts, furniture, ACD's) </t>
  </si>
  <si>
    <t>07.04.03.03.04.01</t>
  </si>
  <si>
    <t>07.04.03.03.04.02</t>
  </si>
  <si>
    <t>07.04.03.03.04.03</t>
  </si>
  <si>
    <t>Foundations-Lattice Tower</t>
  </si>
  <si>
    <t>07.04.03.04.01</t>
  </si>
  <si>
    <t>New Foundations Design</t>
  </si>
  <si>
    <t>07.04.03.04.02</t>
  </si>
  <si>
    <t>New Foundation Construction fixed cost element - per tower</t>
  </si>
  <si>
    <t>07.04.03.04.03</t>
  </si>
  <si>
    <t>New Foundation Construction - Standard Foundation - Complete - Excavation, Materials Concrete and Reinstatement (Per m3)</t>
  </si>
  <si>
    <t>07.04.03.04.04.03.01</t>
  </si>
  <si>
    <t>07.04.03.04.04.03.02</t>
  </si>
  <si>
    <t>07.04.03.04.04.03.03</t>
  </si>
  <si>
    <t>07.04.03.04.04.03.04</t>
  </si>
  <si>
    <t>07.04.03.04.04.04.01</t>
  </si>
  <si>
    <t>07.04.03.04.04.04.02</t>
  </si>
  <si>
    <t>07.04.03.04.04.04.03</t>
  </si>
  <si>
    <t>07.04.03.04.04.04.04</t>
  </si>
  <si>
    <t>07.04.03.04.04.07</t>
  </si>
  <si>
    <t>07.04.03.04.04.08.01</t>
  </si>
  <si>
    <t>07.04.03.04.04.08.03</t>
  </si>
  <si>
    <t>07.04.03.04.04.09</t>
  </si>
  <si>
    <t>07.04.03.04.04.10</t>
  </si>
  <si>
    <t>07.04.03.04.05</t>
  </si>
  <si>
    <t>New Foundation Construction - Buoyant Foundation - Concrete (m3)  - Complete -  Excavation, Materials Concrete and Reinstatement (Per m3)</t>
  </si>
  <si>
    <t>T Type Towers Supply</t>
  </si>
  <si>
    <t>07.04.03.05.01.04.01</t>
  </si>
  <si>
    <t>Monopole</t>
  </si>
  <si>
    <t>07.04.03.05.01.04.02</t>
  </si>
  <si>
    <t>Castings</t>
  </si>
  <si>
    <t>07.04.03.05.01.04.03</t>
  </si>
  <si>
    <t>Transition Piece</t>
  </si>
  <si>
    <t>07.04.03.05.01.04.04</t>
  </si>
  <si>
    <t>Extension Piece</t>
  </si>
  <si>
    <t>07.04.03.05.01.05.01</t>
  </si>
  <si>
    <t>07.04.03.05.01.05.02</t>
  </si>
  <si>
    <t>07.04.03.05.01.05.03</t>
  </si>
  <si>
    <t>07.04.03.05.01.05.04</t>
  </si>
  <si>
    <t>07.04.03.05.01.06.01</t>
  </si>
  <si>
    <t>07.04.03.05.01.06.02</t>
  </si>
  <si>
    <t>07.04.03.05.01.06.03</t>
  </si>
  <si>
    <t>07.04.03.05.01.06.04</t>
  </si>
  <si>
    <t>Circular Hollow Section</t>
  </si>
  <si>
    <t>07.04.03.05.01.06.05</t>
  </si>
  <si>
    <t>07.04.03.05.01.07.01</t>
  </si>
  <si>
    <t>07.04.03.05.01.07.02</t>
  </si>
  <si>
    <t>07.04.03.05.01.07.03</t>
  </si>
  <si>
    <t>07.04.03.05.01.08.01</t>
  </si>
  <si>
    <t>07.04.03.05.01.08.02</t>
  </si>
  <si>
    <t>07.04.03.05.01.08.03</t>
  </si>
  <si>
    <t>07.04.03.05.01.10.01</t>
  </si>
  <si>
    <t>07.04.03.05.01.10.02</t>
  </si>
  <si>
    <t>07.04.03.05.01.10.03</t>
  </si>
  <si>
    <t>07.04.03.05.01.10.04</t>
  </si>
  <si>
    <t>07.04.03.05.01.10.05</t>
  </si>
  <si>
    <t>Complete T Type Tower Furniture</t>
  </si>
  <si>
    <t>07.04.03.06.01</t>
  </si>
  <si>
    <t>Supply of  Tower Furniture, Plates and Ancillaries - T Type Tower Type  (Any)</t>
  </si>
  <si>
    <t>Complete T Type Tower Erection</t>
  </si>
  <si>
    <t>07.04.03.07.03.01</t>
  </si>
  <si>
    <t xml:space="preserve">T Type Tension D10 Tower Complete  (including all Bolts, Insulators, Fittings &amp; Furniture) </t>
  </si>
  <si>
    <t>07.04.03.07.03.02</t>
  </si>
  <si>
    <t xml:space="preserve">T Type Suspension D Tower Complete  (including all Bolts, Insulators, Fittings &amp; Furniture) </t>
  </si>
  <si>
    <t>07.04.03.07.03.03</t>
  </si>
  <si>
    <t xml:space="preserve">T Type Terminal D30 Tower Complete  (including all Bolts, Insulators, Fittings &amp; Furniture) </t>
  </si>
  <si>
    <t>07.04.03.07.03.04</t>
  </si>
  <si>
    <t xml:space="preserve">T Type Gantry Complete  (including all Bolts, Insulators, Fittings &amp; Furniture) </t>
  </si>
  <si>
    <t>07.04.03.07.03.05</t>
  </si>
  <si>
    <t>T Type Tension D15 Tower Complete (including all Bolts, Insulators, Fittings &amp; Furniture)</t>
  </si>
  <si>
    <t>Foundations- T Type Tower</t>
  </si>
  <si>
    <t>07.04.03.08.01</t>
  </si>
  <si>
    <t>07.04.03.08.02</t>
  </si>
  <si>
    <t>07.04.03.08.03.01</t>
  </si>
  <si>
    <t>Tension Towers - D10 per 10m length</t>
  </si>
  <si>
    <t>07.04.03.08.03.02</t>
  </si>
  <si>
    <t>Suspension Towers - D per 10m length</t>
  </si>
  <si>
    <t>07.04.03.08.03.03</t>
  </si>
  <si>
    <t>Terminal Towers - D30 per 10m length</t>
  </si>
  <si>
    <t>07.04.03.08.03.04</t>
  </si>
  <si>
    <t>Tension Towers - D15 per 10m length</t>
  </si>
  <si>
    <t>07.04.03.08.04.01</t>
  </si>
  <si>
    <t>07.04.03.08.04.02</t>
  </si>
  <si>
    <t>07.04.03.08.04.03</t>
  </si>
  <si>
    <t>07.04.03.08.05.01</t>
  </si>
  <si>
    <t>07.04.03.08.05.02</t>
  </si>
  <si>
    <t>07.04.03.08.05.03</t>
  </si>
  <si>
    <t>Route Removal</t>
  </si>
  <si>
    <t>Dismantling conductor Wire</t>
  </si>
  <si>
    <t>07.05.01.01.01</t>
  </si>
  <si>
    <t>Dismantling conductor by cut &amp; clear method (with no subsequent restringing)  3 Phase TWIN configuration and earth wire</t>
  </si>
  <si>
    <t>Cct-km</t>
  </si>
  <si>
    <t>07.05.01.01.02</t>
  </si>
  <si>
    <t>Dismantling conductor by cut &amp; clear method (with no subsequent restringing)  3 Phase QUAD configuration and earth wire</t>
  </si>
  <si>
    <t>07.05.01.01.03</t>
  </si>
  <si>
    <t>Lowering conductors onto trestles</t>
  </si>
  <si>
    <t>07.05.01.01.04</t>
  </si>
  <si>
    <t>Install / Remove Backstays</t>
  </si>
  <si>
    <t>Dismantling of existing towers (complete)</t>
  </si>
  <si>
    <t>07.05.01.02.01</t>
  </si>
  <si>
    <t>Using - Piece Small- Per Tonne</t>
  </si>
  <si>
    <t>07.05.01.02.02</t>
  </si>
  <si>
    <t>Using - Crane- Per Tonne</t>
  </si>
  <si>
    <t>07.05.01.02.03</t>
  </si>
  <si>
    <t>Using - Felling- Per Tonne</t>
  </si>
  <si>
    <t>07.05.01.02.04</t>
  </si>
  <si>
    <t>Using - Derrick-Per Tonne</t>
  </si>
  <si>
    <t>Removal of Foundations from redundant Towers</t>
  </si>
  <si>
    <t>07.05.01.03.01</t>
  </si>
  <si>
    <t>Conventional Foundation -Down to 1.5m below surface- Per Tower</t>
  </si>
  <si>
    <t>07.05.01.03.02</t>
  </si>
  <si>
    <t>Conventional Foundation Total  removal -Per Tower</t>
  </si>
  <si>
    <t>07.05.01.03.03</t>
  </si>
  <si>
    <t>Piled Foundation - down to 1.5m below surface - Per Tower</t>
  </si>
  <si>
    <t>Technology Lead</t>
  </si>
  <si>
    <t>CCTV Cameras</t>
  </si>
  <si>
    <t>17.12.03.01.01</t>
  </si>
  <si>
    <t>Fixed CCTV  (minimum 8)</t>
  </si>
  <si>
    <t>Surveillance</t>
  </si>
  <si>
    <t>17.12.03.01.02</t>
  </si>
  <si>
    <t>PTZ CCTV  (minimum 2)</t>
  </si>
  <si>
    <t>17.12.03.01.03</t>
  </si>
  <si>
    <t xml:space="preserve">TI CCTV  </t>
  </si>
  <si>
    <t>17.12.03.01.04</t>
  </si>
  <si>
    <t xml:space="preserve">Dome CCTV  </t>
  </si>
  <si>
    <t>17.12.03.01.05</t>
  </si>
  <si>
    <t xml:space="preserve">Washer bottles for CCTV  </t>
  </si>
  <si>
    <t>17.12.03.01.06</t>
  </si>
  <si>
    <t>Video analytic Cameras</t>
  </si>
  <si>
    <t>White Lighting L.E.D</t>
  </si>
  <si>
    <t>17.12.03.02</t>
  </si>
  <si>
    <t>Infra Red L.E.D</t>
  </si>
  <si>
    <t>17.12.03.03</t>
  </si>
  <si>
    <t>Final Connection Cabinets (Fcc) And Transmission Equipment (fence)</t>
  </si>
  <si>
    <t>17.12.03.04</t>
  </si>
  <si>
    <t>Perimeter Control Cabinets (Pcc) And Transmission Equipment (Camera)</t>
  </si>
  <si>
    <t>17.12.03.05</t>
  </si>
  <si>
    <t>Fence Controller Mounted In Infrastructure Cabinets (Fim) And Transmission Equipment</t>
  </si>
  <si>
    <t>17.12.03.06.01</t>
  </si>
  <si>
    <t>Supply, Deliver and Install (6 zones)</t>
  </si>
  <si>
    <t>17.12.03.06.02</t>
  </si>
  <si>
    <t>Supply, Deliver and Install (3 zones)</t>
  </si>
  <si>
    <t>"19" Cabinet And Transmission Equipment Cubicle (marshalling)</t>
  </si>
  <si>
    <t>17.12.03.07.01</t>
  </si>
  <si>
    <t>Supply, Deliver and Install</t>
  </si>
  <si>
    <t xml:space="preserve">Mounting Brackets </t>
  </si>
  <si>
    <t>17.12.03.08.01</t>
  </si>
  <si>
    <t>Single - Supply, Deliver and Install</t>
  </si>
  <si>
    <t>17.12.03.08.02</t>
  </si>
  <si>
    <t>Double - Supply, Deliver and Install</t>
  </si>
  <si>
    <t>17.12.03.08.03</t>
  </si>
  <si>
    <t>Triple - Supply, Deliver and Install</t>
  </si>
  <si>
    <t>Speakers And Sounders - Supply, Deliver and Install</t>
  </si>
  <si>
    <t>17.12.03.09.01</t>
  </si>
  <si>
    <t>Horn/ Loudspeaker (incl amplifier/mountings/Switched PSU)</t>
  </si>
  <si>
    <t>17.12.03.09.02</t>
  </si>
  <si>
    <t>Intercom Rack shelf</t>
  </si>
  <si>
    <t>17.12.03.09.03</t>
  </si>
  <si>
    <t>Intercom Server Units</t>
  </si>
  <si>
    <t>Excavation for bases</t>
  </si>
  <si>
    <t>17.12.03.10.01</t>
  </si>
  <si>
    <t>Excavate topsoil not exceeding 300mm deep</t>
  </si>
  <si>
    <t>17.12.03.10.02</t>
  </si>
  <si>
    <t>Excavation exceeding 300mm deep</t>
  </si>
  <si>
    <t>17.12.03.10.03</t>
  </si>
  <si>
    <t>Extra over excavation for hard material</t>
  </si>
  <si>
    <t>17.12.03.10.04</t>
  </si>
  <si>
    <t>Extra over for excavations around existing services</t>
  </si>
  <si>
    <t xml:space="preserve">Concrete Camera and / or Lighting Tower Bases </t>
  </si>
  <si>
    <t>17.12.03.11.01</t>
  </si>
  <si>
    <t>Cast Concrete Camera Tower Base</t>
  </si>
  <si>
    <t>Lighting/Camera poles (Supply, Deliver and Install)</t>
  </si>
  <si>
    <t>17.12.03.12.01</t>
  </si>
  <si>
    <t xml:space="preserve"> 6 m Solid Pole to Camera  and / or lighting Tower</t>
  </si>
  <si>
    <t>17.12.03.12.02</t>
  </si>
  <si>
    <t xml:space="preserve"> 8 m Solid Pole to Camera  and / or lighting Tower</t>
  </si>
  <si>
    <t>17.12.03.12.03</t>
  </si>
  <si>
    <t xml:space="preserve"> 10 m Solid Pole to Camera  and / or lighting Tower</t>
  </si>
  <si>
    <t>17.12.03.12.04</t>
  </si>
  <si>
    <t xml:space="preserve"> 6 m Lattice Pole to Camera  and / or lighting Tower</t>
  </si>
  <si>
    <t>17.12.03.12.05</t>
  </si>
  <si>
    <t xml:space="preserve"> 8 m Lattice Pole to Camera  and / or lighting Tower</t>
  </si>
  <si>
    <t>17.12.03.12.06</t>
  </si>
  <si>
    <t xml:space="preserve"> 10 m Lattice Pole to Camera  and / or lighting Tower</t>
  </si>
  <si>
    <t>17.12.03.12.07</t>
  </si>
  <si>
    <t>Lay down for lighting work area</t>
  </si>
  <si>
    <t>Surveilance Beam Sensor System (per Tower, 1 per zone 1 per change in angle max 80m)</t>
  </si>
  <si>
    <t>17.12.03.13</t>
  </si>
  <si>
    <t>Communications and Cabling Infrastructure</t>
  </si>
  <si>
    <t>17.12.05.01.01.02</t>
  </si>
  <si>
    <t xml:space="preserve">Power cables </t>
  </si>
  <si>
    <t>17.12.05.01.01.03</t>
  </si>
  <si>
    <t>Data cables</t>
  </si>
  <si>
    <t>17.12.05.01.01.04</t>
  </si>
  <si>
    <t>Fence cables average</t>
  </si>
  <si>
    <t>17.12.05.01.02.01</t>
  </si>
  <si>
    <t>CAT 5 UPT</t>
  </si>
  <si>
    <t>17.12.05.01.02.02</t>
  </si>
  <si>
    <t>CAT 5 UPT Duct grade (armoured)</t>
  </si>
  <si>
    <t>17.12.05.01.02.03</t>
  </si>
  <si>
    <t>1mm2 3 Core Duct Grade (armoured)</t>
  </si>
  <si>
    <t>17.12.05.01.04</t>
  </si>
  <si>
    <t>ID &amp; Access Cables - Supply, Deliver and Install</t>
  </si>
  <si>
    <t>17.12.05.01.05</t>
  </si>
  <si>
    <t>CCTV Cables - Supply, Deliver and Install</t>
  </si>
  <si>
    <t>17.12.05.01.06</t>
  </si>
  <si>
    <t>Lighting Cables - Supply, Deliver and Install</t>
  </si>
  <si>
    <t>17.12.05.01.07</t>
  </si>
  <si>
    <t>IS System Cables - Supply, Deliver and Install</t>
  </si>
  <si>
    <t>17.12.05.01.08</t>
  </si>
  <si>
    <t>Power Cables - Supply, Deliver and Install</t>
  </si>
  <si>
    <t>17.12.05.01.09</t>
  </si>
  <si>
    <t>Fibre Optic Cables - Supply, Deliver and Install</t>
  </si>
  <si>
    <t>17.12.05.01.10</t>
  </si>
  <si>
    <t>Other Cables - Contract to specify</t>
  </si>
  <si>
    <t>Satellite Equipment</t>
  </si>
  <si>
    <t>17.12.05.02.01</t>
  </si>
  <si>
    <t>Satellite Dish</t>
  </si>
  <si>
    <t>17.12.05.02.02</t>
  </si>
  <si>
    <t>Other - Contract to specify</t>
  </si>
  <si>
    <t>Power Equipment</t>
  </si>
  <si>
    <t>17.12.05.03.01</t>
  </si>
  <si>
    <t>Transformer (1:1)</t>
  </si>
  <si>
    <t>17.12.05.03.02</t>
  </si>
  <si>
    <t>DNO Supply</t>
  </si>
  <si>
    <t>17.12.05.03.03</t>
  </si>
  <si>
    <t>Standby Generator</t>
  </si>
  <si>
    <t>17.12.05.03.04</t>
  </si>
  <si>
    <t>Battery Back up equipment</t>
  </si>
  <si>
    <t xml:space="preserve">Bases </t>
  </si>
  <si>
    <t>17.12.05.04.01</t>
  </si>
  <si>
    <t>17.12.05.04.02</t>
  </si>
  <si>
    <t>17.12.05.04.03</t>
  </si>
  <si>
    <t>17.12.05.04.04</t>
  </si>
  <si>
    <t>17.12.05.04.05</t>
  </si>
  <si>
    <t>Cast Concrete Base</t>
  </si>
  <si>
    <t>17.12.05.04.06</t>
  </si>
  <si>
    <t>Cast Concrete Final Connection Cabinet (FCC) Base</t>
  </si>
  <si>
    <t>Ducting</t>
  </si>
  <si>
    <t>17.12.05.05.01.01</t>
  </si>
  <si>
    <t xml:space="preserve">Install 1 way 50mm duct with draw cord </t>
  </si>
  <si>
    <t>17.12.05.05.01.02</t>
  </si>
  <si>
    <t>Install 1 way 100mm duct with draw cord</t>
  </si>
  <si>
    <t>17.12.05.05.01.03</t>
  </si>
  <si>
    <t>Install 1 way 125mm duct with draw cord</t>
  </si>
  <si>
    <t>17.12.05.05.01.04</t>
  </si>
  <si>
    <t>Vertical fixed cable tray to CIAG</t>
  </si>
  <si>
    <t>17.12.05.05.01.05</t>
  </si>
  <si>
    <t>17.12.05.05.02.01</t>
  </si>
  <si>
    <t xml:space="preserve">Install 2 way 50mm duct with draw cord </t>
  </si>
  <si>
    <t>17.12.05.05.02.02</t>
  </si>
  <si>
    <t xml:space="preserve">Install 2 way 100mm duct with draw cord </t>
  </si>
  <si>
    <t>17.12.05.05.02.03</t>
  </si>
  <si>
    <t>Install 2 way 125mm duct with draw cord</t>
  </si>
  <si>
    <t>17.12.05.05.02.04</t>
  </si>
  <si>
    <t>17.12.05.05.03.01</t>
  </si>
  <si>
    <t xml:space="preserve">Install 3 way 50mm duct with draw cord </t>
  </si>
  <si>
    <t>17.12.05.05.03.02</t>
  </si>
  <si>
    <t>Install 2 way 50mm duct and 1 way 125mm duct</t>
  </si>
  <si>
    <t>17.12.05.05.03.03</t>
  </si>
  <si>
    <t>17.12.05.05.04.01</t>
  </si>
  <si>
    <t xml:space="preserve">Install 2 way 50mm and 2 way 100mm duct with draw cord </t>
  </si>
  <si>
    <t>17.12.05.05.04.02</t>
  </si>
  <si>
    <t xml:space="preserve">Install 2 way 50mm and 2 way 125mm duct with draw cord </t>
  </si>
  <si>
    <t>17.12.05.05.04.03</t>
  </si>
  <si>
    <t>Install 4 way 125mm duct with draw cord</t>
  </si>
  <si>
    <t>17.12.05.05.04.04</t>
  </si>
  <si>
    <t>Install 4 way 100mm duct with draw cord</t>
  </si>
  <si>
    <t>17.12.05.05.04.05</t>
  </si>
  <si>
    <t>17.12.05.05.05.01</t>
  </si>
  <si>
    <t xml:space="preserve">Install 2 way 50mm and 3way 100mm duct with draw cord </t>
  </si>
  <si>
    <t>17.12.05.05.05.02</t>
  </si>
  <si>
    <t>17.12.05.05.05.03</t>
  </si>
  <si>
    <t>17.12.05.05.06.01</t>
  </si>
  <si>
    <t xml:space="preserve">Install 4 way 50mm and 2 way 125mm duct with draw cord </t>
  </si>
  <si>
    <t>17.12.05.05.06.02</t>
  </si>
  <si>
    <t xml:space="preserve">Install 2 way 50mm and 4 way 100mm duct with draw cord </t>
  </si>
  <si>
    <t>17.12.05.05.06.03</t>
  </si>
  <si>
    <t xml:space="preserve">Install 6 way 100mm duct with draw cord </t>
  </si>
  <si>
    <t>17.12.05.05.06.04</t>
  </si>
  <si>
    <t>17.12.05.05.07.01</t>
  </si>
  <si>
    <t>600 x 600 x 1200</t>
  </si>
  <si>
    <t>17.12.05.05.07.02</t>
  </si>
  <si>
    <t>600 x 600 x 750</t>
  </si>
  <si>
    <t>17.12.05.05.07.03</t>
  </si>
  <si>
    <t>900 x 900 x 750</t>
  </si>
  <si>
    <t>17.12.05.05.07.04</t>
  </si>
  <si>
    <t>17.12.05.05.08.01</t>
  </si>
  <si>
    <t>17.12.05.05.08.02</t>
  </si>
  <si>
    <t>17.12.05.05.08.03</t>
  </si>
  <si>
    <t>17.12.05.05.08.04</t>
  </si>
  <si>
    <t>Civils lead</t>
  </si>
  <si>
    <t>General Items and Prelims</t>
  </si>
  <si>
    <t>17.13.01.02.01</t>
  </si>
  <si>
    <t>Excavate Topsoil not exceeding 300mm deep and Remove to stockpile for reuse.</t>
  </si>
  <si>
    <t>17.13.01.02.02</t>
  </si>
  <si>
    <t>Excavate hard material , not exceeding 300mm deep</t>
  </si>
  <si>
    <t>Site Compound Ground Works Preparation</t>
  </si>
  <si>
    <t>17.13.01.02.03</t>
  </si>
  <si>
    <t>Excavate other material not hard or Topsoil not exceeding 300mm deep</t>
  </si>
  <si>
    <t>17.13.01.02.04</t>
  </si>
  <si>
    <t>Type 1  MOT material. (Includes laying)</t>
  </si>
  <si>
    <t>17.13.01.02.05</t>
  </si>
  <si>
    <t>Removal and disposal of Type 1  Stone material (incl Making good)</t>
  </si>
  <si>
    <t>17.13.01.02.06</t>
  </si>
  <si>
    <t>Miscellaneous Site Equipment Including for signage</t>
  </si>
  <si>
    <t>17.13.01.02.07</t>
  </si>
  <si>
    <t>Tarmac 60mm (recycled Plainings) basecorse only</t>
  </si>
  <si>
    <t>17.13.01.02.09</t>
  </si>
  <si>
    <t>Excavate and disposal of Tarmac</t>
  </si>
  <si>
    <t>17.13.01.02.10</t>
  </si>
  <si>
    <t>Walkways 150mm with hand rails within new compound</t>
  </si>
  <si>
    <t>17.13.01.02.11</t>
  </si>
  <si>
    <t>Concrete Washout area with bunding and plastic sheeting</t>
  </si>
  <si>
    <t>17.13.01.02.12</t>
  </si>
  <si>
    <t>Garrison Barrier to compound entrance</t>
  </si>
  <si>
    <t>17.13.01.02.13</t>
  </si>
  <si>
    <t>Reinstate compound area to original levels.</t>
  </si>
  <si>
    <t>17.13.01.02.14</t>
  </si>
  <si>
    <t>Provide internal CDM Barriers (plastic red and white demarcation)</t>
  </si>
  <si>
    <t>17.13.01.02.15</t>
  </si>
  <si>
    <t>Site Cabins and Running Costs</t>
  </si>
  <si>
    <t>17.13.01.03.02</t>
  </si>
  <si>
    <t>16 ft x 8 ft standard construction site office cabin</t>
  </si>
  <si>
    <t>17.13.01.03.03</t>
  </si>
  <si>
    <t>24 ft x 8 ft standard construction site office cabin</t>
  </si>
  <si>
    <t>17.13.01.03.04</t>
  </si>
  <si>
    <t>32 ft x 10 ft standard construction site office cabin</t>
  </si>
  <si>
    <t>17.13.01.03.05</t>
  </si>
  <si>
    <t>24 ft x 8 ft standard construction site welfare cabin (Lunch Room)</t>
  </si>
  <si>
    <t>17.13.01.03.06</t>
  </si>
  <si>
    <t>24 ft x 8 ft standard construction site showers / drying room / toilets</t>
  </si>
  <si>
    <t>17.13.01.03.07</t>
  </si>
  <si>
    <t>8 ft standard Gate House cabin</t>
  </si>
  <si>
    <t>17.13.01.03.15</t>
  </si>
  <si>
    <t>Road sweeper</t>
  </si>
  <si>
    <t>17.13.01.03.16</t>
  </si>
  <si>
    <t>17.13.01.03.27</t>
  </si>
  <si>
    <t>Temporary Generator for site works and site setup (nominal 200kvat = £230/wk)+Diesel allowance)</t>
  </si>
  <si>
    <t>17.13.01.03.28</t>
  </si>
  <si>
    <t>Site &amp; Compound Security And Protection</t>
  </si>
  <si>
    <t>17.13.01.04.04</t>
  </si>
  <si>
    <t>Mobile CCTV Tower with PID.</t>
  </si>
  <si>
    <t>17.13.01.04.05</t>
  </si>
  <si>
    <t>Temporary Perimeter Fencing (Heras Type)</t>
  </si>
  <si>
    <t>17.13.01.04.06</t>
  </si>
  <si>
    <t>Hesco Bastion Fencing</t>
  </si>
  <si>
    <t>17.13.01.04.07</t>
  </si>
  <si>
    <t>Steel Crowd Barrier incl Feet</t>
  </si>
  <si>
    <t>17.13.01.04.08</t>
  </si>
  <si>
    <t xml:space="preserve">Temporary Perimeter Fencing (Heras Type) supply / erect / dismantle </t>
  </si>
  <si>
    <t>17.13.01.04.09</t>
  </si>
  <si>
    <t>17.13.01.04.10</t>
  </si>
  <si>
    <t>Fencing, Gates etc</t>
  </si>
  <si>
    <t>Fencing and gattes Civils</t>
  </si>
  <si>
    <t>17.13.02.01.01.01.01</t>
  </si>
  <si>
    <t>17.13.02.01.01.01.02</t>
  </si>
  <si>
    <t>17.13.02.01.01.01.03</t>
  </si>
  <si>
    <t>17.13.02.01.01.01.04</t>
  </si>
  <si>
    <t>17.13.02.01.01.01.05</t>
  </si>
  <si>
    <t>Excavation for intermediate posts</t>
  </si>
  <si>
    <t>17.13.02.01.01.01.06</t>
  </si>
  <si>
    <t>Excavation for strainer posts</t>
  </si>
  <si>
    <t>17.13.02.01.01.01.07</t>
  </si>
  <si>
    <t>Excavation for corner posts</t>
  </si>
  <si>
    <t>17.13.02.01.01.01.08</t>
  </si>
  <si>
    <t>Excavation for gate posts</t>
  </si>
  <si>
    <t>17.13.02.01.01.01.09</t>
  </si>
  <si>
    <t>Excavation for Concrete Sill and Bridge Beam</t>
  </si>
  <si>
    <t>17.13.02.01.02.01</t>
  </si>
  <si>
    <t>Cast Concrete Reinforced Sill 800 x 900 (CIAG)</t>
  </si>
  <si>
    <t>17.13.02.01.02.04</t>
  </si>
  <si>
    <t>Cast Concrete Reinforced Bridge Beam(NOT SILL)</t>
  </si>
  <si>
    <t>17.13.02.01.03.01.01</t>
  </si>
  <si>
    <t xml:space="preserve"> 2.4m High Galvanised Steel Fence 25 Pales per Bay</t>
  </si>
  <si>
    <t>17.13.02.01.03.01.02</t>
  </si>
  <si>
    <t>Strainer Posts manufactured from 120 x 120 x 6.3 SHS</t>
  </si>
  <si>
    <t>17.13.02.01.03.01.03</t>
  </si>
  <si>
    <t>Intermediate Posts manufactured from 152 x 89 x 6.3 SHS</t>
  </si>
  <si>
    <t>17.13.02.01.03.01.04</t>
  </si>
  <si>
    <t>Corner Posts manufactured from 150 x 150 x 6.3 SHS</t>
  </si>
  <si>
    <t>17.13.02.01.03.01.05</t>
  </si>
  <si>
    <t>Kiwi Posts manufactured and specified in the GB</t>
  </si>
  <si>
    <t>17.13.02.01.03.01.06</t>
  </si>
  <si>
    <t xml:space="preserve">Cast Concrete Post Base in Topsoil deep/poor ground </t>
  </si>
  <si>
    <t>17.13.02.01.03.01.07</t>
  </si>
  <si>
    <t xml:space="preserve">Cast Concrete Post Base in material other than Topsoil and hard </t>
  </si>
  <si>
    <t>17.13.02.01.03.01.08</t>
  </si>
  <si>
    <t xml:space="preserve">Cast Concrete Corner Post Base    </t>
  </si>
  <si>
    <t>17.13.02.01.03.01.09</t>
  </si>
  <si>
    <t>E/O Cast Concrete to weld mesh for Post Base</t>
  </si>
  <si>
    <t>17.13.02.01.03.01.10</t>
  </si>
  <si>
    <t>Rodent Proof Weld Mesh fencing at base (310mm)</t>
  </si>
  <si>
    <t>17.13.02.01.03.01.11</t>
  </si>
  <si>
    <t>E/O Fence for Flexible Security Topping (FST)</t>
  </si>
  <si>
    <t>17.13.02.01.03.01.12</t>
  </si>
  <si>
    <t>E/O Fence for Barbed Wire/Razor Wire</t>
  </si>
  <si>
    <t>17.13.02.01.03.02.13</t>
  </si>
  <si>
    <t>E/O Fence for Flexible Security Topping corner detail (FST)</t>
  </si>
  <si>
    <t>17.13.02.01.03.02.14</t>
  </si>
  <si>
    <t>************Traditional Sill between castellated foundations</t>
  </si>
  <si>
    <t>17.13.02.01.03.02.01</t>
  </si>
  <si>
    <t xml:space="preserve"> 2.4m High 358 Single Weld Mesh panels.</t>
  </si>
  <si>
    <t>17.13.02.01.03.02.02</t>
  </si>
  <si>
    <t xml:space="preserve"> 2.4m High 358 Double Weld Mesh panels.</t>
  </si>
  <si>
    <t>17.13.02.01.03.02.03</t>
  </si>
  <si>
    <t>Strainer Posts manufactured from 100 x 100 x 6.3 SHS</t>
  </si>
  <si>
    <t>17.13.02.01.03.02.04</t>
  </si>
  <si>
    <t>Intermediate Posts manufactured from 120 x 100 x 6.3 SHS</t>
  </si>
  <si>
    <t>17.13.02.01.03.02.05</t>
  </si>
  <si>
    <t xml:space="preserve"> Corner Posts manufactured from 150 x 150 x 6.3 SHS</t>
  </si>
  <si>
    <t>17.13.02.01.03.02.06</t>
  </si>
  <si>
    <t>Cast Concrete Post Base in Topsoil deep/poor ground</t>
  </si>
  <si>
    <t>17.13.02.01.03.02.07</t>
  </si>
  <si>
    <t>Cast Concrete Post Base in material other than Topsoil and hard</t>
  </si>
  <si>
    <t>17.13.02.01.03.02.08</t>
  </si>
  <si>
    <t xml:space="preserve">Cast Concrete Corner Post Base in hard material  </t>
  </si>
  <si>
    <t>17.13.02.01.03.02.09</t>
  </si>
  <si>
    <t>E/O Cast Concrete for add mixtures</t>
  </si>
  <si>
    <t>17.13.02.01.03.02.10</t>
  </si>
  <si>
    <t>17.13.02.01.03.02.11</t>
  </si>
  <si>
    <t>17.13.02.01.03.02.12</t>
  </si>
  <si>
    <t>17.13.02.01.03.03.01</t>
  </si>
  <si>
    <t xml:space="preserve">3.0m High 358 Weld Mesh panels with additional electric fence at 1.6m </t>
  </si>
  <si>
    <t>17.13.02.01.03.03.02</t>
  </si>
  <si>
    <t>Strainer Posts manufactured from 120 x 120 x 12.5  SHS</t>
  </si>
  <si>
    <t>17.13.02.01.03.03.03</t>
  </si>
  <si>
    <t>17.13.02.01.03.03.04</t>
  </si>
  <si>
    <t>Intermediate Posts manufactured from 160 x 80 x 6.3 SHS</t>
  </si>
  <si>
    <t>17.13.02.01.03.03.05</t>
  </si>
  <si>
    <t>Corner Posts manufactured from 150 x 150 x 12.5 SHS</t>
  </si>
  <si>
    <t>17.13.02.01.03.03.06</t>
  </si>
  <si>
    <t>17.13.02.01.03.03.07</t>
  </si>
  <si>
    <t>17.13.02.01.03.03.08</t>
  </si>
  <si>
    <t xml:space="preserve">Cast Concrete Corner Post Base in hard material   </t>
  </si>
  <si>
    <t>17.13.02.01.03.03.09</t>
  </si>
  <si>
    <t>17.13.02.01.03.03.10</t>
  </si>
  <si>
    <t>17.13.02.01.03.03.11</t>
  </si>
  <si>
    <t>17.13.02.01.03.03.12</t>
  </si>
  <si>
    <t>17.13.02.01.03.03.13</t>
  </si>
  <si>
    <t>17.13.02.01.03.04.01</t>
  </si>
  <si>
    <t>Jacksons mini mesh 3.2m high (2.4m above ground) fencing.</t>
  </si>
  <si>
    <t>17.13.02.01.03.04.02</t>
  </si>
  <si>
    <t>Strainer post for Jacksons mini mesh 3.2m  high fencing.</t>
  </si>
  <si>
    <t>17.13.02.01.03.04.03</t>
  </si>
  <si>
    <t>Corner Post for Jacksons mini mesh 3.2m high fencing.</t>
  </si>
  <si>
    <t>17.13.02.01.03.04.04</t>
  </si>
  <si>
    <t>Intermediate post for Jacksons mini mesh 3.2m high fencing.</t>
  </si>
  <si>
    <t>17.13.02.01.03.04.05</t>
  </si>
  <si>
    <t>Concrete Corner Post Base for Jacksons mini mesh 3.2m high fencing.</t>
  </si>
  <si>
    <t>17.13.02.01.03.04.06</t>
  </si>
  <si>
    <t>Intermediate  post base for Jacksons mini mesh 3.2m high fencing.</t>
  </si>
  <si>
    <t>17.13.02.01.03.04.07</t>
  </si>
  <si>
    <t>Strainer post base for Jacksons mini mesh 3.2m high fencing.</t>
  </si>
  <si>
    <t>17.13.02.01.03.04.08</t>
  </si>
  <si>
    <t>Beta Fence 328 double skinned mesh panel 3.2m high (2.4m above ground) fencing.</t>
  </si>
  <si>
    <t>17.13.02.01.03.04.09</t>
  </si>
  <si>
    <t>Strainer post for Beta Fence 328 double skinned mesh panel 3.2m high.</t>
  </si>
  <si>
    <t>17.13.02.01.03.04.10</t>
  </si>
  <si>
    <t>Corner Post for Beta Fence 328 double skinned mesh panel 3.2m high.</t>
  </si>
  <si>
    <t>17.13.02.01.03.04.11</t>
  </si>
  <si>
    <t>Intermediate post for Beta Fence 328 double skinned mesh panel 3.2m high.</t>
  </si>
  <si>
    <t>17.13.02.01.03.04.12</t>
  </si>
  <si>
    <t>Concrete Corner Post Base for Beta Fence 328 double skinned mesh panel 3.2m high.</t>
  </si>
  <si>
    <t>17.13.02.01.03.04.13</t>
  </si>
  <si>
    <t>Intermediate  post base for Beta Fence 328 double skinned mesh panel 3.2m high.</t>
  </si>
  <si>
    <t>17.13.02.01.03.04.14</t>
  </si>
  <si>
    <t>Strainer post base for Beta Fence 328 double skinned mesh panel 3.2m high.</t>
  </si>
  <si>
    <t>17.13.02.01.03.04.15</t>
  </si>
  <si>
    <t>Zaun ArmaWeave  3.2m High (2.4m above ground) fencing.</t>
  </si>
  <si>
    <t>17.13.02.01.03.04.16</t>
  </si>
  <si>
    <t>Strainer post for Zaun ArmaWeave  3.2m High fencing.</t>
  </si>
  <si>
    <t>17.13.02.01.03.04.17</t>
  </si>
  <si>
    <t>Corner Post for Zaun ArmaWeave  3.2m High fencing.</t>
  </si>
  <si>
    <t>17.13.02.01.03.04.18</t>
  </si>
  <si>
    <t>Intermediate post. for Zaun ArmaWeave  3.2m High fencing.</t>
  </si>
  <si>
    <t>17.13.02.01.03.04.19</t>
  </si>
  <si>
    <t>Concrete Corner Post Base for Zaun ArmaWeave  3.2m High fencing.</t>
  </si>
  <si>
    <t>17.13.02.01.03.04.20</t>
  </si>
  <si>
    <t>Intermediate  post base for Zaun ArmaWeave  3.2m High fencing.</t>
  </si>
  <si>
    <t>17.13.02.01.03.04.21</t>
  </si>
  <si>
    <t>Strainer post base for Zaun ArmaWeave  3.2m High fencing.</t>
  </si>
  <si>
    <t>17.13.02.01.03.04.22</t>
  </si>
  <si>
    <t>17.13.02.01.03.04.23</t>
  </si>
  <si>
    <t>17.13.02.01.03.04.24</t>
  </si>
  <si>
    <t>17.13.02.01.03.04.25</t>
  </si>
  <si>
    <t>17.13.02.01.03.05.01</t>
  </si>
  <si>
    <t>1.8m High Galvanised Steel Fence 26 Pales per Bay</t>
  </si>
  <si>
    <t>17.13.02.01.03.05.02</t>
  </si>
  <si>
    <t>17.13.02.01.03.05.03</t>
  </si>
  <si>
    <t>17.13.02.01.03.05.04</t>
  </si>
  <si>
    <t>17.13.02.01.03.05.05</t>
  </si>
  <si>
    <t>17.13.02.01.03.05.06</t>
  </si>
  <si>
    <t>17.13.02.01.03.05.07</t>
  </si>
  <si>
    <t>17.13.02.01.03.05.08</t>
  </si>
  <si>
    <t>17.13.02.01.03.05.09</t>
  </si>
  <si>
    <t>17.13.02.01.04.01.01</t>
  </si>
  <si>
    <t xml:space="preserve"> Pedestrian/Emergency Gate Post 150 x 150 x 8.0 SHS grade S235 minimum.</t>
  </si>
  <si>
    <t>17.13.02.01.04.01.02</t>
  </si>
  <si>
    <t xml:space="preserve"> Twin leaf Opening Gate Post 150 x 150 x 8.0 SHS grade S235 minimum.</t>
  </si>
  <si>
    <t>17.13.02.01.04.01.03</t>
  </si>
  <si>
    <t xml:space="preserve"> Sliding Opening Gate Post 150 x 150 x 8.0 SHS grade S235 minimum.</t>
  </si>
  <si>
    <t>17.13.02.01.04.01.04</t>
  </si>
  <si>
    <t xml:space="preserve"> 1.190 m wide, 2.4m high Stronguard Emergency S/L Gate, Stronguard Base c/w 1600 Power Extensions</t>
  </si>
  <si>
    <t>17.13.02.01.04.01.05</t>
  </si>
  <si>
    <t>2.475m high Stronguard  Double Leaf Gate opening 2.4m up to 4m wide</t>
  </si>
  <si>
    <t>17.13.02.01.04.01.06</t>
  </si>
  <si>
    <t>2.475m high Stronguard  Double Leaf Gate opening exceeding 4m and up to 6m wide</t>
  </si>
  <si>
    <t>17.13.02.01.04.01.07</t>
  </si>
  <si>
    <t>2.475m high Stronguard  Double Leaf Gate opening exceeding 6m and up to 8m wide.</t>
  </si>
  <si>
    <t>17.13.02.01.04.01.08</t>
  </si>
  <si>
    <t>Track Sliding Gate with opening up to 4m wide</t>
  </si>
  <si>
    <t>17.13.02.01.04.01.09</t>
  </si>
  <si>
    <t>Track Sliding Gate with opening exceeding 4m and up to 6m</t>
  </si>
  <si>
    <t>17.13.02.01.04.01.10</t>
  </si>
  <si>
    <t>Track Sliding Gate with opening exceeding 6m and up to 8m</t>
  </si>
  <si>
    <t>17.13.02.01.04.01.11</t>
  </si>
  <si>
    <t>Track Sliding Gate with opening exceeding 8m and up to 10m</t>
  </si>
  <si>
    <t>17.13.02.01.04.01.12</t>
  </si>
  <si>
    <t>Cast Concrete Gate Post Base (single leaf)</t>
  </si>
  <si>
    <t>17.13.02.01.04.01.13</t>
  </si>
  <si>
    <t>Cast Concrete  Gate Post Base (Twin Leaf)</t>
  </si>
  <si>
    <t>17.13.02.01.04.01.14</t>
  </si>
  <si>
    <t>Cast Concrete Gate Post Base  (Sliding)</t>
  </si>
  <si>
    <t>17.13.02.01.04.02.01</t>
  </si>
  <si>
    <t>17.13.02.01.04.02.02</t>
  </si>
  <si>
    <t>17.13.02.01.04.02.03</t>
  </si>
  <si>
    <t>17.13.02.01.04.02.04</t>
  </si>
  <si>
    <t>1.185m wide, 2.475m high '358' Securimesh Panic Gate.</t>
  </si>
  <si>
    <t>17.13.02.01.04.02.05</t>
  </si>
  <si>
    <t xml:space="preserve"> 1.185 m wide, 2.475m high Securimesh Pedestrian Gate (Blackstart)</t>
  </si>
  <si>
    <t>17.13.02.01.04.02.06</t>
  </si>
  <si>
    <t xml:space="preserve">2.475m high '358' Securimesh Double Leaf Gateopening exceeding 4m up to 6m wide </t>
  </si>
  <si>
    <t>17.13.02.01.04.02.07</t>
  </si>
  <si>
    <t xml:space="preserve">2.475m high '358' Securimesh Double Leaf Gateopening exceeding 6m up to 8m wide </t>
  </si>
  <si>
    <t>17.13.02.01.04.02.08</t>
  </si>
  <si>
    <t>17.13.02.01.04.02.09</t>
  </si>
  <si>
    <t>17.13.02.01.04.02.10</t>
  </si>
  <si>
    <t>17.13.02.01.04.02.11</t>
  </si>
  <si>
    <t>17.13.02.01.04.02.12</t>
  </si>
  <si>
    <t>17.13.02.01.04.02.13</t>
  </si>
  <si>
    <t>17.13.02.01.04.02.14</t>
  </si>
  <si>
    <t>17.13.02.01.05.01</t>
  </si>
  <si>
    <t>Barrier</t>
  </si>
  <si>
    <t>17.13.02.01.05.02</t>
  </si>
  <si>
    <t>Fish Tail end plates</t>
  </si>
  <si>
    <t>17.13.02.01.05.03</t>
  </si>
  <si>
    <t>Bases</t>
  </si>
  <si>
    <t>17.13.02.01.06.01</t>
  </si>
  <si>
    <t>Anti Climb devices</t>
  </si>
  <si>
    <t>Fences and Gates Tech</t>
  </si>
  <si>
    <t>17.13.02.02.01.01.01</t>
  </si>
  <si>
    <t>Supply and install 4.0m high  Electric Fence.</t>
  </si>
  <si>
    <t>17.13.02.02.01.01.02</t>
  </si>
  <si>
    <t>Supply and install 4.0m high Electric Fence with Two Vertical Zones</t>
  </si>
  <si>
    <t>17.13.02.02.01.01.03</t>
  </si>
  <si>
    <t>Supply and install 4.0m high Electric Fence with Three Vertical Zones</t>
  </si>
  <si>
    <t>17.13.02.02.01.01.04</t>
  </si>
  <si>
    <t>Supply and Install Corner Posts for 4.0m high Electric Fence</t>
  </si>
  <si>
    <t>17.13.02.02.01.01.05</t>
  </si>
  <si>
    <t>Supply and Install Pull Through Posts  4.0m high Electric Fence</t>
  </si>
  <si>
    <t>17.13.02.02.01.01.06</t>
  </si>
  <si>
    <t xml:space="preserve"> 4.0m high Electric Fence on 1.2m Wide Single Swing Gate</t>
  </si>
  <si>
    <t>17.13.02.02.01.01.07</t>
  </si>
  <si>
    <t xml:space="preserve"> 4.0m high Electric Fence on 7m Wide Double Swing Gate</t>
  </si>
  <si>
    <t>17.13.02.02.01.01.08</t>
  </si>
  <si>
    <t xml:space="preserve"> 4.0m high Electric Fence on 7m Wide sliding Gate</t>
  </si>
  <si>
    <t>17.13.02.02.01.02.01</t>
  </si>
  <si>
    <t>Supply and install 4.6m high  Electric Fence</t>
  </si>
  <si>
    <t>17.13.02.02.01.02.02</t>
  </si>
  <si>
    <t>Supply and install 4.6m high Electric Fence with Two Vertical Zones</t>
  </si>
  <si>
    <t>17.13.02.02.01.02.03</t>
  </si>
  <si>
    <t>Supply and install 4.6m high Electric Fence with Three Vertical Zones</t>
  </si>
  <si>
    <t>17.13.02.02.01.02.04</t>
  </si>
  <si>
    <t>Install Corner Posts for 4.6m high Electric Fence</t>
  </si>
  <si>
    <t>17.13.02.02.01.02.05</t>
  </si>
  <si>
    <t>Install Pull Through posts for 4.6m  high Electric Fence</t>
  </si>
  <si>
    <t>17.13.02.02.01.02.06</t>
  </si>
  <si>
    <t xml:space="preserve"> 4.6m high Electric Fence on 1.2m Wide Single Swing Gate</t>
  </si>
  <si>
    <t>17.13.02.02.01.02.07</t>
  </si>
  <si>
    <t xml:space="preserve"> 4.6m high Electric Fence on 7m Wide Double Swing Gate</t>
  </si>
  <si>
    <t>17.13.02.02.01.02.08</t>
  </si>
  <si>
    <t xml:space="preserve"> 4.6m high Electric Fence on 7m Wide sliding Gate</t>
  </si>
  <si>
    <t>17.13.02.02.02.01.01</t>
  </si>
  <si>
    <t xml:space="preserve">Fencing </t>
  </si>
  <si>
    <t>17.13.02.02.02.01.02</t>
  </si>
  <si>
    <t>To FST</t>
  </si>
  <si>
    <t>17.13.02.02.02.01.03.01</t>
  </si>
  <si>
    <t>Single Leaf Opening 1.190 m wide, Pedestrian gate</t>
  </si>
  <si>
    <t>17.13.02.02.02.01.03.02</t>
  </si>
  <si>
    <t>Double Leaf Gate opening 2.4m up to 4m wide</t>
  </si>
  <si>
    <t>17.13.02.02.02.01.03.03</t>
  </si>
  <si>
    <t>Double Leaf Gate opening exceeding 4m and up to 6m wide</t>
  </si>
  <si>
    <t>17.13.02.02.02.01.03.04</t>
  </si>
  <si>
    <t>Double Leaf Gate opening exceeding 6m and up to 8m wide.</t>
  </si>
  <si>
    <t>17.13.02.02.02.01.03.05</t>
  </si>
  <si>
    <t>17.13.02.02.02.01.03.06</t>
  </si>
  <si>
    <t>17.13.02.02.02.01.03.07</t>
  </si>
  <si>
    <t>17.13.02.02.02.01.03.08</t>
  </si>
  <si>
    <t>17.13.02.02.02.01.03.09</t>
  </si>
  <si>
    <t>17.13.02.02.02.01.03.10</t>
  </si>
  <si>
    <t>17.13.02.02.02.02.01</t>
  </si>
  <si>
    <t>17.13.02.02.02.02.02</t>
  </si>
  <si>
    <t>17.13.02.02.02.02.03.01</t>
  </si>
  <si>
    <t>17.13.02.02.02.02.03.02</t>
  </si>
  <si>
    <t>17.13.02.02.02.02.03.03</t>
  </si>
  <si>
    <t>17.13.02.02.02.02.03.04</t>
  </si>
  <si>
    <t>17.13.02.02.02.02.03.05</t>
  </si>
  <si>
    <t>17.13.02.02.02.02.03.06</t>
  </si>
  <si>
    <t>17.13.02.02.02.02.03.07</t>
  </si>
  <si>
    <t>17.13.02.02.02.02.03.08</t>
  </si>
  <si>
    <t>17.13.02.02.02.02.03.09</t>
  </si>
  <si>
    <t>17.13.02.02.02.02.03.10</t>
  </si>
  <si>
    <t>17.13.02.02.02.03.01</t>
  </si>
  <si>
    <t>17.13.02.02.02.03.02</t>
  </si>
  <si>
    <t>17.13.02.02.02.03.03.01</t>
  </si>
  <si>
    <t>17.13.02.02.02.03.03.02</t>
  </si>
  <si>
    <t>17.13.02.02.02.03.03.03</t>
  </si>
  <si>
    <t>17.13.02.02.02.03.03.04</t>
  </si>
  <si>
    <t>17.13.02.02.02.03.03.05</t>
  </si>
  <si>
    <t>17.13.02.02.02.03.03.06</t>
  </si>
  <si>
    <t>17.13.02.02.02.03.03.07</t>
  </si>
  <si>
    <t>17.13.02.02.02.03.03.08</t>
  </si>
  <si>
    <t>17.13.02.02.02.03.03.09</t>
  </si>
  <si>
    <t>17.13.02.02.02.03.03.10</t>
  </si>
  <si>
    <t>17.13.02.02.03</t>
  </si>
  <si>
    <t xml:space="preserve">Supply and Install MAP Vaults </t>
  </si>
  <si>
    <t>General Groundworks</t>
  </si>
  <si>
    <t xml:space="preserve">Site Clearance (Removal of Existing) </t>
  </si>
  <si>
    <t>17.13.04.01.01.01</t>
  </si>
  <si>
    <t>Pallisade (incl electrics)</t>
  </si>
  <si>
    <t>17.13.04.01.01.02</t>
  </si>
  <si>
    <t>Weld Mesh (incl electrics)</t>
  </si>
  <si>
    <t>17.13.04.01.01.03</t>
  </si>
  <si>
    <t>Electric fence only (structural to remain as demarcation)</t>
  </si>
  <si>
    <t>17.13.04.01.01.04</t>
  </si>
  <si>
    <t>Remove existing sill max depth less than 0.25m</t>
  </si>
  <si>
    <t>17.13.04.01.01.05</t>
  </si>
  <si>
    <t>Remove existing sill max depth 0.25m to less than 0.50m</t>
  </si>
  <si>
    <t>17.13.04.01.01.06</t>
  </si>
  <si>
    <t>Remove existing sill max depth 0.50m to less than 1m</t>
  </si>
  <si>
    <t>17.13.04.01.01.07</t>
  </si>
  <si>
    <t>Take Down existing Chain Link Fencing</t>
  </si>
  <si>
    <t>17.13.04.01.01.08</t>
  </si>
  <si>
    <t>Take Down existing Timber and  barbed wire Fencing</t>
  </si>
  <si>
    <t>17.13.04.01.01.09</t>
  </si>
  <si>
    <t>Remove existing fence post foundations</t>
  </si>
  <si>
    <t>17.13.04.01.02.01</t>
  </si>
  <si>
    <t>Camera / Lighting bases</t>
  </si>
  <si>
    <t>17.13.04.01.02.02</t>
  </si>
  <si>
    <t>PCC / FCC Bases</t>
  </si>
  <si>
    <t>17.13.04.01.02.03</t>
  </si>
  <si>
    <t>Excavate and break up existing concrete slabs.</t>
  </si>
  <si>
    <t>17.13.04.01.02.04</t>
  </si>
  <si>
    <t>17.13.04.01.03.01</t>
  </si>
  <si>
    <t>Excavate and removal of existing trees and stumps &lt; 1000mm girth</t>
  </si>
  <si>
    <t>17.13.04.01.03.02</t>
  </si>
  <si>
    <t>Excavate and removal of existing trees and stumps &gt;1000mm girth</t>
  </si>
  <si>
    <t>17.13.04.01.03.03</t>
  </si>
  <si>
    <t>Remove existing shrubs</t>
  </si>
  <si>
    <t>17.13.04.01.03.04</t>
  </si>
  <si>
    <t>Remove existing invasive species</t>
  </si>
  <si>
    <t>17.13.04.02.01</t>
  </si>
  <si>
    <t>Bog mats - Mobilisation per mat.</t>
  </si>
  <si>
    <t>17.13.04.02.02</t>
  </si>
  <si>
    <t>Bog Mat - Weekly hire Per mat.</t>
  </si>
  <si>
    <t>Mat-week</t>
  </si>
  <si>
    <t>17.13.04.02.03</t>
  </si>
  <si>
    <t>Bog Mat  - Weekly Maintenance Per Mat</t>
  </si>
  <si>
    <t>17.13.04.02.04</t>
  </si>
  <si>
    <t>Bog mats - demobilisation per mat.</t>
  </si>
  <si>
    <t>17.13.04.03.01</t>
  </si>
  <si>
    <t>Install Soakaway</t>
  </si>
  <si>
    <t>Install Drainage for Soakaway, 150mm dia</t>
  </si>
  <si>
    <t>General Civils Elements</t>
  </si>
  <si>
    <t>17.13.04.04.01</t>
  </si>
  <si>
    <t>Retaining Wall (1.4m high, length in build up)</t>
  </si>
  <si>
    <t>17.13.04.04.02</t>
  </si>
  <si>
    <t>Bollards (with foundations)</t>
  </si>
  <si>
    <t>17.13.04.04.03</t>
  </si>
  <si>
    <t>17.13.04.04.04</t>
  </si>
  <si>
    <t>17.13.04.04.05</t>
  </si>
  <si>
    <t>Paved areas</t>
  </si>
  <si>
    <t>17.13.04.04.06</t>
  </si>
  <si>
    <t>Concrete slabs</t>
  </si>
  <si>
    <t>17.13.04.04.07.01</t>
  </si>
  <si>
    <t>17.13.04.04.07.02</t>
  </si>
  <si>
    <t>17.13.04.04.08</t>
  </si>
  <si>
    <t>Reinforced concrete slab for plant item</t>
  </si>
  <si>
    <t>17.13.04.04.09</t>
  </si>
  <si>
    <t>Hand Rail</t>
  </si>
  <si>
    <t>17.13.04.04.10</t>
  </si>
  <si>
    <t>Catchpits</t>
  </si>
  <si>
    <t>17.13.04.04.11.01</t>
  </si>
  <si>
    <t>17.13.04.04.11.02</t>
  </si>
  <si>
    <t>Backfill with excavated material</t>
  </si>
  <si>
    <t>17.13.04.04.11.03</t>
  </si>
  <si>
    <t>Backfill with imported material</t>
  </si>
  <si>
    <t>17.13.04.04.12.01</t>
  </si>
  <si>
    <t>Haul Road</t>
  </si>
  <si>
    <t>17.13.04.04.13.01</t>
  </si>
  <si>
    <t>Building Hardening</t>
  </si>
  <si>
    <t>Removal Works (Demolition)</t>
  </si>
  <si>
    <t>17.13.06.01.01</t>
  </si>
  <si>
    <t>Removal of external brick walls.</t>
  </si>
  <si>
    <t>17.13.06.01.02</t>
  </si>
  <si>
    <t>Break up existing Foundations.</t>
  </si>
  <si>
    <t>17.13.06.01.03</t>
  </si>
  <si>
    <t>Removal of existing concrete trench covers and replace with GRP covers</t>
  </si>
  <si>
    <t>17.13.06.01.04</t>
  </si>
  <si>
    <t>Remove and dispose of existing single door. (2200mm x 930mm).</t>
  </si>
  <si>
    <t>17.13.06.01.05</t>
  </si>
  <si>
    <t>Remove and dispose of existing One-and-a-half door. (2200mm x 1300mm).</t>
  </si>
  <si>
    <t>17.13.06.01.06</t>
  </si>
  <si>
    <t>Remove and dispose of existing Double door. (2200mm x 1850mm).</t>
  </si>
  <si>
    <t>External Works (supply and install)</t>
  </si>
  <si>
    <t>17.13.06.02.01</t>
  </si>
  <si>
    <t>SEAP2 Security Rated Single Leaf Door &amp; Frame (2200mm x 930mm),</t>
  </si>
  <si>
    <t>17.13.06.02.02</t>
  </si>
  <si>
    <t>SEAP2 Security Rated Double Leaf Door &amp; Frame (2200mm x 1850mm)</t>
  </si>
  <si>
    <t>17.13.06.02.03</t>
  </si>
  <si>
    <t>SEAP2 Security Rated One &amp; and Half Leaf Door &amp; Frame (2200mm x 1300mm)</t>
  </si>
  <si>
    <t>17.13.06.02.04</t>
  </si>
  <si>
    <t>SEAP3 Security Rated Single Leaf Door &amp; Frame (2200mm x 930mm),</t>
  </si>
  <si>
    <t>17.13.06.02.05</t>
  </si>
  <si>
    <t>SEAP3 Security Rated Double Leaf Door &amp; Frame (2200mm x 1850mm)</t>
  </si>
  <si>
    <t>17.13.06.02.06</t>
  </si>
  <si>
    <t>SEAP3 Security Rated One &amp; and Half Leaf Door &amp; Frame (2200mm x 1300mm)</t>
  </si>
  <si>
    <t>17.13.06.02.07</t>
  </si>
  <si>
    <t>SEAP4 Security Rated Single Leaf Door &amp; Frame (2200mm x 930mm),</t>
  </si>
  <si>
    <t>17.13.06.02.08</t>
  </si>
  <si>
    <t>SEAP4 Security Rated Double Leaf Door &amp; Frame (2200mm x 1850mm)</t>
  </si>
  <si>
    <t>17.13.06.02.09</t>
  </si>
  <si>
    <t>SEAP4 Security Rated One &amp; and Half Leaf Door &amp; Frame (2200mm x 1300mm)</t>
  </si>
  <si>
    <t>17.13.06.02.10</t>
  </si>
  <si>
    <t>Extra over for Stainless steel, key access &amp; lever handles both sides, auto bolt &amp; lock internal thumb turn.</t>
  </si>
  <si>
    <t>17.13.06.02.11</t>
  </si>
  <si>
    <t>E/O single doors for fire rating</t>
  </si>
  <si>
    <t>17.13.06.02.12</t>
  </si>
  <si>
    <t>E/O double doors for fire rating</t>
  </si>
  <si>
    <t>17.13.06.02.13</t>
  </si>
  <si>
    <t>E/O One &amp; and Half doors for fire rating</t>
  </si>
  <si>
    <t>17.13.06.02.14</t>
  </si>
  <si>
    <t>E/O doors for Spring loaded shoot bolts for passive leaf</t>
  </si>
  <si>
    <t>17.13.06.02.15</t>
  </si>
  <si>
    <t>GRP to existing Building. (ALLOWANCE)</t>
  </si>
  <si>
    <t>17.13.06.02.16</t>
  </si>
  <si>
    <t>Extra Over for incorporating XPM mesh into Windows</t>
  </si>
  <si>
    <t>17.13.06.02.17</t>
  </si>
  <si>
    <t>Extra Over for incorporating XPM mesh into Access Points</t>
  </si>
  <si>
    <t>17.13.06.02.18</t>
  </si>
  <si>
    <t>Extra Over for incorporating XPM mesh into roof</t>
  </si>
  <si>
    <t>17.13.06.02.19</t>
  </si>
  <si>
    <t>Extra over Hardening of external staircases up to 4m above ground level</t>
  </si>
  <si>
    <t>17.13.06.02.21</t>
  </si>
  <si>
    <t>Anti Climb devices to building structures</t>
  </si>
  <si>
    <t>Internal Works (supply and install)</t>
  </si>
  <si>
    <t>17.13.06.03.01</t>
  </si>
  <si>
    <t>17.13.06.03.02</t>
  </si>
  <si>
    <t>17.13.06.03.03</t>
  </si>
  <si>
    <t>17.13.06.03.04</t>
  </si>
  <si>
    <t>17.13.06.03.05</t>
  </si>
  <si>
    <t>17.13.06.03.06</t>
  </si>
  <si>
    <t>17.13.06.03.07</t>
  </si>
  <si>
    <t>E/O for inclusion of Vision Panel for Internal Single Leaf Door</t>
  </si>
  <si>
    <t>17.13.06.03.08</t>
  </si>
  <si>
    <t>E/O for inclusion of Vision Panel for Internal One and Half Leaf Door</t>
  </si>
  <si>
    <t>17.13.06.03.09</t>
  </si>
  <si>
    <t>E/O for inclusion of Vision Panel for Internal Double Leaf Door</t>
  </si>
  <si>
    <t>17.13.06.03.10</t>
  </si>
  <si>
    <t>17.13.06.03.11</t>
  </si>
  <si>
    <t>17.13.06.03.12</t>
  </si>
  <si>
    <t>Building Works (Stengthening Existing)</t>
  </si>
  <si>
    <t>17.13.06.04.01.01</t>
  </si>
  <si>
    <t>17.13.06.04.01.02</t>
  </si>
  <si>
    <t>Walls</t>
  </si>
  <si>
    <t>17.13.06.04.01.03</t>
  </si>
  <si>
    <t>Floors</t>
  </si>
  <si>
    <t>17.13.06.04.01.04</t>
  </si>
  <si>
    <t>17.13.06.04.01.05</t>
  </si>
  <si>
    <t>Bar Sets</t>
  </si>
  <si>
    <t>17.13.06.04.01.06</t>
  </si>
  <si>
    <t>Brick up Windows</t>
  </si>
  <si>
    <t>17.13.06.04.01.07</t>
  </si>
  <si>
    <t>Buidling Works (New Build)</t>
  </si>
  <si>
    <t>17.13.06.04.02.01</t>
  </si>
  <si>
    <t>17.13.06.04.02.02</t>
  </si>
  <si>
    <t>17.13.06.04.02.03</t>
  </si>
  <si>
    <t>17.13.06.04.02.04</t>
  </si>
  <si>
    <t>17.13.06.04.02.05</t>
  </si>
  <si>
    <t>Complete ISS Kiosk (incl all doors/sensors etc)</t>
  </si>
  <si>
    <t>17.13.06.04.02.06</t>
  </si>
  <si>
    <t>17.13.06.04.02.07</t>
  </si>
  <si>
    <t>Access Control and Building Hardening</t>
  </si>
  <si>
    <t>17.13.06.05.01.01</t>
  </si>
  <si>
    <t>Fully equipped access work station</t>
  </si>
  <si>
    <t>17.13.06.05.01.03</t>
  </si>
  <si>
    <t>Power Fence integration to access control system</t>
  </si>
  <si>
    <t>17.13.06.05.01.06</t>
  </si>
  <si>
    <t>UPS Cabinet</t>
  </si>
  <si>
    <t>17.13.06.05.01.07</t>
  </si>
  <si>
    <t>Bypass Cabinet</t>
  </si>
  <si>
    <t>17.13.06.05.01.08</t>
  </si>
  <si>
    <t>Battery Cubicles / Cabinets</t>
  </si>
  <si>
    <t>17.13.06.05.01.09</t>
  </si>
  <si>
    <t>Security Kiosk Distribution Board</t>
  </si>
  <si>
    <t>17.13.06.05.01.10</t>
  </si>
  <si>
    <t>Security System Distribution Board</t>
  </si>
  <si>
    <t>17.13.06.05.01.11</t>
  </si>
  <si>
    <t>ADACS Cabinet</t>
  </si>
  <si>
    <t>17.13.06.05.01.12</t>
  </si>
  <si>
    <t>Key Safe</t>
  </si>
  <si>
    <t>17.13.06.05.02.01</t>
  </si>
  <si>
    <t>15m Detection PIR</t>
  </si>
  <si>
    <t>17.13.06.05.02.02</t>
  </si>
  <si>
    <t>Internal Sounder</t>
  </si>
  <si>
    <t>17.13.06.05.02.03</t>
  </si>
  <si>
    <t>Internal Strobe</t>
  </si>
  <si>
    <t>17.13.06.05.02.04</t>
  </si>
  <si>
    <t>HID Iclass external reader</t>
  </si>
  <si>
    <t>17.13.06.05.02.05</t>
  </si>
  <si>
    <t>HID Iclass internal reader</t>
  </si>
  <si>
    <t>17.13.06.05.02.06</t>
  </si>
  <si>
    <t>Door Release Button (Silver type)</t>
  </si>
  <si>
    <t>17.13.06.05.02.07</t>
  </si>
  <si>
    <t>Emergency Break Glass push button</t>
  </si>
  <si>
    <t>17.13.06.05.02.08</t>
  </si>
  <si>
    <t>Internal Door Closer (max door weight 100kg)</t>
  </si>
  <si>
    <t>17.13.06.05.02.09</t>
  </si>
  <si>
    <t>Internal / External Door Closer (max door weight 160kg)</t>
  </si>
  <si>
    <t>17.13.06.05.02.10</t>
  </si>
  <si>
    <t>Armoured Door Loop</t>
  </si>
  <si>
    <t>17.13.06.05.02.11</t>
  </si>
  <si>
    <t>Single Monitored Mag Lock (holding force 544Kg)</t>
  </si>
  <si>
    <t>17.13.06.05.02.12</t>
  </si>
  <si>
    <t>Double Monitored Mag Lock (holding force 544Kg)</t>
  </si>
  <si>
    <t>17.13.06.05.02.13</t>
  </si>
  <si>
    <t>External Monitored Mag Lock (holding force 544Kg)</t>
  </si>
  <si>
    <t>17.13.06.05.02.14</t>
  </si>
  <si>
    <t>Electric Door release</t>
  </si>
  <si>
    <t>17.13.06.05.02.15</t>
  </si>
  <si>
    <t>SEAP approved door Contact</t>
  </si>
  <si>
    <t>17.13.06.05.02.16</t>
  </si>
  <si>
    <t>Door Key pad</t>
  </si>
  <si>
    <t>17.13.06.05.02.17</t>
  </si>
  <si>
    <t>Panic Alarm Button</t>
  </si>
  <si>
    <t>17.13.06.05.02.18</t>
  </si>
  <si>
    <t>Eyewash Station</t>
  </si>
  <si>
    <t>17.13.06.05.02.19</t>
  </si>
  <si>
    <t>Intercom Unit</t>
  </si>
  <si>
    <t>17.13.06.05.02.20</t>
  </si>
  <si>
    <t>Intake Fan</t>
  </si>
  <si>
    <t>17.13.06.05.02.21</t>
  </si>
  <si>
    <t>Extract Fan</t>
  </si>
  <si>
    <t>17.13.06.05.02.22</t>
  </si>
  <si>
    <t>Other - Contractor to Specify- Combi pin and swipe external (de-activation and count)</t>
  </si>
  <si>
    <t>C-Equ-Civ-Dis--top-Gen-1</t>
  </si>
  <si>
    <t>C-Equ-Civ-Dis-contam--Gen-0</t>
  </si>
  <si>
    <t>C-Equ-Civ-Dis-hazard--Gen-0</t>
  </si>
  <si>
    <t>C-Equ-Civ-Ear-Excava-roc-Gen-3</t>
  </si>
  <si>
    <t>C-Equ-Civ-Dis-Storag--Gen-0</t>
  </si>
  <si>
    <t>E-Ear-Excava--Gen-0</t>
  </si>
  <si>
    <t>S-p-7.45m-D32-Gen-0</t>
  </si>
  <si>
    <t>General power cable duct</t>
  </si>
  <si>
    <t xml:space="preserve">Disposal 15km (material other than topsoil, rock or artificial hard material) </t>
  </si>
  <si>
    <t>Disposal Contaminated 15km (Hazardous Unreactive )</t>
  </si>
  <si>
    <t>Disposal Contaminated 15km (incl tax)</t>
  </si>
  <si>
    <t xml:space="preserve">Selected material deposit spoil heaps on site 100m - double handled for general filling </t>
  </si>
  <si>
    <t>Filling of selected material from spoil heaps on site 500m to create bunds</t>
  </si>
  <si>
    <t>Earthing tape 50x6 (inc. Excav Backfill &amp; Topsoil)</t>
  </si>
  <si>
    <t>C-Sit-Civ-Cle-Stumps-500-Gen-0</t>
  </si>
  <si>
    <t>Stump Clearance 500mm-1m</t>
  </si>
  <si>
    <t>04.04.02</t>
  </si>
  <si>
    <t>Supply to Site #1</t>
  </si>
  <si>
    <t>04.04.06</t>
  </si>
  <si>
    <t>Supply to Site #2</t>
  </si>
  <si>
    <t>04.04.10</t>
  </si>
  <si>
    <t>Supply to Site #3</t>
  </si>
  <si>
    <t>04.04.38</t>
  </si>
  <si>
    <t>Supply to Site #10</t>
  </si>
  <si>
    <t>04.05.02</t>
  </si>
  <si>
    <t>04.05.06</t>
  </si>
  <si>
    <t>04.05.10</t>
  </si>
  <si>
    <t>04.05.38</t>
  </si>
  <si>
    <t>04.06.02</t>
  </si>
  <si>
    <t>04.06.06</t>
  </si>
  <si>
    <t>04.06.10</t>
  </si>
  <si>
    <t>04.06.38</t>
  </si>
  <si>
    <t>04.07.02</t>
  </si>
  <si>
    <t>04.07.06</t>
  </si>
  <si>
    <t>04.07.10</t>
  </si>
  <si>
    <t>04.07.38</t>
  </si>
  <si>
    <t>04.08.02</t>
  </si>
  <si>
    <t>04.08.06</t>
  </si>
  <si>
    <t>04.08.10</t>
  </si>
  <si>
    <t>04.08.38</t>
  </si>
  <si>
    <t>04.09.02</t>
  </si>
  <si>
    <t>04.09.06</t>
  </si>
  <si>
    <t>04.09.10</t>
  </si>
  <si>
    <t>04.09.38</t>
  </si>
  <si>
    <t>04.10.02</t>
  </si>
  <si>
    <t>04.10.06</t>
  </si>
  <si>
    <t>04.10.10</t>
  </si>
  <si>
    <t>04.10.38</t>
  </si>
  <si>
    <t>04.11.02</t>
  </si>
  <si>
    <t>04.11.06</t>
  </si>
  <si>
    <t>04.11.10</t>
  </si>
  <si>
    <t>04.11.38</t>
  </si>
  <si>
    <t>05.06.01.11.03.07.07.02</t>
  </si>
  <si>
    <t>Preparing Pile Heads</t>
  </si>
  <si>
    <t>05.06.01.21.03.07.07.02</t>
  </si>
  <si>
    <t>05.06.01.22.03.07.07.02</t>
  </si>
  <si>
    <t>05.06.01.23.03.07.07.02</t>
  </si>
  <si>
    <t>05.06.01.24.03.07.07.02</t>
  </si>
  <si>
    <t>05.06.01.25.03.07.07.02</t>
  </si>
  <si>
    <t>05.06.01.26.03.07.07.02</t>
  </si>
  <si>
    <t>05.06.01.41.03.07.07.02</t>
  </si>
  <si>
    <t>05.06.01.42.03.07.07.02</t>
  </si>
  <si>
    <t>05.06.01.43.03.07.07.02</t>
  </si>
  <si>
    <t>05.06.01.44.03.07.07.02</t>
  </si>
  <si>
    <t>05.06.01.45.03.07.07.02</t>
  </si>
  <si>
    <t>05.06.01.46.03.07.07.02</t>
  </si>
  <si>
    <t>05.06.01.47.03.07.07.02</t>
  </si>
  <si>
    <t>05.06.01.61.03.07.07.02</t>
  </si>
  <si>
    <t>05.06.02.25.03.07.07.02</t>
  </si>
  <si>
    <t>05.06.02.43.03.07.07.02</t>
  </si>
  <si>
    <t>05.06.02.83.03.07.07.02</t>
  </si>
  <si>
    <t>05.08.01.02.11</t>
  </si>
  <si>
    <t>Extra over for hand excavation</t>
  </si>
  <si>
    <t>05.08.01.08.02</t>
  </si>
  <si>
    <t>Seeding &amp; Turfing</t>
  </si>
  <si>
    <t>05.08.01.14.05</t>
  </si>
  <si>
    <t>Tree Replanting</t>
  </si>
  <si>
    <t>05.08.06.01.12</t>
  </si>
  <si>
    <t>Tower Lights</t>
  </si>
  <si>
    <t>06.03.01.08.01.46.04</t>
  </si>
  <si>
    <t>Grass Seed (0.05kg/m2)</t>
  </si>
  <si>
    <t>06.03.01.08.03</t>
  </si>
  <si>
    <t>Satellite Site Establishment</t>
  </si>
  <si>
    <t>06.03.02.07.02.02</t>
  </si>
  <si>
    <t>Solid Bonding - Link Box - Single - Gantry Mounted (Type 1,2&amp;3)</t>
  </si>
  <si>
    <t>06.03.02.07.02.03</t>
  </si>
  <si>
    <t>Solid Bonding - Link Box - Single - Buried (Type 4)</t>
  </si>
  <si>
    <t>06.03.02.07.02.04</t>
  </si>
  <si>
    <t>Solid Bonding - Link Box - S3 to 1 - Gantry Mounted (Type 5,6 &amp;7)</t>
  </si>
  <si>
    <t>06.03.02.07.02.05</t>
  </si>
  <si>
    <t>Solid Bonding - Link Box - 3 to 1 - Buried (Type 8,9 &amp; 10)</t>
  </si>
  <si>
    <t>06.03.02.07.02.06</t>
  </si>
  <si>
    <t>Solid Bonding - Link Box - Single Concentric - Gantry Mounted (Type 11,12&amp;13)</t>
  </si>
  <si>
    <t>06.03.02.07.02.07</t>
  </si>
  <si>
    <t>Solid Bonding - Link Box - Single Concentric - Buried (Type 14, 15 &amp; 16)</t>
  </si>
  <si>
    <t>06.03.02.07.02.08</t>
  </si>
  <si>
    <t>Solid Bonding - Link Box - Concentric Cross 3 to 1 - Buried (Type 17, 18 &amp; 19 )</t>
  </si>
  <si>
    <t>06.03.02.07.02.09</t>
  </si>
  <si>
    <t>Solid Bonding - Link Box - Concentric Through 3 to 1 - Buried (Type 20 &amp; 21 )</t>
  </si>
  <si>
    <t>06.03.02.07.02.10</t>
  </si>
  <si>
    <t>Link Box - Other</t>
  </si>
  <si>
    <t>06.03.02.07.02.11</t>
  </si>
  <si>
    <t>Link Pillar - LPM16A</t>
  </si>
  <si>
    <t>06.03.02.07.02.12</t>
  </si>
  <si>
    <t>Link Pillar - LPM19A/90</t>
  </si>
  <si>
    <t>06.03.02.07.02.13</t>
  </si>
  <si>
    <t>Link Pillar - LPM21</t>
  </si>
  <si>
    <t>06.03.02.07.02.14</t>
  </si>
  <si>
    <t>Link Pillar - LPM23/90</t>
  </si>
  <si>
    <t>06.03.03.01.03.02</t>
  </si>
  <si>
    <t>06.03.03.01.03.03.01</t>
  </si>
  <si>
    <t>06.03.03.01.03.03.02</t>
  </si>
  <si>
    <t>06.03.03.01.03.04.02</t>
  </si>
  <si>
    <t>Excavate Trench - Hand Dig</t>
  </si>
  <si>
    <t>06.03.03.01.07.04</t>
  </si>
  <si>
    <t>06.03.03.02.03.04.02</t>
  </si>
  <si>
    <t>06.03.03.02.08.04</t>
  </si>
  <si>
    <t>06.03.03.04.07.04</t>
  </si>
  <si>
    <t>06.03.03.04.10.01</t>
  </si>
  <si>
    <t>06.03.03.04.10.02</t>
  </si>
  <si>
    <t>06.03.03.04.10.04</t>
  </si>
  <si>
    <t>06.03.03.04.11.02</t>
  </si>
  <si>
    <t>06.04.01.03.06</t>
  </si>
  <si>
    <t>06.04.01.03.15.04.02</t>
  </si>
  <si>
    <t>06.04.01.06.03.01</t>
  </si>
  <si>
    <t>06.04.01.06.04</t>
  </si>
  <si>
    <t>06.04.01.07</t>
  </si>
  <si>
    <t>06.04.01.10.01.04.02</t>
  </si>
  <si>
    <t>Purge and Gel (Including Cut &amp; Cap)</t>
  </si>
  <si>
    <t>06.05.01.05.01</t>
  </si>
  <si>
    <t>Spike, Cut &amp; Cap</t>
  </si>
  <si>
    <t>06.05.01.05.02</t>
  </si>
  <si>
    <t>Nitrogen Purge</t>
  </si>
  <si>
    <t>06.05.01.05.03</t>
  </si>
  <si>
    <t>Gel</t>
  </si>
  <si>
    <t>07.03.01.02.01.02.04</t>
  </si>
  <si>
    <t>07.03.01.03.01.03</t>
  </si>
  <si>
    <t>Basic 6m length - Extra over rate after 4 weeks hire</t>
  </si>
  <si>
    <t>07.03.01.03.01.04</t>
  </si>
  <si>
    <t>Each 3m extension - Extra Over rate after 4 weeks hire</t>
  </si>
  <si>
    <t>07.03.01.03.02.03</t>
  </si>
  <si>
    <t>07.03.01.03.02.04</t>
  </si>
  <si>
    <t>07.03.01.03.03.03</t>
  </si>
  <si>
    <t>07.03.01.03.03.04</t>
  </si>
  <si>
    <t>07.03.01.03.04.03</t>
  </si>
  <si>
    <t>07.03.01.03.04.04</t>
  </si>
  <si>
    <t>07.03.01.03.05.03</t>
  </si>
  <si>
    <t>07.03.01.03.05.04</t>
  </si>
  <si>
    <t>07.03.01.03.06.03</t>
  </si>
  <si>
    <t>07.03.01.03.06.04</t>
  </si>
  <si>
    <t>07.03.01.03.07.03</t>
  </si>
  <si>
    <t>07.03.01.03.07.04</t>
  </si>
  <si>
    <t>07.03.01.03.08.03</t>
  </si>
  <si>
    <t>07.03.01.03.08.04</t>
  </si>
  <si>
    <t>07.03.01.03.09.03</t>
  </si>
  <si>
    <t>07.03.01.03.09.04</t>
  </si>
  <si>
    <t>07.03.01.03.10.02</t>
  </si>
  <si>
    <t>Extra over weekly rate beyond 4 weeks hire</t>
  </si>
  <si>
    <t>07.03.01.03.13.03</t>
  </si>
  <si>
    <t>Thermal Uprating</t>
  </si>
  <si>
    <t>07.03.02.03.03.01.01</t>
  </si>
  <si>
    <t>Twin Conductor</t>
  </si>
  <si>
    <t>07.03.02.03.03.01.02</t>
  </si>
  <si>
    <t>Triple Conductor</t>
  </si>
  <si>
    <t>07.03.02.03.03.01.03</t>
  </si>
  <si>
    <t>Quad Conductor</t>
  </si>
  <si>
    <t>07.03.02.03.03.02.01</t>
  </si>
  <si>
    <t>07.03.02.03.03.02.02</t>
  </si>
  <si>
    <t>07.03.02.03.03.02.03</t>
  </si>
  <si>
    <t>07.03.02.03.03.03.01</t>
  </si>
  <si>
    <t>07.03.02.03.03.03.02</t>
  </si>
  <si>
    <t>07.03.02.03.03.03.03</t>
  </si>
  <si>
    <t>07.03.03.05.06.08.02</t>
  </si>
  <si>
    <t>07.03.04.02.07.04</t>
  </si>
  <si>
    <t>Installation of Step Bolts L2/L3/L8 Towers</t>
  </si>
  <si>
    <t>07.03.04.02.07.05</t>
  </si>
  <si>
    <t>Installation of Step Bolts L6/L12 Towers</t>
  </si>
  <si>
    <t>07.04.01.03.01.03</t>
  </si>
  <si>
    <t>07.04.01.03.01.04</t>
  </si>
  <si>
    <t>07.04.01.03.02.03</t>
  </si>
  <si>
    <t>07.04.01.03.02.04</t>
  </si>
  <si>
    <t>07.04.01.03.03.03</t>
  </si>
  <si>
    <t>07.04.01.03.03.04</t>
  </si>
  <si>
    <t>07.04.01.03.04.03</t>
  </si>
  <si>
    <t>07.04.01.03.04.04</t>
  </si>
  <si>
    <t>07.04.01.03.05.03</t>
  </si>
  <si>
    <t>07.04.01.03.05.04</t>
  </si>
  <si>
    <t>07.04.01.03.06.03</t>
  </si>
  <si>
    <t>07.04.01.03.06.04</t>
  </si>
  <si>
    <t>07.04.01.03.07.03</t>
  </si>
  <si>
    <t>07.04.01.03.07.04</t>
  </si>
  <si>
    <t>07.04.01.03.08.03</t>
  </si>
  <si>
    <t>07.04.01.03.08.04</t>
  </si>
  <si>
    <t>07.04.01.03.09.03</t>
  </si>
  <si>
    <t>07.04.01.03.09.04</t>
  </si>
  <si>
    <t>07.04.01.03.10.02</t>
  </si>
  <si>
    <t>07.04.03.04.04.08.02</t>
  </si>
  <si>
    <t>17.13.01.03.01</t>
  </si>
  <si>
    <t>Mobilise site cabins</t>
  </si>
  <si>
    <t>17.13.01.03.14</t>
  </si>
  <si>
    <t>Demobilise site cabins</t>
  </si>
  <si>
    <t>17.13.01.03.17</t>
  </si>
  <si>
    <t>Provision of Communications - Telephone / Broadband</t>
  </si>
  <si>
    <t>17.13.01.03.18</t>
  </si>
  <si>
    <t>Provision of Communications -Satellite</t>
  </si>
  <si>
    <t>17.13.01.03.19</t>
  </si>
  <si>
    <t>Compound Task Lighting - Towers</t>
  </si>
  <si>
    <t>17.13.01.03.20</t>
  </si>
  <si>
    <t>Compound Task Lighting - Halogen Type to exterior of cabins</t>
  </si>
  <si>
    <t>17.13.01.03.22</t>
  </si>
  <si>
    <t>Extra over for supply of eco-cabin size: 16ft x 8ft</t>
  </si>
  <si>
    <t>17.13.01.03.23</t>
  </si>
  <si>
    <t>Extra over for supply of eco-cabin size: 24ft x 8ft</t>
  </si>
  <si>
    <t>17.13.01.03.24</t>
  </si>
  <si>
    <t>Extra over for supply of eco-cabin size: 32ft x 10ft</t>
  </si>
  <si>
    <t>17.13.01.03.25</t>
  </si>
  <si>
    <t>Extra over for supply of eco-shower and drying room size: 24ft x 8ft</t>
  </si>
  <si>
    <t>17.13.01.03.26</t>
  </si>
  <si>
    <t>Extra over for supply of eco-gatehouse: 8ft</t>
  </si>
  <si>
    <t>Assumptions Clarification</t>
  </si>
  <si>
    <t>Example Code</t>
  </si>
  <si>
    <t>Assumptions</t>
  </si>
  <si>
    <t xml:space="preserve">Appropriate CESMM4 item </t>
  </si>
  <si>
    <t>Cost (£)</t>
  </si>
  <si>
    <t>Cost Breakdown (£)</t>
  </si>
  <si>
    <t>e.g. [steel clad building]</t>
  </si>
  <si>
    <t>e.g. [metal roof]</t>
  </si>
  <si>
    <t xml:space="preserve">Note: Codes are not exhaustive and costbreakdowns will be used for other voltages. </t>
  </si>
  <si>
    <t>e.g. [x] kg steel per tower</t>
  </si>
  <si>
    <t xml:space="preserve">Note: Codes are not exhaustive and assumptions provided will be used in other sections of the CBS where appropriate. </t>
  </si>
  <si>
    <t>Note: Wound plant are modelled from a limited number of datapoints based on modelled / EPD data</t>
  </si>
  <si>
    <t>MIMS Code</t>
  </si>
  <si>
    <t>kV</t>
  </si>
  <si>
    <t>Asset Class</t>
  </si>
  <si>
    <t>Cost</t>
  </si>
  <si>
    <t>Plant £</t>
  </si>
  <si>
    <t>Cost million £</t>
  </si>
  <si>
    <t>Carbon</t>
  </si>
  <si>
    <t>Weight</t>
  </si>
  <si>
    <t>A1-3 kgCO2e</t>
  </si>
  <si>
    <t>tonnes</t>
  </si>
  <si>
    <t>kgCO2</t>
  </si>
  <si>
    <t>TS4SG1</t>
  </si>
  <si>
    <t>SGT 400/275 1100MVA</t>
  </si>
  <si>
    <t>kV_400</t>
  </si>
  <si>
    <t>TS4SG2</t>
  </si>
  <si>
    <t>SGT 400/132kV 240MVA</t>
  </si>
  <si>
    <t>TS4SG3</t>
  </si>
  <si>
    <t>SGT 275/132kV 240MVA</t>
  </si>
  <si>
    <t>TS4SG4</t>
  </si>
  <si>
    <t>SGT 400/132 250MVA</t>
  </si>
  <si>
    <t>https://library.e.abb.com/public/e7c381463152c60bc1256de900407090/PT%20250%20MVA.pdf</t>
  </si>
  <si>
    <t>TS4SG5</t>
  </si>
  <si>
    <t>TS4SG6</t>
  </si>
  <si>
    <t>TS4SG7</t>
  </si>
  <si>
    <t>TS4SG8</t>
  </si>
  <si>
    <t>TS4SG9</t>
  </si>
  <si>
    <t>RM4CB1</t>
  </si>
  <si>
    <t>RQ4BO3</t>
  </si>
  <si>
    <t>RR4SE5</t>
  </si>
  <si>
    <t>RR4SH2</t>
  </si>
  <si>
    <t>RS4SV1</t>
  </si>
  <si>
    <t>RS4SV2</t>
  </si>
  <si>
    <t>TS2SG1</t>
  </si>
  <si>
    <t>kV_275</t>
  </si>
  <si>
    <t>TS2SG3</t>
  </si>
  <si>
    <t>TS2SG4</t>
  </si>
  <si>
    <t>TS2SG5</t>
  </si>
  <si>
    <t>TS2SG6</t>
  </si>
  <si>
    <t>TS2SG2</t>
  </si>
  <si>
    <t>TS2SG7</t>
  </si>
  <si>
    <t>RM2CB1</t>
  </si>
  <si>
    <t>RQ2BO2</t>
  </si>
  <si>
    <t>RR2SE3</t>
  </si>
  <si>
    <t>RR2SH1</t>
  </si>
  <si>
    <t>RS2SV1</t>
  </si>
  <si>
    <t>RM1CB6</t>
  </si>
  <si>
    <t>kV_132</t>
  </si>
  <si>
    <t>RR1SE3</t>
  </si>
  <si>
    <t>RM8CB1</t>
  </si>
  <si>
    <t>LV_Subs</t>
  </si>
  <si>
    <t>RR3NA1</t>
  </si>
  <si>
    <t>RR8SH3</t>
  </si>
  <si>
    <t>TS6SG1</t>
  </si>
  <si>
    <t>Name</t>
  </si>
  <si>
    <t>CAT Database Code (for reference)</t>
  </si>
  <si>
    <t>Construction Materials</t>
  </si>
  <si>
    <t>Trenches, Ducts &amp; Drainage</t>
  </si>
  <si>
    <t>Fittings - Pilots, Spacers &amp; Insulator Dishes</t>
  </si>
  <si>
    <t>Fittings - Tension &amp; Suspension Sets</t>
  </si>
  <si>
    <t>Switchgear - GIS</t>
  </si>
  <si>
    <t>Switchgear - AIS</t>
  </si>
  <si>
    <t>Towers &amp; Pylons</t>
  </si>
  <si>
    <t>Roads &amp; Site Access</t>
  </si>
  <si>
    <t>Electrical Assets - Transformers</t>
  </si>
  <si>
    <t>Electrical Assets - Other</t>
  </si>
  <si>
    <t>Site Security &amp; Services</t>
  </si>
  <si>
    <t>Transport mode</t>
  </si>
  <si>
    <t>Quantity</t>
  </si>
  <si>
    <t>Default</t>
  </si>
  <si>
    <t>Custom</t>
  </si>
  <si>
    <t>Asset type</t>
  </si>
  <si>
    <t>Road emissions</t>
  </si>
  <si>
    <t>Ship emissions</t>
  </si>
  <si>
    <t>Default - Road (km)</t>
  </si>
  <si>
    <t>Material type</t>
  </si>
  <si>
    <t>Construction_materials</t>
  </si>
  <si>
    <t>Electrical_assets_other</t>
  </si>
  <si>
    <t>Electrical_assets_transformers</t>
  </si>
  <si>
    <t>Switchgear_AIS</t>
  </si>
  <si>
    <t>Switchgear_GIS</t>
  </si>
  <si>
    <t>Roads_Site_Access</t>
  </si>
  <si>
    <t>Fittings_Pilots_Spacers_Insulator_Dishes</t>
  </si>
  <si>
    <t>Fittings_Tension_Suspension_Sets</t>
  </si>
  <si>
    <t>Site_Security_Services</t>
  </si>
  <si>
    <t>Towers_Pylons</t>
  </si>
  <si>
    <t>Trenches_Ducts_Drainage</t>
  </si>
  <si>
    <t>Category_name</t>
  </si>
  <si>
    <t>Weight (kg)</t>
  </si>
  <si>
    <t>Custom travel - road (km)</t>
  </si>
  <si>
    <t>Default -Ship (km)</t>
  </si>
  <si>
    <t>Custom travel -Ship (km)</t>
  </si>
  <si>
    <t>A1-A3 (kgCO2e)</t>
  </si>
  <si>
    <t>A4 (kgCO2e)</t>
  </si>
  <si>
    <t>SSEN Category</t>
  </si>
  <si>
    <t xml:space="preserve">doubled plant as put down and pick up </t>
  </si>
  <si>
    <t xml:space="preserve">GIS </t>
  </si>
  <si>
    <t>Laying</t>
  </si>
  <si>
    <t>Compacting</t>
  </si>
  <si>
    <t>Insu</t>
  </si>
  <si>
    <t>Demolition</t>
  </si>
  <si>
    <t>Temporary Equipment</t>
  </si>
  <si>
    <t>Generic Carbon Intensity Values</t>
  </si>
  <si>
    <t>Value</t>
  </si>
  <si>
    <t>Carbon Intensity</t>
  </si>
  <si>
    <t>N/A</t>
  </si>
  <si>
    <t xml:space="preserve">Carboon Report Workings </t>
  </si>
  <si>
    <t>Civils &amp; Groundworks</t>
  </si>
  <si>
    <t>Disposal</t>
  </si>
  <si>
    <t>contaminated</t>
  </si>
  <si>
    <t>15km</t>
  </si>
  <si>
    <t>Disposal Contaminated (incl tax)</t>
  </si>
  <si>
    <t>CESMM 4</t>
  </si>
  <si>
    <t xml:space="preserve">Disposal (material other than topsoil, rock or artificial hard material) </t>
  </si>
  <si>
    <t>hazardous</t>
  </si>
  <si>
    <t>Disposal Contaminated  (Hazardous Unreactive )</t>
  </si>
  <si>
    <t>rock</t>
  </si>
  <si>
    <t>Storage</t>
  </si>
  <si>
    <t>topsoil</t>
  </si>
  <si>
    <t>Earthworks</t>
  </si>
  <si>
    <t>Strip</t>
  </si>
  <si>
    <t>deposit</t>
  </si>
  <si>
    <t>Selected material deposit in spoil heaps on site - double handled for general filling</t>
  </si>
  <si>
    <t>other</t>
  </si>
  <si>
    <t>0.25-2</t>
  </si>
  <si>
    <t>Filling</t>
  </si>
  <si>
    <t>Filling of selected material from spoil heaps on site to create bunds</t>
  </si>
  <si>
    <t xml:space="preserve">Civils </t>
  </si>
  <si>
    <t>Clearance</t>
  </si>
  <si>
    <t>Clearance and removal of obstructions over site</t>
  </si>
  <si>
    <t>ha</t>
  </si>
  <si>
    <t>CESMM4 D1.1.0.01</t>
  </si>
  <si>
    <t>Wooded</t>
  </si>
  <si>
    <t>Hedges and Small Trees</t>
  </si>
  <si>
    <t xml:space="preserve">Clearance and removal of wooded areas </t>
  </si>
  <si>
    <t>CESMM4 D2.1.0.02</t>
  </si>
  <si>
    <t>Trees &amp; Stumps</t>
  </si>
  <si>
    <t>1-2m</t>
  </si>
  <si>
    <t>CESMM4 ZZ5.1.1.02</t>
  </si>
  <si>
    <t>Reinforcement</t>
  </si>
  <si>
    <t>Above Ground</t>
  </si>
  <si>
    <t>Cover</t>
  </si>
  <si>
    <t>Above ground cable trough cover</t>
  </si>
  <si>
    <t>Bridge</t>
  </si>
  <si>
    <t>12m</t>
  </si>
  <si>
    <t>12m Rollover Bridge- Temporary Installation</t>
  </si>
  <si>
    <t>n-weeks</t>
  </si>
  <si>
    <t>Bund- Lean build above ground</t>
  </si>
  <si>
    <t>Site Access</t>
  </si>
  <si>
    <t xml:space="preserve">Bog Mat </t>
  </si>
  <si>
    <t>Bog mat protection to existing Culverts &amp; Service crossings</t>
  </si>
  <si>
    <t>Generic_Carbon_Intensity_Values</t>
  </si>
  <si>
    <t>Civils_&amp;_Groundworks</t>
  </si>
  <si>
    <t>Temporary_Equipment</t>
  </si>
  <si>
    <t>Civils_and_Groundworks</t>
  </si>
  <si>
    <t>Fittings - Pilots Spacers &amp; Insulator Dishes</t>
  </si>
  <si>
    <t>Trenches Ducts &amp; Drainage</t>
  </si>
  <si>
    <t>400kV Gantry Single Circuit</t>
  </si>
  <si>
    <t>Geogrids Tensar</t>
  </si>
  <si>
    <t xml:space="preserve">Dump Tank/Cess Pits Multiples of 10000 litres </t>
  </si>
  <si>
    <t>Drainage - UPVC pipes in trench &lt;300mm (incl. fittings junctions bends etc.)</t>
  </si>
  <si>
    <t>Power Cable Trench for road crossings (11.5T covers  1000mm dp)</t>
  </si>
  <si>
    <t>Power Cable Trench (2T covers  600mm dp)</t>
  </si>
  <si>
    <t>Power Cable Trench for Sealing Ends (2T covers  1500mm deep)</t>
  </si>
  <si>
    <t>Trench - multicore (including 2T cover 300mm deep)</t>
  </si>
  <si>
    <t>Lighting (incl. foundation base lighting column fitings &amp; connections)</t>
  </si>
  <si>
    <t xml:space="preserve">275kv Cable Alu Sheathed </t>
  </si>
  <si>
    <t>275kv XLPE Cable Lead sheathed</t>
  </si>
  <si>
    <t>275kv XLPE Cable Single Core Welded Alu</t>
  </si>
  <si>
    <t>400kv XLPE Cable Single core Welded Alu Sheathed</t>
  </si>
  <si>
    <t>400kv XLPE Cable Sheathed</t>
  </si>
  <si>
    <t>New Stone Road Access Quarried 200mm</t>
  </si>
  <si>
    <t>New Stone Road Access Quarried 250mm</t>
  </si>
  <si>
    <t>New Stone Road Access Recycled 200mm</t>
  </si>
  <si>
    <t>New Stone Road Access Recycled 250mm</t>
  </si>
  <si>
    <t>New Stone Road Access Quarried 300mm</t>
  </si>
  <si>
    <t>New Stone Road Access Recycled 300mm</t>
  </si>
  <si>
    <t>New Stone Road Access Quarried 500mm</t>
  </si>
  <si>
    <t>New Stone Road Access Recycled 500mm</t>
  </si>
  <si>
    <t>11m Height Scaffolding per m length</t>
  </si>
  <si>
    <t>13m Height Scaffolding per m length</t>
  </si>
  <si>
    <t>15m Height Scaffolding per m length</t>
  </si>
  <si>
    <t>17m Height Scaffolding per m length</t>
  </si>
  <si>
    <t>19m Height Scaffolding per m length</t>
  </si>
  <si>
    <t>21m Height Scaffolding per m length</t>
  </si>
  <si>
    <t>5m Height Scaffolding per m length</t>
  </si>
  <si>
    <t>7m Height Scaffolding per m length</t>
  </si>
  <si>
    <t>9m Height Scaffolding per m length</t>
  </si>
  <si>
    <t>Palnuts 100s</t>
  </si>
  <si>
    <t xml:space="preserve">Disposal (material other than topsoil rock or artificial hard material) </t>
  </si>
  <si>
    <t xml:space="preserve">Stored on site for re-use (material other than topsoil rock or artificial hard material) </t>
  </si>
  <si>
    <t>Excavation depth 2-5m (material other than topsoil rock or artificial hard material)</t>
  </si>
  <si>
    <t>Excavation depth 10-15m (material other than topsoil rock or artificial hard material)</t>
  </si>
  <si>
    <t>Excavation depth 5-10m (material other than topsoil rock or artificial hard material)</t>
  </si>
  <si>
    <t>Excavation depth 0.25-2m (material other than topsoil rock or artificial hard material)</t>
  </si>
  <si>
    <t>Metal Gate not exceeding 1.5m h 1m w</t>
  </si>
  <si>
    <t>Cable 2C 2.5mm² XLPE/LSF/SWA/LSF White</t>
  </si>
  <si>
    <t>Aggregates and sand general</t>
  </si>
  <si>
    <t>Cable 37C 2.5mm² XLPE/LSF/SWA/LSF White</t>
  </si>
  <si>
    <t>SGT 275/66kV 120MVA Star Delta</t>
  </si>
  <si>
    <t>SGT 275/66kV 120MVA Star Star</t>
  </si>
  <si>
    <t>SGT 275/66kV 180MVA Star Delta</t>
  </si>
  <si>
    <t>SGT 275/66kV 180MVA Star Star</t>
  </si>
  <si>
    <t>Braithwaite 120000 litre incl found support walls paint</t>
  </si>
  <si>
    <t>D29 Support Adaptor RHS 10.29m</t>
  </si>
  <si>
    <t>D29 Support Adaptor RHS 11.73m</t>
  </si>
  <si>
    <t>D01 Support A 3m</t>
  </si>
  <si>
    <t>D02 Support B 3m</t>
  </si>
  <si>
    <t>D03 Support C 3m</t>
  </si>
  <si>
    <t>D199 Tubular Support C4 CHS w/E plates 3m</t>
  </si>
  <si>
    <t>D212 Tubular Support C CHS w/E plates 3m</t>
  </si>
  <si>
    <t>D320 Tubular Support D CHS w/E plates 3m</t>
  </si>
  <si>
    <t>D329 Support Adaptor Welded Asmb Channel 5.33m</t>
  </si>
  <si>
    <t>D01 Support A 6m</t>
  </si>
  <si>
    <t>D02 Support B 6m</t>
  </si>
  <si>
    <t>D03 Support C 6m</t>
  </si>
  <si>
    <t>D199 Tubular Support C4 CHS w/E plates 6m</t>
  </si>
  <si>
    <t>D212 Tubular Support C CHS w/E plates 6m</t>
  </si>
  <si>
    <t>D320 Tubular Support D CHS w/E plates 6m</t>
  </si>
  <si>
    <t>D329 Support Adaptor Welded Asmb Channel 7.45m</t>
  </si>
  <si>
    <t>D01 Support A 8.5m</t>
  </si>
  <si>
    <t>D02 Support B 8.5m</t>
  </si>
  <si>
    <t>D03 Support C 8.5m</t>
  </si>
  <si>
    <t>D199 Tubular Support C4 CHS w/E plates 8.5m</t>
  </si>
  <si>
    <t>D212 Tubular Support C CHS w/E plates 8.5m</t>
  </si>
  <si>
    <t>D334 Support Cross Adap for 1000mm offset WAC</t>
  </si>
  <si>
    <t>Cable 12C 2.5mm² XLPE/LSF/SWA/LSF White</t>
  </si>
  <si>
    <t>Cable 19C 2.5mm² XLPE/LSF/SWA/LSF White</t>
  </si>
  <si>
    <t>Cable 27C 2.5mm² XLPE/LSF/SWA/LSF White</t>
  </si>
  <si>
    <t>Cable 3C 2.5mm² XLPE/LSF/SWA/LSF White</t>
  </si>
  <si>
    <t>Cable 4C 2.5mm² XLPE/LSF/SWA/LSF  White</t>
  </si>
  <si>
    <t>Cable 5C 4mm² XLPE/LSF/SWA/LSF White</t>
  </si>
  <si>
    <t>Cable 5C 6mm² XLPE/LSF/SWA/LSF  White</t>
  </si>
  <si>
    <t>Cable 7C 2.5mm² XLPE/LSF/SWA/LSF  White</t>
  </si>
  <si>
    <t>Cable 7C 4mm² XLPE/LSF/SWA/LSF White</t>
  </si>
  <si>
    <t>Cable 7C 6mm² XLPE/LSF/SWA/LSF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</si>
</sst>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[$-809]d\ mmmm\ yyyy;@"/>
    <numFmt numFmtId="165" formatCode="#,##0.000"/>
    <numFmt numFmtId="166" formatCode="&quot;£&quot;#,##0"/>
    <numFmt numFmtId="167" formatCode="0.000"/>
    <numFmt numFmtId="168" formatCode="_-* #,##0_-;\-* #,##0_-;_-* &quot;-&quot;??_-;_-@_-"/>
    <numFmt numFmtId="169" formatCode="_-* #,##0.000_-;\-* #,##0.000_-;_-* &quot;-&quot;??_-;_-@_-"/>
    <numFmt numFmtId="170" formatCode="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164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43" fontId="24" fillId="0" borderId="0" applyFont="0" applyFill="0" applyBorder="0" applyAlignment="0" applyProtection="0"/>
    <xf numFmtId="0" fontId="2" fillId="0" borderId="0"/>
    <xf numFmtId="0" fontId="2" fillId="0" borderId="0"/>
  </cellStyleXfs>
  <cellXfs count="230">
    <xf numFmtId="164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5" borderId="0" xfId="0" applyFill="1"/>
    <xf numFmtId="2" fontId="0" fillId="0" borderId="0" xfId="0" quotePrefix="1" applyNumberFormat="1"/>
    <xf numFmtId="2" fontId="6" fillId="0" borderId="0" xfId="0" applyNumberFormat="1" applyFont="1" applyAlignment="1">
      <alignment wrapText="1"/>
    </xf>
    <xf numFmtId="164" fontId="0" fillId="8" borderId="1" xfId="0" applyFill="1" applyBorder="1"/>
    <xf numFmtId="164" fontId="5" fillId="0" borderId="0" xfId="0" applyFont="1"/>
    <xf numFmtId="164" fontId="8" fillId="9" borderId="0" xfId="0" applyFont="1" applyFill="1" applyAlignment="1">
      <alignment horizontal="center" vertical="center"/>
    </xf>
    <xf numFmtId="164" fontId="8" fillId="10" borderId="0" xfId="0" applyFont="1" applyFill="1" applyAlignment="1">
      <alignment horizontal="center" vertical="center"/>
    </xf>
    <xf numFmtId="2" fontId="8" fillId="7" borderId="0" xfId="0" applyNumberFormat="1" applyFont="1" applyFill="1" applyAlignment="1">
      <alignment horizontal="center" vertical="center"/>
    </xf>
    <xf numFmtId="164" fontId="0" fillId="11" borderId="0" xfId="0" applyFill="1"/>
    <xf numFmtId="164" fontId="0" fillId="11" borderId="0" xfId="0" applyFill="1" applyAlignment="1">
      <alignment vertical="top"/>
    </xf>
    <xf numFmtId="164" fontId="0" fillId="12" borderId="0" xfId="0" applyFill="1"/>
    <xf numFmtId="2" fontId="0" fillId="0" borderId="0" xfId="0" applyNumberFormat="1" applyAlignment="1">
      <alignment wrapText="1"/>
    </xf>
    <xf numFmtId="2" fontId="5" fillId="0" borderId="0" xfId="0" applyNumberFormat="1" applyFont="1"/>
    <xf numFmtId="2" fontId="5" fillId="9" borderId="6" xfId="0" applyNumberFormat="1" applyFont="1" applyFill="1" applyBorder="1"/>
    <xf numFmtId="2" fontId="5" fillId="8" borderId="1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top"/>
    </xf>
    <xf numFmtId="164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1" fillId="0" borderId="0" xfId="0" applyNumberFormat="1" applyFont="1" applyAlignment="1">
      <alignment vertical="top"/>
    </xf>
    <xf numFmtId="164" fontId="11" fillId="0" borderId="0" xfId="0" applyFont="1" applyAlignment="1">
      <alignment vertical="top"/>
    </xf>
    <xf numFmtId="0" fontId="11" fillId="0" borderId="0" xfId="0" applyNumberFormat="1" applyFont="1" applyAlignment="1">
      <alignment vertical="top"/>
    </xf>
    <xf numFmtId="0" fontId="12" fillId="0" borderId="0" xfId="0" applyNumberFormat="1" applyFont="1" applyAlignment="1">
      <alignment vertical="center"/>
    </xf>
    <xf numFmtId="164" fontId="12" fillId="0" borderId="0" xfId="0" applyFont="1" applyAlignment="1">
      <alignment vertical="center"/>
    </xf>
    <xf numFmtId="164" fontId="13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2" fillId="0" borderId="0" xfId="5" applyAlignment="1">
      <alignment vertical="top" wrapText="1"/>
    </xf>
    <xf numFmtId="0" fontId="2" fillId="0" borderId="0" xfId="6" applyAlignment="1">
      <alignment vertical="top" wrapText="1"/>
    </xf>
    <xf numFmtId="0" fontId="2" fillId="0" borderId="0" xfId="7" applyAlignment="1">
      <alignment vertical="top" wrapText="1"/>
    </xf>
    <xf numFmtId="0" fontId="2" fillId="0" borderId="0" xfId="8" applyAlignment="1">
      <alignment vertical="top" wrapText="1"/>
    </xf>
    <xf numFmtId="0" fontId="2" fillId="0" borderId="0" xfId="9" applyAlignment="1">
      <alignment vertical="top" wrapText="1"/>
    </xf>
    <xf numFmtId="0" fontId="2" fillId="0" borderId="0" xfId="10" applyAlignment="1">
      <alignment vertical="top" wrapText="1"/>
    </xf>
    <xf numFmtId="0" fontId="2" fillId="0" borderId="0" xfId="11" applyAlignment="1">
      <alignment vertical="top" wrapText="1"/>
    </xf>
    <xf numFmtId="0" fontId="2" fillId="0" borderId="0" xfId="12" applyAlignment="1">
      <alignment vertical="top" wrapText="1"/>
    </xf>
    <xf numFmtId="0" fontId="2" fillId="0" borderId="0" xfId="13" applyAlignment="1">
      <alignment vertical="top" wrapText="1"/>
    </xf>
    <xf numFmtId="0" fontId="2" fillId="0" borderId="0" xfId="14" applyAlignment="1">
      <alignment vertical="top" wrapText="1"/>
    </xf>
    <xf numFmtId="0" fontId="2" fillId="0" borderId="0" xfId="15" applyAlignment="1">
      <alignment vertical="top" wrapText="1"/>
    </xf>
    <xf numFmtId="2" fontId="8" fillId="9" borderId="6" xfId="0" applyNumberFormat="1" applyFont="1" applyFill="1" applyBorder="1" applyAlignment="1">
      <alignment horizontal="center" vertical="center"/>
    </xf>
    <xf numFmtId="2" fontId="9" fillId="9" borderId="7" xfId="0" applyNumberFormat="1" applyFont="1" applyFill="1" applyBorder="1" applyAlignment="1">
      <alignment horizontal="center" vertical="center"/>
    </xf>
    <xf numFmtId="2" fontId="9" fillId="9" borderId="6" xfId="0" applyNumberFormat="1" applyFont="1" applyFill="1" applyBorder="1" applyAlignment="1">
      <alignment horizontal="center" vertical="center"/>
    </xf>
    <xf numFmtId="164" fontId="8" fillId="9" borderId="6" xfId="0" applyFont="1" applyFill="1" applyBorder="1" applyAlignment="1">
      <alignment horizontal="center" vertical="center" wrapText="1"/>
    </xf>
    <xf numFmtId="164" fontId="8" fillId="9" borderId="6" xfId="0" applyFont="1" applyFill="1" applyBorder="1" applyAlignment="1">
      <alignment horizontal="center" vertical="center"/>
    </xf>
    <xf numFmtId="0" fontId="2" fillId="6" borderId="0" xfId="6" applyFill="1" applyAlignment="1">
      <alignment vertical="top" wrapText="1"/>
    </xf>
    <xf numFmtId="164" fontId="12" fillId="6" borderId="0" xfId="0" applyFont="1" applyFill="1" applyAlignment="1">
      <alignment vertical="center"/>
    </xf>
    <xf numFmtId="0" fontId="12" fillId="6" borderId="0" xfId="0" applyNumberFormat="1" applyFont="1" applyFill="1" applyAlignment="1">
      <alignment vertical="center"/>
    </xf>
    <xf numFmtId="164" fontId="15" fillId="0" borderId="0" xfId="0" applyFont="1"/>
    <xf numFmtId="164" fontId="21" fillId="0" borderId="0" xfId="0" applyFont="1" applyAlignment="1">
      <alignment wrapText="1"/>
    </xf>
    <xf numFmtId="164" fontId="15" fillId="0" borderId="0" xfId="0" applyFont="1" applyAlignment="1">
      <alignment wrapText="1"/>
    </xf>
    <xf numFmtId="164" fontId="12" fillId="3" borderId="0" xfId="0" applyFont="1" applyFill="1" applyAlignment="1">
      <alignment vertical="center"/>
    </xf>
    <xf numFmtId="164" fontId="18" fillId="0" borderId="0" xfId="0" applyFont="1" applyAlignment="1" applyProtection="1">
      <alignment wrapText="1"/>
      <protection hidden="1"/>
    </xf>
    <xf numFmtId="0" fontId="0" fillId="5" borderId="0" xfId="0" applyNumberFormat="1" applyFill="1" applyAlignment="1">
      <alignment vertical="top"/>
    </xf>
    <xf numFmtId="0" fontId="0" fillId="0" borderId="0" xfId="14" applyFont="1" applyAlignment="1">
      <alignment vertical="top" wrapText="1"/>
    </xf>
    <xf numFmtId="2" fontId="8" fillId="9" borderId="5" xfId="0" applyNumberFormat="1" applyFont="1" applyFill="1" applyBorder="1" applyAlignment="1">
      <alignment horizontal="center" vertical="center"/>
    </xf>
    <xf numFmtId="164" fontId="0" fillId="3" borderId="0" xfId="0" applyFill="1"/>
    <xf numFmtId="10" fontId="5" fillId="0" borderId="0" xfId="0" applyNumberFormat="1" applyFont="1"/>
    <xf numFmtId="2" fontId="0" fillId="1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 wrapText="1"/>
    </xf>
    <xf numFmtId="0" fontId="0" fillId="12" borderId="0" xfId="0" applyNumberFormat="1" applyFill="1" applyAlignment="1">
      <alignment vertical="top"/>
    </xf>
    <xf numFmtId="164" fontId="0" fillId="12" borderId="0" xfId="0" applyFill="1" applyAlignment="1">
      <alignment vertical="top"/>
    </xf>
    <xf numFmtId="2" fontId="0" fillId="6" borderId="1" xfId="0" applyNumberFormat="1" applyFill="1" applyBorder="1" applyAlignment="1">
      <alignment horizontal="center" vertical="center" wrapText="1"/>
    </xf>
    <xf numFmtId="2" fontId="22" fillId="0" borderId="0" xfId="0" applyNumberFormat="1" applyFont="1"/>
    <xf numFmtId="0" fontId="2" fillId="12" borderId="0" xfId="6" applyFill="1" applyAlignment="1">
      <alignment vertical="top" wrapText="1"/>
    </xf>
    <xf numFmtId="164" fontId="0" fillId="13" borderId="0" xfId="0" applyFill="1"/>
    <xf numFmtId="2" fontId="0" fillId="13" borderId="0" xfId="0" applyNumberFormat="1" applyFill="1"/>
    <xf numFmtId="49" fontId="0" fillId="13" borderId="0" xfId="0" applyNumberFormat="1" applyFill="1" applyAlignment="1">
      <alignment vertical="top"/>
    </xf>
    <xf numFmtId="0" fontId="0" fillId="13" borderId="0" xfId="0" applyNumberFormat="1" applyFill="1" applyAlignment="1">
      <alignment vertical="top"/>
    </xf>
    <xf numFmtId="0" fontId="12" fillId="13" borderId="0" xfId="0" applyNumberFormat="1" applyFont="1" applyFill="1" applyAlignment="1">
      <alignment vertical="center"/>
    </xf>
    <xf numFmtId="164" fontId="12" fillId="13" borderId="0" xfId="0" applyFont="1" applyFill="1" applyAlignment="1">
      <alignment vertical="center"/>
    </xf>
    <xf numFmtId="164" fontId="0" fillId="13" borderId="0" xfId="0" applyFill="1" applyAlignment="1">
      <alignment vertical="top"/>
    </xf>
    <xf numFmtId="164" fontId="8" fillId="14" borderId="0" xfId="0" applyFont="1" applyFill="1" applyAlignment="1">
      <alignment horizontal="center" vertical="center"/>
    </xf>
    <xf numFmtId="164" fontId="0" fillId="13" borderId="0" xfId="0" applyFill="1" applyAlignment="1">
      <alignment horizontal="center" vertical="center"/>
    </xf>
    <xf numFmtId="2" fontId="0" fillId="13" borderId="0" xfId="0" quotePrefix="1" applyNumberFormat="1" applyFill="1"/>
    <xf numFmtId="0" fontId="2" fillId="13" borderId="0" xfId="6" applyFill="1" applyAlignment="1">
      <alignment vertical="top" wrapText="1"/>
    </xf>
    <xf numFmtId="164" fontId="23" fillId="0" borderId="0" xfId="0" applyFont="1"/>
    <xf numFmtId="0" fontId="23" fillId="0" borderId="0" xfId="0" applyNumberFormat="1" applyFont="1" applyAlignment="1">
      <alignment vertical="top"/>
    </xf>
    <xf numFmtId="164" fontId="23" fillId="0" borderId="0" xfId="0" applyFont="1" applyAlignment="1">
      <alignment vertical="top"/>
    </xf>
    <xf numFmtId="164" fontId="11" fillId="0" borderId="0" xfId="0" applyFont="1"/>
    <xf numFmtId="0" fontId="25" fillId="0" borderId="0" xfId="16" applyFont="1"/>
    <xf numFmtId="0" fontId="25" fillId="0" borderId="0" xfId="16" applyFont="1" applyAlignment="1">
      <alignment horizontal="right"/>
    </xf>
    <xf numFmtId="0" fontId="24" fillId="0" borderId="0" xfId="16"/>
    <xf numFmtId="0" fontId="3" fillId="0" borderId="0" xfId="16" applyFont="1" applyAlignment="1">
      <alignment vertical="top"/>
    </xf>
    <xf numFmtId="0" fontId="24" fillId="0" borderId="0" xfId="16" applyAlignment="1">
      <alignment vertical="top"/>
    </xf>
    <xf numFmtId="166" fontId="24" fillId="0" borderId="0" xfId="16" applyNumberFormat="1" applyAlignment="1">
      <alignment vertical="top"/>
    </xf>
    <xf numFmtId="167" fontId="24" fillId="0" borderId="0" xfId="16" applyNumberFormat="1"/>
    <xf numFmtId="166" fontId="24" fillId="0" borderId="0" xfId="16" applyNumberFormat="1"/>
    <xf numFmtId="168" fontId="0" fillId="0" borderId="0" xfId="17" applyNumberFormat="1" applyFont="1"/>
    <xf numFmtId="1" fontId="24" fillId="0" borderId="0" xfId="16" applyNumberFormat="1"/>
    <xf numFmtId="168" fontId="24" fillId="15" borderId="0" xfId="16" applyNumberFormat="1" applyFill="1"/>
    <xf numFmtId="2" fontId="24" fillId="0" borderId="0" xfId="16" applyNumberFormat="1"/>
    <xf numFmtId="169" fontId="0" fillId="0" borderId="0" xfId="17" applyNumberFormat="1" applyFont="1"/>
    <xf numFmtId="164" fontId="20" fillId="2" borderId="1" xfId="0" applyFont="1" applyFill="1" applyBorder="1" applyAlignment="1">
      <alignment vertical="center"/>
    </xf>
    <xf numFmtId="164" fontId="15" fillId="0" borderId="1" xfId="0" applyFont="1" applyBorder="1"/>
    <xf numFmtId="0" fontId="15" fillId="0" borderId="1" xfId="0" applyNumberFormat="1" applyFont="1" applyBorder="1"/>
    <xf numFmtId="2" fontId="15" fillId="0" borderId="1" xfId="0" applyNumberFormat="1" applyFont="1" applyBorder="1"/>
    <xf numFmtId="4" fontId="15" fillId="0" borderId="1" xfId="0" applyNumberFormat="1" applyFont="1" applyBorder="1"/>
    <xf numFmtId="0" fontId="19" fillId="0" borderId="1" xfId="3" applyFont="1" applyFill="1" applyBorder="1" applyAlignment="1">
      <alignment vertical="center"/>
    </xf>
    <xf numFmtId="164" fontId="15" fillId="6" borderId="1" xfId="0" applyFont="1" applyFill="1" applyBorder="1"/>
    <xf numFmtId="164" fontId="5" fillId="8" borderId="1" xfId="0" applyFont="1" applyFill="1" applyBorder="1" applyAlignment="1">
      <alignment horizontal="center" vertical="center" wrapText="1"/>
    </xf>
    <xf numFmtId="164" fontId="5" fillId="8" borderId="9" xfId="0" applyFont="1" applyFill="1" applyBorder="1" applyAlignment="1">
      <alignment horizontal="center" vertical="center" wrapText="1"/>
    </xf>
    <xf numFmtId="2" fontId="5" fillId="7" borderId="2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 wrapText="1"/>
    </xf>
    <xf numFmtId="0" fontId="15" fillId="6" borderId="1" xfId="0" applyNumberFormat="1" applyFont="1" applyFill="1" applyBorder="1"/>
    <xf numFmtId="2" fontId="15" fillId="6" borderId="1" xfId="0" applyNumberFormat="1" applyFont="1" applyFill="1" applyBorder="1"/>
    <xf numFmtId="2" fontId="18" fillId="6" borderId="1" xfId="0" applyNumberFormat="1" applyFont="1" applyFill="1" applyBorder="1"/>
    <xf numFmtId="164" fontId="15" fillId="0" borderId="1" xfId="0" applyFont="1" applyFill="1" applyBorder="1"/>
    <xf numFmtId="164" fontId="0" fillId="16" borderId="0" xfId="0" applyFill="1"/>
    <xf numFmtId="164" fontId="8" fillId="4" borderId="0" xfId="0" applyFont="1" applyFill="1"/>
    <xf numFmtId="164" fontId="14" fillId="4" borderId="1" xfId="0" applyFont="1" applyFill="1" applyBorder="1"/>
    <xf numFmtId="164" fontId="14" fillId="4" borderId="10" xfId="0" applyFont="1" applyFill="1" applyBorder="1"/>
    <xf numFmtId="0" fontId="0" fillId="16" borderId="0" xfId="0" applyNumberFormat="1" applyFill="1"/>
    <xf numFmtId="2" fontId="0" fillId="16" borderId="0" xfId="0" applyNumberFormat="1" applyFill="1"/>
    <xf numFmtId="164" fontId="26" fillId="4" borderId="0" xfId="0" applyFont="1" applyFill="1"/>
    <xf numFmtId="164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14" fillId="2" borderId="1" xfId="0" applyNumberFormat="1" applyFont="1" applyFill="1" applyBorder="1" applyAlignment="1">
      <alignment horizontal="center" vertical="center" wrapText="1"/>
    </xf>
    <xf numFmtId="164" fontId="14" fillId="2" borderId="1" xfId="0" applyFont="1" applyFill="1" applyBorder="1" applyAlignment="1">
      <alignment horizontal="center" vertical="center"/>
    </xf>
    <xf numFmtId="164" fontId="8" fillId="17" borderId="0" xfId="0" applyFont="1" applyFill="1"/>
    <xf numFmtId="0" fontId="8" fillId="17" borderId="0" xfId="0" applyNumberFormat="1" applyFont="1" applyFill="1"/>
    <xf numFmtId="164" fontId="27" fillId="0" borderId="0" xfId="0" applyFont="1"/>
    <xf numFmtId="0" fontId="27" fillId="0" borderId="0" xfId="0" applyNumberFormat="1" applyFont="1"/>
    <xf numFmtId="4" fontId="16" fillId="0" borderId="1" xfId="1" applyNumberFormat="1" applyFont="1" applyBorder="1"/>
    <xf numFmtId="17" fontId="15" fillId="0" borderId="1" xfId="0" applyNumberFormat="1" applyFont="1" applyBorder="1"/>
    <xf numFmtId="164" fontId="18" fillId="0" borderId="1" xfId="0" applyFont="1" applyBorder="1"/>
    <xf numFmtId="2" fontId="15" fillId="0" borderId="0" xfId="0" applyNumberFormat="1" applyFont="1"/>
    <xf numFmtId="17" fontId="0" fillId="0" borderId="1" xfId="0" applyNumberFormat="1" applyBorder="1"/>
    <xf numFmtId="164" fontId="18" fillId="0" borderId="1" xfId="0" applyFont="1" applyBorder="1" applyProtection="1">
      <protection hidden="1"/>
    </xf>
    <xf numFmtId="0" fontId="18" fillId="0" borderId="1" xfId="0" applyNumberFormat="1" applyFont="1" applyBorder="1" applyProtection="1">
      <protection hidden="1"/>
    </xf>
    <xf numFmtId="0" fontId="18" fillId="0" borderId="1" xfId="2" applyFont="1" applyBorder="1"/>
    <xf numFmtId="164" fontId="0" fillId="0" borderId="1" xfId="0" applyBorder="1"/>
    <xf numFmtId="4" fontId="18" fillId="0" borderId="1" xfId="2" applyNumberFormat="1" applyFont="1" applyBorder="1"/>
    <xf numFmtId="2" fontId="15" fillId="0" borderId="1" xfId="0" applyNumberFormat="1" applyFont="1" applyBorder="1" applyAlignment="1">
      <alignment horizontal="center"/>
    </xf>
    <xf numFmtId="164" fontId="22" fillId="0" borderId="1" xfId="0" applyFont="1" applyBorder="1"/>
    <xf numFmtId="2" fontId="18" fillId="0" borderId="1" xfId="0" applyNumberFormat="1" applyFont="1" applyBorder="1"/>
    <xf numFmtId="4" fontId="18" fillId="0" borderId="1" xfId="1" applyNumberFormat="1" applyFont="1" applyBorder="1"/>
    <xf numFmtId="4" fontId="18" fillId="0" borderId="1" xfId="0" applyNumberFormat="1" applyFont="1" applyBorder="1"/>
    <xf numFmtId="17" fontId="18" fillId="0" borderId="1" xfId="0" applyNumberFormat="1" applyFont="1" applyBorder="1"/>
    <xf numFmtId="164" fontId="15" fillId="0" borderId="1" xfId="4" applyFont="1" applyBorder="1"/>
    <xf numFmtId="4" fontId="15" fillId="0" borderId="1" xfId="0" applyNumberFormat="1" applyFont="1" applyBorder="1" applyAlignment="1">
      <alignment wrapText="1"/>
    </xf>
    <xf numFmtId="2" fontId="17" fillId="0" borderId="1" xfId="0" applyNumberFormat="1" applyFont="1" applyBorder="1" applyAlignment="1">
      <alignment wrapText="1"/>
    </xf>
    <xf numFmtId="2" fontId="15" fillId="0" borderId="1" xfId="4" applyNumberFormat="1" applyFont="1" applyBorder="1"/>
    <xf numFmtId="0" fontId="15" fillId="0" borderId="1" xfId="4" applyNumberFormat="1" applyFont="1" applyBorder="1"/>
    <xf numFmtId="0" fontId="16" fillId="0" borderId="1" xfId="1" applyFont="1" applyBorder="1"/>
    <xf numFmtId="2" fontId="15" fillId="18" borderId="1" xfId="0" applyNumberFormat="1" applyFont="1" applyFill="1" applyBorder="1"/>
    <xf numFmtId="164" fontId="17" fillId="0" borderId="1" xfId="0" applyFont="1" applyBorder="1"/>
    <xf numFmtId="164" fontId="17" fillId="0" borderId="0" xfId="0" applyFont="1"/>
    <xf numFmtId="0" fontId="18" fillId="0" borderId="1" xfId="0" applyNumberFormat="1" applyFont="1" applyBorder="1"/>
    <xf numFmtId="2" fontId="18" fillId="0" borderId="1" xfId="2" applyNumberFormat="1" applyFont="1" applyBorder="1"/>
    <xf numFmtId="164" fontId="15" fillId="18" borderId="1" xfId="0" applyFont="1" applyFill="1" applyBorder="1"/>
    <xf numFmtId="0" fontId="18" fillId="18" borderId="1" xfId="2" applyFont="1" applyFill="1" applyBorder="1"/>
    <xf numFmtId="0" fontId="15" fillId="18" borderId="1" xfId="0" applyNumberFormat="1" applyFont="1" applyFill="1" applyBorder="1"/>
    <xf numFmtId="2" fontId="16" fillId="0" borderId="1" xfId="1" applyNumberFormat="1" applyFont="1" applyBorder="1"/>
    <xf numFmtId="164" fontId="15" fillId="17" borderId="1" xfId="0" applyFont="1" applyFill="1" applyBorder="1"/>
    <xf numFmtId="0" fontId="15" fillId="17" borderId="1" xfId="0" applyNumberFormat="1" applyFont="1" applyFill="1" applyBorder="1"/>
    <xf numFmtId="2" fontId="15" fillId="17" borderId="1" xfId="0" applyNumberFormat="1" applyFont="1" applyFill="1" applyBorder="1"/>
    <xf numFmtId="4" fontId="15" fillId="17" borderId="1" xfId="0" applyNumberFormat="1" applyFont="1" applyFill="1" applyBorder="1"/>
    <xf numFmtId="2" fontId="18" fillId="18" borderId="1" xfId="0" applyNumberFormat="1" applyFont="1" applyFill="1" applyBorder="1"/>
    <xf numFmtId="165" fontId="16" fillId="17" borderId="1" xfId="1" applyNumberFormat="1" applyFont="1" applyFill="1" applyBorder="1"/>
    <xf numFmtId="4" fontId="16" fillId="17" borderId="1" xfId="1" applyNumberFormat="1" applyFont="1" applyFill="1" applyBorder="1"/>
    <xf numFmtId="164" fontId="0" fillId="17" borderId="1" xfId="0" applyFill="1" applyBorder="1" applyAlignment="1">
      <alignment vertical="top"/>
    </xf>
    <xf numFmtId="165" fontId="15" fillId="17" borderId="1" xfId="0" applyNumberFormat="1" applyFont="1" applyFill="1" applyBorder="1"/>
    <xf numFmtId="1" fontId="15" fillId="0" borderId="1" xfId="0" applyNumberFormat="1" applyFont="1" applyBorder="1"/>
    <xf numFmtId="170" fontId="0" fillId="19" borderId="1" xfId="0" applyNumberFormat="1" applyFill="1" applyBorder="1"/>
    <xf numFmtId="164" fontId="15" fillId="17" borderId="0" xfId="0" applyFont="1" applyFill="1"/>
    <xf numFmtId="4" fontId="15" fillId="17" borderId="0" xfId="0" applyNumberFormat="1" applyFont="1" applyFill="1"/>
    <xf numFmtId="164" fontId="15" fillId="0" borderId="0" xfId="0" applyFont="1" applyBorder="1"/>
    <xf numFmtId="0" fontId="15" fillId="0" borderId="0" xfId="0" applyNumberFormat="1" applyFont="1" applyBorder="1"/>
    <xf numFmtId="0" fontId="18" fillId="0" borderId="0" xfId="2" applyFont="1" applyBorder="1"/>
    <xf numFmtId="164" fontId="22" fillId="0" borderId="0" xfId="0" applyFont="1" applyBorder="1"/>
    <xf numFmtId="164" fontId="14" fillId="2" borderId="3" xfId="0" applyFont="1" applyFill="1" applyBorder="1" applyAlignment="1">
      <alignment horizontal="center" vertical="center"/>
    </xf>
    <xf numFmtId="164" fontId="14" fillId="2" borderId="11" xfId="0" applyFont="1" applyFill="1" applyBorder="1" applyAlignment="1">
      <alignment horizontal="center" vertical="center"/>
    </xf>
    <xf numFmtId="164" fontId="28" fillId="2" borderId="11" xfId="0" applyFont="1" applyFill="1" applyBorder="1" applyAlignment="1">
      <alignment horizontal="center" vertical="center"/>
    </xf>
    <xf numFmtId="164" fontId="14" fillId="2" borderId="3" xfId="0" applyFont="1" applyFill="1" applyBorder="1" applyAlignment="1">
      <alignment horizontal="center" vertical="center" wrapText="1"/>
    </xf>
    <xf numFmtId="164" fontId="14" fillId="2" borderId="11" xfId="0" applyFont="1" applyFill="1" applyBorder="1" applyAlignment="1">
      <alignment horizontal="center" vertical="center" wrapText="1"/>
    </xf>
    <xf numFmtId="164" fontId="14" fillId="6" borderId="3" xfId="0" applyFont="1" applyFill="1" applyBorder="1" applyAlignment="1">
      <alignment horizontal="center" vertical="center" wrapText="1"/>
    </xf>
    <xf numFmtId="164" fontId="14" fillId="6" borderId="11" xfId="0" applyFont="1" applyFill="1" applyBorder="1" applyAlignment="1">
      <alignment horizontal="center" vertical="center" wrapText="1"/>
    </xf>
    <xf numFmtId="2" fontId="14" fillId="6" borderId="3" xfId="0" applyNumberFormat="1" applyFont="1" applyFill="1" applyBorder="1" applyAlignment="1">
      <alignment horizontal="center" vertical="center"/>
    </xf>
    <xf numFmtId="2" fontId="14" fillId="6" borderId="11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 wrapText="1"/>
    </xf>
    <xf numFmtId="0" fontId="14" fillId="2" borderId="11" xfId="0" applyNumberFormat="1" applyFont="1" applyFill="1" applyBorder="1" applyAlignment="1">
      <alignment horizontal="center" vertical="center" wrapText="1"/>
    </xf>
    <xf numFmtId="4" fontId="14" fillId="2" borderId="3" xfId="0" applyNumberFormat="1" applyFont="1" applyFill="1" applyBorder="1" applyAlignment="1">
      <alignment horizontal="center" vertical="center" wrapText="1"/>
    </xf>
    <xf numFmtId="4" fontId="14" fillId="2" borderId="11" xfId="0" applyNumberFormat="1" applyFont="1" applyFill="1" applyBorder="1" applyAlignment="1">
      <alignment horizontal="center" vertical="center" wrapText="1"/>
    </xf>
    <xf numFmtId="0" fontId="14" fillId="6" borderId="3" xfId="0" applyNumberFormat="1" applyFont="1" applyFill="1" applyBorder="1" applyAlignment="1">
      <alignment horizontal="center" vertical="center"/>
    </xf>
    <xf numFmtId="0" fontId="14" fillId="6" borderId="11" xfId="0" applyNumberFormat="1" applyFont="1" applyFill="1" applyBorder="1" applyAlignment="1">
      <alignment horizontal="center" vertical="center"/>
    </xf>
    <xf numFmtId="164" fontId="14" fillId="6" borderId="3" xfId="0" applyFont="1" applyFill="1" applyBorder="1" applyAlignment="1">
      <alignment horizontal="center" vertical="center"/>
    </xf>
    <xf numFmtId="164" fontId="14" fillId="6" borderId="11" xfId="0" applyFont="1" applyFill="1" applyBorder="1" applyAlignment="1">
      <alignment horizontal="center" vertical="center"/>
    </xf>
    <xf numFmtId="0" fontId="14" fillId="2" borderId="6" xfId="0" applyNumberFormat="1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>
      <alignment horizontal="center" vertical="center" wrapText="1"/>
    </xf>
    <xf numFmtId="2" fontId="14" fillId="6" borderId="3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164" fontId="5" fillId="8" borderId="9" xfId="0" applyFont="1" applyFill="1" applyBorder="1" applyAlignment="1">
      <alignment horizontal="center" vertical="center" wrapText="1"/>
    </xf>
    <xf numFmtId="164" fontId="5" fillId="8" borderId="1" xfId="0" applyFont="1" applyFill="1" applyBorder="1" applyAlignment="1">
      <alignment horizontal="center" vertical="center" wrapText="1"/>
    </xf>
    <xf numFmtId="164" fontId="5" fillId="7" borderId="4" xfId="0" applyFont="1" applyFill="1" applyBorder="1" applyAlignment="1">
      <alignment horizontal="center" vertical="center" wrapText="1"/>
    </xf>
    <xf numFmtId="164" fontId="5" fillId="7" borderId="1" xfId="0" applyFont="1" applyFill="1" applyBorder="1" applyAlignment="1">
      <alignment horizontal="center" vertical="center" wrapText="1"/>
    </xf>
    <xf numFmtId="164" fontId="5" fillId="7" borderId="5" xfId="0" applyFont="1" applyFill="1" applyBorder="1" applyAlignment="1">
      <alignment horizontal="center" vertical="center" wrapText="1"/>
    </xf>
    <xf numFmtId="164" fontId="5" fillId="7" borderId="6" xfId="0" applyFont="1" applyFill="1" applyBorder="1" applyAlignment="1">
      <alignment horizontal="center" vertical="center" wrapText="1"/>
    </xf>
    <xf numFmtId="164" fontId="5" fillId="7" borderId="2" xfId="0" applyFont="1" applyFill="1" applyBorder="1" applyAlignment="1">
      <alignment horizontal="center" vertical="center" wrapText="1"/>
    </xf>
    <xf numFmtId="164" fontId="5" fillId="7" borderId="7" xfId="0" applyFont="1" applyFill="1" applyBorder="1" applyAlignment="1">
      <alignment horizontal="center" vertical="center" wrapText="1"/>
    </xf>
    <xf numFmtId="164" fontId="5" fillId="7" borderId="0" xfId="0" applyFont="1" applyFill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 wrapText="1"/>
    </xf>
    <xf numFmtId="2" fontId="0" fillId="8" borderId="9" xfId="0" applyNumberFormat="1" applyFill="1" applyBorder="1" applyAlignment="1">
      <alignment horizontal="center" vertical="center" wrapText="1"/>
    </xf>
    <xf numFmtId="164" fontId="5" fillId="8" borderId="3" xfId="0" applyFont="1" applyFill="1" applyBorder="1" applyAlignment="1">
      <alignment horizontal="center" vertical="center" wrapText="1"/>
    </xf>
    <xf numFmtId="164" fontId="5" fillId="8" borderId="10" xfId="0" applyFont="1" applyFill="1" applyBorder="1" applyAlignment="1">
      <alignment horizontal="center" vertical="center" wrapText="1"/>
    </xf>
    <xf numFmtId="164" fontId="5" fillId="8" borderId="11" xfId="0" applyFont="1" applyFill="1" applyBorder="1" applyAlignment="1">
      <alignment horizontal="center" vertical="center" wrapText="1"/>
    </xf>
    <xf numFmtId="2" fontId="5" fillId="8" borderId="1" xfId="0" applyNumberFormat="1" applyFont="1" applyFill="1" applyBorder="1" applyAlignment="1">
      <alignment horizontal="center" vertical="center" wrapText="1"/>
    </xf>
    <xf numFmtId="2" fontId="5" fillId="7" borderId="6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7" borderId="4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2" fontId="5" fillId="7" borderId="5" xfId="0" applyNumberFormat="1" applyFont="1" applyFill="1" applyBorder="1" applyAlignment="1">
      <alignment horizontal="center" vertical="center"/>
    </xf>
    <xf numFmtId="164" fontId="5" fillId="8" borderId="1" xfId="0" applyFont="1" applyFill="1" applyBorder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5" fillId="7" borderId="8" xfId="0" applyNumberFormat="1" applyFont="1" applyFill="1" applyBorder="1" applyAlignment="1">
      <alignment horizontal="center" vertical="center"/>
    </xf>
    <xf numFmtId="164" fontId="0" fillId="8" borderId="1" xfId="0" applyFill="1" applyBorder="1" applyAlignment="1">
      <alignment horizontal="center" vertical="center"/>
    </xf>
    <xf numFmtId="164" fontId="0" fillId="8" borderId="1" xfId="0" applyFill="1" applyBorder="1" applyAlignment="1">
      <alignment horizontal="center"/>
    </xf>
    <xf numFmtId="164" fontId="0" fillId="8" borderId="9" xfId="0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 vertical="center"/>
    </xf>
    <xf numFmtId="164" fontId="0" fillId="8" borderId="3" xfId="0" applyFill="1" applyBorder="1" applyAlignment="1">
      <alignment horizontal="center" vertical="center"/>
    </xf>
    <xf numFmtId="164" fontId="0" fillId="8" borderId="10" xfId="0" applyFill="1" applyBorder="1" applyAlignment="1">
      <alignment horizontal="center" vertical="center"/>
    </xf>
    <xf numFmtId="164" fontId="0" fillId="8" borderId="11" xfId="0" applyFill="1" applyBorder="1" applyAlignment="1">
      <alignment horizontal="center" vertical="center"/>
    </xf>
    <xf numFmtId="2" fontId="10" fillId="7" borderId="6" xfId="0" applyNumberFormat="1" applyFont="1" applyFill="1" applyBorder="1" applyAlignment="1">
      <alignment horizontal="center" vertical="center"/>
    </xf>
    <xf numFmtId="164" fontId="5" fillId="6" borderId="1" xfId="0" applyFont="1" applyFill="1" applyBorder="1" applyAlignment="1">
      <alignment horizontal="center" vertical="center" wrapText="1"/>
    </xf>
    <xf numFmtId="2" fontId="10" fillId="8" borderId="1" xfId="0" applyNumberFormat="1" applyFont="1" applyFill="1" applyBorder="1" applyAlignment="1">
      <alignment horizontal="center" vertical="center" wrapText="1"/>
    </xf>
    <xf numFmtId="164" fontId="5" fillId="0" borderId="0" xfId="0" applyFont="1" applyAlignment="1">
      <alignment horizontal="center"/>
    </xf>
    <xf numFmtId="164" fontId="27" fillId="0" borderId="0" xfId="0" applyFont="1" applyFill="1" applyBorder="1"/>
    <xf numFmtId="164" fontId="28" fillId="0" borderId="0" xfId="0" applyFont="1" applyFill="1" applyBorder="1"/>
    <xf numFmtId="164" fontId="8" fillId="0" borderId="0" xfId="0" applyFont="1" applyFill="1" applyBorder="1"/>
    <xf numFmtId="164" fontId="14" fillId="0" borderId="0" xfId="0" applyFont="1" applyFill="1" applyBorder="1"/>
  </cellXfs>
  <cellStyles count="20">
    <cellStyle name="Comma 19" xfId="17" xr:uid="{ACC903B2-FF31-4992-BB8F-A0C83D6D5628}"/>
    <cellStyle name="Hyperlink" xfId="3" builtinId="8"/>
    <cellStyle name="Normal" xfId="0" builtinId="0"/>
    <cellStyle name="Normal 2" xfId="18" xr:uid="{4DD0F28E-9794-41CF-926B-56677781507B}"/>
    <cellStyle name="Normal 3" xfId="19" xr:uid="{5F26BCE1-5E0A-4363-8D19-8CE32AD934DF}"/>
    <cellStyle name="Normal 4" xfId="1" xr:uid="{00000000-0005-0000-0000-000002000000}"/>
    <cellStyle name="Normal 6" xfId="4" xr:uid="{00000000-0005-0000-0000-000003000000}"/>
    <cellStyle name="Normal 65 2" xfId="2" xr:uid="{00000000-0005-0000-0000-000004000000}"/>
    <cellStyle name="Normal 80" xfId="5" xr:uid="{DBDD2381-B25B-4858-BEF3-CFF1799CCD54}"/>
    <cellStyle name="Normal 82" xfId="6" xr:uid="{6FF3D1C6-033B-4666-A10D-D53F0A335C43}"/>
    <cellStyle name="Normal 83" xfId="7" xr:uid="{5BB3D4CA-9CA4-4958-84AC-9595B92554E6}"/>
    <cellStyle name="Normal 84" xfId="8" xr:uid="{9D43B821-D1C6-4916-858C-68F203C6AC38}"/>
    <cellStyle name="Normal 85" xfId="9" xr:uid="{0C9DB362-AB7B-4B1C-AB78-98C3CAA14EB1}"/>
    <cellStyle name="Normal 86" xfId="10" xr:uid="{C4168BDB-E3C5-4376-B363-1B5803F50E1F}"/>
    <cellStyle name="Normal 91" xfId="11" xr:uid="{3B14EAD6-7D1C-4DEF-8425-2B86DDB55166}"/>
    <cellStyle name="Normal 92" xfId="12" xr:uid="{DDB1BB6E-9060-490D-A261-563C696FC40A}"/>
    <cellStyle name="Normal 93" xfId="13" xr:uid="{20DFA675-8099-47F1-B6D4-B0DC325824C8}"/>
    <cellStyle name="Normal 94" xfId="14" xr:uid="{657D7965-2675-4F05-AADE-5B7F640E0A8E}"/>
    <cellStyle name="Normal 95" xfId="15" xr:uid="{FA9C3AC8-941A-4B16-885A-796983543DB2}"/>
    <cellStyle name="Normal 96" xfId="16" xr:uid="{9D6F5218-F43C-49B9-8706-B8236F582BD8}"/>
  </cellStyles>
  <dxfs count="48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EFFFEF"/>
        </patternFill>
      </fill>
    </dxf>
    <dxf>
      <fill>
        <patternFill>
          <bgColor rgb="FFFFEBFA"/>
        </patternFill>
      </fill>
    </dxf>
    <dxf>
      <fill>
        <patternFill>
          <bgColor rgb="FFEBDDD5"/>
        </patternFill>
      </fill>
    </dxf>
    <dxf>
      <font>
        <b/>
        <i val="0"/>
      </font>
      <fill>
        <patternFill>
          <bgColor rgb="FFFDFFB7"/>
        </patternFill>
      </fill>
    </dxf>
    <dxf>
      <font>
        <b/>
        <i val="0"/>
      </font>
      <fill>
        <patternFill>
          <bgColor rgb="FFE4EDF8"/>
        </patternFill>
      </fill>
    </dxf>
    <dxf>
      <font>
        <b/>
        <i val="0"/>
      </font>
      <fill>
        <patternFill>
          <bgColor rgb="FFBBD3EF"/>
        </patternFill>
      </fill>
    </dxf>
    <dxf>
      <font>
        <b/>
        <i val="0"/>
        <color theme="0"/>
      </font>
      <fill>
        <patternFill>
          <bgColor rgb="FF0000FF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EFFFEF"/>
        </patternFill>
      </fill>
    </dxf>
    <dxf>
      <fill>
        <patternFill>
          <bgColor rgb="FFFFEBFA"/>
        </patternFill>
      </fill>
    </dxf>
    <dxf>
      <fill>
        <patternFill>
          <bgColor rgb="FFEBDDD5"/>
        </patternFill>
      </fill>
    </dxf>
    <dxf>
      <font>
        <b/>
        <i val="0"/>
      </font>
      <fill>
        <patternFill>
          <bgColor rgb="FFFDFFB7"/>
        </patternFill>
      </fill>
    </dxf>
    <dxf>
      <font>
        <b/>
        <i val="0"/>
      </font>
      <fill>
        <patternFill>
          <bgColor rgb="FFE4EDF8"/>
        </patternFill>
      </fill>
    </dxf>
    <dxf>
      <font>
        <b/>
        <i val="0"/>
      </font>
      <fill>
        <patternFill>
          <bgColor rgb="FFBBD3EF"/>
        </patternFill>
      </fill>
    </dxf>
    <dxf>
      <font>
        <b/>
        <i val="0"/>
        <color theme="0"/>
      </font>
      <fill>
        <patternFill>
          <bgColor rgb="FF0000FF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CC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'Transformer costs'!$M$6:$M$9</c:f>
              <c:numCache>
                <c:formatCode>"£"#,##0</c:formatCode>
                <c:ptCount val="4"/>
                <c:pt idx="0">
                  <c:v>2500000</c:v>
                </c:pt>
                <c:pt idx="1">
                  <c:v>2000000</c:v>
                </c:pt>
                <c:pt idx="2">
                  <c:v>1700000</c:v>
                </c:pt>
                <c:pt idx="3">
                  <c:v>2000000</c:v>
                </c:pt>
              </c:numCache>
            </c:numRef>
          </c:xVal>
          <c:yVal>
            <c:numRef>
              <c:f>'Transformer costs'!$N$6:$N$9</c:f>
              <c:numCache>
                <c:formatCode>_-* #,##0_-;\-* #,##0_-;_-* "-"??_-;_-@_-</c:formatCode>
                <c:ptCount val="4"/>
                <c:pt idx="0">
                  <c:v>285787.3603565236</c:v>
                </c:pt>
                <c:pt idx="1">
                  <c:v>123275.0806455906</c:v>
                </c:pt>
                <c:pt idx="2">
                  <c:v>190622.51187714844</c:v>
                </c:pt>
                <c:pt idx="3" formatCode="General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7-4A61-B9A1-F377C481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82824"/>
        <c:axId val="514835440"/>
      </c:scatterChart>
      <c:valAx>
        <c:axId val="30708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</a:t>
                </a:r>
              </a:p>
            </c:rich>
          </c:tx>
          <c:overlay val="0"/>
        </c:title>
        <c:numFmt formatCode="&quot;£&quot;#,##0" sourceLinked="1"/>
        <c:majorTickMark val="out"/>
        <c:minorTickMark val="none"/>
        <c:tickLblPos val="nextTo"/>
        <c:crossAx val="514835440"/>
        <c:crosses val="autoZero"/>
        <c:crossBetween val="midCat"/>
      </c:valAx>
      <c:valAx>
        <c:axId val="51483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Carbon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07082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4668929868873174"/>
                  <c:y val="1.3642303820979518E-2"/>
                </c:manualLayout>
              </c:layout>
              <c:numFmt formatCode="General" sourceLinked="0"/>
            </c:trendlineLbl>
          </c:trendline>
          <c:xVal>
            <c:numRef>
              <c:f>'Transformer costs'!$M$6:$M$9</c:f>
              <c:numCache>
                <c:formatCode>"£"#,##0</c:formatCode>
                <c:ptCount val="4"/>
                <c:pt idx="0">
                  <c:v>2500000</c:v>
                </c:pt>
                <c:pt idx="1">
                  <c:v>2000000</c:v>
                </c:pt>
                <c:pt idx="2">
                  <c:v>1700000</c:v>
                </c:pt>
                <c:pt idx="3">
                  <c:v>2000000</c:v>
                </c:pt>
              </c:numCache>
            </c:numRef>
          </c:xVal>
          <c:yVal>
            <c:numRef>
              <c:f>'Transformer costs'!$Q$6:$Q$9</c:f>
              <c:numCache>
                <c:formatCode>_-* #,##0.000_-;\-* #,##0.000_-;_-* "-"??_-;_-@_-</c:formatCode>
                <c:ptCount val="4"/>
                <c:pt idx="0">
                  <c:v>3.9047999999999999E-2</c:v>
                </c:pt>
                <c:pt idx="1">
                  <c:v>2.1055000000000001E-2</c:v>
                </c:pt>
                <c:pt idx="2">
                  <c:v>3.8288823529411764E-2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B-4EAE-B5C3-FC367457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82824"/>
        <c:axId val="514835440"/>
      </c:scatterChart>
      <c:valAx>
        <c:axId val="30708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</a:t>
                </a:r>
              </a:p>
            </c:rich>
          </c:tx>
          <c:overlay val="0"/>
        </c:title>
        <c:numFmt formatCode="&quot;£&quot;#,##0" sourceLinked="1"/>
        <c:majorTickMark val="out"/>
        <c:minorTickMark val="none"/>
        <c:tickLblPos val="nextTo"/>
        <c:crossAx val="514835440"/>
        <c:crosses val="autoZero"/>
        <c:crossBetween val="midCat"/>
      </c:valAx>
      <c:valAx>
        <c:axId val="51483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Carbon</a:t>
                </a:r>
              </a:p>
            </c:rich>
          </c:tx>
          <c:overlay val="0"/>
        </c:title>
        <c:numFmt formatCode="_-* #,##0.000_-;\-* #,##0.000_-;_-* &quot;-&quot;??_-;_-@_-" sourceLinked="1"/>
        <c:majorTickMark val="out"/>
        <c:minorTickMark val="none"/>
        <c:tickLblPos val="nextTo"/>
        <c:crossAx val="307082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1331</xdr:row>
      <xdr:rowOff>180975</xdr:rowOff>
    </xdr:from>
    <xdr:to>
      <xdr:col>0</xdr:col>
      <xdr:colOff>1628775</xdr:colOff>
      <xdr:row>1334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AB09BC-CE5F-4B0D-9A12-09427C77B96C}"/>
            </a:ext>
          </a:extLst>
        </xdr:cNvPr>
        <xdr:cNvSpPr txBox="1"/>
      </xdr:nvSpPr>
      <xdr:spPr>
        <a:xfrm>
          <a:off x="561975" y="253041150"/>
          <a:ext cx="10668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180975</xdr:colOff>
      <xdr:row>3065</xdr:row>
      <xdr:rowOff>114299</xdr:rowOff>
    </xdr:from>
    <xdr:to>
      <xdr:col>1</xdr:col>
      <xdr:colOff>1485900</xdr:colOff>
      <xdr:row>3068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9D6457-94A0-4C07-874D-FB0A679076F9}"/>
            </a:ext>
          </a:extLst>
        </xdr:cNvPr>
        <xdr:cNvSpPr txBox="1"/>
      </xdr:nvSpPr>
      <xdr:spPr>
        <a:xfrm>
          <a:off x="2314575" y="621439574"/>
          <a:ext cx="130492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Office machinery</a:t>
          </a:r>
          <a:r>
            <a:rPr lang="en-GB" sz="1100" baseline="0"/>
            <a:t> and computers £value  used. </a:t>
          </a:r>
          <a:endParaRPr lang="en-GB" sz="1100"/>
        </a:p>
      </xdr:txBody>
    </xdr:sp>
    <xdr:clientData/>
  </xdr:twoCellAnchor>
  <xdr:twoCellAnchor>
    <xdr:from>
      <xdr:col>1</xdr:col>
      <xdr:colOff>209550</xdr:colOff>
      <xdr:row>3061</xdr:row>
      <xdr:rowOff>161925</xdr:rowOff>
    </xdr:from>
    <xdr:to>
      <xdr:col>1</xdr:col>
      <xdr:colOff>1066799</xdr:colOff>
      <xdr:row>3063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97FD6A-531F-46B6-8385-0605EB4C34A9}"/>
            </a:ext>
          </a:extLst>
        </xdr:cNvPr>
        <xdr:cNvSpPr txBox="1"/>
      </xdr:nvSpPr>
      <xdr:spPr>
        <a:xfrm>
          <a:off x="2343150" y="629640600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381000</xdr:colOff>
      <xdr:row>3054</xdr:row>
      <xdr:rowOff>123825</xdr:rowOff>
    </xdr:from>
    <xdr:to>
      <xdr:col>1</xdr:col>
      <xdr:colOff>1238249</xdr:colOff>
      <xdr:row>3056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52EC0A2-C08D-48F8-8679-94115FAD6BDF}"/>
            </a:ext>
          </a:extLst>
        </xdr:cNvPr>
        <xdr:cNvSpPr txBox="1"/>
      </xdr:nvSpPr>
      <xdr:spPr>
        <a:xfrm>
          <a:off x="2514600" y="628269000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323850</xdr:colOff>
      <xdr:row>3046</xdr:row>
      <xdr:rowOff>9525</xdr:rowOff>
    </xdr:from>
    <xdr:to>
      <xdr:col>1</xdr:col>
      <xdr:colOff>1181099</xdr:colOff>
      <xdr:row>3047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A8A560-D1B0-4A7F-B76E-61534EAC1B8D}"/>
            </a:ext>
          </a:extLst>
        </xdr:cNvPr>
        <xdr:cNvSpPr txBox="1"/>
      </xdr:nvSpPr>
      <xdr:spPr>
        <a:xfrm>
          <a:off x="2457450" y="626440200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342900</xdr:colOff>
      <xdr:row>3018</xdr:row>
      <xdr:rowOff>133350</xdr:rowOff>
    </xdr:from>
    <xdr:to>
      <xdr:col>1</xdr:col>
      <xdr:colOff>1200149</xdr:colOff>
      <xdr:row>3019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43674A-8AEC-4580-A497-19DB2C1982E1}"/>
            </a:ext>
          </a:extLst>
        </xdr:cNvPr>
        <xdr:cNvSpPr txBox="1"/>
      </xdr:nvSpPr>
      <xdr:spPr>
        <a:xfrm>
          <a:off x="2476500" y="616467525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400050</xdr:colOff>
      <xdr:row>2921</xdr:row>
      <xdr:rowOff>323850</xdr:rowOff>
    </xdr:from>
    <xdr:to>
      <xdr:col>1</xdr:col>
      <xdr:colOff>1257299</xdr:colOff>
      <xdr:row>2922</xdr:row>
      <xdr:rowOff>352425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6E7D0EF-64A1-4EA2-920A-4AF61D26D928}"/>
            </a:ext>
          </a:extLst>
        </xdr:cNvPr>
        <xdr:cNvSpPr txBox="1"/>
      </xdr:nvSpPr>
      <xdr:spPr>
        <a:xfrm>
          <a:off x="2533650" y="592464525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419100</xdr:colOff>
      <xdr:row>2802</xdr:row>
      <xdr:rowOff>247650</xdr:rowOff>
    </xdr:from>
    <xdr:to>
      <xdr:col>1</xdr:col>
      <xdr:colOff>1276349</xdr:colOff>
      <xdr:row>2804</xdr:row>
      <xdr:rowOff>85725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3009735-B9E1-41B5-AA73-CDD38F943C52}"/>
            </a:ext>
          </a:extLst>
        </xdr:cNvPr>
        <xdr:cNvSpPr txBox="1"/>
      </xdr:nvSpPr>
      <xdr:spPr>
        <a:xfrm>
          <a:off x="2552700" y="549335325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266700</xdr:colOff>
      <xdr:row>2776</xdr:row>
      <xdr:rowOff>95250</xdr:rowOff>
    </xdr:from>
    <xdr:to>
      <xdr:col>1</xdr:col>
      <xdr:colOff>1238250</xdr:colOff>
      <xdr:row>2777</xdr:row>
      <xdr:rowOff>295275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7A8577E-C941-4CFA-B8A6-CD0F81B5983A}"/>
            </a:ext>
          </a:extLst>
        </xdr:cNvPr>
        <xdr:cNvSpPr txBox="1"/>
      </xdr:nvSpPr>
      <xdr:spPr>
        <a:xfrm>
          <a:off x="2400300" y="541181925"/>
          <a:ext cx="971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Some £value</a:t>
          </a:r>
          <a:r>
            <a:rPr lang="en-GB" sz="1100" baseline="0"/>
            <a:t> and</a:t>
          </a:r>
          <a:r>
            <a:rPr lang="en-GB" sz="1100"/>
            <a:t> fuel</a:t>
          </a:r>
        </a:p>
      </xdr:txBody>
    </xdr:sp>
    <xdr:clientData/>
  </xdr:twoCellAnchor>
  <xdr:twoCellAnchor>
    <xdr:from>
      <xdr:col>0</xdr:col>
      <xdr:colOff>428625</xdr:colOff>
      <xdr:row>2677</xdr:row>
      <xdr:rowOff>114300</xdr:rowOff>
    </xdr:from>
    <xdr:to>
      <xdr:col>0</xdr:col>
      <xdr:colOff>1600200</xdr:colOff>
      <xdr:row>2679</xdr:row>
      <xdr:rowOff>333375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C93361A-8E72-4FA1-954A-49209CC2763D}"/>
            </a:ext>
          </a:extLst>
        </xdr:cNvPr>
        <xdr:cNvSpPr txBox="1"/>
      </xdr:nvSpPr>
      <xdr:spPr>
        <a:xfrm>
          <a:off x="428625" y="511673475"/>
          <a:ext cx="117157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Sum Value?</a:t>
          </a:r>
        </a:p>
      </xdr:txBody>
    </xdr:sp>
    <xdr:clientData/>
  </xdr:twoCellAnchor>
  <xdr:twoCellAnchor>
    <xdr:from>
      <xdr:col>0</xdr:col>
      <xdr:colOff>161925</xdr:colOff>
      <xdr:row>54</xdr:row>
      <xdr:rowOff>57150</xdr:rowOff>
    </xdr:from>
    <xdr:to>
      <xdr:col>0</xdr:col>
      <xdr:colOff>1628775</xdr:colOff>
      <xdr:row>60</xdr:row>
      <xdr:rowOff>47625</xdr:rowOff>
    </xdr:to>
    <xdr:sp macro="" textlink="">
      <xdr:nvSpPr>
        <xdr:cNvPr id="21" name="TextBox 11">
          <a:extLst>
            <a:ext uri="{FF2B5EF4-FFF2-40B4-BE49-F238E27FC236}">
              <a16:creationId xmlns:a16="http://schemas.microsoft.com/office/drawing/2014/main" id="{0669C02D-4D7D-4A7C-BC0F-8F3C10DF3D98}"/>
            </a:ext>
            <a:ext uri="{147F2762-F138-4A5C-976F-8EAC2B608ADB}">
              <a16:predDERef xmlns:a16="http://schemas.microsoft.com/office/drawing/2014/main" pred="{DC93361A-8E72-4FA1-954A-49209CC2763D}"/>
            </a:ext>
          </a:extLst>
        </xdr:cNvPr>
        <xdr:cNvSpPr txBox="1"/>
      </xdr:nvSpPr>
      <xdr:spPr>
        <a:xfrm>
          <a:off x="161925" y="11744325"/>
          <a:ext cx="14668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Can the</a:t>
          </a:r>
          <a:r>
            <a:rPr lang="en-GB" sz="1100" baseline="0"/>
            <a:t> same values for equipment be used as AIS? Does all equipment differ? If so, clear children codes.</a:t>
          </a:r>
          <a:endParaRPr lang="en-GB" sz="1100"/>
        </a:p>
      </xdr:txBody>
    </xdr:sp>
    <xdr:clientData/>
  </xdr:twoCellAnchor>
  <xdr:twoCellAnchor>
    <xdr:from>
      <xdr:col>0</xdr:col>
      <xdr:colOff>0</xdr:colOff>
      <xdr:row>61</xdr:row>
      <xdr:rowOff>95250</xdr:rowOff>
    </xdr:from>
    <xdr:to>
      <xdr:col>1</xdr:col>
      <xdr:colOff>228600</xdr:colOff>
      <xdr:row>66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B72FD28-DC88-4765-9431-D9EEA17D6DA2}"/>
            </a:ext>
          </a:extLst>
        </xdr:cNvPr>
        <xdr:cNvSpPr txBox="1"/>
      </xdr:nvSpPr>
      <xdr:spPr>
        <a:xfrm>
          <a:off x="0" y="13249275"/>
          <a:ext cx="23622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Theo- If using code level above</a:t>
          </a:r>
          <a:r>
            <a:rPr lang="en-GB" sz="1100" baseline="0"/>
            <a:t> (see Plant) will the software know to pick a carbon value from this level rather than child code. If not, use circuit breaker line for Plant value.</a:t>
          </a:r>
          <a:endParaRPr lang="en-GB" sz="1100"/>
        </a:p>
      </xdr:txBody>
    </xdr:sp>
    <xdr:clientData/>
  </xdr:twoCellAnchor>
  <xdr:twoCellAnchor>
    <xdr:from>
      <xdr:col>1</xdr:col>
      <xdr:colOff>28575</xdr:colOff>
      <xdr:row>687</xdr:row>
      <xdr:rowOff>28575</xdr:rowOff>
    </xdr:from>
    <xdr:to>
      <xdr:col>1</xdr:col>
      <xdr:colOff>1600200</xdr:colOff>
      <xdr:row>692</xdr:row>
      <xdr:rowOff>38100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B2B334E-F8F9-4A42-B09B-14552BE9070A}"/>
            </a:ext>
          </a:extLst>
        </xdr:cNvPr>
        <xdr:cNvSpPr txBox="1"/>
      </xdr:nvSpPr>
      <xdr:spPr>
        <a:xfrm>
          <a:off x="2162175" y="130149600"/>
          <a:ext cx="157162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1/2 132kV</a:t>
          </a:r>
        </a:p>
      </xdr:txBody>
    </xdr:sp>
    <xdr:clientData/>
  </xdr:twoCellAnchor>
  <xdr:twoCellAnchor>
    <xdr:from>
      <xdr:col>1</xdr:col>
      <xdr:colOff>38100</xdr:colOff>
      <xdr:row>678</xdr:row>
      <xdr:rowOff>123825</xdr:rowOff>
    </xdr:from>
    <xdr:to>
      <xdr:col>2</xdr:col>
      <xdr:colOff>0</xdr:colOff>
      <xdr:row>683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CA4AA0-CB42-4450-A894-56CCCFC5B203}"/>
            </a:ext>
          </a:extLst>
        </xdr:cNvPr>
        <xdr:cNvSpPr txBox="1"/>
      </xdr:nvSpPr>
      <xdr:spPr>
        <a:xfrm>
          <a:off x="2171700" y="128530350"/>
          <a:ext cx="157162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1/3 132kV</a:t>
          </a:r>
        </a:p>
      </xdr:txBody>
    </xdr:sp>
    <xdr:clientData/>
  </xdr:twoCellAnchor>
  <xdr:twoCellAnchor>
    <xdr:from>
      <xdr:col>0</xdr:col>
      <xdr:colOff>590550</xdr:colOff>
      <xdr:row>1985</xdr:row>
      <xdr:rowOff>19050</xdr:rowOff>
    </xdr:from>
    <xdr:to>
      <xdr:col>0</xdr:col>
      <xdr:colOff>1609725</xdr:colOff>
      <xdr:row>1989</xdr:row>
      <xdr:rowOff>57149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BEB0D42-EC67-41C9-9453-BC759F47E162}"/>
            </a:ext>
          </a:extLst>
        </xdr:cNvPr>
        <xdr:cNvSpPr txBox="1"/>
      </xdr:nvSpPr>
      <xdr:spPr>
        <a:xfrm>
          <a:off x="590550" y="378933075"/>
          <a:ext cx="1019175" cy="800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10m3 excavation, whole bay more</a:t>
          </a:r>
        </a:p>
      </xdr:txBody>
    </xdr:sp>
    <xdr:clientData/>
  </xdr:twoCellAnchor>
  <xdr:twoCellAnchor>
    <xdr:from>
      <xdr:col>0</xdr:col>
      <xdr:colOff>514350</xdr:colOff>
      <xdr:row>2091</xdr:row>
      <xdr:rowOff>123825</xdr:rowOff>
    </xdr:from>
    <xdr:to>
      <xdr:col>0</xdr:col>
      <xdr:colOff>1371600</xdr:colOff>
      <xdr:row>2096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84347F4-1C4A-4B4A-AFAC-1988181D5ED0}"/>
            </a:ext>
          </a:extLst>
        </xdr:cNvPr>
        <xdr:cNvSpPr txBox="1"/>
      </xdr:nvSpPr>
      <xdr:spPr>
        <a:xfrm>
          <a:off x="514350" y="399611850"/>
          <a:ext cx="85725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Extra</a:t>
          </a:r>
          <a:r>
            <a:rPr lang="en-GB" sz="1100" baseline="0"/>
            <a:t> over= 0</a:t>
          </a:r>
          <a:endParaRPr lang="en-GB" sz="1100"/>
        </a:p>
      </xdr:txBody>
    </xdr:sp>
    <xdr:clientData/>
  </xdr:twoCellAnchor>
  <xdr:twoCellAnchor>
    <xdr:from>
      <xdr:col>0</xdr:col>
      <xdr:colOff>371475</xdr:colOff>
      <xdr:row>2282</xdr:row>
      <xdr:rowOff>161925</xdr:rowOff>
    </xdr:from>
    <xdr:to>
      <xdr:col>0</xdr:col>
      <xdr:colOff>1514475</xdr:colOff>
      <xdr:row>2287</xdr:row>
      <xdr:rowOff>123825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FFA9B3F-1A07-460D-91A0-4EDA039F1E7C}"/>
            </a:ext>
          </a:extLst>
        </xdr:cNvPr>
        <xdr:cNvSpPr txBox="1"/>
      </xdr:nvSpPr>
      <xdr:spPr>
        <a:xfrm>
          <a:off x="371475" y="436225950"/>
          <a:ext cx="11430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4m3</a:t>
          </a:r>
          <a:r>
            <a:rPr lang="en-GB" sz="1100" baseline="0"/>
            <a:t> per tower proxy. Check Theo?</a:t>
          </a:r>
          <a:endParaRPr lang="en-GB" sz="1100"/>
        </a:p>
      </xdr:txBody>
    </xdr:sp>
    <xdr:clientData/>
  </xdr:twoCellAnchor>
  <xdr:twoCellAnchor>
    <xdr:from>
      <xdr:col>0</xdr:col>
      <xdr:colOff>447675</xdr:colOff>
      <xdr:row>2706</xdr:row>
      <xdr:rowOff>19050</xdr:rowOff>
    </xdr:from>
    <xdr:to>
      <xdr:col>0</xdr:col>
      <xdr:colOff>1962150</xdr:colOff>
      <xdr:row>2710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C2CA18B-2E31-4C73-B6DC-129A6B4637E5}"/>
            </a:ext>
          </a:extLst>
        </xdr:cNvPr>
        <xdr:cNvSpPr txBox="1"/>
      </xdr:nvSpPr>
      <xdr:spPr>
        <a:xfrm>
          <a:off x="447675" y="521236575"/>
          <a:ext cx="1514475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multicore</a:t>
          </a:r>
          <a:r>
            <a:rPr lang="en-GB" sz="1100" baseline="0"/>
            <a:t> cable- 3/4 big way use same for all. Check 1mm2 3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134711</xdr:colOff>
      <xdr:row>10</xdr:row>
      <xdr:rowOff>45856</xdr:rowOff>
    </xdr:from>
    <xdr:to>
      <xdr:col>19</xdr:col>
      <xdr:colOff>609600</xdr:colOff>
      <xdr:row>26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1D34D-A581-4410-9958-2BDC76EC2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130629</xdr:colOff>
      <xdr:row>27</xdr:row>
      <xdr:rowOff>87085</xdr:rowOff>
    </xdr:from>
    <xdr:to>
      <xdr:col>19</xdr:col>
      <xdr:colOff>605518</xdr:colOff>
      <xdr:row>44</xdr:row>
      <xdr:rowOff>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40C8B-C00C-4F09-8222-BEF10FC11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G\CBS\CBS%20CIT%20matching%20S%20OHL%20wo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38303/AppData/Local/Microsoft/Windows/Temporary%20Internet%20Files/Content.Outlook/A7AVKQ2S/rough%20wor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etworks/Transmission/Transmission_Price_Controls_Lib/Regulatory_Reporting/RRP_2008/RRP_Guidelines_Forms/Transmission%20PCRRP%20tables_SHETL_2007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orary%20Internet%20Files/Content.Outlook/J1KM8FQI/Financial_Issues_RIGs_ED1_BPDT_pac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/Networks/ElecDistrib/Elec_Distrib_Lib/Regulatory_Reporting/Cost_Reporting_/Cost_Reporting_Rules/Rules%202007-08%20development/Master%20RRP%200708%20v7-1-PR%20(inc%20LPN%20test%20data)%20formatted.xls?EB820C8B" TargetMode="External"/><Relationship Id="rId1" Type="http://schemas.openxmlformats.org/officeDocument/2006/relationships/externalLinkPath" Target="file:///\\EB820C8B\Master%20RRP%200708%20v7-1-PR%20(inc%20LPN%20test%20data)%20formatte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tworks/ElecDistrib/DPCR5_Lib/Financial_issues/Financial%20Modelling/DPCR4%20model%20analysis/DPCR4%20Final%20Licence%20Mod%20Model%20reworked%20v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38303/AppData/Local/Microsoft/Windows/Temporary%20Internet%20Files/Content.Outlook/A7AVKQ2S/Example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INGS"/>
      <sheetName val="Working Sheet"/>
      <sheetName val="CBS v2.9A V1"/>
      <sheetName val="OHLC Datasheet"/>
      <sheetName val="Substation datasheet"/>
      <sheetName val="Transformer costs"/>
      <sheetName val="5.05 estimates"/>
      <sheetName val="5.05 estimates calcs"/>
      <sheetName val="Bund estimates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Background"/>
      <sheetName val="categories"/>
      <sheetName val="Table draft"/>
      <sheetName val="cables"/>
      <sheetName val="cables (2)"/>
      <sheetName val="Spacer"/>
      <sheetName val="Tower"/>
      <sheetName val="new stone road access"/>
      <sheetName val="scaffolding"/>
      <sheetName val="surge arrester"/>
      <sheetName val="busbars"/>
      <sheetName val="foundations"/>
      <sheetName val="roads"/>
      <sheetName val="GIS indoor bays"/>
      <sheetName val="support structures"/>
      <sheetName val="bunds"/>
      <sheetName val="fence"/>
      <sheetName val="Tension and suspension sets"/>
      <sheetName val="suspension sets"/>
      <sheetName val="tension susp pilot sets"/>
      <sheetName val="pilot sets"/>
      <sheetName val="CSE"/>
      <sheetName val="site access works"/>
      <sheetName val="concrete standard strength"/>
      <sheetName val="AIS kits"/>
      <sheetName val="inverted"/>
      <sheetName val="building"/>
      <sheetName val="upright"/>
      <sheetName val="infrastructure"/>
      <sheetName val="demolition"/>
      <sheetName val="earthworks"/>
      <sheetName val="Treches and ducts"/>
      <sheetName val="drainage"/>
      <sheetName val="piling"/>
      <sheetName val="underground earthing"/>
      <sheetName val="lighting"/>
      <sheetName val="services"/>
      <sheetName val="landscaping"/>
      <sheetName val="temp roads"/>
      <sheetName val="Accomodation &amp; Site repairs"/>
      <sheetName val="cable civil works"/>
      <sheetName val="HEAD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Universal data"/>
      <sheetName val="Check and Balances"/>
      <sheetName val="1.1 Published Data"/>
      <sheetName val="1.2s Ofgem Adjustments Scots"/>
      <sheetName val="1.3s Accounting C Costs Scots"/>
      <sheetName val="1.4s Performance Scots"/>
      <sheetName val="1.5s Reconciliation Scots"/>
      <sheetName val="1.8 Cash Flow"/>
      <sheetName val="2.1 Eng Opex Elec "/>
      <sheetName val="2.2 Non Op Capex"/>
      <sheetName val="2.4 Exc &amp; Demin "/>
      <sheetName val="2.5 Corporate Costs Scots"/>
      <sheetName val="2.6 IT Scots"/>
      <sheetName val="2.7s Insurance"/>
      <sheetName val="2.7 Captive Insure"/>
      <sheetName val="2.10 Related Party Scots"/>
      <sheetName val="2.11s Staff Scots"/>
      <sheetName val="2.14 Year on Year Movt"/>
      <sheetName val="3.1s Pensions Scots"/>
      <sheetName val="3.2 Net Debt"/>
      <sheetName val="3.3 Tax"/>
      <sheetName val="3.4 Fixed Asset Disposals"/>
      <sheetName val="4.1  System Info"/>
      <sheetName val="4.2  Activity indicators"/>
      <sheetName val="4.3  System performance"/>
      <sheetName val="4.4  Defects SHETL"/>
      <sheetName val="4.5  Faults"/>
      <sheetName val="4.6  Failures SHETL"/>
      <sheetName val="4.7B Condition Assessment SHETL"/>
      <sheetName val="4.8  Boundary Transfers"/>
      <sheetName val="4.9  Demand &amp; Supply at subs"/>
      <sheetName val="4.10 Reactive compensation"/>
      <sheetName val="4.11 Asset description SHETL"/>
      <sheetName val="4.12 Asset age 2007"/>
      <sheetName val="4.12 Asset age 2008"/>
      <sheetName val="4.13 Asset disposal LRE by age"/>
      <sheetName val="4.14 Asset disposal NLRE by age"/>
      <sheetName val="4.15 Asset adds &amp; disps"/>
      <sheetName val="4.16 Asset lives"/>
      <sheetName val="4.17 Unit costs"/>
      <sheetName val="4.18 Capex summary e"/>
      <sheetName val="4.19 Scheme Listing LR"/>
      <sheetName val="4.20 Scheme Listing NLR"/>
      <sheetName val="4.21 Quasi Capex"/>
      <sheetName val="4.22 Other Capex costs"/>
      <sheetName val="4.23 TIRG"/>
      <sheetName val="4.24 Revenue Driver info"/>
      <sheetName val="4.25 CEI"/>
      <sheetName val="4.26 Capex Movment"/>
      <sheetName val="4.27 Capex Price Vol V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 Pack cover"/>
      <sheetName val="Version control"/>
      <sheetName val="Contents"/>
      <sheetName val="Checks"/>
      <sheetName val="F1 - P&amp;L"/>
      <sheetName val="F2 - Bal Sht"/>
      <sheetName val="F3 Cashflow"/>
      <sheetName val="F4 Net Debt"/>
      <sheetName val="F5 Financing costs"/>
      <sheetName val="F7 Pensions DB scheme costs"/>
      <sheetName val="F9 Pensions DC schemes"/>
      <sheetName val="F10 Pensions PPF Levies"/>
      <sheetName val="F11 Pension Scheme Admin costs"/>
      <sheetName val="F12 Tax allocations"/>
      <sheetName val="F13 Tax CA pools"/>
      <sheetName val="F14 Tax comp"/>
      <sheetName val="F14a Tax comp DUoS"/>
      <sheetName val="F18 Pension true up"/>
      <sheetName val="F20 Tax clawback "/>
      <sheetName val="F21 RAV rollforward &amp; depn"/>
      <sheetName val="F22 Historic RAV lookup data"/>
      <sheetName val="F22 Historic RAV 07-08"/>
      <sheetName val="Ofgem 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"/>
      <sheetName val="Cover"/>
      <sheetName val="Contents"/>
      <sheetName val="Check&amp;Bal report"/>
      <sheetName val="Names and date input"/>
      <sheetName val="1.1 DPCR4 Summary Indicators"/>
      <sheetName val="1.2 Activity Analysis"/>
      <sheetName val="1.3 Full Activity costs"/>
      <sheetName val="2.1 Reg Accounts Rec"/>
      <sheetName val="2.2 Detailed Cost Matrix"/>
      <sheetName val="2.3 Insp, maint,tree &amp; Faults"/>
      <sheetName val="2.4 Detailed Capex"/>
      <sheetName val="2.5 Atypicals &amp; provisions"/>
      <sheetName val="2.6 Miscellaneous"/>
      <sheetName val="2.7 FTEs"/>
      <sheetName val="2.8 Detailed IT"/>
      <sheetName val="2.9 Business Support"/>
      <sheetName val="2.10 Excluded Services"/>
      <sheetName val="2.11 Related Party analysis"/>
      <sheetName val="2.12 Cost Mapping"/>
      <sheetName val="2.13 Year movement"/>
      <sheetName val="2.14 TMA &amp; ESQCR Data"/>
      <sheetName val="3.1 Net Debt and Borrowings"/>
      <sheetName val="3.2 Cash Pension contributions"/>
      <sheetName val="3.3 Tax Capital allowances"/>
      <sheetName val="3.4 Tax computation"/>
      <sheetName val="4.1 RAV rollforward"/>
      <sheetName val="4.2 Indirect Cost Adjustment"/>
      <sheetName val="4.3 DPCR4 basis"/>
      <sheetName val="4.4 RP Margin Adjustment"/>
      <sheetName val="5.1 Network Data"/>
      <sheetName val="5.2 DPCR4 Capex Plan"/>
      <sheetName val="5.3 Asset data"/>
      <sheetName val="5.4 Asset age profile"/>
      <sheetName val="5.5 Capex scheme analysis"/>
      <sheetName val="5.6 OHL Refurb"/>
      <sheetName val="5.7 Veg management"/>
      <sheetName val="5.8 Network Analysis Load"/>
      <sheetName val="5.9 Network Fault Levels"/>
      <sheetName val="5.10 Network Analysis Non-Load"/>
      <sheetName val="Load"/>
      <sheetName val="F5 Financing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Interface"/>
      <sheetName val="Formula Inputs"/>
      <sheetName val="market debt data"/>
      <sheetName val="Financial reports (Nominal)"/>
      <sheetName val="Financial reports (Nom) EDFE"/>
      <sheetName val="Financial reports (Nom) CNE"/>
      <sheetName val="Financial reports (Nom) EDFL"/>
      <sheetName val="Financial reports (Nom) SPM"/>
      <sheetName val="Financial reports (Nom) CNW"/>
      <sheetName val="Financial reports (Nom) NEDL"/>
      <sheetName val="Financial reports (Nom) ENW"/>
      <sheetName val="Financial reports (Nom) EDFS"/>
      <sheetName val="Financial reports (Nom) SSEH"/>
      <sheetName val="Financial reports (Nom) SPdist"/>
      <sheetName val="Financial reports (Nom) SSES"/>
      <sheetName val="Financial reports (Nom) SWales"/>
      <sheetName val="Financial reports (Nom) SWest"/>
      <sheetName val="Financial reports (Nom) YEDL"/>
      <sheetName val="Financial reports (Real)"/>
      <sheetName val="Financial reports (Real) EDFE"/>
      <sheetName val="Financial reports (Real) CNE"/>
      <sheetName val="Financial reports (Real) EDFL"/>
      <sheetName val="Financial reports (Real) SPM"/>
      <sheetName val="Financial reports (Real) CNW"/>
      <sheetName val="Financial reports (Real) NEDL"/>
      <sheetName val="Financial reports (Real) ENW"/>
      <sheetName val="Financial reports (Real) EDFS"/>
      <sheetName val="Financial reports (Real) SSEH"/>
      <sheetName val="Financial reports (Real) SPdist"/>
      <sheetName val="Financial reports (Real) SSES"/>
      <sheetName val="Financial reports (Real) SWales"/>
      <sheetName val="Financial reports (Real) SWest"/>
      <sheetName val="Financial reports (Real) YEDL"/>
      <sheetName val="Results_SelectedDNO"/>
      <sheetName val="Results_SelectedDNO EDFE"/>
      <sheetName val="Results_SelectedDNO CNE"/>
      <sheetName val="Results_SelectedDNO EDFL"/>
      <sheetName val="Results_SelectedDNO SPM"/>
      <sheetName val="Results_SelectedDNO CNW"/>
      <sheetName val="Results_SelectedDNO NEDL"/>
      <sheetName val="Results_SelectedDNO ENW"/>
      <sheetName val="Results_SelectedDNO EDFS"/>
      <sheetName val="Results_SelectedDNO SSEH"/>
      <sheetName val="Results_SelectedDNO SPdist"/>
      <sheetName val="Results_SelectedDNO SSES"/>
      <sheetName val="Results_SelectedDNO SWales"/>
      <sheetName val="Results_SelectedDNO SWest"/>
      <sheetName val="Results_SelectedDNO YEDL"/>
      <sheetName val="NotesToFinReps"/>
      <sheetName val="NotesToFinReps EDFE"/>
      <sheetName val="NotesToFinReps CNE"/>
      <sheetName val="NotesToFinReps EDFL"/>
      <sheetName val="NotesToFinReps SPM"/>
      <sheetName val="NotesToFinReps CNW"/>
      <sheetName val="NotesToFinReps NEDL"/>
      <sheetName val="NotesToFinReps ENW"/>
      <sheetName val="NotesToFinReps EDFS"/>
      <sheetName val="NotesToFinReps SSEH"/>
      <sheetName val="NotesToFinReps SPdist"/>
      <sheetName val="NotesToFinReps SSES"/>
      <sheetName val="NotesToFinReps SWales"/>
      <sheetName val="NotesToFinReps SWest"/>
      <sheetName val="NotesToFinReps YEDL"/>
      <sheetName val="Selected Inputs"/>
      <sheetName val="Price Control Calcs"/>
      <sheetName val="Price Control Calcs EDFE"/>
      <sheetName val="Price Control Calcs CNE"/>
      <sheetName val="Price Control Calcs EDFL"/>
      <sheetName val="Price Control Calcs SPM"/>
      <sheetName val="Price Control Calcs CNW"/>
      <sheetName val="Price Control Calcs NEDL"/>
      <sheetName val="Price Control Calcs ENW"/>
      <sheetName val="Price Control Calcs EDFS"/>
      <sheetName val="Price Control Calcs SSEH"/>
      <sheetName val="Price Control Calcs SPD"/>
      <sheetName val="Price Control Calcs SSES"/>
      <sheetName val="Price Control Calcs SWales"/>
      <sheetName val="Price Control Calcs SWest"/>
      <sheetName val="Price Control Calcs YEDL"/>
      <sheetName val="Rav roll forward"/>
      <sheetName val="Rav roll forward EDFE"/>
      <sheetName val="Rav roll forward CNE"/>
      <sheetName val="Rav roll forward EDFL"/>
      <sheetName val="Rav roll forward SPM"/>
      <sheetName val="Rav roll forward CNW"/>
      <sheetName val="Rav roll forward NEDL"/>
      <sheetName val="Rav roll forward ENW"/>
      <sheetName val="Rav roll forward EDFS"/>
      <sheetName val="Rav roll forward SSEH"/>
      <sheetName val="Rav roll forward SPdist"/>
      <sheetName val="Rav roll forward SSES"/>
      <sheetName val="Rav roll forward SWales"/>
      <sheetName val="Rav roll forward SWest"/>
      <sheetName val="Rav roll forward YEDL"/>
      <sheetName val="Capex Incentive Scheme"/>
      <sheetName val="Capex Incentive Scheme EDFE"/>
      <sheetName val="Capex Incentive Scheme CNE"/>
      <sheetName val="Capex Incentive Scheme EDFL"/>
      <sheetName val="Capex Incentive Scheme SPM"/>
      <sheetName val="Capex Incentive Scheme CNW"/>
      <sheetName val="Capex Incentive Scheme NEDL"/>
      <sheetName val="Capex Incentive Scheme ENW"/>
      <sheetName val="Capex Incentive Scheme EDFS"/>
      <sheetName val="Capex Incentive Scheme SSEH"/>
      <sheetName val="Capex Incentive Scheme SPdist"/>
      <sheetName val="Capex Incentive Scheme SSES"/>
      <sheetName val="Capex Incentive Scheme SWales"/>
      <sheetName val="Capex Incentive Scheme SWest"/>
      <sheetName val="Capex Incentive Scheme YEDL"/>
      <sheetName val="CNW"/>
      <sheetName val="CNE"/>
      <sheetName val="ENW"/>
      <sheetName val="NEDL"/>
      <sheetName val="YEDL"/>
      <sheetName val="SWest"/>
      <sheetName val="SWales"/>
      <sheetName val="EDFL"/>
      <sheetName val="EDFS"/>
      <sheetName val="EDFE"/>
      <sheetName val="SPD"/>
      <sheetName val="SPM"/>
      <sheetName val="SSEH"/>
      <sheetName val="SSES"/>
      <sheetName val="ChangeHistory"/>
      <sheetName val="Chart var 3yr bridge"/>
      <sheetName val="Chart var 3yr bridge (2)"/>
      <sheetName val="Chart var 3yr bridge (3)"/>
      <sheetName val="Chart var 3yr bridge (4)"/>
      <sheetName val="Chart var 3yr bridge (5)"/>
      <sheetName val="Chart var 3yr bridge (6)"/>
      <sheetName val="var 3yr bridge"/>
      <sheetName val="Chart var 3yr by dno"/>
      <sheetName val="Chart var 3yr by dno (2)"/>
      <sheetName val="Chart var 3yr by dno (3)"/>
      <sheetName val="Chart var 5yr by dno"/>
      <sheetName val="var 3yr bridge by DNO"/>
      <sheetName val="Chart Po for DPCR5"/>
      <sheetName val="Split cost of capital"/>
      <sheetName val="Interest rate tagged to market "/>
      <sheetName val="Finissues"/>
      <sheetName val="check totals"/>
      <sheetName val="cost per customer DPCR4 model"/>
      <sheetName val="Results_AllDNOs"/>
      <sheetName val="3.9a Repex to RA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ample - Working"/>
    </sheetNames>
    <sheetDataSet>
      <sheetData sheetId="0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ebecca" id="{841E3406-0916-4AEC-BF26-44D1F374AF90}" userId="Rebecca" providerId="None"/>
  <person displayName="Rebecca English" id="{2BDECE3A-4916-4AAC-A066-615656239FB7}" userId="Rebecca.English@arup.com" providerId="PeoplePicker"/>
  <person displayName="Terry Ellis" id="{8278F56A-097B-4409-A65E-81B82435CFD7}" userId="S::Terry.Ellis@arup.com::dbd566ef-78b2-4c98-8555-3765847765ab" providerId="AD"/>
  <person displayName="Sofia Gkino" id="{6A5A9184-5725-4009-A1B6-B32A5AD95FC2}" userId="S::sofia.gkino@arup.com::ac50770f-a341-4fce-9e49-b4c3ae457051" providerId="AD"/>
  <person displayName="Rebecca English" id="{F55FB6F6-07C1-416D-A75E-C7541AC5E399}" userId="S::Rebecca.English@arup.com::f2745d2f-8773-4dcb-9e43-ff90af322bc3" providerId="AD"/>
  <person displayName="Rebecca English" id="{969311EA-7938-4782-85B2-69530EA0FE4B}" userId="S::rebecca.english@arup.com::f2745d2f-8773-4dcb-9e43-ff90af322bc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37519-585C-4383-8488-C1963F920764}" name="Table1" displayName="Table1" ref="J2:M19" totalsRowShown="0" headerRowDxfId="11">
  <autoFilter ref="J2:M19" xr:uid="{E27EC8EE-A053-4241-AE6E-4047DC0B067B}"/>
  <tableColumns count="4">
    <tableColumn id="1" xr3:uid="{867F3333-758A-48D1-8CE0-350920A5CCFC}" name="Example Code" dataDxfId="10"/>
    <tableColumn id="2" xr3:uid="{C21B7109-04C8-4FA3-9F4A-039319B880A6}" name="Description" dataDxfId="9"/>
    <tableColumn id="3" xr3:uid="{93C0CD7B-441D-4D03-B9EA-EDAC93533C10}" name="Unit" dataDxfId="8"/>
    <tableColumn id="4" xr3:uid="{F598B635-3955-4183-99F1-642704908AED}" name="Cost Breakdown (£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F758C-A8B3-4EFE-A111-43E3D9413407}" name="Table2" displayName="Table2" ref="A2:F25" totalsRowShown="0" headerRowDxfId="7" dataDxfId="6">
  <autoFilter ref="A2:F25" xr:uid="{A357F437-08CA-42D6-A245-70D6E0FC5E68}"/>
  <tableColumns count="6">
    <tableColumn id="1" xr3:uid="{88D3EC26-F65A-4932-991A-963E1C003A5C}" name="Example Code" dataDxfId="5"/>
    <tableColumn id="2" xr3:uid="{97D61860-E7E3-41E9-AEF1-845D206E0B41}" name="Description" dataDxfId="4" dataCellStyle="Normal 94"/>
    <tableColumn id="3" xr3:uid="{89F3F4AB-FEEE-4782-A726-7A353BEC3C85}" name="Unit" dataDxfId="3"/>
    <tableColumn id="4" xr3:uid="{DFD7805B-F671-4BAE-989F-843E32A50A1E}" name="Assumptions" dataDxfId="2"/>
    <tableColumn id="5" xr3:uid="{3250FEE0-3D51-4D7F-8E36-B8D7B89F25AC}" name="Appropriate CESMM4 item " dataDxfId="1"/>
    <tableColumn id="6" xr3:uid="{40366DB2-7F0E-4A6B-B935-E725554E300E}" name="Cost (£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3" dT="2021-02-15T14:03:52.79" personId="{841E3406-0916-4AEC-BF26-44D1F374AF90}" id="{907026E3-41FC-4290-A82B-43C4DDA1669B}">
    <text>Not a children code</text>
  </threadedComment>
  <threadedComment ref="C70" dT="2021-02-15T14:05:11.39" personId="{841E3406-0916-4AEC-BF26-44D1F374AF90}" id="{86BD885A-FF92-4114-AE0D-8604EDF74E15}">
    <text>Not a children code</text>
  </threadedComment>
  <threadedComment ref="E87" dT="2021-02-15T14:06:30.71" personId="{841E3406-0916-4AEC-BF26-44D1F374AF90}" id="{AB26B042-5332-4E32-8AC1-F8B055B5B413}">
    <text>Not a children code</text>
  </threadedComment>
  <threadedComment ref="C110" dT="2021-02-15T14:09:12.47" personId="{841E3406-0916-4AEC-BF26-44D1F374AF90}" id="{62740ACF-B3DF-4030-8DD4-0D6E55F1C771}">
    <text>Assumed Redwood</text>
  </threadedComment>
  <threadedComment ref="E111" dT="2021-02-15T14:11:09.70" personId="{841E3406-0916-4AEC-BF26-44D1F374AF90}" id="{621A2B59-729F-4932-90C3-6B256D32DC50}">
    <text>Assumed 1000kg of galvanized forged steel fittings China</text>
  </threadedComment>
  <threadedComment ref="E112" dT="2021-02-15T14:18:47.11" personId="{841E3406-0916-4AEC-BF26-44D1F374AF90}" id="{CD33870E-8FD4-40AC-A4A7-B3FD9D067EA6}">
    <text>Assumed 1t of replacement tower steelwork</text>
  </threadedComment>
  <threadedComment ref="E113" dT="2021-02-16T12:34:56.03" personId="{841E3406-0916-4AEC-BF26-44D1F374AF90}" id="{FE8FE579-80D6-4021-B2AA-ED21F67023BE}">
    <text>Assumed 400kV XPLE Cable</text>
  </threadedComment>
  <threadedComment ref="E113" dT="2021-03-09T12:10:50.29" personId="{F55FB6F6-07C1-416D-A75E-C7541AC5E399}" id="{09E9ABBD-0B84-46CE-AD48-DA229557F25E}" parentId="{FE8FE579-80D6-4021-B2AA-ED21F67023BE}">
    <text>Note in the old WBS the M&amp;E figure was 143.7, very far off!</text>
  </threadedComment>
  <threadedComment ref="C114" dT="2021-02-16T12:47:26.93" personId="{841E3406-0916-4AEC-BF26-44D1F374AF90}" id="{3ADF505F-462F-4AF4-A7E2-E3AC50B365EE}">
    <text>in kg in the CAt, not nr, used 1 polymeric for now. Will check what unit CAt should be in.</text>
  </threadedComment>
  <threadedComment ref="C116" dT="2021-02-16T12:53:30.53" personId="{841E3406-0916-4AEC-BF26-44D1F374AF90}" id="{03BABBF6-491A-4B7C-9F8C-487F38AEF984}">
    <text>Currently 400/132kV SGT used</text>
  </threadedComment>
  <threadedComment ref="C117" dT="2021-02-16T12:53:18.96" personId="{841E3406-0916-4AEC-BF26-44D1F374AF90}" id="{70CCC0E8-51A7-4CCB-B4CE-F8AC967374F2}">
    <text>Supply to site accounted for in carbon for transformer?</text>
  </threadedComment>
  <threadedComment ref="D194" dT="2021-02-15T14:48:13.21" personId="{841E3406-0916-4AEC-BF26-44D1F374AF90}" id="{F8A780D9-5121-4854-8E1A-B2D95CEBDDD3}">
    <text>Combined VT CT metering unit, currently using CT as proxy</text>
  </threadedComment>
  <threadedComment ref="D197" dT="2021-02-15T17:07:28.15" personId="{841E3406-0916-4AEC-BF26-44D1F374AF90}" id="{FFE2AFDE-FDEE-4F47-9499-88BC30020405}">
    <text>Cem I 40/50</text>
  </threadedComment>
  <threadedComment ref="E198" dT="2021-02-15T17:10:30.79" personId="{841E3406-0916-4AEC-BF26-44D1F374AF90}" id="{C4BFBBE4-ED64-4DA5-BFFB-8D76EF61488F}">
    <text>Could a CESMM4 value be used for spend? What assumptions are made?</text>
  </threadedComment>
  <threadedComment ref="D710" dT="2021-03-02T16:41:03.21" personId="{F55FB6F6-07C1-416D-A75E-C7541AC5E399}" id="{F7A41E8E-B28B-4256-8AEA-0FB7BA4BFE14}">
    <text>And moated bund use SUB10694 which cant be found in CAt or simapro</text>
  </threadedComment>
  <threadedComment ref="D712" dT="2021-03-11T10:16:45.97" personId="{F55FB6F6-07C1-416D-A75E-C7541AC5E399}" id="{B30987A8-501D-4895-9338-459CD98934E8}">
    <text>Based on calc in WBS2018 for oil containment</text>
  </threadedComment>
  <threadedComment ref="D713" dT="2021-03-11T10:16:31.70" personId="{F55FB6F6-07C1-416D-A75E-C7541AC5E399}" id="{13D09D83-0296-484C-81DC-4EA5E27D1F26}">
    <text>Based roughly off difference between old CAt kgCO2 and the value in WBS 2018</text>
  </threadedComment>
  <threadedComment ref="C717" dT="2021-03-02T16:50:07.25" personId="{F55FB6F6-07C1-416D-A75E-C7541AC5E399}" id="{DA8F9184-B0E4-4827-B156-CEACBAE99D9B}">
    <text>Calculation based on difference in A5 in WBS 2018 spreadsheet as only A1-3 has been updated</text>
  </threadedComment>
  <threadedComment ref="C754" dT="2021-03-02T17:04:52.04" personId="{F55FB6F6-07C1-416D-A75E-C7541AC5E399}" id="{94A21896-4B9C-44C8-899F-F6407C686DBF}">
    <text>275/132kV Used</text>
  </threadedComment>
  <threadedComment ref="C779" dT="2021-03-02T17:04:54.90" personId="{F55FB6F6-07C1-416D-A75E-C7541AC5E399}" id="{34987E39-3CD8-48AD-9EF8-312888056F7B}">
    <text>275/132kV Used</text>
  </threadedComment>
  <threadedComment ref="C804" dT="2021-03-02T17:04:57.62" personId="{F55FB6F6-07C1-416D-A75E-C7541AC5E399}" id="{BBF1EC4E-38E4-4AF6-B3FB-B40FA7AAEA6F}">
    <text>275/132kV Used</text>
  </threadedComment>
  <threadedComment ref="C923" dT="2021-03-02T17:04:27.86" personId="{F55FB6F6-07C1-416D-A75E-C7541AC5E399}" id="{2326D387-6A31-4DF6-BB88-D65013C36E5F}">
    <text>400/132kV used</text>
  </threadedComment>
  <threadedComment ref="C948" dT="2021-03-02T17:04:31.06" personId="{F55FB6F6-07C1-416D-A75E-C7541AC5E399}" id="{A9BA9408-049A-43DD-A449-585054411848}">
    <text>400/132kV used</text>
  </threadedComment>
  <threadedComment ref="C973" dT="2021-03-02T17:04:33.68" personId="{F55FB6F6-07C1-416D-A75E-C7541AC5E399}" id="{39A41A1D-3F93-47A6-BC95-5B998754AE31}">
    <text>400/132kV used</text>
  </threadedComment>
  <threadedComment ref="D1095" dT="2021-03-12T10:35:15.10" personId="{F55FB6F6-07C1-416D-A75E-C7541AC5E399}" id="{1BB4A5D9-3CBE-4BC1-BDCB-53C0645E348B}">
    <text>CIT</text>
  </threadedComment>
  <threadedComment ref="D1193" dT="2021-03-11T17:13:29.88" personId="{F55FB6F6-07C1-416D-A75E-C7541AC5E399}" id="{9365623A-CB0E-4580-A2B6-903CE38ED844}">
    <text>https://www.stanton-bonna.co.uk/wp-content/uploads/2019/01/Cable-Trough-Drawing-600-x-600-Ref-224.pdf</text>
  </threadedComment>
  <threadedComment ref="D1193" dT="2021-03-12T10:36:19.27" personId="{F55FB6F6-07C1-416D-A75E-C7541AC5E399}" id="{74A2C76A-89F4-4433-80E4-3712591360B5}" parentId="{9365623A-CB0E-4580-A2B6-903CE38ED844}">
    <text>865/2400</text>
  </threadedComment>
  <threadedComment ref="D1197" dT="2021-03-04T15:55:53.84" personId="{6A5A9184-5725-4009-A1B6-B32A5AD95FC2}" id="{4F52E98B-11C9-4E1E-A415-4B4F30364ACA}">
    <text>The code is the same as Cable Conductor 400kV Substation Cable --&gt; OHL00251 --&gt; 400kv XLPE Cable, Single core, Welded, Alu Sheathed</text>
  </threadedComment>
  <threadedComment ref="D1203" dT="2021-03-04T15:55:57.90" personId="{6A5A9184-5725-4009-A1B6-B32A5AD95FC2}" id="{21C5E57B-371D-414D-A85A-0CD3986D41F4}">
    <text>The code is the same as Cable Conductor 400kV Substation Cable --&gt; OHL00251 --&gt; 400kv XLPE Cable, Single core, Welded, Alu Sheathed</text>
  </threadedComment>
  <threadedComment ref="D1215" dT="2021-03-04T15:56:02.51" personId="{6A5A9184-5725-4009-A1B6-B32A5AD95FC2}" id="{8861439B-806B-48BA-8CC6-332C2F35CBFF}">
    <text>The code is the same as Cable Conductor 400kV Substation Cable --&gt; OHL00251 --&gt; 400kv XLPE Cable, Single core, Welded, Alu Sheathed</text>
  </threadedComment>
  <threadedComment ref="D1219" dT="2021-03-12T10:37:59.43" personId="{F55FB6F6-07C1-416D-A75E-C7541AC5E399}" id="{F39F28B1-A67D-4CF7-A75A-FB59AECE0852}">
    <text>For all others use carbon intensity e.g. 0.163</text>
  </threadedComment>
  <threadedComment ref="D1221" dT="2021-03-04T15:56:06.26" personId="{6A5A9184-5725-4009-A1B6-B32A5AD95FC2}" id="{43F2954A-AFD1-46C5-8DF5-16ECB10EEB66}">
    <text>The code is the same as Cable Conductor 400kV Substation Cable --&gt; OHL00251 --&gt; 400kv XLPE Cable, Single core, Welded, Alu Sheathed</text>
  </threadedComment>
  <threadedComment ref="D1247" dT="2021-03-11T17:05:47.43" personId="{F55FB6F6-07C1-416D-A75E-C7541AC5E399}" id="{6E8A3E0E-0B09-469B-B879-506D3362EAE5}">
    <text>CESMM4?</text>
  </threadedComment>
  <threadedComment ref="D1275" dT="2021-03-04T16:16:04.81" personId="{6A5A9184-5725-4009-A1B6-B32A5AD95FC2}" id="{7BA9F1FE-FCB3-4A0C-BE45-0AE2810BAC4C}">
    <text>not sure if this is the right code : 
Code Drainage - SUB00609 --&gt;  UPVC pipes in trench &lt;300mm (incl. fittings, junctions, bends etc.)</text>
  </threadedComment>
  <threadedComment ref="D1282" dT="2021-03-11T11:27:14.30" personId="{F55FB6F6-07C1-416D-A75E-C7541AC5E399}" id="{9BA25D34-EB0B-4867-AF59-E65236052BA5}">
    <text>in m not n in CAt, taken from WBS</text>
  </threadedComment>
  <threadedComment ref="D1284" dT="2021-03-11T10:45:50.88" personId="{F55FB6F6-07C1-416D-A75E-C7541AC5E399}" id="{FD1704E6-B8FD-4FDC-895E-5DFBCA4C949D}">
    <text>Check units, m3 not nr, mapped same in WBS2018</text>
  </threadedComment>
  <threadedComment ref="D1294" dT="2021-03-11T10:37:33.08" personId="{F55FB6F6-07C1-416D-A75E-C7541AC5E399}" id="{0624E3CE-A372-4FA7-8642-C465B4803272}">
    <text>Excavation kgCO2 subtracted</text>
  </threadedComment>
  <threadedComment ref="D1298" dT="2021-03-12T10:38:46.15" personId="{F55FB6F6-07C1-416D-A75E-C7541AC5E399}" id="{1EB1F0F4-1EB6-44DF-9925-182DA43AC5CB}">
    <text>Aggregate</text>
  </threadedComment>
  <threadedComment ref="D1299" dT="2021-03-12T10:38:42.11" personId="{F55FB6F6-07C1-416D-A75E-C7541AC5E399}" id="{C29ED771-250A-45C6-B390-DF7ABA31EAF3}">
    <text>Concrete</text>
  </threadedComment>
  <threadedComment ref="D1332" dT="2021-03-12T10:40:36.81" personId="{F55FB6F6-07C1-416D-A75E-C7541AC5E399}" id="{2DE49C4C-2248-4478-94EE-17338AC8C378}">
    <text>Aggregate</text>
  </threadedComment>
  <threadedComment ref="D1345" dT="2021-03-12T10:40:42.57" personId="{F55FB6F6-07C1-416D-A75E-C7541AC5E399}" id="{509E5215-3871-4449-8D76-F953B0BAEF99}">
    <text>Concrete</text>
  </threadedComment>
  <threadedComment ref="D1345" dT="2021-03-12T10:41:25.13" personId="{F55FB6F6-07C1-416D-A75E-C7541AC5E399}" id="{D721684D-A6D9-4637-9CC6-08F65E9C07BC}" parentId="{509E5215-3871-4449-8D76-F953B0BAEF99}">
    <text>Structure: 40:50, pile caps or footpath etc lower concrete 15:20</text>
  </threadedComment>
  <threadedComment ref="D1392" dT="2021-03-05T16:02:14.17" personId="{F55FB6F6-07C1-416D-A75E-C7541AC5E399}" id="{AE8CFFAD-1207-4E11-8F40-12B6502AC843}">
    <text>Units dont match. m2 in CBS, m3 in CAt</text>
  </threadedComment>
  <threadedComment ref="D1447" dT="2021-03-12T10:43:52.43" personId="{F55FB6F6-07C1-416D-A75E-C7541AC5E399}" id="{9C18B920-F701-4CB7-B4B1-3F9398CBCE69}">
    <text>Section 17 2.4m palisade</text>
  </threadedComment>
  <threadedComment ref="D1468" dT="2021-03-04T09:46:45.41" personId="{6A5A9184-5725-4009-A1B6-B32A5AD95FC2}" id="{BFE65C9A-D453-480F-823B-1AD4B4140784}">
    <text>code from WBS spreadsheet; V2.15 180110 tab</text>
  </threadedComment>
  <threadedComment ref="D1468" dT="2021-03-04T11:12:08.71" personId="{6A5A9184-5725-4009-A1B6-B32A5AD95FC2}" id="{EF7A4212-01E1-4FFB-8394-4285675D5989}" parentId="{BFE65C9A-D453-480F-823B-1AD4B4140784}">
    <text>132kV Earth Switch 3ph</text>
  </threadedComment>
  <threadedComment ref="D1475" dT="2021-03-04T10:33:27.15" personId="{6A5A9184-5725-4009-A1B6-B32A5AD95FC2}" id="{891E6B3D-DC6D-42E6-8DF1-EB0F7B6087F5}">
    <text>code from WBS spreadsheet; V2.15 180110 tab</text>
  </threadedComment>
  <threadedComment ref="D1476" dT="2021-03-04T10:35:26.67" personId="{6A5A9184-5725-4009-A1B6-B32A5AD95FC2}" id="{384DCB9A-8395-4AA9-A7A8-38597A6525F2}">
    <text>code from WBS spreadsheet; V2.15 180110 tab</text>
  </threadedComment>
  <threadedComment ref="D1509" dT="2021-03-04T14:03:26.31" personId="{6A5A9184-5725-4009-A1B6-B32A5AD95FC2}" id="{93AB4316-394E-42EA-8604-023013A133A6}">
    <text>assumed same as Install Stone Road (300mm thick)</text>
  </threadedComment>
  <threadedComment ref="D1512" dT="2021-03-04T14:02:28.72" personId="{6A5A9184-5725-4009-A1B6-B32A5AD95FC2}" id="{1C527020-35ED-4DFD-A0BE-56A319A1015E}">
    <text>assumed same as Install Stone Road (500mm thick)</text>
  </threadedComment>
  <threadedComment ref="D1521" dT="2021-03-04T14:10:25.15" personId="{6A5A9184-5725-4009-A1B6-B32A5AD95FC2}" id="{0A86E64E-BEF5-4076-A949-EBFD1A915FCB}">
    <text xml:space="preserve">assumed New Stone Road Access, Quarried 300mm from CAt
</text>
  </threadedComment>
  <threadedComment ref="D1523" dT="2021-03-04T14:12:01.86" personId="{6A5A9184-5725-4009-A1B6-B32A5AD95FC2}" id="{B4B5521F-D206-40B5-BB41-07606F3D79A6}">
    <text>assumed same as Install Stone Road (300mm thick)</text>
  </threadedComment>
  <threadedComment ref="D1525" dT="2021-03-04T14:17:21.50" personId="{6A5A9184-5725-4009-A1B6-B32A5AD95FC2}" id="{6C7DF299-58DC-4FE4-98F9-2C7C7D7D4A91}">
    <text>taken New Stone Road Access, Quarried 500mm from CAt</text>
  </threadedComment>
  <threadedComment ref="D1529" dT="2021-03-09T12:57:59.70" personId="{F55FB6F6-07C1-416D-A75E-C7541AC5E399}" id="{726B6B65-3ECF-4E81-8307-3F8A3A57D7BF}">
    <text>CAt m CBS panel-week. 1m used as seems similar to SOAT/WBS 2018 however this needs reviewing</text>
  </threadedComment>
  <threadedComment ref="D1530" dT="2021-03-09T12:58:04.03" personId="{F55FB6F6-07C1-416D-A75E-C7541AC5E399}" id="{D6C6916E-54CC-40FD-9F96-9F7E956BA460}">
    <text>CAt m CBS panel-week. 1m used as seems similar to SOAT/WBS 2018 however this needs reviewing</text>
  </threadedComment>
  <threadedComment ref="D1531" dT="2021-03-09T12:58:08.29" personId="{F55FB6F6-07C1-416D-A75E-C7541AC5E399}" id="{6D32B67E-C109-460A-BFCD-C092C8413C11}">
    <text>CAt m CBS panel-week. 1m used as seems similar to SOAT/WBS 2018 however this needs reviewing</text>
  </threadedComment>
  <threadedComment ref="D1576" dT="2021-03-12T10:45:18.59" personId="{F55FB6F6-07C1-416D-A75E-C7541AC5E399}" id="{E4045956-18E8-4D83-94E7-8A79E2D40E01}">
    <text>Katherine- site energy/week SCIP</text>
  </threadedComment>
  <threadedComment ref="D1706" dT="2021-03-04T16:51:29.03" personId="{6A5A9184-5725-4009-A1B6-B32A5AD95FC2}" id="{EEAD7E78-7BFE-4BF4-A5E9-BED107474072}">
    <text>Not sure if this code applies:
Code SUB00581 --&gt; Oil Containment tank</text>
  </threadedComment>
  <threadedComment ref="D1707" dT="2021-03-04T16:51:40.98" personId="{6A5A9184-5725-4009-A1B6-B32A5AD95FC2}" id="{F0FCB69B-907B-487A-83D1-9FDE9046245D}">
    <text>Not sure if this code applies:
Code SUB00581 --&gt; Oil Containment tank</text>
  </threadedComment>
  <threadedComment ref="D1707" dT="2021-03-12T10:48:50.18" personId="{F55FB6F6-07C1-416D-A75E-C7541AC5E399}" id="{E610705A-6AA6-4309-8857-88499DB57677}" parentId="{F0FCB69B-907B-487A-83D1-9FDE9046245D}">
    <text>Use this</text>
  </threadedComment>
  <threadedComment ref="D1708" dT="2021-03-04T16:51:47.76" personId="{6A5A9184-5725-4009-A1B6-B32A5AD95FC2}" id="{246312DB-ADA8-4571-BCE7-5A7961FB3FEB}">
    <text>Not sure if this code applies:
Code SUB00581 --&gt; Oil Containment tank</text>
  </threadedComment>
  <threadedComment ref="D1725" dT="2021-03-12T10:49:29.27" personId="{F55FB6F6-07C1-416D-A75E-C7541AC5E399}" id="{8FC8C39F-A21C-4F7C-8A17-BF721A71BD91}">
    <text>95% sand 5% cement</text>
  </threadedComment>
  <threadedComment ref="D1728" dT="2021-03-12T10:49:49.11" personId="{F55FB6F6-07C1-416D-A75E-C7541AC5E399}" id="{8441E658-D7BA-4B91-B730-B3CDEE6827D8}">
    <text>Aggregate</text>
  </threadedComment>
  <threadedComment ref="D1729" dT="2021-03-12T10:49:44.57" personId="{F55FB6F6-07C1-416D-A75E-C7541AC5E399}" id="{4E13626E-4E9D-4EFB-8759-1D3C10E29064}">
    <text>Aggregate</text>
  </threadedComment>
  <threadedComment ref="D1747" dT="2021-03-12T10:51:00.15" personId="{F55FB6F6-07C1-416D-A75E-C7541AC5E399}" id="{A74E5F00-70D0-46E1-94D8-FB27DEBAC30F}">
    <text>600x600 trough</text>
  </threadedComment>
  <threadedComment ref="D1812" dT="2021-03-12T10:52:45.90" personId="{F55FB6F6-07C1-416D-A75E-C7541AC5E399}" id="{C4A6CA7F-E2DF-4D58-9B04-8FCE0862579B}">
    <text>Plastic tiles?</text>
  </threadedComment>
  <threadedComment ref="D1849" dT="2021-03-12T10:53:12.38" personId="{F55FB6F6-07C1-416D-A75E-C7541AC5E399}" id="{218C60EF-7CB6-4F36-8A1B-56DF467F9AA9}">
    <text>Iron pipe</text>
  </threadedComment>
  <threadedComment ref="D1850" dT="2021-03-12T10:53:31.10" personId="{F55FB6F6-07C1-416D-A75E-C7541AC5E399}" id="{F418CCEF-5AB9-4C6E-A325-C33A3642A518}">
    <text>Try Theo/CESMM4</text>
  </threadedComment>
  <threadedComment ref="D1897" dT="2021-03-12T10:54:31.39" personId="{F55FB6F6-07C1-416D-A75E-C7541AC5E399}" id="{B1CC3ADD-2F71-4440-92D7-D6EC37AC2FF5}">
    <text>400x400 trough</text>
  </threadedComment>
  <threadedComment ref="D1898" dT="2021-03-12T10:54:37.25" personId="{F55FB6F6-07C1-416D-A75E-C7541AC5E399}" id="{63F3B6C1-B15A-4579-B2F9-4AA0F9169EBD}">
    <text>400x400</text>
  </threadedComment>
  <threadedComment ref="D1906" dT="2021-03-12T10:54:46.99" personId="{F55FB6F6-07C1-416D-A75E-C7541AC5E399}" id="{C6AC6B03-00A7-41DC-B0D0-C281818EDFF8}">
    <text>Asphalt</text>
  </threadedComment>
  <threadedComment ref="D1914" dT="2021-03-12T10:54:56.08" personId="{F55FB6F6-07C1-416D-A75E-C7541AC5E399}" id="{3878E733-30A5-4F20-A82D-9BD327D31743}">
    <text>Aggregate</text>
  </threadedComment>
  <threadedComment ref="D1964" dT="2021-03-11T09:54:58.17" personId="{F55FB6F6-07C1-416D-A75E-C7541AC5E399}" id="{9519913B-FE64-4725-92B8-C9428FB75F50}">
    <text>nr in CAt, appear to be 1 gate / m in WBS 2018</text>
  </threadedComment>
  <threadedComment ref="B2013" dT="2021-03-12T10:56:59.31" personId="{F55FB6F6-07C1-416D-A75E-C7541AC5E399}" id="{A8B38E77-1F25-48D5-81FA-F67D9E379867}">
    <text>CESMM/aggregate</text>
  </threadedComment>
  <threadedComment ref="D2028" dT="2021-03-02T14:29:01.10" personId="{F55FB6F6-07C1-416D-A75E-C7541AC5E399}" id="{4D03432B-0CD4-4A1A-93F8-85E6FF88BAF4}">
    <text>300mm assumed</text>
  </threadedComment>
  <threadedComment ref="D2037" dT="2021-03-02T14:27:23.12" personId="{F55FB6F6-07C1-416D-A75E-C7541AC5E399}" id="{37F898BD-9252-453C-967F-A4C4963D569A}">
    <text>300mm assumed</text>
  </threadedComment>
  <threadedComment ref="D2042" dT="2021-03-12T10:57:41.68" personId="{F55FB6F6-07C1-416D-A75E-C7541AC5E399}" id="{AD9C595E-E13C-498E-A1AB-22390F3211C9}">
    <text>New road</text>
  </threadedComment>
  <threadedComment ref="D2055" dT="2021-03-02T14:41:38.67" personId="{F55FB6F6-07C1-416D-A75E-C7541AC5E399}" id="{C9AE1522-F93F-413B-9315-1EC927FED8B9}">
    <text>Assumed 300mm</text>
  </threadedComment>
  <threadedComment ref="D2057" dT="2021-03-05T16:07:00.27" personId="{F55FB6F6-07C1-416D-A75E-C7541AC5E399}" id="{89B939B7-C582-4E60-A074-F442DE4AB3AD}">
    <text>used 300mm</text>
  </threadedComment>
  <threadedComment ref="D2072" dT="2021-03-02T14:41:47.04" personId="{F55FB6F6-07C1-416D-A75E-C7541AC5E399}" id="{2B56E11C-BC05-4DD3-A9B6-98A39BCEB190}">
    <text>Assumed 300mm</text>
  </threadedComment>
  <threadedComment ref="D2090" dT="2021-03-09T15:15:01.09" personId="{F55FB6F6-07C1-416D-A75E-C7541AC5E399}" id="{D0F94806-01A2-4E5C-9E84-48DFA764F49D}">
    <text>6m of each scaffolding height used</text>
  </threadedComment>
  <threadedComment ref="D2091" dT="2021-03-09T15:15:54.45" personId="{F55FB6F6-07C1-416D-A75E-C7541AC5E399}" id="{B88E4774-2A86-42AE-97EC-7861C119F9B7}">
    <text>3m of scaffolding height per nr</text>
  </threadedComment>
  <threadedComment ref="D2140" dT="2021-03-12T11:00:39.76" personId="{F55FB6F6-07C1-416D-A75E-C7541AC5E399}" id="{0FFF46E0-30FF-40EA-8D80-D5D88CC1A322}">
    <text>20x6m scaffolding</text>
  </threadedComment>
  <threadedComment ref="D2140" dT="2021-03-12T11:00:52.44" personId="{F55FB6F6-07C1-416D-A75E-C7541AC5E399}" id="{0CA3E8B3-F8F2-41EF-A2A6-C24FDEE66B34}" parentId="{0FFF46E0-30FF-40EA-8D80-D5D88CC1A322}">
    <text>Check WBS</text>
  </threadedComment>
  <threadedComment ref="D2156" dT="2021-03-12T11:01:25.67" personId="{F55FB6F6-07C1-416D-A75E-C7541AC5E399}" id="{2288F202-A397-4C1E-9CB9-53E7049A9001}">
    <text>CESMM labour hours</text>
  </threadedComment>
  <threadedComment ref="D2168" dT="2021-03-05T14:41:30.97" personId="{F55FB6F6-07C1-416D-A75E-C7541AC5E399}" id="{F2D5BF72-68DA-4853-A815-419DD2DCECED}">
    <text>Just used timber post and rail value</text>
  </threadedComment>
  <threadedComment ref="D2209" dT="2021-03-09T15:34:01.61" personId="{F55FB6F6-07C1-416D-A75E-C7541AC5E399}" id="{C55566DF-1C7D-4438-BEA1-BD68D0796006}">
    <text>Araucaria used</text>
  </threadedComment>
  <threadedComment ref="D2210" dT="2021-03-09T15:34:49.47" personId="{F55FB6F6-07C1-416D-A75E-C7541AC5E399}" id="{9B4E2A7F-E948-4BF2-9062-3853F7A9BDE2}">
    <text>Rubus used as mid range value</text>
  </threadedComment>
  <threadedComment ref="D2237" dT="2021-03-09T12:08:29.04" personId="{F55FB6F6-07C1-416D-A75E-C7541AC5E399}" id="{9935B762-9B91-4C30-BDBE-67334F11F3A9}">
    <text>Based on weight used in WBS 2018/SOAT</text>
  </threadedComment>
  <threadedComment ref="D2238" dT="2021-03-09T11:57:52.02" personId="{F55FB6F6-07C1-416D-A75E-C7541AC5E399}" id="{5E99B752-D0DD-4C16-8079-C537DEE45BCF}">
    <text>Based on weight used in WBS 2018/SOAT</text>
  </threadedComment>
  <threadedComment ref="D2239" dT="2021-03-09T12:05:22.17" personId="{F55FB6F6-07C1-416D-A75E-C7541AC5E399}" id="{636B2585-A5EB-4D22-91F2-84BDE8A59D4D}">
    <text>Based on weight used in WBS 2018/SOAT</text>
  </threadedComment>
  <threadedComment ref="D2265" dT="2021-03-12T11:02:22.69" personId="{F55FB6F6-07C1-416D-A75E-C7541AC5E399}" id="{895CDA0C-A7E9-4CFD-A1CB-82DD5EB2AEFA}">
    <text>450mm diameter piles</text>
  </threadedComment>
  <threadedComment ref="D2283" dT="2021-03-09T15:23:05.79" personId="{F55FB6F6-07C1-416D-A75E-C7541AC5E399}" id="{5A34FF33-5C2C-43AD-BE3C-8CC371F297BA}">
    <text>Based on WBS 2018 100kg/tower</text>
  </threadedComment>
  <threadedComment ref="D2288" dT="2021-03-09T15:22:13.09" personId="{F55FB6F6-07C1-416D-A75E-C7541AC5E399}" id="{A6937A10-C36F-4C19-B329-4C63744CCCC9}">
    <text>Installation doesnt require carbon?</text>
  </threadedComment>
  <threadedComment ref="D2352" dT="2021-03-02T14:29:07.27" personId="{F55FB6F6-07C1-416D-A75E-C7541AC5E399}" id="{ECCA84F4-C11D-4DF1-97CF-9179ABB70A6C}">
    <text>300mm assumed</text>
  </threadedComment>
  <threadedComment ref="D2361" dT="2021-03-02T14:27:29.12" personId="{F55FB6F6-07C1-416D-A75E-C7541AC5E399}" id="{D81DFA49-DACD-4A73-902E-FDE0EFA0E7AE}">
    <text>300mm assumed</text>
  </threadedComment>
  <threadedComment ref="D2379" dT="2021-03-02T14:41:52.69" personId="{F55FB6F6-07C1-416D-A75E-C7541AC5E399}" id="{4E7E856F-CF0C-47A5-94FB-958B81A74165}">
    <text>Assumed 300mm</text>
  </threadedComment>
  <threadedComment ref="D2396" dT="2021-03-02T14:41:58.22" personId="{F55FB6F6-07C1-416D-A75E-C7541AC5E399}" id="{19A8FAA5-E879-47AB-80B7-BFD9E701A291}">
    <text>Assumed 300mm</text>
  </threadedComment>
  <threadedComment ref="D2402" dT="2021-03-12T11:03:01.61" personId="{F55FB6F6-07C1-416D-A75E-C7541AC5E399}" id="{73D9D3F3-8C73-4685-ABEE-A28EE15C2C51}">
    <text>aggregate</text>
  </threadedComment>
  <threadedComment ref="D2403" dT="2021-03-09T13:48:28.13" personId="{F55FB6F6-07C1-416D-A75E-C7541AC5E399}" id="{1015D42A-E6E5-4BF2-A214-8F86BFF2E629}">
    <text>These codes werent in last WBS</text>
  </threadedComment>
  <threadedComment ref="D2493" dT="2021-03-03T11:38:26.49" personId="{8278F56A-097B-4409-A65E-81B82435CFD7}" id="{B00C6187-8769-4168-8F11-46AC8F1944B1}">
    <text>https://fpmccann.co.uk/sites/default/files/Website%20Brochures%20Lo-Res/FP%20McCann%20Precast%20Concrete%20Pipes(2).pdf</text>
  </threadedComment>
  <threadedComment ref="B2566" dT="2021-03-01T17:58:45.37" personId="{F55FB6F6-07C1-416D-A75E-C7541AC5E399}" id="{ACA5F296-36B3-4331-8630-139AF675F368}">
    <text>Will need to check against CBS for configurations</text>
  </threadedComment>
  <threadedComment ref="D2937" dT="2021-03-03T11:08:04.63" personId="{8278F56A-097B-4409-A65E-81B82435CFD7}" id="{3293C18F-B046-4AB7-BAA8-3D88F0C05840}">
    <text>@Rebecca English can you get the parent for this so can check type of fencing?</text>
    <mentions>
      <mention mentionpersonId="{2BDECE3A-4916-4AAC-A066-615656239FB7}" mentionId="{05976762-1A66-4F8F-8849-1193847B72A9}" startIndex="0" length="16"/>
    </mentions>
  </threadedComment>
  <threadedComment ref="D2937" dT="2021-03-03T11:48:47.97" personId="{969311EA-7938-4782-85B2-69530EA0FE4B}" id="{18F50575-3873-4463-81FF-8025AA59E203}" parentId="{3293C18F-B046-4AB7-BAA8-3D88F0C05840}">
    <text xml:space="preserve">    Microphonic cabling in lieu of electric fence   … To Twin Weld Mesh Fencing and Gates   </text>
  </threadedComment>
  <threadedComment ref="D2996" dT="2021-03-11T11:30:35.52" personId="{F55FB6F6-07C1-416D-A75E-C7541AC5E399}" id="{11B31272-2529-4006-94D1-5995C9A31E03}">
    <text>Taken from WBS 2018 however drainage is pipework. Assumed m? Change to Drainage- UPVC Pipes?</text>
  </threadedComment>
  <threadedComment ref="D2996" dT="2021-03-12T10:32:18.22" personId="{F55FB6F6-07C1-416D-A75E-C7541AC5E399}" id="{88D0744D-3DDE-4280-BD1C-76BF13C60024}" parentId="{11B31272-2529-4006-94D1-5995C9A31E03}">
    <text>30m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A9F0-64C4-49CE-9566-E634740A688A}">
  <dimension ref="A1:AP50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5.05" x14ac:dyDescent="0.3"/>
  <cols>
    <col min="1" max="1" width="26.88671875" style="115" customWidth="1"/>
    <col min="2" max="2" width="36.33203125" style="115" customWidth="1"/>
    <col min="3" max="3" width="42.88671875" style="108" customWidth="1"/>
    <col min="4" max="4" width="23.109375" style="108" customWidth="1"/>
    <col min="5" max="5" width="7.6640625" style="108" customWidth="1"/>
    <col min="6" max="6" width="21.5546875" style="115" customWidth="1"/>
    <col min="7" max="7" width="21.5546875" customWidth="1"/>
    <col min="8" max="8" width="21.6640625" style="115" customWidth="1"/>
    <col min="9" max="9" width="19.5546875" customWidth="1"/>
    <col min="10" max="10" width="19" customWidth="1"/>
    <col min="11" max="12" width="13.21875" customWidth="1"/>
    <col min="13" max="14" width="17.5546875" customWidth="1"/>
    <col min="15" max="15" width="21.5546875" style="121" customWidth="1"/>
    <col min="16" max="17" width="21.5546875" style="122" customWidth="1"/>
    <col min="18" max="18" width="12.5546875" style="121" customWidth="1"/>
    <col min="19" max="20" width="8.88671875" style="121"/>
    <col min="21" max="21" width="13.21875" style="121" bestFit="1" customWidth="1"/>
    <col min="22" max="42" width="8.88671875" style="79"/>
  </cols>
  <sheetData>
    <row r="1" spans="1:21" ht="40.1" customHeight="1" x14ac:dyDescent="0.35">
      <c r="A1" s="114" t="s">
        <v>16</v>
      </c>
      <c r="B1" s="114" t="s">
        <v>7355</v>
      </c>
      <c r="C1" s="114" t="s">
        <v>7356</v>
      </c>
      <c r="D1" s="114" t="s">
        <v>7372</v>
      </c>
      <c r="E1" s="114" t="s">
        <v>12</v>
      </c>
      <c r="F1" s="114" t="s">
        <v>7369</v>
      </c>
      <c r="G1" s="114" t="s">
        <v>7389</v>
      </c>
      <c r="H1" s="114" t="s">
        <v>7368</v>
      </c>
      <c r="I1" s="114" t="s">
        <v>7375</v>
      </c>
      <c r="J1" s="114" t="s">
        <v>7391</v>
      </c>
      <c r="K1" s="114" t="s">
        <v>7390</v>
      </c>
      <c r="L1" s="114" t="s">
        <v>7392</v>
      </c>
      <c r="M1" s="114" t="s">
        <v>7393</v>
      </c>
      <c r="N1" s="114" t="s">
        <v>7394</v>
      </c>
      <c r="O1" s="119" t="s">
        <v>7388</v>
      </c>
      <c r="P1" s="120" t="s">
        <v>45</v>
      </c>
      <c r="Q1" s="120" t="s">
        <v>46</v>
      </c>
    </row>
    <row r="2" spans="1:21" ht="15.05" customHeight="1" x14ac:dyDescent="0.3">
      <c r="C2" s="112" t="str">
        <f>IF(B2="","",VLOOKUP(B2,'Carbon Asset Database'!$A$3:$AB$876,12,0))</f>
        <v/>
      </c>
      <c r="D2" s="108" t="str">
        <f>IF(B2="","",(VLOOKUP(B2,'Carbon Asset Database'!$A$3:$AB$876,4,0)&amp;" - "&amp;(VLOOKUP(B2,'Carbon Asset Database'!$A$3:$AB$876,5,0))))</f>
        <v/>
      </c>
      <c r="E2" s="108" t="str">
        <f>IF(B2="","",VLOOKUP(B2,'Carbon Asset Database'!$A$3:$AB$876,14,0))</f>
        <v/>
      </c>
      <c r="F2" s="116"/>
      <c r="G2" s="113" t="str">
        <f>IF(B2="","",F2*(VLOOKUP(B2,'Carbon Asset Database'!$A$3:$AB$876,16,0)))</f>
        <v/>
      </c>
      <c r="H2" s="116"/>
      <c r="I2" s="113" t="str">
        <f>IF(H2="","",IF(H2="Default",VLOOKUP(B2,'Carbon Asset Database'!$A$3:$AB$876,21,0),"N/A"))</f>
        <v/>
      </c>
      <c r="J2" s="113" t="str">
        <f>IF(H2="","",IF(H2="Default",VLOOKUP(B2,'Carbon Asset Database'!$A$3:$AB$876,22,0),"N/A"))</f>
        <v/>
      </c>
      <c r="K2" s="116"/>
      <c r="L2" s="116"/>
      <c r="M2" s="116" t="str">
        <f>IF(B2="","",F2*VLOOKUP(B2,'Carbon Asset Database'!$A$3:$AB$876,18,0))</f>
        <v/>
      </c>
      <c r="N2" s="116" t="str">
        <f>IF(B2="","",IF(H2="Default",F2*(VLOOKUP(B2,'Carbon Asset Database'!$A$3:$AB$876,19,0)),(G2/1000*K2*$U$2+G2/1000*L2*$U$3)))</f>
        <v/>
      </c>
      <c r="O2" s="121" t="str">
        <f>IF(A2="","",VLOOKUP(A2,'Dropdown lists'!$T$2:$U$18,2,0))</f>
        <v/>
      </c>
      <c r="P2" s="122" t="str">
        <f>IF(A2="","",IF(H2="Default",I2,K2))</f>
        <v/>
      </c>
      <c r="Q2" s="122" t="str">
        <f>IF(A2="","",IF(H2="Default",J2,L2))</f>
        <v/>
      </c>
      <c r="R2" s="121" t="s">
        <v>7370</v>
      </c>
      <c r="T2" s="121" t="s">
        <v>7373</v>
      </c>
      <c r="U2" s="122">
        <v>0.1065</v>
      </c>
    </row>
    <row r="3" spans="1:21" x14ac:dyDescent="0.3">
      <c r="C3" s="112" t="str">
        <f>IF(B3="","",VLOOKUP(B3,'Carbon Asset Database'!$A$3:$AB$876,12,0))</f>
        <v/>
      </c>
      <c r="D3" s="108" t="str">
        <f>IF(B3="","",(VLOOKUP(B3,'Carbon Asset Database'!$A$3:$AB$876,4,0)&amp;" - "&amp;(VLOOKUP(B3,'Carbon Asset Database'!$A$3:$AB$876,5,0))))</f>
        <v/>
      </c>
      <c r="E3" s="108" t="str">
        <f>IF(B3="","",VLOOKUP(B3,'Carbon Asset Database'!$A$3:$AB$876,14,0))</f>
        <v/>
      </c>
      <c r="F3" s="116"/>
      <c r="G3" s="113" t="str">
        <f>IF(B3="","",F3*(VLOOKUP(B3,'Carbon Asset Database'!$A$3:$AB$876,16,0)))</f>
        <v/>
      </c>
      <c r="H3" s="116"/>
      <c r="I3" s="113" t="str">
        <f>IF(H3="","",IF(H3="Default",VLOOKUP(B3,'Carbon Asset Database'!$A$3:$AB$876,21,0),"N/A"))</f>
        <v/>
      </c>
      <c r="J3" s="113" t="str">
        <f>IF(H3="","",IF(H3="Default",VLOOKUP(B3,'Carbon Asset Database'!$A$3:$AB$876,22,0),"N/A"))</f>
        <v/>
      </c>
      <c r="K3" s="116"/>
      <c r="L3" s="116"/>
      <c r="M3" s="116" t="str">
        <f>IF(B3="","",F3*VLOOKUP(B3,'Carbon Asset Database'!$A$3:$AB$876,18,0))</f>
        <v/>
      </c>
      <c r="N3" s="116" t="str">
        <f>IF(B3="","",IF(H3="Default",F3*(VLOOKUP(B3,'Carbon Asset Database'!$A$3:$AB$876,19,0)),(G3/1000*K3*$U$2+G3/1000*L3*$U$3)))</f>
        <v/>
      </c>
      <c r="O3" s="121" t="str">
        <f>IF(A3="","",VLOOKUP(A3,'Dropdown lists'!$T$2:$U$18,2,0))</f>
        <v/>
      </c>
      <c r="P3" s="122" t="str">
        <f t="shared" ref="P3:P66" si="0">IF(A3="","",IF(H3="Default",I3,K3))</f>
        <v/>
      </c>
      <c r="Q3" s="122" t="str">
        <f t="shared" ref="Q3:Q66" si="1">IF(A3="","",IF(H3="Default",J3,L3))</f>
        <v/>
      </c>
      <c r="R3" s="121" t="s">
        <v>7371</v>
      </c>
      <c r="T3" s="121" t="s">
        <v>7374</v>
      </c>
      <c r="U3" s="122">
        <v>9.0299999999999998E-3</v>
      </c>
    </row>
    <row r="4" spans="1:21" x14ac:dyDescent="0.3">
      <c r="C4" s="112" t="str">
        <f>IF(B4="","",VLOOKUP(B4,'Carbon Asset Database'!$A$3:$AB$876,12,0))</f>
        <v/>
      </c>
      <c r="D4" s="108" t="str">
        <f>IF(B4="","",(VLOOKUP(B4,'Carbon Asset Database'!$A$3:$AB$876,4,0)&amp;" - "&amp;(VLOOKUP(B4,'Carbon Asset Database'!$A$3:$AB$876,5,0))))</f>
        <v/>
      </c>
      <c r="E4" s="108" t="str">
        <f>IF(B4="","",VLOOKUP(B4,'Carbon Asset Database'!$A$3:$AB$876,14,0))</f>
        <v/>
      </c>
      <c r="F4" s="116"/>
      <c r="G4" s="113" t="str">
        <f>IF(B4="","",F4*(VLOOKUP(B4,'Carbon Asset Database'!$A$3:$AB$876,16,0)))</f>
        <v/>
      </c>
      <c r="H4" s="116"/>
      <c r="I4" s="113" t="str">
        <f>IF(H4="","",IF(H4="Default",VLOOKUP(B4,'Carbon Asset Database'!$A$3:$AB$876,21,0),"N/A"))</f>
        <v/>
      </c>
      <c r="J4" s="113" t="str">
        <f>IF(H4="","",IF(H4="Default",VLOOKUP(B4,'Carbon Asset Database'!$A$3:$AB$876,22,0),"N/A"))</f>
        <v/>
      </c>
      <c r="K4" s="116"/>
      <c r="L4" s="116"/>
      <c r="M4" s="116" t="str">
        <f>IF(B4="","",F4*VLOOKUP(B4,'Carbon Asset Database'!$A$3:$AB$876,18,0))</f>
        <v/>
      </c>
      <c r="N4" s="116" t="str">
        <f>IF(B4="","",IF(H4="Default",F4*(VLOOKUP(B4,'Carbon Asset Database'!$A$3:$AB$876,19,0)),(G4/1000*K4*$U$2+G4/1000*L4*$U$3)))</f>
        <v/>
      </c>
      <c r="O4" s="121" t="str">
        <f>IF(A4="","",VLOOKUP(A4,'Dropdown lists'!$T$2:$U$18,2,0))</f>
        <v/>
      </c>
      <c r="P4" s="122" t="str">
        <f>IF(A4="","",IF(H4="Default",I4,K4))</f>
        <v/>
      </c>
      <c r="Q4" s="122" t="str">
        <f t="shared" si="1"/>
        <v/>
      </c>
    </row>
    <row r="5" spans="1:21" x14ac:dyDescent="0.3">
      <c r="C5" s="112" t="str">
        <f>IF(B5="","",VLOOKUP(B5,'Carbon Asset Database'!$A$3:$AB$876,12,0))</f>
        <v/>
      </c>
      <c r="D5" s="108" t="str">
        <f>IF(B5="","",(VLOOKUP(B5,'Carbon Asset Database'!$A$3:$AB$876,4,0)&amp;" - "&amp;(VLOOKUP(B5,'Carbon Asset Database'!$A$3:$AB$876,5,0))))</f>
        <v/>
      </c>
      <c r="E5" s="108" t="str">
        <f>IF(B5="","",VLOOKUP(B5,'Carbon Asset Database'!$A$3:$AB$876,14,0))</f>
        <v/>
      </c>
      <c r="F5" s="116"/>
      <c r="G5" s="113" t="str">
        <f>IF(B5="","",F5*(VLOOKUP(B5,'Carbon Asset Database'!$A$3:$AB$876,16,0)))</f>
        <v/>
      </c>
      <c r="H5" s="116"/>
      <c r="I5" s="113" t="str">
        <f>IF(H5="","",IF(H5="Default",VLOOKUP(B5,'Carbon Asset Database'!$A$3:$AB$876,21,0),"N/A"))</f>
        <v/>
      </c>
      <c r="J5" s="113" t="str">
        <f>IF(H5="","",IF(H5="Default",VLOOKUP(B5,'Carbon Asset Database'!$A$3:$AB$876,22,0),"N/A"))</f>
        <v/>
      </c>
      <c r="K5" s="116"/>
      <c r="L5" s="116"/>
      <c r="M5" s="116" t="str">
        <f>IF(B5="","",F5*VLOOKUP(B5,'Carbon Asset Database'!$A$3:$AB$876,18,0))</f>
        <v/>
      </c>
      <c r="N5" s="116" t="str">
        <f>IF(B5="","",IF(H5="Default",F5*(VLOOKUP(B5,'Carbon Asset Database'!$A$3:$AB$876,19,0)),(G5/1000*K5*$U$2+G5/1000*L5*$U$3)))</f>
        <v/>
      </c>
      <c r="O5" s="121" t="str">
        <f>IF(A5="","",VLOOKUP(A5,'Dropdown lists'!$T$2:$U$18,2,0))</f>
        <v/>
      </c>
      <c r="P5" s="122" t="str">
        <f t="shared" si="0"/>
        <v/>
      </c>
      <c r="Q5" s="122" t="str">
        <f t="shared" si="1"/>
        <v/>
      </c>
    </row>
    <row r="6" spans="1:21" x14ac:dyDescent="0.3">
      <c r="C6" s="112" t="str">
        <f>IF(B6="","",VLOOKUP(B6,'Carbon Asset Database'!$A$3:$AB$876,12,0))</f>
        <v/>
      </c>
      <c r="D6" s="108" t="str">
        <f>IF(B6="","",(VLOOKUP(B6,'Carbon Asset Database'!$A$3:$AB$876,4,0)&amp;" - "&amp;(VLOOKUP(B6,'Carbon Asset Database'!$A$3:$AB$876,5,0))))</f>
        <v/>
      </c>
      <c r="E6" s="108" t="str">
        <f>IF(B6="","",VLOOKUP(B6,'Carbon Asset Database'!$A$3:$AB$876,14,0))</f>
        <v/>
      </c>
      <c r="F6" s="116"/>
      <c r="G6" s="113" t="str">
        <f>IF(B6="","",F6*(VLOOKUP(B6,'Carbon Asset Database'!$A$3:$AB$876,16,0)))</f>
        <v/>
      </c>
      <c r="H6" s="116"/>
      <c r="I6" s="113" t="str">
        <f>IF(H6="","",IF(H6="Default",VLOOKUP(B6,'Carbon Asset Database'!$A$3:$AB$876,21,0),"N/A"))</f>
        <v/>
      </c>
      <c r="J6" s="113" t="str">
        <f>IF(H6="","",IF(H6="Default",VLOOKUP(B6,'Carbon Asset Database'!$A$3:$AB$876,22,0),"N/A"))</f>
        <v/>
      </c>
      <c r="K6" s="116"/>
      <c r="L6" s="116"/>
      <c r="M6" s="116" t="str">
        <f>IF(B6="","",F6*VLOOKUP(B6,'Carbon Asset Database'!$A$3:$AB$876,18,0))</f>
        <v/>
      </c>
      <c r="N6" s="116" t="str">
        <f>IF(B6="","",IF(H6="Default",F6*(VLOOKUP(B6,'Carbon Asset Database'!$A$3:$AB$876,19,0)),(G6/1000*K6*$U$2+G6/1000*L6*$U$3)))</f>
        <v/>
      </c>
      <c r="O6" s="121" t="str">
        <f>IF(A6="","",VLOOKUP(A6,'Dropdown lists'!$T$2:$U$18,2,0))</f>
        <v/>
      </c>
      <c r="P6" s="122" t="str">
        <f t="shared" si="0"/>
        <v/>
      </c>
      <c r="Q6" s="122" t="str">
        <f t="shared" si="1"/>
        <v/>
      </c>
    </row>
    <row r="7" spans="1:21" x14ac:dyDescent="0.3">
      <c r="C7" s="112" t="str">
        <f>IF(B7="","",VLOOKUP(B7,'Carbon Asset Database'!$A$3:$AB$876,12,0))</f>
        <v/>
      </c>
      <c r="D7" s="108" t="str">
        <f>IF(B7="","",(VLOOKUP(B7,'Carbon Asset Database'!$A$3:$AB$876,4,0)&amp;" - "&amp;(VLOOKUP(B7,'Carbon Asset Database'!$A$3:$AB$876,5,0))))</f>
        <v/>
      </c>
      <c r="E7" s="108" t="str">
        <f>IF(B7="","",VLOOKUP(B7,'Carbon Asset Database'!$A$3:$AB$876,14,0))</f>
        <v/>
      </c>
      <c r="F7" s="116"/>
      <c r="G7" s="113" t="str">
        <f>IF(B7="","",F7*(VLOOKUP(B7,'Carbon Asset Database'!$A$3:$AB$876,16,0)))</f>
        <v/>
      </c>
      <c r="H7" s="116"/>
      <c r="I7" s="113" t="str">
        <f>IF(H7="","",IF(H7="Default",VLOOKUP(B7,'Carbon Asset Database'!$A$3:$AB$876,21,0),"N/A"))</f>
        <v/>
      </c>
      <c r="J7" s="113" t="str">
        <f>IF(H7="","",IF(H7="Default",VLOOKUP(B7,'Carbon Asset Database'!$A$3:$AB$876,22,0),"N/A"))</f>
        <v/>
      </c>
      <c r="K7" s="116"/>
      <c r="L7" s="116"/>
      <c r="M7" s="116" t="str">
        <f>IF(B7="","",F7*VLOOKUP(B7,'Carbon Asset Database'!$A$3:$AB$876,18,0))</f>
        <v/>
      </c>
      <c r="N7" s="116" t="str">
        <f>IF(B7="","",IF(H7="Default",F7*(VLOOKUP(B7,'Carbon Asset Database'!$A$3:$AB$876,19,0)),(G7/1000*K7*$U$2+G7/1000*L7*$U$3)))</f>
        <v/>
      </c>
      <c r="O7" s="121" t="str">
        <f>IF(A7="","",VLOOKUP(A7,'Dropdown lists'!$T$2:$U$18,2,0))</f>
        <v/>
      </c>
      <c r="P7" s="122" t="str">
        <f t="shared" si="0"/>
        <v/>
      </c>
      <c r="Q7" s="122" t="str">
        <f t="shared" si="1"/>
        <v/>
      </c>
    </row>
    <row r="8" spans="1:21" x14ac:dyDescent="0.3">
      <c r="C8" s="112" t="str">
        <f>IF(B8="","",VLOOKUP(B8,'Carbon Asset Database'!$A$3:$AB$876,12,0))</f>
        <v/>
      </c>
      <c r="D8" s="108" t="str">
        <f>IF(B8="","",(VLOOKUP(B8,'Carbon Asset Database'!$A$3:$AB$876,4,0)&amp;" - "&amp;(VLOOKUP(B8,'Carbon Asset Database'!$A$3:$AB$876,5,0))))</f>
        <v/>
      </c>
      <c r="E8" s="108" t="str">
        <f>IF(B8="","",VLOOKUP(B8,'Carbon Asset Database'!$A$3:$AB$876,14,0))</f>
        <v/>
      </c>
      <c r="F8" s="116"/>
      <c r="G8" s="113" t="str">
        <f>IF(B8="","",F8*(VLOOKUP(B8,'Carbon Asset Database'!$A$3:$AB$876,16,0)))</f>
        <v/>
      </c>
      <c r="H8" s="116"/>
      <c r="I8" s="113" t="str">
        <f>IF(H8="","",IF(H8="Default",VLOOKUP(B8,'Carbon Asset Database'!$A$3:$AB$876,21,0),"N/A"))</f>
        <v/>
      </c>
      <c r="J8" s="113" t="str">
        <f>IF(H8="","",IF(H8="Default",VLOOKUP(B8,'Carbon Asset Database'!$A$3:$AB$876,22,0),"N/A"))</f>
        <v/>
      </c>
      <c r="K8" s="116"/>
      <c r="L8" s="116"/>
      <c r="M8" s="116" t="str">
        <f>IF(B8="","",F8*VLOOKUP(B8,'Carbon Asset Database'!$A$3:$AB$876,18,0))</f>
        <v/>
      </c>
      <c r="N8" s="116" t="str">
        <f>IF(B8="","",IF(H8="Default",F8*(VLOOKUP(B8,'Carbon Asset Database'!$A$3:$AB$876,19,0)),(G8/1000*K8*$U$2+G8/1000*L8*$U$3)))</f>
        <v/>
      </c>
      <c r="O8" s="121" t="str">
        <f>IF(A8="","",VLOOKUP(A8,'Dropdown lists'!$T$2:$U$18,2,0))</f>
        <v/>
      </c>
      <c r="P8" s="122" t="str">
        <f t="shared" si="0"/>
        <v/>
      </c>
      <c r="Q8" s="122" t="str">
        <f t="shared" si="1"/>
        <v/>
      </c>
    </row>
    <row r="9" spans="1:21" x14ac:dyDescent="0.3">
      <c r="C9" s="112" t="str">
        <f>IF(B9="","",VLOOKUP(B9,'Carbon Asset Database'!$A$3:$AB$876,12,0))</f>
        <v/>
      </c>
      <c r="D9" s="108" t="str">
        <f>IF(B9="","",(VLOOKUP(B9,'Carbon Asset Database'!$A$3:$AB$876,4,0)&amp;" - "&amp;(VLOOKUP(B9,'Carbon Asset Database'!$A$3:$AB$876,5,0))))</f>
        <v/>
      </c>
      <c r="E9" s="108" t="str">
        <f>IF(B9="","",VLOOKUP(B9,'Carbon Asset Database'!$A$3:$AB$876,14,0))</f>
        <v/>
      </c>
      <c r="F9" s="116"/>
      <c r="G9" s="113" t="str">
        <f>IF(B9="","",F9*(VLOOKUP(B9,'Carbon Asset Database'!$A$3:$AB$876,16,0)))</f>
        <v/>
      </c>
      <c r="H9" s="116"/>
      <c r="I9" s="113" t="str">
        <f>IF(H9="","",IF(H9="Default",VLOOKUP(B9,'Carbon Asset Database'!$A$3:$AB$876,21,0),"N/A"))</f>
        <v/>
      </c>
      <c r="J9" s="113" t="str">
        <f>IF(H9="","",IF(H9="Default",VLOOKUP(B9,'Carbon Asset Database'!$A$3:$AB$876,22,0),"N/A"))</f>
        <v/>
      </c>
      <c r="K9" s="116"/>
      <c r="L9" s="116"/>
      <c r="M9" s="116" t="str">
        <f>IF(B9="","",F9*VLOOKUP(B9,'Carbon Asset Database'!$A$3:$AB$876,18,0))</f>
        <v/>
      </c>
      <c r="N9" s="116" t="str">
        <f>IF(B9="","",IF(H9="Default",F9*(VLOOKUP(B9,'Carbon Asset Database'!$A$3:$AB$876,19,0)),(G9/1000*K9*$U$2+G9/1000*L9*$U$3)))</f>
        <v/>
      </c>
      <c r="O9" s="121" t="str">
        <f>IF(A9="","",VLOOKUP(A9,'Dropdown lists'!$T$2:$U$18,2,0))</f>
        <v/>
      </c>
      <c r="P9" s="122" t="str">
        <f t="shared" si="0"/>
        <v/>
      </c>
      <c r="Q9" s="122" t="str">
        <f t="shared" si="1"/>
        <v/>
      </c>
    </row>
    <row r="10" spans="1:21" x14ac:dyDescent="0.3">
      <c r="C10" s="112" t="str">
        <f>IF(B10="","",VLOOKUP(B10,'Carbon Asset Database'!$A$3:$AB$876,12,0))</f>
        <v/>
      </c>
      <c r="D10" s="108" t="str">
        <f>IF(B10="","",(VLOOKUP(B10,'Carbon Asset Database'!$A$3:$AB$876,4,0)&amp;" - "&amp;(VLOOKUP(B10,'Carbon Asset Database'!$A$3:$AB$876,5,0))))</f>
        <v/>
      </c>
      <c r="E10" s="108" t="str">
        <f>IF(B10="","",VLOOKUP(B10,'Carbon Asset Database'!$A$3:$AB$876,14,0))</f>
        <v/>
      </c>
      <c r="F10" s="116"/>
      <c r="G10" s="113" t="str">
        <f>IF(B10="","",F10*(VLOOKUP(B10,'Carbon Asset Database'!$A$3:$AB$876,16,0)))</f>
        <v/>
      </c>
      <c r="H10" s="116"/>
      <c r="I10" s="113" t="str">
        <f>IF(H10="","",IF(H10="Default",VLOOKUP(B10,'Carbon Asset Database'!$A$3:$AB$876,21,0),"N/A"))</f>
        <v/>
      </c>
      <c r="J10" s="113" t="str">
        <f>IF(H10="","",IF(H10="Default",VLOOKUP(B10,'Carbon Asset Database'!$A$3:$AB$876,22,0),"N/A"))</f>
        <v/>
      </c>
      <c r="K10" s="116"/>
      <c r="L10" s="116"/>
      <c r="M10" s="116" t="str">
        <f>IF(B10="","",F10*VLOOKUP(B10,'Carbon Asset Database'!$A$3:$AB$876,18,0))</f>
        <v/>
      </c>
      <c r="N10" s="116" t="str">
        <f>IF(B10="","",IF(H10="Default",F10*(VLOOKUP(B10,'Carbon Asset Database'!$A$3:$AB$876,19,0)),(G10/1000*K10*$U$2+G10/1000*L10*$U$3)))</f>
        <v/>
      </c>
      <c r="O10" s="121" t="str">
        <f>IF(A10="","",VLOOKUP(A10,'Dropdown lists'!$T$2:$U$18,2,0))</f>
        <v/>
      </c>
      <c r="P10" s="122" t="str">
        <f t="shared" si="0"/>
        <v/>
      </c>
      <c r="Q10" s="122" t="str">
        <f t="shared" si="1"/>
        <v/>
      </c>
    </row>
    <row r="11" spans="1:21" x14ac:dyDescent="0.3">
      <c r="C11" s="112" t="str">
        <f>IF(B11="","",VLOOKUP(B11,'Carbon Asset Database'!$A$3:$AB$876,12,0))</f>
        <v/>
      </c>
      <c r="D11" s="108" t="str">
        <f>IF(B11="","",(VLOOKUP(B11,'Carbon Asset Database'!$A$3:$AB$876,4,0)&amp;" - "&amp;(VLOOKUP(B11,'Carbon Asset Database'!$A$3:$AB$876,5,0))))</f>
        <v/>
      </c>
      <c r="E11" s="108" t="str">
        <f>IF(B11="","",VLOOKUP(B11,'Carbon Asset Database'!$A$3:$AB$876,14,0))</f>
        <v/>
      </c>
      <c r="F11" s="116"/>
      <c r="G11" s="113" t="str">
        <f>IF(B11="","",F11*(VLOOKUP(B11,'Carbon Asset Database'!$A$3:$AB$876,16,0)))</f>
        <v/>
      </c>
      <c r="H11" s="116"/>
      <c r="I11" s="113" t="str">
        <f>IF(H11="","",IF(H11="Default",VLOOKUP(B11,'Carbon Asset Database'!$A$3:$AB$876,21,0),"N/A"))</f>
        <v/>
      </c>
      <c r="J11" s="113" t="str">
        <f>IF(H11="","",IF(H11="Default",VLOOKUP(B11,'Carbon Asset Database'!$A$3:$AB$876,22,0),"N/A"))</f>
        <v/>
      </c>
      <c r="K11" s="116"/>
      <c r="L11" s="116"/>
      <c r="M11" s="116" t="str">
        <f>IF(B11="","",F11*VLOOKUP(B11,'Carbon Asset Database'!$A$3:$AB$876,18,0))</f>
        <v/>
      </c>
      <c r="N11" s="116" t="str">
        <f>IF(B11="","",IF(H11="Default",F11*(VLOOKUP(B11,'Carbon Asset Database'!$A$3:$AB$876,19,0)),(G11/1000*K11*$U$2+G11/1000*L11*$U$3)))</f>
        <v/>
      </c>
      <c r="O11" s="121" t="str">
        <f>IF(A11="","",VLOOKUP(A11,'Dropdown lists'!$T$2:$U$18,2,0))</f>
        <v/>
      </c>
      <c r="P11" s="122" t="str">
        <f t="shared" si="0"/>
        <v/>
      </c>
      <c r="Q11" s="122" t="str">
        <f t="shared" si="1"/>
        <v/>
      </c>
    </row>
    <row r="12" spans="1:21" x14ac:dyDescent="0.3">
      <c r="C12" s="112" t="str">
        <f>IF(B12="","",VLOOKUP(B12,'Carbon Asset Database'!$A$3:$AB$876,12,0))</f>
        <v/>
      </c>
      <c r="D12" s="108" t="str">
        <f>IF(B12="","",(VLOOKUP(B12,'Carbon Asset Database'!$A$3:$AB$876,4,0)&amp;" - "&amp;(VLOOKUP(B12,'Carbon Asset Database'!$A$3:$AB$876,5,0))))</f>
        <v/>
      </c>
      <c r="E12" s="108" t="str">
        <f>IF(B12="","",VLOOKUP(B12,'Carbon Asset Database'!$A$3:$AB$876,14,0))</f>
        <v/>
      </c>
      <c r="F12" s="116"/>
      <c r="G12" s="113" t="str">
        <f>IF(B12="","",F12*(VLOOKUP(B12,'Carbon Asset Database'!$A$3:$AB$876,16,0)))</f>
        <v/>
      </c>
      <c r="H12" s="116"/>
      <c r="I12" s="113" t="str">
        <f>IF(H12="","",IF(H12="Default",VLOOKUP(B12,'Carbon Asset Database'!$A$3:$AB$876,21,0),"N/A"))</f>
        <v/>
      </c>
      <c r="J12" s="113" t="str">
        <f>IF(H12="","",IF(H12="Default",VLOOKUP(B12,'Carbon Asset Database'!$A$3:$AB$876,22,0),"N/A"))</f>
        <v/>
      </c>
      <c r="K12" s="116"/>
      <c r="L12" s="116"/>
      <c r="M12" s="116" t="str">
        <f>IF(B12="","",F12*VLOOKUP(B12,'Carbon Asset Database'!$A$3:$AB$876,18,0))</f>
        <v/>
      </c>
      <c r="N12" s="116" t="str">
        <f>IF(B12="","",IF(H12="Default",F12*(VLOOKUP(B12,'Carbon Asset Database'!$A$3:$AB$876,19,0)),(G12/1000*K12*$U$2+G12/1000*L12*$U$3)))</f>
        <v/>
      </c>
      <c r="O12" s="121" t="str">
        <f>IF(A12="","",VLOOKUP(A12,'Dropdown lists'!$T$2:$U$18,2,0))</f>
        <v/>
      </c>
      <c r="P12" s="122" t="str">
        <f t="shared" si="0"/>
        <v/>
      </c>
      <c r="Q12" s="122" t="str">
        <f t="shared" si="1"/>
        <v/>
      </c>
    </row>
    <row r="13" spans="1:21" x14ac:dyDescent="0.3">
      <c r="C13" s="112" t="str">
        <f>IF(B13="","",VLOOKUP(B13,'Carbon Asset Database'!$A$3:$AB$876,12,0))</f>
        <v/>
      </c>
      <c r="D13" s="108" t="str">
        <f>IF(B13="","",(VLOOKUP(B13,'Carbon Asset Database'!$A$3:$AB$876,4,0)&amp;" - "&amp;(VLOOKUP(B13,'Carbon Asset Database'!$A$3:$AB$876,5,0))))</f>
        <v/>
      </c>
      <c r="E13" s="108" t="str">
        <f>IF(B13="","",VLOOKUP(B13,'Carbon Asset Database'!$A$3:$AB$876,14,0))</f>
        <v/>
      </c>
      <c r="F13" s="116"/>
      <c r="G13" s="113" t="str">
        <f>IF(B13="","",F13*(VLOOKUP(B13,'Carbon Asset Database'!$A$3:$AB$876,16,0)))</f>
        <v/>
      </c>
      <c r="H13" s="116"/>
      <c r="I13" s="113" t="str">
        <f>IF(H13="","",IF(H13="Default",VLOOKUP(B13,'Carbon Asset Database'!$A$3:$AB$876,21,0),"N/A"))</f>
        <v/>
      </c>
      <c r="J13" s="113" t="str">
        <f>IF(H13="","",IF(H13="Default",VLOOKUP(B13,'Carbon Asset Database'!$A$3:$AB$876,22,0),"N/A"))</f>
        <v/>
      </c>
      <c r="K13" s="116"/>
      <c r="L13" s="116"/>
      <c r="M13" s="116" t="str">
        <f>IF(B13="","",F13*VLOOKUP(B13,'Carbon Asset Database'!$A$3:$AB$876,18,0))</f>
        <v/>
      </c>
      <c r="N13" s="116" t="str">
        <f>IF(B13="","",IF(H13="Default",F13*(VLOOKUP(B13,'Carbon Asset Database'!$A$3:$AB$876,19,0)),(G13/1000*K13*$U$2+G13/1000*L13*$U$3)))</f>
        <v/>
      </c>
      <c r="O13" s="121" t="str">
        <f>IF(A13="","",VLOOKUP(A13,'Dropdown lists'!$T$2:$U$18,2,0))</f>
        <v/>
      </c>
      <c r="P13" s="122" t="str">
        <f t="shared" si="0"/>
        <v/>
      </c>
      <c r="Q13" s="122" t="str">
        <f t="shared" si="1"/>
        <v/>
      </c>
    </row>
    <row r="14" spans="1:21" x14ac:dyDescent="0.3">
      <c r="C14" s="112" t="str">
        <f>IF(B14="","",VLOOKUP(B14,'Carbon Asset Database'!$A$3:$AB$876,12,0))</f>
        <v/>
      </c>
      <c r="D14" s="108" t="str">
        <f>IF(B14="","",(VLOOKUP(B14,'Carbon Asset Database'!$A$3:$AB$876,4,0)&amp;" - "&amp;(VLOOKUP(B14,'Carbon Asset Database'!$A$3:$AB$876,5,0))))</f>
        <v/>
      </c>
      <c r="E14" s="108" t="str">
        <f>IF(B14="","",VLOOKUP(B14,'Carbon Asset Database'!$A$3:$AB$876,14,0))</f>
        <v/>
      </c>
      <c r="F14" s="116"/>
      <c r="G14" s="113" t="str">
        <f>IF(B14="","",F14*(VLOOKUP(B14,'Carbon Asset Database'!$A$3:$AB$876,16,0)))</f>
        <v/>
      </c>
      <c r="H14" s="116"/>
      <c r="I14" s="113" t="str">
        <f>IF(H14="","",IF(H14="Default",VLOOKUP(B14,'Carbon Asset Database'!$A$3:$AB$876,21,0),"N/A"))</f>
        <v/>
      </c>
      <c r="J14" s="113" t="str">
        <f>IF(H14="","",IF(H14="Default",VLOOKUP(B14,'Carbon Asset Database'!$A$3:$AB$876,22,0),"N/A"))</f>
        <v/>
      </c>
      <c r="K14" s="116"/>
      <c r="L14" s="116"/>
      <c r="M14" s="116" t="str">
        <f>IF(B14="","",F14*VLOOKUP(B14,'Carbon Asset Database'!$A$3:$AB$876,18,0))</f>
        <v/>
      </c>
      <c r="N14" s="116" t="str">
        <f>IF(B14="","",IF(H14="Default",F14*(VLOOKUP(B14,'Carbon Asset Database'!$A$3:$AB$876,19,0)),(G14/1000*K14*$U$2+G14/1000*L14*$U$3)))</f>
        <v/>
      </c>
      <c r="O14" s="121" t="str">
        <f>IF(A14="","",VLOOKUP(A14,'Dropdown lists'!$T$2:$U$18,2,0))</f>
        <v/>
      </c>
      <c r="P14" s="122" t="str">
        <f t="shared" si="0"/>
        <v/>
      </c>
      <c r="Q14" s="122" t="str">
        <f t="shared" si="1"/>
        <v/>
      </c>
    </row>
    <row r="15" spans="1:21" x14ac:dyDescent="0.3">
      <c r="C15" s="112" t="str">
        <f>IF(B15="","",VLOOKUP(B15,'Carbon Asset Database'!$A$3:$AB$876,12,0))</f>
        <v/>
      </c>
      <c r="D15" s="108" t="str">
        <f>IF(B15="","",(VLOOKUP(B15,'Carbon Asset Database'!$A$3:$AB$876,4,0)&amp;" - "&amp;(VLOOKUP(B15,'Carbon Asset Database'!$A$3:$AB$876,5,0))))</f>
        <v/>
      </c>
      <c r="E15" s="108" t="str">
        <f>IF(B15="","",VLOOKUP(B15,'Carbon Asset Database'!$A$3:$AB$876,14,0))</f>
        <v/>
      </c>
      <c r="F15" s="116"/>
      <c r="G15" s="113" t="str">
        <f>IF(B15="","",F15*(VLOOKUP(B15,'Carbon Asset Database'!$A$3:$AB$876,16,0)))</f>
        <v/>
      </c>
      <c r="H15" s="116"/>
      <c r="I15" s="113" t="str">
        <f>IF(H15="","",IF(H15="Default",VLOOKUP(B15,'Carbon Asset Database'!$A$3:$AB$876,21,0),"N/A"))</f>
        <v/>
      </c>
      <c r="J15" s="113" t="str">
        <f>IF(H15="","",IF(H15="Default",VLOOKUP(B15,'Carbon Asset Database'!$A$3:$AB$876,22,0),"N/A"))</f>
        <v/>
      </c>
      <c r="K15" s="116"/>
      <c r="L15" s="116"/>
      <c r="M15" s="116" t="str">
        <f>IF(B15="","",F15*VLOOKUP(B15,'Carbon Asset Database'!$A$3:$AB$876,18,0))</f>
        <v/>
      </c>
      <c r="N15" s="116" t="str">
        <f>IF(B15="","",IF(H15="Default",F15*(VLOOKUP(B15,'Carbon Asset Database'!$A$3:$AB$876,19,0)),(G15/1000*K15*$U$2+G15/1000*L15*$U$3)))</f>
        <v/>
      </c>
      <c r="O15" s="121" t="str">
        <f>IF(A15="","",VLOOKUP(A15,'Dropdown lists'!$T$2:$U$18,2,0))</f>
        <v/>
      </c>
      <c r="P15" s="122" t="str">
        <f t="shared" si="0"/>
        <v/>
      </c>
      <c r="Q15" s="122" t="str">
        <f t="shared" si="1"/>
        <v/>
      </c>
    </row>
    <row r="16" spans="1:21" x14ac:dyDescent="0.3">
      <c r="C16" s="112" t="str">
        <f>IF(B16="","",VLOOKUP(B16,'Carbon Asset Database'!$A$3:$AB$876,12,0))</f>
        <v/>
      </c>
      <c r="D16" s="108" t="str">
        <f>IF(B16="","",(VLOOKUP(B16,'Carbon Asset Database'!$A$3:$AB$876,4,0)&amp;" - "&amp;(VLOOKUP(B16,'Carbon Asset Database'!$A$3:$AB$876,5,0))))</f>
        <v/>
      </c>
      <c r="E16" s="108" t="str">
        <f>IF(B16="","",VLOOKUP(B16,'Carbon Asset Database'!$A$3:$AB$876,14,0))</f>
        <v/>
      </c>
      <c r="F16" s="116"/>
      <c r="G16" s="113" t="str">
        <f>IF(B16="","",F16*(VLOOKUP(B16,'Carbon Asset Database'!$A$3:$AB$876,16,0)))</f>
        <v/>
      </c>
      <c r="H16" s="116"/>
      <c r="I16" s="113" t="str">
        <f>IF(H16="","",IF(H16="Default",VLOOKUP(B16,'Carbon Asset Database'!$A$3:$AB$876,21,0),"N/A"))</f>
        <v/>
      </c>
      <c r="J16" s="113" t="str">
        <f>IF(H16="","",IF(H16="Default",VLOOKUP(B16,'Carbon Asset Database'!$A$3:$AB$876,22,0),"N/A"))</f>
        <v/>
      </c>
      <c r="K16" s="116"/>
      <c r="L16" s="116"/>
      <c r="M16" s="116" t="str">
        <f>IF(B16="","",F16*VLOOKUP(B16,'Carbon Asset Database'!$A$3:$AB$876,18,0))</f>
        <v/>
      </c>
      <c r="N16" s="116" t="str">
        <f>IF(B16="","",IF(H16="Default",F16*(VLOOKUP(B16,'Carbon Asset Database'!$A$3:$AB$876,19,0)),(G16/1000*K16*$U$2+G16/1000*L16*$U$3)))</f>
        <v/>
      </c>
      <c r="O16" s="121" t="str">
        <f>IF(A16="","",VLOOKUP(A16,'Dropdown lists'!$T$2:$U$18,2,0))</f>
        <v/>
      </c>
      <c r="P16" s="122" t="str">
        <f t="shared" si="0"/>
        <v/>
      </c>
      <c r="Q16" s="122" t="str">
        <f t="shared" si="1"/>
        <v/>
      </c>
    </row>
    <row r="17" spans="3:17" x14ac:dyDescent="0.3">
      <c r="C17" s="112" t="str">
        <f>IF(B17="","",VLOOKUP(B17,'Carbon Asset Database'!$A$3:$AB$876,12,0))</f>
        <v/>
      </c>
      <c r="D17" s="108" t="str">
        <f>IF(B17="","",(VLOOKUP(B17,'Carbon Asset Database'!$A$3:$AB$876,4,0)&amp;" - "&amp;(VLOOKUP(B17,'Carbon Asset Database'!$A$3:$AB$876,5,0))))</f>
        <v/>
      </c>
      <c r="E17" s="108" t="str">
        <f>IF(B17="","",VLOOKUP(B17,'Carbon Asset Database'!$A$3:$AB$876,14,0))</f>
        <v/>
      </c>
      <c r="F17" s="116"/>
      <c r="G17" s="113" t="str">
        <f>IF(B17="","",F17*(VLOOKUP(B17,'Carbon Asset Database'!$A$3:$AB$876,16,0)))</f>
        <v/>
      </c>
      <c r="H17" s="116"/>
      <c r="I17" s="113" t="str">
        <f>IF(H17="","",IF(H17="Default",VLOOKUP(B17,'Carbon Asset Database'!$A$3:$AB$876,21,0),"N/A"))</f>
        <v/>
      </c>
      <c r="J17" s="113" t="str">
        <f>IF(H17="","",IF(H17="Default",VLOOKUP(B17,'Carbon Asset Database'!$A$3:$AB$876,22,0),"N/A"))</f>
        <v/>
      </c>
      <c r="K17" s="116"/>
      <c r="L17" s="116"/>
      <c r="M17" s="116" t="str">
        <f>IF(B17="","",F17*VLOOKUP(B17,'Carbon Asset Database'!$A$3:$AB$876,18,0))</f>
        <v/>
      </c>
      <c r="N17" s="116" t="str">
        <f>IF(B17="","",IF(H17="Default",F17*(VLOOKUP(B17,'Carbon Asset Database'!$A$3:$AB$876,19,0)),(G17/1000*K17*$U$2+G17/1000*L17*$U$3)))</f>
        <v/>
      </c>
      <c r="O17" s="121" t="str">
        <f>IF(A17="","",VLOOKUP(A17,'Dropdown lists'!$T$2:$U$18,2,0))</f>
        <v/>
      </c>
      <c r="P17" s="122" t="str">
        <f t="shared" si="0"/>
        <v/>
      </c>
      <c r="Q17" s="122" t="str">
        <f t="shared" si="1"/>
        <v/>
      </c>
    </row>
    <row r="18" spans="3:17" x14ac:dyDescent="0.3">
      <c r="C18" s="112" t="str">
        <f>IF(B18="","",VLOOKUP(B18,'Carbon Asset Database'!$A$3:$AB$876,12,0))</f>
        <v/>
      </c>
      <c r="D18" s="108" t="str">
        <f>IF(B18="","",(VLOOKUP(B18,'Carbon Asset Database'!$A$3:$AB$876,4,0)&amp;" - "&amp;(VLOOKUP(B18,'Carbon Asset Database'!$A$3:$AB$876,5,0))))</f>
        <v/>
      </c>
      <c r="E18" s="108" t="str">
        <f>IF(B18="","",VLOOKUP(B18,'Carbon Asset Database'!$A$3:$AB$876,14,0))</f>
        <v/>
      </c>
      <c r="F18" s="116"/>
      <c r="G18" s="113" t="str">
        <f>IF(B18="","",F18*(VLOOKUP(B18,'Carbon Asset Database'!$A$3:$AB$876,16,0)))</f>
        <v/>
      </c>
      <c r="H18" s="116"/>
      <c r="I18" s="113" t="str">
        <f>IF(H18="","",IF(H18="Default",VLOOKUP(B18,'Carbon Asset Database'!$A$3:$AB$876,21,0),"N/A"))</f>
        <v/>
      </c>
      <c r="J18" s="113" t="str">
        <f>IF(H18="","",IF(H18="Default",VLOOKUP(B18,'Carbon Asset Database'!$A$3:$AB$876,22,0),"N/A"))</f>
        <v/>
      </c>
      <c r="K18" s="116"/>
      <c r="L18" s="116"/>
      <c r="M18" s="116" t="str">
        <f>IF(B18="","",F18*VLOOKUP(B18,'Carbon Asset Database'!$A$3:$AB$876,18,0))</f>
        <v/>
      </c>
      <c r="N18" s="116" t="str">
        <f>IF(B18="","",IF(H18="Default",F18*(VLOOKUP(B18,'Carbon Asset Database'!$A$3:$AB$876,19,0)),(G18/1000*K18*$U$2+G18/1000*L18*$U$3)))</f>
        <v/>
      </c>
      <c r="O18" s="121" t="str">
        <f>IF(A18="","",VLOOKUP(A18,'Dropdown lists'!$T$2:$U$18,2,0))</f>
        <v/>
      </c>
      <c r="P18" s="122" t="str">
        <f t="shared" si="0"/>
        <v/>
      </c>
      <c r="Q18" s="122" t="str">
        <f t="shared" si="1"/>
        <v/>
      </c>
    </row>
    <row r="19" spans="3:17" x14ac:dyDescent="0.3">
      <c r="C19" s="112" t="str">
        <f>IF(B19="","",VLOOKUP(B19,'Carbon Asset Database'!$A$3:$AB$876,12,0))</f>
        <v/>
      </c>
      <c r="D19" s="108" t="str">
        <f>IF(B19="","",(VLOOKUP(B19,'Carbon Asset Database'!$A$3:$AB$876,4,0)&amp;" - "&amp;(VLOOKUP(B19,'Carbon Asset Database'!$A$3:$AB$876,5,0))))</f>
        <v/>
      </c>
      <c r="E19" s="108" t="str">
        <f>IF(B19="","",VLOOKUP(B19,'Carbon Asset Database'!$A$3:$AB$876,14,0))</f>
        <v/>
      </c>
      <c r="F19" s="116"/>
      <c r="G19" s="113" t="str">
        <f>IF(B19="","",F19*(VLOOKUP(B19,'Carbon Asset Database'!$A$3:$AB$876,16,0)))</f>
        <v/>
      </c>
      <c r="H19" s="116"/>
      <c r="I19" s="113" t="str">
        <f>IF(H19="","",IF(H19="Default",VLOOKUP(B19,'Carbon Asset Database'!$A$3:$AB$876,21,0),"N/A"))</f>
        <v/>
      </c>
      <c r="J19" s="113" t="str">
        <f>IF(H19="","",IF(H19="Default",VLOOKUP(B19,'Carbon Asset Database'!$A$3:$AB$876,22,0),"N/A"))</f>
        <v/>
      </c>
      <c r="K19" s="116"/>
      <c r="L19" s="116"/>
      <c r="M19" s="116" t="str">
        <f>IF(B19="","",F19*VLOOKUP(B19,'Carbon Asset Database'!$A$3:$AB$876,18,0))</f>
        <v/>
      </c>
      <c r="N19" s="116" t="str">
        <f>IF(B19="","",IF(H19="Default",F19*(VLOOKUP(B19,'Carbon Asset Database'!$A$3:$AB$876,19,0)),(G19/1000*K19*$U$2+G19/1000*L19*$U$3)))</f>
        <v/>
      </c>
      <c r="O19" s="121" t="str">
        <f>IF(A19="","",VLOOKUP(A19,'Dropdown lists'!$T$2:$U$18,2,0))</f>
        <v/>
      </c>
      <c r="P19" s="122" t="str">
        <f t="shared" si="0"/>
        <v/>
      </c>
      <c r="Q19" s="122" t="str">
        <f t="shared" si="1"/>
        <v/>
      </c>
    </row>
    <row r="20" spans="3:17" x14ac:dyDescent="0.3">
      <c r="C20" s="112" t="str">
        <f>IF(B20="","",VLOOKUP(B20,'Carbon Asset Database'!$A$3:$AB$876,12,0))</f>
        <v/>
      </c>
      <c r="D20" s="108" t="str">
        <f>IF(B20="","",(VLOOKUP(B20,'Carbon Asset Database'!$A$3:$AB$876,4,0)&amp;" - "&amp;(VLOOKUP(B20,'Carbon Asset Database'!$A$3:$AB$876,5,0))))</f>
        <v/>
      </c>
      <c r="E20" s="108" t="str">
        <f>IF(B20="","",VLOOKUP(B20,'Carbon Asset Database'!$A$3:$AB$876,14,0))</f>
        <v/>
      </c>
      <c r="F20" s="116"/>
      <c r="G20" s="113" t="str">
        <f>IF(B20="","",F20*(VLOOKUP(B20,'Carbon Asset Database'!$A$3:$AB$876,16,0)))</f>
        <v/>
      </c>
      <c r="H20" s="116"/>
      <c r="I20" s="113" t="str">
        <f>IF(H20="","",IF(H20="Default",VLOOKUP(B20,'Carbon Asset Database'!$A$3:$AB$876,21,0),"N/A"))</f>
        <v/>
      </c>
      <c r="J20" s="113" t="str">
        <f>IF(H20="","",IF(H20="Default",VLOOKUP(B20,'Carbon Asset Database'!$A$3:$AB$876,22,0),"N/A"))</f>
        <v/>
      </c>
      <c r="K20" s="116"/>
      <c r="L20" s="116"/>
      <c r="M20" s="116" t="str">
        <f>IF(B20="","",F20*VLOOKUP(B20,'Carbon Asset Database'!$A$3:$AB$876,18,0))</f>
        <v/>
      </c>
      <c r="N20" s="116" t="str">
        <f>IF(B20="","",IF(H20="Default",F20*(VLOOKUP(B20,'Carbon Asset Database'!$A$3:$AB$876,19,0)),(G20/1000*K20*$U$2+G20/1000*L20*$U$3)))</f>
        <v/>
      </c>
      <c r="O20" s="121" t="str">
        <f>IF(A20="","",VLOOKUP(A20,'Dropdown lists'!$T$2:$U$18,2,0))</f>
        <v/>
      </c>
      <c r="P20" s="122" t="str">
        <f t="shared" si="0"/>
        <v/>
      </c>
      <c r="Q20" s="122" t="str">
        <f t="shared" si="1"/>
        <v/>
      </c>
    </row>
    <row r="21" spans="3:17" x14ac:dyDescent="0.3">
      <c r="C21" s="112" t="str">
        <f>IF(B21="","",VLOOKUP(B21,'Carbon Asset Database'!$A$3:$AB$876,12,0))</f>
        <v/>
      </c>
      <c r="D21" s="108" t="str">
        <f>IF(B21="","",(VLOOKUP(B21,'Carbon Asset Database'!$A$3:$AB$876,4,0)&amp;" - "&amp;(VLOOKUP(B21,'Carbon Asset Database'!$A$3:$AB$876,5,0))))</f>
        <v/>
      </c>
      <c r="E21" s="108" t="str">
        <f>IF(B21="","",VLOOKUP(B21,'Carbon Asset Database'!$A$3:$AB$876,14,0))</f>
        <v/>
      </c>
      <c r="F21" s="116"/>
      <c r="G21" s="113" t="str">
        <f>IF(B21="","",F21*(VLOOKUP(B21,'Carbon Asset Database'!$A$3:$AB$876,16,0)))</f>
        <v/>
      </c>
      <c r="H21" s="116"/>
      <c r="I21" s="113" t="str">
        <f>IF(H21="","",IF(H21="Default",VLOOKUP(B21,'Carbon Asset Database'!$A$3:$AB$876,21,0),"N/A"))</f>
        <v/>
      </c>
      <c r="J21" s="113" t="str">
        <f>IF(H21="","",IF(H21="Default",VLOOKUP(B21,'Carbon Asset Database'!$A$3:$AB$876,22,0),"N/A"))</f>
        <v/>
      </c>
      <c r="K21" s="116"/>
      <c r="L21" s="116"/>
      <c r="M21" s="116" t="str">
        <f>IF(B21="","",F21*VLOOKUP(B21,'Carbon Asset Database'!$A$3:$AB$876,18,0))</f>
        <v/>
      </c>
      <c r="N21" s="116" t="str">
        <f>IF(B21="","",IF(H21="Default",F21*(VLOOKUP(B21,'Carbon Asset Database'!$A$3:$AB$876,19,0)),(G21/1000*K21*$U$2+G21/1000*L21*$U$3)))</f>
        <v/>
      </c>
      <c r="O21" s="121" t="str">
        <f>IF(A21="","",VLOOKUP(A21,'Dropdown lists'!$T$2:$U$18,2,0))</f>
        <v/>
      </c>
      <c r="P21" s="122" t="str">
        <f t="shared" si="0"/>
        <v/>
      </c>
      <c r="Q21" s="122" t="str">
        <f t="shared" si="1"/>
        <v/>
      </c>
    </row>
    <row r="22" spans="3:17" x14ac:dyDescent="0.3">
      <c r="C22" s="112" t="str">
        <f>IF(B22="","",VLOOKUP(B22,'Carbon Asset Database'!$A$3:$AB$876,12,0))</f>
        <v/>
      </c>
      <c r="D22" s="108" t="str">
        <f>IF(B22="","",(VLOOKUP(B22,'Carbon Asset Database'!$A$3:$AB$876,4,0)&amp;" - "&amp;(VLOOKUP(B22,'Carbon Asset Database'!$A$3:$AB$876,5,0))))</f>
        <v/>
      </c>
      <c r="E22" s="108" t="str">
        <f>IF(B22="","",VLOOKUP(B22,'Carbon Asset Database'!$A$3:$AB$876,14,0))</f>
        <v/>
      </c>
      <c r="F22" s="116"/>
      <c r="G22" s="113" t="str">
        <f>IF(B22="","",F22*(VLOOKUP(B22,'Carbon Asset Database'!$A$3:$AB$876,16,0)))</f>
        <v/>
      </c>
      <c r="H22" s="116"/>
      <c r="I22" s="113" t="str">
        <f>IF(H22="","",IF(H22="Default",VLOOKUP(B22,'Carbon Asset Database'!$A$3:$AB$876,21,0),"N/A"))</f>
        <v/>
      </c>
      <c r="J22" s="113" t="str">
        <f>IF(H22="","",IF(H22="Default",VLOOKUP(B22,'Carbon Asset Database'!$A$3:$AB$876,22,0),"N/A"))</f>
        <v/>
      </c>
      <c r="K22" s="116"/>
      <c r="L22" s="116"/>
      <c r="M22" s="116" t="str">
        <f>IF(B22="","",F22*VLOOKUP(B22,'Carbon Asset Database'!$A$3:$AB$876,18,0))</f>
        <v/>
      </c>
      <c r="N22" s="116" t="str">
        <f>IF(B22="","",IF(H22="Default",F22*(VLOOKUP(B22,'Carbon Asset Database'!$A$3:$AB$876,19,0)),(G22/1000*K22*$U$2+G22/1000*L22*$U$3)))</f>
        <v/>
      </c>
      <c r="O22" s="121" t="str">
        <f>IF(A22="","",VLOOKUP(A22,'Dropdown lists'!$T$2:$U$18,2,0))</f>
        <v/>
      </c>
      <c r="P22" s="122" t="str">
        <f t="shared" si="0"/>
        <v/>
      </c>
      <c r="Q22" s="122" t="str">
        <f t="shared" si="1"/>
        <v/>
      </c>
    </row>
    <row r="23" spans="3:17" x14ac:dyDescent="0.3">
      <c r="C23" s="112" t="str">
        <f>IF(B23="","",VLOOKUP(B23,'Carbon Asset Database'!$A$3:$AB$876,12,0))</f>
        <v/>
      </c>
      <c r="D23" s="108" t="str">
        <f>IF(B23="","",(VLOOKUP(B23,'Carbon Asset Database'!$A$3:$AB$876,4,0)&amp;" - "&amp;(VLOOKUP(B23,'Carbon Asset Database'!$A$3:$AB$876,5,0))))</f>
        <v/>
      </c>
      <c r="E23" s="108" t="str">
        <f>IF(B23="","",VLOOKUP(B23,'Carbon Asset Database'!$A$3:$AB$876,14,0))</f>
        <v/>
      </c>
      <c r="F23" s="116"/>
      <c r="G23" s="113" t="str">
        <f>IF(B23="","",F23*(VLOOKUP(B23,'Carbon Asset Database'!$A$3:$AB$876,16,0)))</f>
        <v/>
      </c>
      <c r="H23" s="116"/>
      <c r="I23" s="113" t="str">
        <f>IF(H23="","",IF(H23="Default",VLOOKUP(B23,'Carbon Asset Database'!$A$3:$AB$876,21,0),"N/A"))</f>
        <v/>
      </c>
      <c r="J23" s="113" t="str">
        <f>IF(H23="","",IF(H23="Default",VLOOKUP(B23,'Carbon Asset Database'!$A$3:$AB$876,22,0),"N/A"))</f>
        <v/>
      </c>
      <c r="K23" s="116"/>
      <c r="L23" s="116"/>
      <c r="M23" s="116" t="str">
        <f>IF(B23="","",F23*VLOOKUP(B23,'Carbon Asset Database'!$A$3:$AB$876,18,0))</f>
        <v/>
      </c>
      <c r="N23" s="116" t="str">
        <f>IF(B23="","",IF(H23="Default",F23*(VLOOKUP(B23,'Carbon Asset Database'!$A$3:$AB$876,19,0)),(G23/1000*K23*$U$2+G23/1000*L23*$U$3)))</f>
        <v/>
      </c>
      <c r="O23" s="121" t="str">
        <f>IF(A23="","",VLOOKUP(A23,'Dropdown lists'!$T$2:$U$18,2,0))</f>
        <v/>
      </c>
      <c r="P23" s="122" t="str">
        <f t="shared" si="0"/>
        <v/>
      </c>
      <c r="Q23" s="122" t="str">
        <f t="shared" si="1"/>
        <v/>
      </c>
    </row>
    <row r="24" spans="3:17" x14ac:dyDescent="0.3">
      <c r="C24" s="112" t="str">
        <f>IF(B24="","",VLOOKUP(B24,'Carbon Asset Database'!$A$3:$AB$876,12,0))</f>
        <v/>
      </c>
      <c r="D24" s="108" t="str">
        <f>IF(B24="","",(VLOOKUP(B24,'Carbon Asset Database'!$A$3:$AB$876,4,0)&amp;" - "&amp;(VLOOKUP(B24,'Carbon Asset Database'!$A$3:$AB$876,5,0))))</f>
        <v/>
      </c>
      <c r="E24" s="108" t="str">
        <f>IF(B24="","",VLOOKUP(B24,'Carbon Asset Database'!$A$3:$AB$876,14,0))</f>
        <v/>
      </c>
      <c r="F24" s="116"/>
      <c r="G24" s="113" t="str">
        <f>IF(B24="","",F24*(VLOOKUP(B24,'Carbon Asset Database'!$A$3:$AB$876,16,0)))</f>
        <v/>
      </c>
      <c r="H24" s="116"/>
      <c r="I24" s="113" t="str">
        <f>IF(H24="","",IF(H24="Default",VLOOKUP(B24,'Carbon Asset Database'!$A$3:$AB$876,21,0),"N/A"))</f>
        <v/>
      </c>
      <c r="J24" s="113" t="str">
        <f>IF(H24="","",IF(H24="Default",VLOOKUP(B24,'Carbon Asset Database'!$A$3:$AB$876,22,0),"N/A"))</f>
        <v/>
      </c>
      <c r="K24" s="116"/>
      <c r="L24" s="116"/>
      <c r="M24" s="116" t="str">
        <f>IF(B24="","",F24*VLOOKUP(B24,'Carbon Asset Database'!$A$3:$AB$876,18,0))</f>
        <v/>
      </c>
      <c r="N24" s="116" t="str">
        <f>IF(B24="","",IF(H24="Default",F24*(VLOOKUP(B24,'Carbon Asset Database'!$A$3:$AB$876,19,0)),(G24/1000*K24*$U$2+G24/1000*L24*$U$3)))</f>
        <v/>
      </c>
      <c r="O24" s="121" t="str">
        <f>IF(A24="","",VLOOKUP(A24,'Dropdown lists'!$T$2:$U$18,2,0))</f>
        <v/>
      </c>
      <c r="P24" s="122" t="str">
        <f t="shared" si="0"/>
        <v/>
      </c>
      <c r="Q24" s="122" t="str">
        <f t="shared" si="1"/>
        <v/>
      </c>
    </row>
    <row r="25" spans="3:17" x14ac:dyDescent="0.3">
      <c r="C25" s="112" t="str">
        <f>IF(B25="","",VLOOKUP(B25,'Carbon Asset Database'!$A$3:$AB$876,12,0))</f>
        <v/>
      </c>
      <c r="D25" s="108" t="str">
        <f>IF(B25="","",(VLOOKUP(B25,'Carbon Asset Database'!$A$3:$AB$876,4,0)&amp;" - "&amp;(VLOOKUP(B25,'Carbon Asset Database'!$A$3:$AB$876,5,0))))</f>
        <v/>
      </c>
      <c r="E25" s="108" t="str">
        <f>IF(B25="","",VLOOKUP(B25,'Carbon Asset Database'!$A$3:$AB$876,14,0))</f>
        <v/>
      </c>
      <c r="F25" s="116"/>
      <c r="G25" s="113" t="str">
        <f>IF(B25="","",F25*(VLOOKUP(B25,'Carbon Asset Database'!$A$3:$AB$876,16,0)))</f>
        <v/>
      </c>
      <c r="H25" s="116"/>
      <c r="I25" s="113" t="str">
        <f>IF(H25="","",IF(H25="Default",VLOOKUP(B25,'Carbon Asset Database'!$A$3:$AB$876,21,0),"N/A"))</f>
        <v/>
      </c>
      <c r="J25" s="113" t="str">
        <f>IF(H25="","",IF(H25="Default",VLOOKUP(B25,'Carbon Asset Database'!$A$3:$AB$876,22,0),"N/A"))</f>
        <v/>
      </c>
      <c r="K25" s="116"/>
      <c r="L25" s="116"/>
      <c r="M25" s="116" t="str">
        <f>IF(B25="","",F25*VLOOKUP(B25,'Carbon Asset Database'!$A$3:$AB$876,18,0))</f>
        <v/>
      </c>
      <c r="N25" s="116" t="str">
        <f>IF(B25="","",IF(H25="Default",F25*(VLOOKUP(B25,'Carbon Asset Database'!$A$3:$AB$876,19,0)),(G25/1000*K25*$U$2+G25/1000*L25*$U$3)))</f>
        <v/>
      </c>
      <c r="O25" s="121" t="str">
        <f>IF(A25="","",VLOOKUP(A25,'Dropdown lists'!$T$2:$U$18,2,0))</f>
        <v/>
      </c>
      <c r="P25" s="122" t="str">
        <f t="shared" si="0"/>
        <v/>
      </c>
      <c r="Q25" s="122" t="str">
        <f t="shared" si="1"/>
        <v/>
      </c>
    </row>
    <row r="26" spans="3:17" x14ac:dyDescent="0.3">
      <c r="C26" s="112" t="str">
        <f>IF(B26="","",VLOOKUP(B26,'Carbon Asset Database'!$A$3:$AB$876,12,0))</f>
        <v/>
      </c>
      <c r="D26" s="108" t="str">
        <f>IF(B26="","",(VLOOKUP(B26,'Carbon Asset Database'!$A$3:$AB$876,4,0)&amp;" - "&amp;(VLOOKUP(B26,'Carbon Asset Database'!$A$3:$AB$876,5,0))))</f>
        <v/>
      </c>
      <c r="E26" s="108" t="str">
        <f>IF(B26="","",VLOOKUP(B26,'Carbon Asset Database'!$A$3:$AB$876,14,0))</f>
        <v/>
      </c>
      <c r="F26" s="116"/>
      <c r="G26" s="113" t="str">
        <f>IF(B26="","",F26*(VLOOKUP(B26,'Carbon Asset Database'!$A$3:$AB$876,16,0)))</f>
        <v/>
      </c>
      <c r="H26" s="116"/>
      <c r="I26" s="113" t="str">
        <f>IF(H26="","",IF(H26="Default",VLOOKUP(B26,'Carbon Asset Database'!$A$3:$AB$876,21,0),"N/A"))</f>
        <v/>
      </c>
      <c r="J26" s="113" t="str">
        <f>IF(H26="","",IF(H26="Default",VLOOKUP(B26,'Carbon Asset Database'!$A$3:$AB$876,22,0),"N/A"))</f>
        <v/>
      </c>
      <c r="K26" s="116"/>
      <c r="L26" s="116"/>
      <c r="M26" s="116" t="str">
        <f>IF(B26="","",F26*VLOOKUP(B26,'Carbon Asset Database'!$A$3:$AB$876,18,0))</f>
        <v/>
      </c>
      <c r="N26" s="116" t="str">
        <f>IF(B26="","",IF(H26="Default",F26*(VLOOKUP(B26,'Carbon Asset Database'!$A$3:$AB$876,19,0)),(G26/1000*K26*$U$2+G26/1000*L26*$U$3)))</f>
        <v/>
      </c>
      <c r="O26" s="121" t="str">
        <f>IF(A26="","",VLOOKUP(A26,'Dropdown lists'!$T$2:$U$18,2,0))</f>
        <v/>
      </c>
      <c r="P26" s="122" t="str">
        <f t="shared" si="0"/>
        <v/>
      </c>
      <c r="Q26" s="122" t="str">
        <f t="shared" si="1"/>
        <v/>
      </c>
    </row>
    <row r="27" spans="3:17" x14ac:dyDescent="0.3">
      <c r="C27" s="112" t="str">
        <f>IF(B27="","",VLOOKUP(B27,'Carbon Asset Database'!$A$3:$AB$876,12,0))</f>
        <v/>
      </c>
      <c r="D27" s="108" t="str">
        <f>IF(B27="","",(VLOOKUP(B27,'Carbon Asset Database'!$A$3:$AB$876,4,0)&amp;" - "&amp;(VLOOKUP(B27,'Carbon Asset Database'!$A$3:$AB$876,5,0))))</f>
        <v/>
      </c>
      <c r="E27" s="108" t="str">
        <f>IF(B27="","",VLOOKUP(B27,'Carbon Asset Database'!$A$3:$AB$876,14,0))</f>
        <v/>
      </c>
      <c r="F27" s="116"/>
      <c r="G27" s="113" t="str">
        <f>IF(B27="","",F27*(VLOOKUP(B27,'Carbon Asset Database'!$A$3:$AB$876,16,0)))</f>
        <v/>
      </c>
      <c r="H27" s="116"/>
      <c r="I27" s="113" t="str">
        <f>IF(H27="","",IF(H27="Default",VLOOKUP(B27,'Carbon Asset Database'!$A$3:$AB$876,21,0),"N/A"))</f>
        <v/>
      </c>
      <c r="J27" s="113" t="str">
        <f>IF(H27="","",IF(H27="Default",VLOOKUP(B27,'Carbon Asset Database'!$A$3:$AB$876,22,0),"N/A"))</f>
        <v/>
      </c>
      <c r="K27" s="116"/>
      <c r="L27" s="116"/>
      <c r="M27" s="116" t="str">
        <f>IF(B27="","",F27*VLOOKUP(B27,'Carbon Asset Database'!$A$3:$AB$876,18,0))</f>
        <v/>
      </c>
      <c r="N27" s="116" t="str">
        <f>IF(B27="","",IF(H27="Default",F27*(VLOOKUP(B27,'Carbon Asset Database'!$A$3:$AB$876,19,0)),(G27/1000*K27*$U$2+G27/1000*L27*$U$3)))</f>
        <v/>
      </c>
      <c r="O27" s="121" t="str">
        <f>IF(A27="","",VLOOKUP(A27,'Dropdown lists'!$T$2:$U$18,2,0))</f>
        <v/>
      </c>
      <c r="P27" s="122" t="str">
        <f t="shared" si="0"/>
        <v/>
      </c>
      <c r="Q27" s="122" t="str">
        <f t="shared" si="1"/>
        <v/>
      </c>
    </row>
    <row r="28" spans="3:17" x14ac:dyDescent="0.3">
      <c r="C28" s="112" t="str">
        <f>IF(B28="","",VLOOKUP(B28,'Carbon Asset Database'!$A$3:$AB$876,12,0))</f>
        <v/>
      </c>
      <c r="D28" s="108" t="str">
        <f>IF(B28="","",(VLOOKUP(B28,'Carbon Asset Database'!$A$3:$AB$876,4,0)&amp;" - "&amp;(VLOOKUP(B28,'Carbon Asset Database'!$A$3:$AB$876,5,0))))</f>
        <v/>
      </c>
      <c r="E28" s="108" t="str">
        <f>IF(B28="","",VLOOKUP(B28,'Carbon Asset Database'!$A$3:$AB$876,14,0))</f>
        <v/>
      </c>
      <c r="F28" s="116"/>
      <c r="G28" s="113" t="str">
        <f>IF(B28="","",F28*(VLOOKUP(B28,'Carbon Asset Database'!$A$3:$AB$876,16,0)))</f>
        <v/>
      </c>
      <c r="H28" s="116"/>
      <c r="I28" s="113" t="str">
        <f>IF(H28="","",IF(H28="Default",VLOOKUP(B28,'Carbon Asset Database'!$A$3:$AB$876,21,0),"N/A"))</f>
        <v/>
      </c>
      <c r="J28" s="113" t="str">
        <f>IF(H28="","",IF(H28="Default",VLOOKUP(B28,'Carbon Asset Database'!$A$3:$AB$876,22,0),"N/A"))</f>
        <v/>
      </c>
      <c r="K28" s="116"/>
      <c r="L28" s="116"/>
      <c r="M28" s="116" t="str">
        <f>IF(B28="","",F28*VLOOKUP(B28,'Carbon Asset Database'!$A$3:$AB$876,18,0))</f>
        <v/>
      </c>
      <c r="N28" s="116" t="str">
        <f>IF(B28="","",IF(H28="Default",F28*(VLOOKUP(B28,'Carbon Asset Database'!$A$3:$AB$876,19,0)),(G28/1000*K28*$U$2+G28/1000*L28*$U$3)))</f>
        <v/>
      </c>
      <c r="O28" s="121" t="str">
        <f>IF(A28="","",VLOOKUP(A28,'Dropdown lists'!$T$2:$U$18,2,0))</f>
        <v/>
      </c>
      <c r="P28" s="122" t="str">
        <f t="shared" si="0"/>
        <v/>
      </c>
      <c r="Q28" s="122" t="str">
        <f t="shared" si="1"/>
        <v/>
      </c>
    </row>
    <row r="29" spans="3:17" x14ac:dyDescent="0.3">
      <c r="C29" s="112" t="str">
        <f>IF(B29="","",VLOOKUP(B29,'Carbon Asset Database'!$A$3:$AB$876,12,0))</f>
        <v/>
      </c>
      <c r="D29" s="108" t="str">
        <f>IF(B29="","",(VLOOKUP(B29,'Carbon Asset Database'!$A$3:$AB$876,4,0)&amp;" - "&amp;(VLOOKUP(B29,'Carbon Asset Database'!$A$3:$AB$876,5,0))))</f>
        <v/>
      </c>
      <c r="E29" s="108" t="str">
        <f>IF(B29="","",VLOOKUP(B29,'Carbon Asset Database'!$A$3:$AB$876,14,0))</f>
        <v/>
      </c>
      <c r="F29" s="116"/>
      <c r="G29" s="113" t="str">
        <f>IF(B29="","",F29*(VLOOKUP(B29,'Carbon Asset Database'!$A$3:$AB$876,16,0)))</f>
        <v/>
      </c>
      <c r="H29" s="116"/>
      <c r="I29" s="113" t="str">
        <f>IF(H29="","",IF(H29="Default",VLOOKUP(B29,'Carbon Asset Database'!$A$3:$AB$876,21,0),"N/A"))</f>
        <v/>
      </c>
      <c r="J29" s="113" t="str">
        <f>IF(H29="","",IF(H29="Default",VLOOKUP(B29,'Carbon Asset Database'!$A$3:$AB$876,22,0),"N/A"))</f>
        <v/>
      </c>
      <c r="K29" s="116"/>
      <c r="L29" s="116"/>
      <c r="M29" s="116" t="str">
        <f>IF(B29="","",F29*VLOOKUP(B29,'Carbon Asset Database'!$A$3:$AB$876,18,0))</f>
        <v/>
      </c>
      <c r="N29" s="116" t="str">
        <f>IF(B29="","",IF(H29="Default",F29*(VLOOKUP(B29,'Carbon Asset Database'!$A$3:$AB$876,19,0)),(G29/1000*K29*$U$2+G29/1000*L29*$U$3)))</f>
        <v/>
      </c>
      <c r="O29" s="121" t="str">
        <f>IF(A29="","",VLOOKUP(A29,'Dropdown lists'!$T$2:$U$18,2,0))</f>
        <v/>
      </c>
      <c r="P29" s="122" t="str">
        <f t="shared" si="0"/>
        <v/>
      </c>
      <c r="Q29" s="122" t="str">
        <f t="shared" si="1"/>
        <v/>
      </c>
    </row>
    <row r="30" spans="3:17" x14ac:dyDescent="0.3">
      <c r="C30" s="112" t="str">
        <f>IF(B30="","",VLOOKUP(B30,'Carbon Asset Database'!$A$3:$AB$876,12,0))</f>
        <v/>
      </c>
      <c r="D30" s="108" t="str">
        <f>IF(B30="","",(VLOOKUP(B30,'Carbon Asset Database'!$A$3:$AB$876,4,0)&amp;" - "&amp;(VLOOKUP(B30,'Carbon Asset Database'!$A$3:$AB$876,5,0))))</f>
        <v/>
      </c>
      <c r="E30" s="108" t="str">
        <f>IF(B30="","",VLOOKUP(B30,'Carbon Asset Database'!$A$3:$AB$876,14,0))</f>
        <v/>
      </c>
      <c r="F30" s="116"/>
      <c r="G30" s="113" t="str">
        <f>IF(B30="","",F30*(VLOOKUP(B30,'Carbon Asset Database'!$A$3:$AB$876,16,0)))</f>
        <v/>
      </c>
      <c r="H30" s="116"/>
      <c r="I30" s="113" t="str">
        <f>IF(H30="","",IF(H30="Default",VLOOKUP(B30,'Carbon Asset Database'!$A$3:$AB$876,21,0),"N/A"))</f>
        <v/>
      </c>
      <c r="J30" s="113" t="str">
        <f>IF(H30="","",IF(H30="Default",VLOOKUP(B30,'Carbon Asset Database'!$A$3:$AB$876,22,0),"N/A"))</f>
        <v/>
      </c>
      <c r="K30" s="116"/>
      <c r="L30" s="116"/>
      <c r="M30" s="116" t="str">
        <f>IF(B30="","",F30*VLOOKUP(B30,'Carbon Asset Database'!$A$3:$AB$876,18,0))</f>
        <v/>
      </c>
      <c r="N30" s="116" t="str">
        <f>IF(B30="","",IF(H30="Default",F30*(VLOOKUP(B30,'Carbon Asset Database'!$A$3:$AB$876,19,0)),(G30/1000*K30*$U$2+G30/1000*L30*$U$3)))</f>
        <v/>
      </c>
      <c r="O30" s="121" t="str">
        <f>IF(A30="","",VLOOKUP(A30,'Dropdown lists'!$T$2:$U$18,2,0))</f>
        <v/>
      </c>
      <c r="P30" s="122" t="str">
        <f t="shared" si="0"/>
        <v/>
      </c>
      <c r="Q30" s="122" t="str">
        <f t="shared" si="1"/>
        <v/>
      </c>
    </row>
    <row r="31" spans="3:17" x14ac:dyDescent="0.3">
      <c r="C31" s="112" t="str">
        <f>IF(B31="","",VLOOKUP(B31,'Carbon Asset Database'!$A$3:$AB$876,12,0))</f>
        <v/>
      </c>
      <c r="D31" s="108" t="str">
        <f>IF(B31="","",(VLOOKUP(B31,'Carbon Asset Database'!$A$3:$AB$876,4,0)&amp;" - "&amp;(VLOOKUP(B31,'Carbon Asset Database'!$A$3:$AB$876,5,0))))</f>
        <v/>
      </c>
      <c r="E31" s="108" t="str">
        <f>IF(B31="","",VLOOKUP(B31,'Carbon Asset Database'!$A$3:$AB$876,14,0))</f>
        <v/>
      </c>
      <c r="F31" s="116"/>
      <c r="G31" s="113" t="str">
        <f>IF(B31="","",F31*(VLOOKUP(B31,'Carbon Asset Database'!$A$3:$AB$876,16,0)))</f>
        <v/>
      </c>
      <c r="H31" s="116"/>
      <c r="I31" s="113" t="str">
        <f>IF(H31="","",IF(H31="Default",VLOOKUP(B31,'Carbon Asset Database'!$A$3:$AB$876,21,0),"N/A"))</f>
        <v/>
      </c>
      <c r="J31" s="113" t="str">
        <f>IF(H31="","",IF(H31="Default",VLOOKUP(B31,'Carbon Asset Database'!$A$3:$AB$876,22,0),"N/A"))</f>
        <v/>
      </c>
      <c r="K31" s="116"/>
      <c r="L31" s="116"/>
      <c r="M31" s="116" t="str">
        <f>IF(B31="","",F31*VLOOKUP(B31,'Carbon Asset Database'!$A$3:$AB$876,18,0))</f>
        <v/>
      </c>
      <c r="N31" s="116" t="str">
        <f>IF(B31="","",IF(H31="Default",F31*(VLOOKUP(B31,'Carbon Asset Database'!$A$3:$AB$876,19,0)),(G31/1000*K31*$U$2+G31/1000*L31*$U$3)))</f>
        <v/>
      </c>
      <c r="O31" s="121" t="str">
        <f>IF(A31="","",VLOOKUP(A31,'Dropdown lists'!$T$2:$U$18,2,0))</f>
        <v/>
      </c>
      <c r="P31" s="122" t="str">
        <f t="shared" si="0"/>
        <v/>
      </c>
      <c r="Q31" s="122" t="str">
        <f t="shared" si="1"/>
        <v/>
      </c>
    </row>
    <row r="32" spans="3:17" x14ac:dyDescent="0.3">
      <c r="C32" s="112" t="str">
        <f>IF(B32="","",VLOOKUP(B32,'Carbon Asset Database'!$A$3:$AB$876,12,0))</f>
        <v/>
      </c>
      <c r="D32" s="108" t="str">
        <f>IF(B32="","",(VLOOKUP(B32,'Carbon Asset Database'!$A$3:$AB$876,4,0)&amp;" - "&amp;(VLOOKUP(B32,'Carbon Asset Database'!$A$3:$AB$876,5,0))))</f>
        <v/>
      </c>
      <c r="E32" s="108" t="str">
        <f>IF(B32="","",VLOOKUP(B32,'Carbon Asset Database'!$A$3:$AB$876,14,0))</f>
        <v/>
      </c>
      <c r="F32" s="116"/>
      <c r="G32" s="113" t="str">
        <f>IF(B32="","",F32*(VLOOKUP(B32,'Carbon Asset Database'!$A$3:$AB$876,16,0)))</f>
        <v/>
      </c>
      <c r="H32" s="116"/>
      <c r="I32" s="113" t="str">
        <f>IF(H32="","",IF(H32="Default",VLOOKUP(B32,'Carbon Asset Database'!$A$3:$AB$876,21,0),"N/A"))</f>
        <v/>
      </c>
      <c r="J32" s="113" t="str">
        <f>IF(H32="","",IF(H32="Default",VLOOKUP(B32,'Carbon Asset Database'!$A$3:$AB$876,22,0),"N/A"))</f>
        <v/>
      </c>
      <c r="K32" s="116"/>
      <c r="L32" s="116"/>
      <c r="M32" s="116" t="str">
        <f>IF(B32="","",F32*VLOOKUP(B32,'Carbon Asset Database'!$A$3:$AB$876,18,0))</f>
        <v/>
      </c>
      <c r="N32" s="116" t="str">
        <f>IF(B32="","",IF(H32="Default",F32*(VLOOKUP(B32,'Carbon Asset Database'!$A$3:$AB$876,19,0)),(G32/1000*K32*$U$2+G32/1000*L32*$U$3)))</f>
        <v/>
      </c>
      <c r="O32" s="121" t="str">
        <f>IF(A32="","",VLOOKUP(A32,'Dropdown lists'!$T$2:$U$18,2,0))</f>
        <v/>
      </c>
      <c r="P32" s="122" t="str">
        <f t="shared" si="0"/>
        <v/>
      </c>
      <c r="Q32" s="122" t="str">
        <f t="shared" si="1"/>
        <v/>
      </c>
    </row>
    <row r="33" spans="3:17" x14ac:dyDescent="0.3">
      <c r="C33" s="112" t="str">
        <f>IF(B33="","",VLOOKUP(B33,'Carbon Asset Database'!$A$3:$AB$876,12,0))</f>
        <v/>
      </c>
      <c r="D33" s="108" t="str">
        <f>IF(B33="","",(VLOOKUP(B33,'Carbon Asset Database'!$A$3:$AB$876,4,0)&amp;" - "&amp;(VLOOKUP(B33,'Carbon Asset Database'!$A$3:$AB$876,5,0))))</f>
        <v/>
      </c>
      <c r="E33" s="108" t="str">
        <f>IF(B33="","",VLOOKUP(B33,'Carbon Asset Database'!$A$3:$AB$876,14,0))</f>
        <v/>
      </c>
      <c r="F33" s="116"/>
      <c r="G33" s="113" t="str">
        <f>IF(B33="","",F33*(VLOOKUP(B33,'Carbon Asset Database'!$A$3:$AB$876,16,0)))</f>
        <v/>
      </c>
      <c r="H33" s="116"/>
      <c r="I33" s="113" t="str">
        <f>IF(H33="","",IF(H33="Default",VLOOKUP(B33,'Carbon Asset Database'!$A$3:$AB$876,21,0),"N/A"))</f>
        <v/>
      </c>
      <c r="J33" s="113" t="str">
        <f>IF(H33="","",IF(H33="Default",VLOOKUP(B33,'Carbon Asset Database'!$A$3:$AB$876,22,0),"N/A"))</f>
        <v/>
      </c>
      <c r="K33" s="116"/>
      <c r="L33" s="116"/>
      <c r="M33" s="116" t="str">
        <f>IF(B33="","",F33*VLOOKUP(B33,'Carbon Asset Database'!$A$3:$AB$876,18,0))</f>
        <v/>
      </c>
      <c r="N33" s="116" t="str">
        <f>IF(B33="","",IF(H33="Default",F33*(VLOOKUP(B33,'Carbon Asset Database'!$A$3:$AB$876,19,0)),(G33/1000*K33*$U$2+G33/1000*L33*$U$3)))</f>
        <v/>
      </c>
      <c r="O33" s="121" t="str">
        <f>IF(A33="","",VLOOKUP(A33,'Dropdown lists'!$T$2:$U$18,2,0))</f>
        <v/>
      </c>
      <c r="P33" s="122" t="str">
        <f t="shared" si="0"/>
        <v/>
      </c>
      <c r="Q33" s="122" t="str">
        <f t="shared" si="1"/>
        <v/>
      </c>
    </row>
    <row r="34" spans="3:17" x14ac:dyDescent="0.3">
      <c r="C34" s="112" t="str">
        <f>IF(B34="","",VLOOKUP(B34,'Carbon Asset Database'!$A$3:$AB$876,12,0))</f>
        <v/>
      </c>
      <c r="D34" s="108" t="str">
        <f>IF(B34="","",(VLOOKUP(B34,'Carbon Asset Database'!$A$3:$AB$876,4,0)&amp;" - "&amp;(VLOOKUP(B34,'Carbon Asset Database'!$A$3:$AB$876,5,0))))</f>
        <v/>
      </c>
      <c r="E34" s="108" t="str">
        <f>IF(B34="","",VLOOKUP(B34,'Carbon Asset Database'!$A$3:$AB$876,14,0))</f>
        <v/>
      </c>
      <c r="F34" s="116"/>
      <c r="G34" s="113" t="str">
        <f>IF(B34="","",F34*(VLOOKUP(B34,'Carbon Asset Database'!$A$3:$AB$876,16,0)))</f>
        <v/>
      </c>
      <c r="H34" s="116"/>
      <c r="I34" s="113" t="str">
        <f>IF(H34="","",IF(H34="Default",VLOOKUP(B34,'Carbon Asset Database'!$A$3:$AB$876,21,0),"N/A"))</f>
        <v/>
      </c>
      <c r="J34" s="113" t="str">
        <f>IF(H34="","",IF(H34="Default",VLOOKUP(B34,'Carbon Asset Database'!$A$3:$AB$876,22,0),"N/A"))</f>
        <v/>
      </c>
      <c r="K34" s="116"/>
      <c r="L34" s="116"/>
      <c r="M34" s="116" t="str">
        <f>IF(B34="","",F34*VLOOKUP(B34,'Carbon Asset Database'!$A$3:$AB$876,18,0))</f>
        <v/>
      </c>
      <c r="N34" s="116" t="str">
        <f>IF(B34="","",IF(H34="Default",F34*(VLOOKUP(B34,'Carbon Asset Database'!$A$3:$AB$876,19,0)),(G34/1000*K34*$U$2+G34/1000*L34*$U$3)))</f>
        <v/>
      </c>
      <c r="O34" s="121" t="str">
        <f>IF(A34="","",VLOOKUP(A34,'Dropdown lists'!$T$2:$U$18,2,0))</f>
        <v/>
      </c>
      <c r="P34" s="122" t="str">
        <f t="shared" si="0"/>
        <v/>
      </c>
      <c r="Q34" s="122" t="str">
        <f t="shared" si="1"/>
        <v/>
      </c>
    </row>
    <row r="35" spans="3:17" x14ac:dyDescent="0.3">
      <c r="C35" s="112" t="str">
        <f>IF(B35="","",VLOOKUP(B35,'Carbon Asset Database'!$A$3:$AB$876,12,0))</f>
        <v/>
      </c>
      <c r="D35" s="108" t="str">
        <f>IF(B35="","",(VLOOKUP(B35,'Carbon Asset Database'!$A$3:$AB$876,4,0)&amp;" - "&amp;(VLOOKUP(B35,'Carbon Asset Database'!$A$3:$AB$876,5,0))))</f>
        <v/>
      </c>
      <c r="E35" s="108" t="str">
        <f>IF(B35="","",VLOOKUP(B35,'Carbon Asset Database'!$A$3:$AB$876,14,0))</f>
        <v/>
      </c>
      <c r="F35" s="116"/>
      <c r="G35" s="113" t="str">
        <f>IF(B35="","",F35*(VLOOKUP(B35,'Carbon Asset Database'!$A$3:$AB$876,16,0)))</f>
        <v/>
      </c>
      <c r="H35" s="116"/>
      <c r="I35" s="113" t="str">
        <f>IF(H35="","",IF(H35="Default",VLOOKUP(B35,'Carbon Asset Database'!$A$3:$AB$876,21,0),"N/A"))</f>
        <v/>
      </c>
      <c r="J35" s="113" t="str">
        <f>IF(H35="","",IF(H35="Default",VLOOKUP(B35,'Carbon Asset Database'!$A$3:$AB$876,22,0),"N/A"))</f>
        <v/>
      </c>
      <c r="K35" s="116"/>
      <c r="L35" s="116"/>
      <c r="M35" s="116" t="str">
        <f>IF(B35="","",F35*VLOOKUP(B35,'Carbon Asset Database'!$A$3:$AB$876,18,0))</f>
        <v/>
      </c>
      <c r="N35" s="116" t="str">
        <f>IF(B35="","",IF(H35="Default",F35*(VLOOKUP(B35,'Carbon Asset Database'!$A$3:$AB$876,19,0)),(G35/1000*K35*$U$2+G35/1000*L35*$U$3)))</f>
        <v/>
      </c>
      <c r="O35" s="121" t="str">
        <f>IF(A35="","",VLOOKUP(A35,'Dropdown lists'!$T$2:$U$18,2,0))</f>
        <v/>
      </c>
      <c r="P35" s="122" t="str">
        <f t="shared" si="0"/>
        <v/>
      </c>
      <c r="Q35" s="122" t="str">
        <f t="shared" si="1"/>
        <v/>
      </c>
    </row>
    <row r="36" spans="3:17" x14ac:dyDescent="0.3">
      <c r="C36" s="112" t="str">
        <f>IF(B36="","",VLOOKUP(B36,'Carbon Asset Database'!$A$3:$AB$876,12,0))</f>
        <v/>
      </c>
      <c r="D36" s="108" t="str">
        <f>IF(B36="","",(VLOOKUP(B36,'Carbon Asset Database'!$A$3:$AB$876,4,0)&amp;" - "&amp;(VLOOKUP(B36,'Carbon Asset Database'!$A$3:$AB$876,5,0))))</f>
        <v/>
      </c>
      <c r="E36" s="108" t="str">
        <f>IF(B36="","",VLOOKUP(B36,'Carbon Asset Database'!$A$3:$AB$876,14,0))</f>
        <v/>
      </c>
      <c r="F36" s="116"/>
      <c r="G36" s="113" t="str">
        <f>IF(B36="","",F36*(VLOOKUP(B36,'Carbon Asset Database'!$A$3:$AB$876,16,0)))</f>
        <v/>
      </c>
      <c r="H36" s="116"/>
      <c r="I36" s="113" t="str">
        <f>IF(H36="","",IF(H36="Default",VLOOKUP(B36,'Carbon Asset Database'!$A$3:$AB$876,21,0),"N/A"))</f>
        <v/>
      </c>
      <c r="J36" s="113" t="str">
        <f>IF(H36="","",IF(H36="Default",VLOOKUP(B36,'Carbon Asset Database'!$A$3:$AB$876,22,0),"N/A"))</f>
        <v/>
      </c>
      <c r="K36" s="116"/>
      <c r="L36" s="116"/>
      <c r="M36" s="116" t="str">
        <f>IF(B36="","",F36*VLOOKUP(B36,'Carbon Asset Database'!$A$3:$AB$876,18,0))</f>
        <v/>
      </c>
      <c r="N36" s="116" t="str">
        <f>IF(B36="","",IF(H36="Default",F36*(VLOOKUP(B36,'Carbon Asset Database'!$A$3:$AB$876,19,0)),(G36/1000*K36*$U$2+G36/1000*L36*$U$3)))</f>
        <v/>
      </c>
      <c r="O36" s="121" t="str">
        <f>IF(A36="","",VLOOKUP(A36,'Dropdown lists'!$T$2:$U$18,2,0))</f>
        <v/>
      </c>
      <c r="P36" s="122" t="str">
        <f t="shared" si="0"/>
        <v/>
      </c>
      <c r="Q36" s="122" t="str">
        <f t="shared" si="1"/>
        <v/>
      </c>
    </row>
    <row r="37" spans="3:17" x14ac:dyDescent="0.3">
      <c r="C37" s="112" t="str">
        <f>IF(B37="","",VLOOKUP(B37,'Carbon Asset Database'!$A$3:$AB$876,12,0))</f>
        <v/>
      </c>
      <c r="D37" s="108" t="str">
        <f>IF(B37="","",(VLOOKUP(B37,'Carbon Asset Database'!$A$3:$AB$876,4,0)&amp;" - "&amp;(VLOOKUP(B37,'Carbon Asset Database'!$A$3:$AB$876,5,0))))</f>
        <v/>
      </c>
      <c r="E37" s="108" t="str">
        <f>IF(B37="","",VLOOKUP(B37,'Carbon Asset Database'!$A$3:$AB$876,14,0))</f>
        <v/>
      </c>
      <c r="F37" s="116"/>
      <c r="G37" s="113" t="str">
        <f>IF(B37="","",F37*(VLOOKUP(B37,'Carbon Asset Database'!$A$3:$AB$876,16,0)))</f>
        <v/>
      </c>
      <c r="H37" s="116"/>
      <c r="I37" s="113" t="str">
        <f>IF(H37="","",IF(H37="Default",VLOOKUP(B37,'Carbon Asset Database'!$A$3:$AB$876,21,0),"N/A"))</f>
        <v/>
      </c>
      <c r="J37" s="113" t="str">
        <f>IF(H37="","",IF(H37="Default",VLOOKUP(B37,'Carbon Asset Database'!$A$3:$AB$876,22,0),"N/A"))</f>
        <v/>
      </c>
      <c r="K37" s="116"/>
      <c r="L37" s="116"/>
      <c r="M37" s="116" t="str">
        <f>IF(B37="","",F37*VLOOKUP(B37,'Carbon Asset Database'!$A$3:$AB$876,18,0))</f>
        <v/>
      </c>
      <c r="N37" s="116" t="str">
        <f>IF(B37="","",IF(H37="Default",F37*(VLOOKUP(B37,'Carbon Asset Database'!$A$3:$AB$876,19,0)),(G37/1000*K37*$U$2+G37/1000*L37*$U$3)))</f>
        <v/>
      </c>
      <c r="O37" s="121" t="str">
        <f>IF(A37="","",VLOOKUP(A37,'Dropdown lists'!$T$2:$U$18,2,0))</f>
        <v/>
      </c>
      <c r="P37" s="122" t="str">
        <f t="shared" si="0"/>
        <v/>
      </c>
      <c r="Q37" s="122" t="str">
        <f t="shared" si="1"/>
        <v/>
      </c>
    </row>
    <row r="38" spans="3:17" x14ac:dyDescent="0.3">
      <c r="C38" s="112" t="str">
        <f>IF(B38="","",VLOOKUP(B38,'Carbon Asset Database'!$A$3:$AB$876,12,0))</f>
        <v/>
      </c>
      <c r="D38" s="108" t="str">
        <f>IF(B38="","",(VLOOKUP(B38,'Carbon Asset Database'!$A$3:$AB$876,4,0)&amp;" - "&amp;(VLOOKUP(B38,'Carbon Asset Database'!$A$3:$AB$876,5,0))))</f>
        <v/>
      </c>
      <c r="E38" s="108" t="str">
        <f>IF(B38="","",VLOOKUP(B38,'Carbon Asset Database'!$A$3:$AB$876,14,0))</f>
        <v/>
      </c>
      <c r="F38" s="116"/>
      <c r="G38" s="113" t="str">
        <f>IF(B38="","",F38*(VLOOKUP(B38,'Carbon Asset Database'!$A$3:$AB$876,16,0)))</f>
        <v/>
      </c>
      <c r="H38" s="116"/>
      <c r="I38" s="113" t="str">
        <f>IF(H38="","",IF(H38="Default",VLOOKUP(B38,'Carbon Asset Database'!$A$3:$AB$876,21,0),"N/A"))</f>
        <v/>
      </c>
      <c r="J38" s="113" t="str">
        <f>IF(H38="","",IF(H38="Default",VLOOKUP(B38,'Carbon Asset Database'!$A$3:$AB$876,22,0),"N/A"))</f>
        <v/>
      </c>
      <c r="K38" s="116"/>
      <c r="L38" s="116"/>
      <c r="M38" s="116" t="str">
        <f>IF(B38="","",F38*VLOOKUP(B38,'Carbon Asset Database'!$A$3:$AB$876,18,0))</f>
        <v/>
      </c>
      <c r="N38" s="116" t="str">
        <f>IF(B38="","",IF(H38="Default",F38*(VLOOKUP(B38,'Carbon Asset Database'!$A$3:$AB$876,19,0)),(G38/1000*K38*$U$2+G38/1000*L38*$U$3)))</f>
        <v/>
      </c>
      <c r="O38" s="121" t="str">
        <f>IF(A38="","",VLOOKUP(A38,'Dropdown lists'!$T$2:$U$18,2,0))</f>
        <v/>
      </c>
      <c r="P38" s="122" t="str">
        <f t="shared" si="0"/>
        <v/>
      </c>
      <c r="Q38" s="122" t="str">
        <f t="shared" si="1"/>
        <v/>
      </c>
    </row>
    <row r="39" spans="3:17" x14ac:dyDescent="0.3">
      <c r="C39" s="112" t="str">
        <f>IF(B39="","",VLOOKUP(B39,'Carbon Asset Database'!$A$3:$AB$876,12,0))</f>
        <v/>
      </c>
      <c r="D39" s="108" t="str">
        <f>IF(B39="","",(VLOOKUP(B39,'Carbon Asset Database'!$A$3:$AB$876,4,0)&amp;" - "&amp;(VLOOKUP(B39,'Carbon Asset Database'!$A$3:$AB$876,5,0))))</f>
        <v/>
      </c>
      <c r="E39" s="108" t="str">
        <f>IF(B39="","",VLOOKUP(B39,'Carbon Asset Database'!$A$3:$AB$876,14,0))</f>
        <v/>
      </c>
      <c r="F39" s="116"/>
      <c r="G39" s="113" t="str">
        <f>IF(B39="","",F39*(VLOOKUP(B39,'Carbon Asset Database'!$A$3:$AB$876,16,0)))</f>
        <v/>
      </c>
      <c r="H39" s="116"/>
      <c r="I39" s="113" t="str">
        <f>IF(H39="","",IF(H39="Default",VLOOKUP(B39,'Carbon Asset Database'!$A$3:$AB$876,21,0),"N/A"))</f>
        <v/>
      </c>
      <c r="J39" s="113" t="str">
        <f>IF(H39="","",IF(H39="Default",VLOOKUP(B39,'Carbon Asset Database'!$A$3:$AB$876,22,0),"N/A"))</f>
        <v/>
      </c>
      <c r="K39" s="116"/>
      <c r="L39" s="116"/>
      <c r="M39" s="116" t="str">
        <f>IF(B39="","",F39*VLOOKUP(B39,'Carbon Asset Database'!$A$3:$AB$876,18,0))</f>
        <v/>
      </c>
      <c r="N39" s="116" t="str">
        <f>IF(B39="","",IF(H39="Default",F39*(VLOOKUP(B39,'Carbon Asset Database'!$A$3:$AB$876,19,0)),(G39/1000*K39*$U$2+G39/1000*L39*$U$3)))</f>
        <v/>
      </c>
      <c r="O39" s="121" t="str">
        <f>IF(A39="","",VLOOKUP(A39,'Dropdown lists'!$T$2:$U$18,2,0))</f>
        <v/>
      </c>
      <c r="P39" s="122" t="str">
        <f t="shared" si="0"/>
        <v/>
      </c>
      <c r="Q39" s="122" t="str">
        <f t="shared" si="1"/>
        <v/>
      </c>
    </row>
    <row r="40" spans="3:17" x14ac:dyDescent="0.3">
      <c r="C40" s="112" t="str">
        <f>IF(B40="","",VLOOKUP(B40,'Carbon Asset Database'!$A$3:$AB$876,12,0))</f>
        <v/>
      </c>
      <c r="D40" s="108" t="str">
        <f>IF(B40="","",(VLOOKUP(B40,'Carbon Asset Database'!$A$3:$AB$876,4,0)&amp;" - "&amp;(VLOOKUP(B40,'Carbon Asset Database'!$A$3:$AB$876,5,0))))</f>
        <v/>
      </c>
      <c r="E40" s="108" t="str">
        <f>IF(B40="","",VLOOKUP(B40,'Carbon Asset Database'!$A$3:$AB$876,14,0))</f>
        <v/>
      </c>
      <c r="F40" s="116"/>
      <c r="G40" s="113" t="str">
        <f>IF(B40="","",F40*(VLOOKUP(B40,'Carbon Asset Database'!$A$3:$AB$876,16,0)))</f>
        <v/>
      </c>
      <c r="H40" s="116"/>
      <c r="I40" s="113" t="str">
        <f>IF(H40="","",IF(H40="Default",VLOOKUP(B40,'Carbon Asset Database'!$A$3:$AB$876,21,0),"N/A"))</f>
        <v/>
      </c>
      <c r="J40" s="113" t="str">
        <f>IF(H40="","",IF(H40="Default",VLOOKUP(B40,'Carbon Asset Database'!$A$3:$AB$876,22,0),"N/A"))</f>
        <v/>
      </c>
      <c r="K40" s="116"/>
      <c r="L40" s="116"/>
      <c r="M40" s="116" t="str">
        <f>IF(B40="","",F40*VLOOKUP(B40,'Carbon Asset Database'!$A$3:$AB$876,18,0))</f>
        <v/>
      </c>
      <c r="N40" s="116" t="str">
        <f>IF(B40="","",IF(H40="Default",F40*(VLOOKUP(B40,'Carbon Asset Database'!$A$3:$AB$876,19,0)),(G40/1000*K40*$U$2+G40/1000*L40*$U$3)))</f>
        <v/>
      </c>
      <c r="O40" s="121" t="str">
        <f>IF(A40="","",VLOOKUP(A40,'Dropdown lists'!$T$2:$U$18,2,0))</f>
        <v/>
      </c>
      <c r="P40" s="122" t="str">
        <f t="shared" si="0"/>
        <v/>
      </c>
      <c r="Q40" s="122" t="str">
        <f t="shared" si="1"/>
        <v/>
      </c>
    </row>
    <row r="41" spans="3:17" x14ac:dyDescent="0.3">
      <c r="C41" s="112" t="str">
        <f>IF(B41="","",VLOOKUP(B41,'Carbon Asset Database'!$A$3:$AB$876,12,0))</f>
        <v/>
      </c>
      <c r="D41" s="108" t="str">
        <f>IF(B41="","",(VLOOKUP(B41,'Carbon Asset Database'!$A$3:$AB$876,4,0)&amp;" - "&amp;(VLOOKUP(B41,'Carbon Asset Database'!$A$3:$AB$876,5,0))))</f>
        <v/>
      </c>
      <c r="E41" s="108" t="str">
        <f>IF(B41="","",VLOOKUP(B41,'Carbon Asset Database'!$A$3:$AB$876,14,0))</f>
        <v/>
      </c>
      <c r="F41" s="116"/>
      <c r="G41" s="113" t="str">
        <f>IF(B41="","",F41*(VLOOKUP(B41,'Carbon Asset Database'!$A$3:$AB$876,16,0)))</f>
        <v/>
      </c>
      <c r="H41" s="116"/>
      <c r="I41" s="113" t="str">
        <f>IF(H41="","",IF(H41="Default",VLOOKUP(B41,'Carbon Asset Database'!$A$3:$AB$876,21,0),"N/A"))</f>
        <v/>
      </c>
      <c r="J41" s="113" t="str">
        <f>IF(H41="","",IF(H41="Default",VLOOKUP(B41,'Carbon Asset Database'!$A$3:$AB$876,22,0),"N/A"))</f>
        <v/>
      </c>
      <c r="K41" s="116"/>
      <c r="L41" s="116"/>
      <c r="M41" s="116" t="str">
        <f>IF(B41="","",F41*VLOOKUP(B41,'Carbon Asset Database'!$A$3:$AB$876,18,0))</f>
        <v/>
      </c>
      <c r="N41" s="116" t="str">
        <f>IF(B41="","",IF(H41="Default",F41*(VLOOKUP(B41,'Carbon Asset Database'!$A$3:$AB$876,19,0)),(G41/1000*K41*$U$2+G41/1000*L41*$U$3)))</f>
        <v/>
      </c>
      <c r="O41" s="121" t="str">
        <f>IF(A41="","",VLOOKUP(A41,'Dropdown lists'!$T$2:$U$18,2,0))</f>
        <v/>
      </c>
      <c r="P41" s="122" t="str">
        <f t="shared" si="0"/>
        <v/>
      </c>
      <c r="Q41" s="122" t="str">
        <f t="shared" si="1"/>
        <v/>
      </c>
    </row>
    <row r="42" spans="3:17" x14ac:dyDescent="0.3">
      <c r="C42" s="112" t="str">
        <f>IF(B42="","",VLOOKUP(B42,'Carbon Asset Database'!$A$3:$AB$876,12,0))</f>
        <v/>
      </c>
      <c r="D42" s="108" t="str">
        <f>IF(B42="","",(VLOOKUP(B42,'Carbon Asset Database'!$A$3:$AB$876,4,0)&amp;" - "&amp;(VLOOKUP(B42,'Carbon Asset Database'!$A$3:$AB$876,5,0))))</f>
        <v/>
      </c>
      <c r="E42" s="108" t="str">
        <f>IF(B42="","",VLOOKUP(B42,'Carbon Asset Database'!$A$3:$AB$876,14,0))</f>
        <v/>
      </c>
      <c r="F42" s="116"/>
      <c r="G42" s="113" t="str">
        <f>IF(B42="","",F42*(VLOOKUP(B42,'Carbon Asset Database'!$A$3:$AB$876,16,0)))</f>
        <v/>
      </c>
      <c r="H42" s="116"/>
      <c r="I42" s="113" t="str">
        <f>IF(H42="","",IF(H42="Default",VLOOKUP(B42,'Carbon Asset Database'!$A$3:$AB$876,21,0),"N/A"))</f>
        <v/>
      </c>
      <c r="J42" s="113" t="str">
        <f>IF(H42="","",IF(H42="Default",VLOOKUP(B42,'Carbon Asset Database'!$A$3:$AB$876,22,0),"N/A"))</f>
        <v/>
      </c>
      <c r="K42" s="116"/>
      <c r="L42" s="116"/>
      <c r="M42" s="116" t="str">
        <f>IF(B42="","",F42*VLOOKUP(B42,'Carbon Asset Database'!$A$3:$AB$876,18,0))</f>
        <v/>
      </c>
      <c r="N42" s="116" t="str">
        <f>IF(B42="","",IF(H42="Default",F42*(VLOOKUP(B42,'Carbon Asset Database'!$A$3:$AB$876,19,0)),(G42/1000*K42*$U$2+G42/1000*L42*$U$3)))</f>
        <v/>
      </c>
      <c r="O42" s="121" t="str">
        <f>IF(A42="","",VLOOKUP(A42,'Dropdown lists'!$T$2:$U$18,2,0))</f>
        <v/>
      </c>
      <c r="P42" s="122" t="str">
        <f t="shared" si="0"/>
        <v/>
      </c>
      <c r="Q42" s="122" t="str">
        <f t="shared" si="1"/>
        <v/>
      </c>
    </row>
    <row r="43" spans="3:17" x14ac:dyDescent="0.3">
      <c r="C43" s="112" t="str">
        <f>IF(B43="","",VLOOKUP(B43,'Carbon Asset Database'!$A$3:$AB$876,12,0))</f>
        <v/>
      </c>
      <c r="D43" s="108" t="str">
        <f>IF(B43="","",(VLOOKUP(B43,'Carbon Asset Database'!$A$3:$AB$876,4,0)&amp;" - "&amp;(VLOOKUP(B43,'Carbon Asset Database'!$A$3:$AB$876,5,0))))</f>
        <v/>
      </c>
      <c r="E43" s="108" t="str">
        <f>IF(B43="","",VLOOKUP(B43,'Carbon Asset Database'!$A$3:$AB$876,14,0))</f>
        <v/>
      </c>
      <c r="F43" s="116"/>
      <c r="G43" s="113" t="str">
        <f>IF(B43="","",F43*(VLOOKUP(B43,'Carbon Asset Database'!$A$3:$AB$876,16,0)))</f>
        <v/>
      </c>
      <c r="H43" s="116"/>
      <c r="I43" s="113" t="str">
        <f>IF(H43="","",IF(H43="Default",VLOOKUP(B43,'Carbon Asset Database'!$A$3:$AB$876,21,0),"N/A"))</f>
        <v/>
      </c>
      <c r="J43" s="113" t="str">
        <f>IF(H43="","",IF(H43="Default",VLOOKUP(B43,'Carbon Asset Database'!$A$3:$AB$876,22,0),"N/A"))</f>
        <v/>
      </c>
      <c r="K43" s="116"/>
      <c r="L43" s="116"/>
      <c r="M43" s="116" t="str">
        <f>IF(B43="","",F43*VLOOKUP(B43,'Carbon Asset Database'!$A$3:$AB$876,18,0))</f>
        <v/>
      </c>
      <c r="N43" s="116" t="str">
        <f>IF(B43="","",IF(H43="Default",F43*(VLOOKUP(B43,'Carbon Asset Database'!$A$3:$AB$876,19,0)),(G43/1000*K43*$U$2+G43/1000*L43*$U$3)))</f>
        <v/>
      </c>
      <c r="O43" s="121" t="str">
        <f>IF(A43="","",VLOOKUP(A43,'Dropdown lists'!$T$2:$U$18,2,0))</f>
        <v/>
      </c>
      <c r="P43" s="122" t="str">
        <f t="shared" si="0"/>
        <v/>
      </c>
      <c r="Q43" s="122" t="str">
        <f t="shared" si="1"/>
        <v/>
      </c>
    </row>
    <row r="44" spans="3:17" x14ac:dyDescent="0.3">
      <c r="C44" s="112" t="str">
        <f>IF(B44="","",VLOOKUP(B44,'Carbon Asset Database'!$A$3:$AB$876,12,0))</f>
        <v/>
      </c>
      <c r="D44" s="108" t="str">
        <f>IF(B44="","",(VLOOKUP(B44,'Carbon Asset Database'!$A$3:$AB$876,4,0)&amp;" - "&amp;(VLOOKUP(B44,'Carbon Asset Database'!$A$3:$AB$876,5,0))))</f>
        <v/>
      </c>
      <c r="E44" s="108" t="str">
        <f>IF(B44="","",VLOOKUP(B44,'Carbon Asset Database'!$A$3:$AB$876,14,0))</f>
        <v/>
      </c>
      <c r="F44" s="116"/>
      <c r="G44" s="113" t="str">
        <f>IF(B44="","",F44*(VLOOKUP(B44,'Carbon Asset Database'!$A$3:$AB$876,16,0)))</f>
        <v/>
      </c>
      <c r="H44" s="116"/>
      <c r="I44" s="113" t="str">
        <f>IF(H44="","",IF(H44="Default",VLOOKUP(B44,'Carbon Asset Database'!$A$3:$AB$876,21,0),"N/A"))</f>
        <v/>
      </c>
      <c r="J44" s="113" t="str">
        <f>IF(H44="","",IF(H44="Default",VLOOKUP(B44,'Carbon Asset Database'!$A$3:$AB$876,22,0),"N/A"))</f>
        <v/>
      </c>
      <c r="K44" s="116"/>
      <c r="L44" s="116"/>
      <c r="M44" s="116" t="str">
        <f>IF(B44="","",F44*VLOOKUP(B44,'Carbon Asset Database'!$A$3:$AB$876,18,0))</f>
        <v/>
      </c>
      <c r="N44" s="116" t="str">
        <f>IF(B44="","",IF(H44="Default",F44*(VLOOKUP(B44,'Carbon Asset Database'!$A$3:$AB$876,19,0)),(G44/1000*K44*$U$2+G44/1000*L44*$U$3)))</f>
        <v/>
      </c>
      <c r="O44" s="121" t="str">
        <f>IF(A44="","",VLOOKUP(A44,'Dropdown lists'!$T$2:$U$18,2,0))</f>
        <v/>
      </c>
      <c r="P44" s="122" t="str">
        <f t="shared" si="0"/>
        <v/>
      </c>
      <c r="Q44" s="122" t="str">
        <f t="shared" si="1"/>
        <v/>
      </c>
    </row>
    <row r="45" spans="3:17" x14ac:dyDescent="0.3">
      <c r="C45" s="112" t="str">
        <f>IF(B45="","",VLOOKUP(B45,'Carbon Asset Database'!$A$3:$AB$876,12,0))</f>
        <v/>
      </c>
      <c r="D45" s="108" t="str">
        <f>IF(B45="","",(VLOOKUP(B45,'Carbon Asset Database'!$A$3:$AB$876,4,0)&amp;" - "&amp;(VLOOKUP(B45,'Carbon Asset Database'!$A$3:$AB$876,5,0))))</f>
        <v/>
      </c>
      <c r="E45" s="108" t="str">
        <f>IF(B45="","",VLOOKUP(B45,'Carbon Asset Database'!$A$3:$AB$876,14,0))</f>
        <v/>
      </c>
      <c r="F45" s="116"/>
      <c r="G45" s="113" t="str">
        <f>IF(B45="","",F45*(VLOOKUP(B45,'Carbon Asset Database'!$A$3:$AB$876,16,0)))</f>
        <v/>
      </c>
      <c r="H45" s="116"/>
      <c r="I45" s="113" t="str">
        <f>IF(H45="","",IF(H45="Default",VLOOKUP(B45,'Carbon Asset Database'!$A$3:$AB$876,21,0),"N/A"))</f>
        <v/>
      </c>
      <c r="J45" s="113" t="str">
        <f>IF(H45="","",IF(H45="Default",VLOOKUP(B45,'Carbon Asset Database'!$A$3:$AB$876,22,0),"N/A"))</f>
        <v/>
      </c>
      <c r="K45" s="116"/>
      <c r="L45" s="116"/>
      <c r="M45" s="116" t="str">
        <f>IF(B45="","",F45*VLOOKUP(B45,'Carbon Asset Database'!$A$3:$AB$876,18,0))</f>
        <v/>
      </c>
      <c r="N45" s="116" t="str">
        <f>IF(B45="","",IF(H45="Default",F45*(VLOOKUP(B45,'Carbon Asset Database'!$A$3:$AB$876,19,0)),(G45/1000*K45*$U$2+G45/1000*L45*$U$3)))</f>
        <v/>
      </c>
      <c r="O45" s="121" t="str">
        <f>IF(A45="","",VLOOKUP(A45,'Dropdown lists'!$T$2:$U$18,2,0))</f>
        <v/>
      </c>
      <c r="P45" s="122" t="str">
        <f t="shared" si="0"/>
        <v/>
      </c>
      <c r="Q45" s="122" t="str">
        <f t="shared" si="1"/>
        <v/>
      </c>
    </row>
    <row r="46" spans="3:17" x14ac:dyDescent="0.3">
      <c r="C46" s="112" t="str">
        <f>IF(B46="","",VLOOKUP(B46,'Carbon Asset Database'!$A$3:$AB$876,12,0))</f>
        <v/>
      </c>
      <c r="D46" s="108" t="str">
        <f>IF(B46="","",(VLOOKUP(B46,'Carbon Asset Database'!$A$3:$AB$876,4,0)&amp;" - "&amp;(VLOOKUP(B46,'Carbon Asset Database'!$A$3:$AB$876,5,0))))</f>
        <v/>
      </c>
      <c r="E46" s="108" t="str">
        <f>IF(B46="","",VLOOKUP(B46,'Carbon Asset Database'!$A$3:$AB$876,14,0))</f>
        <v/>
      </c>
      <c r="F46" s="116"/>
      <c r="G46" s="113" t="str">
        <f>IF(B46="","",F46*(VLOOKUP(B46,'Carbon Asset Database'!$A$3:$AB$876,16,0)))</f>
        <v/>
      </c>
      <c r="H46" s="116"/>
      <c r="I46" s="113" t="str">
        <f>IF(H46="","",IF(H46="Default",VLOOKUP(B46,'Carbon Asset Database'!$A$3:$AB$876,21,0),"N/A"))</f>
        <v/>
      </c>
      <c r="J46" s="113" t="str">
        <f>IF(H46="","",IF(H46="Default",VLOOKUP(B46,'Carbon Asset Database'!$A$3:$AB$876,22,0),"N/A"))</f>
        <v/>
      </c>
      <c r="K46" s="116"/>
      <c r="L46" s="116"/>
      <c r="M46" s="116" t="str">
        <f>IF(B46="","",F46*VLOOKUP(B46,'Carbon Asset Database'!$A$3:$AB$876,18,0))</f>
        <v/>
      </c>
      <c r="N46" s="116" t="str">
        <f>IF(B46="","",IF(H46="Default",F46*(VLOOKUP(B46,'Carbon Asset Database'!$A$3:$AB$876,19,0)),(G46/1000*K46*$U$2+G46/1000*L46*$U$3)))</f>
        <v/>
      </c>
      <c r="O46" s="121" t="str">
        <f>IF(A46="","",VLOOKUP(A46,'Dropdown lists'!$T$2:$U$18,2,0))</f>
        <v/>
      </c>
      <c r="P46" s="122" t="str">
        <f t="shared" si="0"/>
        <v/>
      </c>
      <c r="Q46" s="122" t="str">
        <f t="shared" si="1"/>
        <v/>
      </c>
    </row>
    <row r="47" spans="3:17" x14ac:dyDescent="0.3">
      <c r="C47" s="112" t="str">
        <f>IF(B47="","",VLOOKUP(B47,'Carbon Asset Database'!$A$3:$AB$876,12,0))</f>
        <v/>
      </c>
      <c r="D47" s="108" t="str">
        <f>IF(B47="","",(VLOOKUP(B47,'Carbon Asset Database'!$A$3:$AB$876,4,0)&amp;" - "&amp;(VLOOKUP(B47,'Carbon Asset Database'!$A$3:$AB$876,5,0))))</f>
        <v/>
      </c>
      <c r="E47" s="108" t="str">
        <f>IF(B47="","",VLOOKUP(B47,'Carbon Asset Database'!$A$3:$AB$876,14,0))</f>
        <v/>
      </c>
      <c r="F47" s="116"/>
      <c r="G47" s="113" t="str">
        <f>IF(B47="","",F47*(VLOOKUP(B47,'Carbon Asset Database'!$A$3:$AB$876,16,0)))</f>
        <v/>
      </c>
      <c r="H47" s="116"/>
      <c r="I47" s="113" t="str">
        <f>IF(H47="","",IF(H47="Default",VLOOKUP(B47,'Carbon Asset Database'!$A$3:$AB$876,21,0),"N/A"))</f>
        <v/>
      </c>
      <c r="J47" s="113" t="str">
        <f>IF(H47="","",IF(H47="Default",VLOOKUP(B47,'Carbon Asset Database'!$A$3:$AB$876,22,0),"N/A"))</f>
        <v/>
      </c>
      <c r="K47" s="116"/>
      <c r="L47" s="116"/>
      <c r="M47" s="116" t="str">
        <f>IF(B47="","",F47*VLOOKUP(B47,'Carbon Asset Database'!$A$3:$AB$876,18,0))</f>
        <v/>
      </c>
      <c r="N47" s="116" t="str">
        <f>IF(B47="","",IF(H47="Default",F47*(VLOOKUP(B47,'Carbon Asset Database'!$A$3:$AB$876,19,0)),(G47/1000*K47*$U$2+G47/1000*L47*$U$3)))</f>
        <v/>
      </c>
      <c r="O47" s="121" t="str">
        <f>IF(A47="","",VLOOKUP(A47,'Dropdown lists'!$T$2:$U$18,2,0))</f>
        <v/>
      </c>
      <c r="P47" s="122" t="str">
        <f t="shared" si="0"/>
        <v/>
      </c>
      <c r="Q47" s="122" t="str">
        <f t="shared" si="1"/>
        <v/>
      </c>
    </row>
    <row r="48" spans="3:17" x14ac:dyDescent="0.3">
      <c r="C48" s="112" t="str">
        <f>IF(B48="","",VLOOKUP(B48,'Carbon Asset Database'!$A$3:$AB$876,12,0))</f>
        <v/>
      </c>
      <c r="D48" s="108" t="str">
        <f>IF(B48="","",(VLOOKUP(B48,'Carbon Asset Database'!$A$3:$AB$876,4,0)&amp;" - "&amp;(VLOOKUP(B48,'Carbon Asset Database'!$A$3:$AB$876,5,0))))</f>
        <v/>
      </c>
      <c r="E48" s="108" t="str">
        <f>IF(B48="","",VLOOKUP(B48,'Carbon Asset Database'!$A$3:$AB$876,14,0))</f>
        <v/>
      </c>
      <c r="F48" s="116"/>
      <c r="G48" s="113" t="str">
        <f>IF(B48="","",F48*(VLOOKUP(B48,'Carbon Asset Database'!$A$3:$AB$876,16,0)))</f>
        <v/>
      </c>
      <c r="H48" s="116"/>
      <c r="I48" s="113" t="str">
        <f>IF(H48="","",IF(H48="Default",VLOOKUP(B48,'Carbon Asset Database'!$A$3:$AB$876,21,0),"N/A"))</f>
        <v/>
      </c>
      <c r="J48" s="113" t="str">
        <f>IF(H48="","",IF(H48="Default",VLOOKUP(B48,'Carbon Asset Database'!$A$3:$AB$876,22,0),"N/A"))</f>
        <v/>
      </c>
      <c r="K48" s="116"/>
      <c r="L48" s="116"/>
      <c r="M48" s="116" t="str">
        <f>IF(B48="","",F48*VLOOKUP(B48,'Carbon Asset Database'!$A$3:$AB$876,18,0))</f>
        <v/>
      </c>
      <c r="N48" s="116" t="str">
        <f>IF(B48="","",IF(H48="Default",F48*(VLOOKUP(B48,'Carbon Asset Database'!$A$3:$AB$876,19,0)),(G48/1000*K48*$U$2+G48/1000*L48*$U$3)))</f>
        <v/>
      </c>
      <c r="O48" s="121" t="str">
        <f>IF(A48="","",VLOOKUP(A48,'Dropdown lists'!$T$2:$U$18,2,0))</f>
        <v/>
      </c>
      <c r="P48" s="122" t="str">
        <f t="shared" si="0"/>
        <v/>
      </c>
      <c r="Q48" s="122" t="str">
        <f t="shared" si="1"/>
        <v/>
      </c>
    </row>
    <row r="49" spans="3:17" x14ac:dyDescent="0.3">
      <c r="C49" s="112" t="str">
        <f>IF(B49="","",VLOOKUP(B49,'Carbon Asset Database'!$A$3:$AB$876,12,0))</f>
        <v/>
      </c>
      <c r="D49" s="108" t="str">
        <f>IF(B49="","",(VLOOKUP(B49,'Carbon Asset Database'!$A$3:$AB$876,4,0)&amp;" - "&amp;(VLOOKUP(B49,'Carbon Asset Database'!$A$3:$AB$876,5,0))))</f>
        <v/>
      </c>
      <c r="E49" s="108" t="str">
        <f>IF(B49="","",VLOOKUP(B49,'Carbon Asset Database'!$A$3:$AB$876,14,0))</f>
        <v/>
      </c>
      <c r="F49" s="116"/>
      <c r="G49" s="113" t="str">
        <f>IF(B49="","",F49*(VLOOKUP(B49,'Carbon Asset Database'!$A$3:$AB$876,16,0)))</f>
        <v/>
      </c>
      <c r="H49" s="116"/>
      <c r="I49" s="113" t="str">
        <f>IF(H49="","",IF(H49="Default",VLOOKUP(B49,'Carbon Asset Database'!$A$3:$AB$876,21,0),"N/A"))</f>
        <v/>
      </c>
      <c r="J49" s="113" t="str">
        <f>IF(H49="","",IF(H49="Default",VLOOKUP(B49,'Carbon Asset Database'!$A$3:$AB$876,22,0),"N/A"))</f>
        <v/>
      </c>
      <c r="K49" s="116"/>
      <c r="L49" s="116"/>
      <c r="M49" s="116" t="str">
        <f>IF(B49="","",F49*VLOOKUP(B49,'Carbon Asset Database'!$A$3:$AB$876,18,0))</f>
        <v/>
      </c>
      <c r="N49" s="116" t="str">
        <f>IF(B49="","",IF(H49="Default",F49*(VLOOKUP(B49,'Carbon Asset Database'!$A$3:$AB$876,19,0)),(G49/1000*K49*$U$2+G49/1000*L49*$U$3)))</f>
        <v/>
      </c>
      <c r="O49" s="121" t="str">
        <f>IF(A49="","",VLOOKUP(A49,'Dropdown lists'!$T$2:$U$18,2,0))</f>
        <v/>
      </c>
      <c r="P49" s="122" t="str">
        <f t="shared" si="0"/>
        <v/>
      </c>
      <c r="Q49" s="122" t="str">
        <f t="shared" si="1"/>
        <v/>
      </c>
    </row>
    <row r="50" spans="3:17" x14ac:dyDescent="0.3">
      <c r="C50" s="112" t="str">
        <f>IF(B50="","",VLOOKUP(B50,'Carbon Asset Database'!$A$3:$AB$876,12,0))</f>
        <v/>
      </c>
      <c r="D50" s="108" t="str">
        <f>IF(B50="","",(VLOOKUP(B50,'Carbon Asset Database'!$A$3:$AB$876,4,0)&amp;" - "&amp;(VLOOKUP(B50,'Carbon Asset Database'!$A$3:$AB$876,5,0))))</f>
        <v/>
      </c>
      <c r="E50" s="108" t="str">
        <f>IF(B50="","",VLOOKUP(B50,'Carbon Asset Database'!$A$3:$AB$876,14,0))</f>
        <v/>
      </c>
      <c r="F50" s="116"/>
      <c r="G50" s="113" t="str">
        <f>IF(B50="","",F50*(VLOOKUP(B50,'Carbon Asset Database'!$A$3:$AB$876,16,0)))</f>
        <v/>
      </c>
      <c r="H50" s="116"/>
      <c r="I50" s="113" t="str">
        <f>IF(H50="","",IF(H50="Default",VLOOKUP(B50,'Carbon Asset Database'!$A$3:$AB$876,21,0),"N/A"))</f>
        <v/>
      </c>
      <c r="J50" s="113" t="str">
        <f>IF(H50="","",IF(H50="Default",VLOOKUP(B50,'Carbon Asset Database'!$A$3:$AB$876,22,0),"N/A"))</f>
        <v/>
      </c>
      <c r="K50" s="116"/>
      <c r="L50" s="116"/>
      <c r="M50" s="116" t="str">
        <f>IF(B50="","",F50*VLOOKUP(B50,'Carbon Asset Database'!$A$3:$AB$876,18,0))</f>
        <v/>
      </c>
      <c r="N50" s="116" t="str">
        <f>IF(B50="","",IF(H50="Default",F50*(VLOOKUP(B50,'Carbon Asset Database'!$A$3:$AB$876,19,0)),(G50/1000*K50*$U$2+G50/1000*L50*$U$3)))</f>
        <v/>
      </c>
      <c r="O50" s="121" t="str">
        <f>IF(A50="","",VLOOKUP(A50,'Dropdown lists'!$T$2:$U$18,2,0))</f>
        <v/>
      </c>
      <c r="P50" s="122" t="str">
        <f t="shared" si="0"/>
        <v/>
      </c>
      <c r="Q50" s="122" t="str">
        <f t="shared" si="1"/>
        <v/>
      </c>
    </row>
    <row r="51" spans="3:17" x14ac:dyDescent="0.3">
      <c r="C51" s="112" t="str">
        <f>IF(B51="","",VLOOKUP(B51,'Carbon Asset Database'!$A$3:$AB$876,12,0))</f>
        <v/>
      </c>
      <c r="D51" s="108" t="str">
        <f>IF(B51="","",(VLOOKUP(B51,'Carbon Asset Database'!$A$3:$AB$876,4,0)&amp;" - "&amp;(VLOOKUP(B51,'Carbon Asset Database'!$A$3:$AB$876,5,0))))</f>
        <v/>
      </c>
      <c r="E51" s="108" t="str">
        <f>IF(B51="","",VLOOKUP(B51,'Carbon Asset Database'!$A$3:$AB$876,14,0))</f>
        <v/>
      </c>
      <c r="F51" s="116"/>
      <c r="G51" s="113" t="str">
        <f>IF(B51="","",F51*(VLOOKUP(B51,'Carbon Asset Database'!$A$3:$AB$876,16,0)))</f>
        <v/>
      </c>
      <c r="H51" s="116"/>
      <c r="I51" s="113" t="str">
        <f>IF(H51="","",IF(H51="Default",VLOOKUP(B51,'Carbon Asset Database'!$A$3:$AB$876,21,0),"N/A"))</f>
        <v/>
      </c>
      <c r="J51" s="113" t="str">
        <f>IF(H51="","",IF(H51="Default",VLOOKUP(B51,'Carbon Asset Database'!$A$3:$AB$876,22,0),"N/A"))</f>
        <v/>
      </c>
      <c r="K51" s="116"/>
      <c r="L51" s="116"/>
      <c r="M51" s="116" t="str">
        <f>IF(B51="","",F51*VLOOKUP(B51,'Carbon Asset Database'!$A$3:$AB$876,18,0))</f>
        <v/>
      </c>
      <c r="N51" s="116" t="str">
        <f>IF(B51="","",IF(H51="Default",F51*(VLOOKUP(B51,'Carbon Asset Database'!$A$3:$AB$876,19,0)),(G51/1000*K51*$U$2+G51/1000*L51*$U$3)))</f>
        <v/>
      </c>
      <c r="O51" s="121" t="str">
        <f>IF(A51="","",VLOOKUP(A51,'Dropdown lists'!$T$2:$U$18,2,0))</f>
        <v/>
      </c>
      <c r="P51" s="122" t="str">
        <f t="shared" si="0"/>
        <v/>
      </c>
      <c r="Q51" s="122" t="str">
        <f t="shared" si="1"/>
        <v/>
      </c>
    </row>
    <row r="52" spans="3:17" x14ac:dyDescent="0.3">
      <c r="C52" s="112" t="str">
        <f>IF(B52="","",VLOOKUP(B52,'Carbon Asset Database'!$A$3:$AB$876,12,0))</f>
        <v/>
      </c>
      <c r="D52" s="108" t="str">
        <f>IF(B52="","",(VLOOKUP(B52,'Carbon Asset Database'!$A$3:$AB$876,4,0)&amp;" - "&amp;(VLOOKUP(B52,'Carbon Asset Database'!$A$3:$AB$876,5,0))))</f>
        <v/>
      </c>
      <c r="E52" s="108" t="str">
        <f>IF(B52="","",VLOOKUP(B52,'Carbon Asset Database'!$A$3:$AB$876,14,0))</f>
        <v/>
      </c>
      <c r="F52" s="116"/>
      <c r="G52" s="113" t="str">
        <f>IF(B52="","",F52*(VLOOKUP(B52,'Carbon Asset Database'!$A$3:$AB$876,16,0)))</f>
        <v/>
      </c>
      <c r="H52" s="116"/>
      <c r="I52" s="113" t="str">
        <f>IF(H52="","",IF(H52="Default",VLOOKUP(B52,'Carbon Asset Database'!$A$3:$AB$876,21,0),"N/A"))</f>
        <v/>
      </c>
      <c r="J52" s="113" t="str">
        <f>IF(H52="","",IF(H52="Default",VLOOKUP(B52,'Carbon Asset Database'!$A$3:$AB$876,22,0),"N/A"))</f>
        <v/>
      </c>
      <c r="K52" s="116"/>
      <c r="L52" s="116"/>
      <c r="M52" s="116" t="str">
        <f>IF(B52="","",F52*VLOOKUP(B52,'Carbon Asset Database'!$A$3:$AB$876,18,0))</f>
        <v/>
      </c>
      <c r="N52" s="116" t="str">
        <f>IF(B52="","",IF(H52="Default",F52*(VLOOKUP(B52,'Carbon Asset Database'!$A$3:$AB$876,19,0)),(G52/1000*K52*$U$2+G52/1000*L52*$U$3)))</f>
        <v/>
      </c>
      <c r="O52" s="121" t="str">
        <f>IF(A52="","",VLOOKUP(A52,'Dropdown lists'!$T$2:$U$18,2,0))</f>
        <v/>
      </c>
      <c r="P52" s="122" t="str">
        <f t="shared" si="0"/>
        <v/>
      </c>
      <c r="Q52" s="122" t="str">
        <f t="shared" si="1"/>
        <v/>
      </c>
    </row>
    <row r="53" spans="3:17" x14ac:dyDescent="0.3">
      <c r="C53" s="112" t="str">
        <f>IF(B53="","",VLOOKUP(B53,'Carbon Asset Database'!$A$3:$AB$876,12,0))</f>
        <v/>
      </c>
      <c r="D53" s="108" t="str">
        <f>IF(B53="","",(VLOOKUP(B53,'Carbon Asset Database'!$A$3:$AB$876,4,0)&amp;" - "&amp;(VLOOKUP(B53,'Carbon Asset Database'!$A$3:$AB$876,5,0))))</f>
        <v/>
      </c>
      <c r="E53" s="108" t="str">
        <f>IF(B53="","",VLOOKUP(B53,'Carbon Asset Database'!$A$3:$AB$876,14,0))</f>
        <v/>
      </c>
      <c r="F53" s="116"/>
      <c r="G53" s="113" t="str">
        <f>IF(B53="","",F53*(VLOOKUP(B53,'Carbon Asset Database'!$A$3:$AB$876,16,0)))</f>
        <v/>
      </c>
      <c r="H53" s="116"/>
      <c r="I53" s="113" t="str">
        <f>IF(H53="","",IF(H53="Default",VLOOKUP(B53,'Carbon Asset Database'!$A$3:$AB$876,21,0),"N/A"))</f>
        <v/>
      </c>
      <c r="J53" s="113" t="str">
        <f>IF(H53="","",IF(H53="Default",VLOOKUP(B53,'Carbon Asset Database'!$A$3:$AB$876,22,0),"N/A"))</f>
        <v/>
      </c>
      <c r="K53" s="116"/>
      <c r="L53" s="116"/>
      <c r="M53" s="116" t="str">
        <f>IF(B53="","",F53*VLOOKUP(B53,'Carbon Asset Database'!$A$3:$AB$876,18,0))</f>
        <v/>
      </c>
      <c r="N53" s="116" t="str">
        <f>IF(B53="","",IF(H53="Default",F53*(VLOOKUP(B53,'Carbon Asset Database'!$A$3:$AB$876,19,0)),(G53/1000*K53*$U$2+G53/1000*L53*$U$3)))</f>
        <v/>
      </c>
      <c r="O53" s="121" t="str">
        <f>IF(A53="","",VLOOKUP(A53,'Dropdown lists'!$T$2:$U$18,2,0))</f>
        <v/>
      </c>
      <c r="P53" s="122" t="str">
        <f t="shared" si="0"/>
        <v/>
      </c>
      <c r="Q53" s="122" t="str">
        <f t="shared" si="1"/>
        <v/>
      </c>
    </row>
    <row r="54" spans="3:17" x14ac:dyDescent="0.3">
      <c r="C54" s="112" t="str">
        <f>IF(B54="","",VLOOKUP(B54,'Carbon Asset Database'!$A$3:$AB$876,12,0))</f>
        <v/>
      </c>
      <c r="D54" s="108" t="str">
        <f>IF(B54="","",(VLOOKUP(B54,'Carbon Asset Database'!$A$3:$AB$876,4,0)&amp;" - "&amp;(VLOOKUP(B54,'Carbon Asset Database'!$A$3:$AB$876,5,0))))</f>
        <v/>
      </c>
      <c r="E54" s="108" t="str">
        <f>IF(B54="","",VLOOKUP(B54,'Carbon Asset Database'!$A$3:$AB$876,14,0))</f>
        <v/>
      </c>
      <c r="F54" s="116"/>
      <c r="G54" s="113" t="str">
        <f>IF(B54="","",F54*(VLOOKUP(B54,'Carbon Asset Database'!$A$3:$AB$876,16,0)))</f>
        <v/>
      </c>
      <c r="H54" s="116"/>
      <c r="I54" s="113" t="str">
        <f>IF(H54="","",IF(H54="Default",VLOOKUP(B54,'Carbon Asset Database'!$A$3:$AB$876,21,0),"N/A"))</f>
        <v/>
      </c>
      <c r="J54" s="113" t="str">
        <f>IF(H54="","",IF(H54="Default",VLOOKUP(B54,'Carbon Asset Database'!$A$3:$AB$876,22,0),"N/A"))</f>
        <v/>
      </c>
      <c r="K54" s="116"/>
      <c r="L54" s="116"/>
      <c r="M54" s="116" t="str">
        <f>IF(B54="","",F54*VLOOKUP(B54,'Carbon Asset Database'!$A$3:$AB$876,18,0))</f>
        <v/>
      </c>
      <c r="N54" s="116" t="str">
        <f>IF(B54="","",IF(H54="Default",F54*(VLOOKUP(B54,'Carbon Asset Database'!$A$3:$AB$876,19,0)),(G54/1000*K54*$U$2+G54/1000*L54*$U$3)))</f>
        <v/>
      </c>
      <c r="O54" s="121" t="str">
        <f>IF(A54="","",VLOOKUP(A54,'Dropdown lists'!$T$2:$U$18,2,0))</f>
        <v/>
      </c>
      <c r="P54" s="122" t="str">
        <f t="shared" si="0"/>
        <v/>
      </c>
      <c r="Q54" s="122" t="str">
        <f t="shared" si="1"/>
        <v/>
      </c>
    </row>
    <row r="55" spans="3:17" x14ac:dyDescent="0.3">
      <c r="C55" s="112" t="str">
        <f>IF(B55="","",VLOOKUP(B55,'Carbon Asset Database'!$A$3:$AB$876,12,0))</f>
        <v/>
      </c>
      <c r="D55" s="108" t="str">
        <f>IF(B55="","",(VLOOKUP(B55,'Carbon Asset Database'!$A$3:$AB$876,4,0)&amp;" - "&amp;(VLOOKUP(B55,'Carbon Asset Database'!$A$3:$AB$876,5,0))))</f>
        <v/>
      </c>
      <c r="E55" s="108" t="str">
        <f>IF(B55="","",VLOOKUP(B55,'Carbon Asset Database'!$A$3:$AB$876,14,0))</f>
        <v/>
      </c>
      <c r="F55" s="116"/>
      <c r="G55" s="113" t="str">
        <f>IF(B55="","",F55*(VLOOKUP(B55,'Carbon Asset Database'!$A$3:$AB$876,16,0)))</f>
        <v/>
      </c>
      <c r="H55" s="116"/>
      <c r="I55" s="113" t="str">
        <f>IF(H55="","",IF(H55="Default",VLOOKUP(B55,'Carbon Asset Database'!$A$3:$AB$876,21,0),"N/A"))</f>
        <v/>
      </c>
      <c r="J55" s="113" t="str">
        <f>IF(H55="","",IF(H55="Default",VLOOKUP(B55,'Carbon Asset Database'!$A$3:$AB$876,22,0),"N/A"))</f>
        <v/>
      </c>
      <c r="K55" s="116"/>
      <c r="L55" s="116"/>
      <c r="M55" s="116" t="str">
        <f>IF(B55="","",F55*VLOOKUP(B55,'Carbon Asset Database'!$A$3:$AB$876,18,0))</f>
        <v/>
      </c>
      <c r="N55" s="116" t="str">
        <f>IF(B55="","",IF(H55="Default",F55*(VLOOKUP(B55,'Carbon Asset Database'!$A$3:$AB$876,19,0)),(G55/1000*K55*$U$2+G55/1000*L55*$U$3)))</f>
        <v/>
      </c>
      <c r="O55" s="121" t="str">
        <f>IF(A55="","",VLOOKUP(A55,'Dropdown lists'!$T$2:$U$18,2,0))</f>
        <v/>
      </c>
      <c r="P55" s="122" t="str">
        <f t="shared" si="0"/>
        <v/>
      </c>
      <c r="Q55" s="122" t="str">
        <f t="shared" si="1"/>
        <v/>
      </c>
    </row>
    <row r="56" spans="3:17" x14ac:dyDescent="0.3">
      <c r="C56" s="112" t="str">
        <f>IF(B56="","",VLOOKUP(B56,'Carbon Asset Database'!$A$3:$AB$876,12,0))</f>
        <v/>
      </c>
      <c r="D56" s="108" t="str">
        <f>IF(B56="","",(VLOOKUP(B56,'Carbon Asset Database'!$A$3:$AB$876,4,0)&amp;" - "&amp;(VLOOKUP(B56,'Carbon Asset Database'!$A$3:$AB$876,5,0))))</f>
        <v/>
      </c>
      <c r="E56" s="108" t="str">
        <f>IF(B56="","",VLOOKUP(B56,'Carbon Asset Database'!$A$3:$AB$876,14,0))</f>
        <v/>
      </c>
      <c r="F56" s="116"/>
      <c r="G56" s="113" t="str">
        <f>IF(B56="","",F56*(VLOOKUP(B56,'Carbon Asset Database'!$A$3:$AB$876,16,0)))</f>
        <v/>
      </c>
      <c r="H56" s="116"/>
      <c r="I56" s="113" t="str">
        <f>IF(H56="","",IF(H56="Default",VLOOKUP(B56,'Carbon Asset Database'!$A$3:$AB$876,21,0),"N/A"))</f>
        <v/>
      </c>
      <c r="J56" s="113" t="str">
        <f>IF(H56="","",IF(H56="Default",VLOOKUP(B56,'Carbon Asset Database'!$A$3:$AB$876,22,0),"N/A"))</f>
        <v/>
      </c>
      <c r="K56" s="116"/>
      <c r="L56" s="116"/>
      <c r="M56" s="116" t="str">
        <f>IF(B56="","",F56*VLOOKUP(B56,'Carbon Asset Database'!$A$3:$AB$876,18,0))</f>
        <v/>
      </c>
      <c r="N56" s="116" t="str">
        <f>IF(B56="","",IF(H56="Default",F56*(VLOOKUP(B56,'Carbon Asset Database'!$A$3:$AB$876,19,0)),(G56/1000*K56*$U$2+G56/1000*L56*$U$3)))</f>
        <v/>
      </c>
      <c r="O56" s="121" t="str">
        <f>IF(A56="","",VLOOKUP(A56,'Dropdown lists'!$T$2:$U$18,2,0))</f>
        <v/>
      </c>
      <c r="P56" s="122" t="str">
        <f t="shared" si="0"/>
        <v/>
      </c>
      <c r="Q56" s="122" t="str">
        <f t="shared" si="1"/>
        <v/>
      </c>
    </row>
    <row r="57" spans="3:17" x14ac:dyDescent="0.3">
      <c r="C57" s="112" t="str">
        <f>IF(B57="","",VLOOKUP(B57,'Carbon Asset Database'!$A$3:$AB$876,12,0))</f>
        <v/>
      </c>
      <c r="D57" s="108" t="str">
        <f>IF(B57="","",(VLOOKUP(B57,'Carbon Asset Database'!$A$3:$AB$876,4,0)&amp;" - "&amp;(VLOOKUP(B57,'Carbon Asset Database'!$A$3:$AB$876,5,0))))</f>
        <v/>
      </c>
      <c r="E57" s="108" t="str">
        <f>IF(B57="","",VLOOKUP(B57,'Carbon Asset Database'!$A$3:$AB$876,14,0))</f>
        <v/>
      </c>
      <c r="F57" s="116"/>
      <c r="G57" s="113" t="str">
        <f>IF(B57="","",F57*(VLOOKUP(B57,'Carbon Asset Database'!$A$3:$AB$876,16,0)))</f>
        <v/>
      </c>
      <c r="H57" s="116"/>
      <c r="I57" s="113" t="str">
        <f>IF(H57="","",IF(H57="Default",VLOOKUP(B57,'Carbon Asset Database'!$A$3:$AB$876,21,0),"N/A"))</f>
        <v/>
      </c>
      <c r="J57" s="113" t="str">
        <f>IF(H57="","",IF(H57="Default",VLOOKUP(B57,'Carbon Asset Database'!$A$3:$AB$876,22,0),"N/A"))</f>
        <v/>
      </c>
      <c r="K57" s="116"/>
      <c r="L57" s="116"/>
      <c r="M57" s="116" t="str">
        <f>IF(B57="","",F57*VLOOKUP(B57,'Carbon Asset Database'!$A$3:$AB$876,18,0))</f>
        <v/>
      </c>
      <c r="N57" s="116" t="str">
        <f>IF(B57="","",IF(H57="Default",F57*(VLOOKUP(B57,'Carbon Asset Database'!$A$3:$AB$876,19,0)),(G57/1000*K57*$U$2+G57/1000*L57*$U$3)))</f>
        <v/>
      </c>
      <c r="O57" s="121" t="str">
        <f>IF(A57="","",VLOOKUP(A57,'Dropdown lists'!$T$2:$U$18,2,0))</f>
        <v/>
      </c>
      <c r="P57" s="122" t="str">
        <f t="shared" si="0"/>
        <v/>
      </c>
      <c r="Q57" s="122" t="str">
        <f t="shared" si="1"/>
        <v/>
      </c>
    </row>
    <row r="58" spans="3:17" x14ac:dyDescent="0.3">
      <c r="C58" s="112" t="str">
        <f>IF(B58="","",VLOOKUP(B58,'Carbon Asset Database'!$A$3:$AB$876,12,0))</f>
        <v/>
      </c>
      <c r="D58" s="108" t="str">
        <f>IF(B58="","",(VLOOKUP(B58,'Carbon Asset Database'!$A$3:$AB$876,4,0)&amp;" - "&amp;(VLOOKUP(B58,'Carbon Asset Database'!$A$3:$AB$876,5,0))))</f>
        <v/>
      </c>
      <c r="E58" s="108" t="str">
        <f>IF(B58="","",VLOOKUP(B58,'Carbon Asset Database'!$A$3:$AB$876,14,0))</f>
        <v/>
      </c>
      <c r="F58" s="116"/>
      <c r="G58" s="113" t="str">
        <f>IF(B58="","",F58*(VLOOKUP(B58,'Carbon Asset Database'!$A$3:$AB$876,16,0)))</f>
        <v/>
      </c>
      <c r="H58" s="116"/>
      <c r="I58" s="113" t="str">
        <f>IF(H58="","",IF(H58="Default",VLOOKUP(B58,'Carbon Asset Database'!$A$3:$AB$876,21,0),"N/A"))</f>
        <v/>
      </c>
      <c r="J58" s="113" t="str">
        <f>IF(H58="","",IF(H58="Default",VLOOKUP(B58,'Carbon Asset Database'!$A$3:$AB$876,22,0),"N/A"))</f>
        <v/>
      </c>
      <c r="K58" s="116"/>
      <c r="L58" s="116"/>
      <c r="M58" s="116" t="str">
        <f>IF(B58="","",F58*VLOOKUP(B58,'Carbon Asset Database'!$A$3:$AB$876,18,0))</f>
        <v/>
      </c>
      <c r="N58" s="116" t="str">
        <f>IF(B58="","",IF(H58="Default",F58*(VLOOKUP(B58,'Carbon Asset Database'!$A$3:$AB$876,19,0)),(G58/1000*K58*$U$2+G58/1000*L58*$U$3)))</f>
        <v/>
      </c>
      <c r="O58" s="121" t="str">
        <f>IF(A58="","",VLOOKUP(A58,'Dropdown lists'!$T$2:$U$18,2,0))</f>
        <v/>
      </c>
      <c r="P58" s="122" t="str">
        <f t="shared" si="0"/>
        <v/>
      </c>
      <c r="Q58" s="122" t="str">
        <f t="shared" si="1"/>
        <v/>
      </c>
    </row>
    <row r="59" spans="3:17" x14ac:dyDescent="0.3">
      <c r="C59" s="112" t="str">
        <f>IF(B59="","",VLOOKUP(B59,'Carbon Asset Database'!$A$3:$AB$876,12,0))</f>
        <v/>
      </c>
      <c r="D59" s="108" t="str">
        <f>IF(B59="","",(VLOOKUP(B59,'Carbon Asset Database'!$A$3:$AB$876,4,0)&amp;" - "&amp;(VLOOKUP(B59,'Carbon Asset Database'!$A$3:$AB$876,5,0))))</f>
        <v/>
      </c>
      <c r="E59" s="108" t="str">
        <f>IF(B59="","",VLOOKUP(B59,'Carbon Asset Database'!$A$3:$AB$876,14,0))</f>
        <v/>
      </c>
      <c r="F59" s="116"/>
      <c r="G59" s="113" t="str">
        <f>IF(B59="","",F59*(VLOOKUP(B59,'Carbon Asset Database'!$A$3:$AB$876,16,0)))</f>
        <v/>
      </c>
      <c r="H59" s="116"/>
      <c r="I59" s="113" t="str">
        <f>IF(H59="","",IF(H59="Default",VLOOKUP(B59,'Carbon Asset Database'!$A$3:$AB$876,21,0),"N/A"))</f>
        <v/>
      </c>
      <c r="J59" s="113" t="str">
        <f>IF(H59="","",IF(H59="Default",VLOOKUP(B59,'Carbon Asset Database'!$A$3:$AB$876,22,0),"N/A"))</f>
        <v/>
      </c>
      <c r="K59" s="116"/>
      <c r="L59" s="116"/>
      <c r="M59" s="116" t="str">
        <f>IF(B59="","",F59*VLOOKUP(B59,'Carbon Asset Database'!$A$3:$AB$876,18,0))</f>
        <v/>
      </c>
      <c r="N59" s="116" t="str">
        <f>IF(B59="","",IF(H59="Default",F59*(VLOOKUP(B59,'Carbon Asset Database'!$A$3:$AB$876,19,0)),(G59/1000*K59*$U$2+G59/1000*L59*$U$3)))</f>
        <v/>
      </c>
      <c r="O59" s="121" t="str">
        <f>IF(A59="","",VLOOKUP(A59,'Dropdown lists'!$T$2:$U$18,2,0))</f>
        <v/>
      </c>
      <c r="P59" s="122" t="str">
        <f t="shared" si="0"/>
        <v/>
      </c>
      <c r="Q59" s="122" t="str">
        <f t="shared" si="1"/>
        <v/>
      </c>
    </row>
    <row r="60" spans="3:17" x14ac:dyDescent="0.3">
      <c r="C60" s="112" t="str">
        <f>IF(B60="","",VLOOKUP(B60,'Carbon Asset Database'!$A$3:$AB$876,12,0))</f>
        <v/>
      </c>
      <c r="D60" s="108" t="str">
        <f>IF(B60="","",(VLOOKUP(B60,'Carbon Asset Database'!$A$3:$AB$876,4,0)&amp;" - "&amp;(VLOOKUP(B60,'Carbon Asset Database'!$A$3:$AB$876,5,0))))</f>
        <v/>
      </c>
      <c r="E60" s="108" t="str">
        <f>IF(B60="","",VLOOKUP(B60,'Carbon Asset Database'!$A$3:$AB$876,14,0))</f>
        <v/>
      </c>
      <c r="F60" s="116"/>
      <c r="G60" s="113" t="str">
        <f>IF(B60="","",F60*(VLOOKUP(B60,'Carbon Asset Database'!$A$3:$AB$876,16,0)))</f>
        <v/>
      </c>
      <c r="H60" s="116"/>
      <c r="I60" s="113" t="str">
        <f>IF(H60="","",IF(H60="Default",VLOOKUP(B60,'Carbon Asset Database'!$A$3:$AB$876,21,0),"N/A"))</f>
        <v/>
      </c>
      <c r="J60" s="113" t="str">
        <f>IF(H60="","",IF(H60="Default",VLOOKUP(B60,'Carbon Asset Database'!$A$3:$AB$876,22,0),"N/A"))</f>
        <v/>
      </c>
      <c r="K60" s="116"/>
      <c r="L60" s="116"/>
      <c r="M60" s="116" t="str">
        <f>IF(B60="","",F60*VLOOKUP(B60,'Carbon Asset Database'!$A$3:$AB$876,18,0))</f>
        <v/>
      </c>
      <c r="N60" s="116" t="str">
        <f>IF(B60="","",IF(H60="Default",F60*(VLOOKUP(B60,'Carbon Asset Database'!$A$3:$AB$876,19,0)),(G60/1000*K60*$U$2+G60/1000*L60*$U$3)))</f>
        <v/>
      </c>
      <c r="O60" s="121" t="str">
        <f>IF(A60="","",VLOOKUP(A60,'Dropdown lists'!$T$2:$U$18,2,0))</f>
        <v/>
      </c>
      <c r="P60" s="122" t="str">
        <f t="shared" si="0"/>
        <v/>
      </c>
      <c r="Q60" s="122" t="str">
        <f t="shared" si="1"/>
        <v/>
      </c>
    </row>
    <row r="61" spans="3:17" x14ac:dyDescent="0.3">
      <c r="C61" s="112" t="str">
        <f>IF(B61="","",VLOOKUP(B61,'Carbon Asset Database'!$A$3:$AB$876,12,0))</f>
        <v/>
      </c>
      <c r="D61" s="108" t="str">
        <f>IF(B61="","",(VLOOKUP(B61,'Carbon Asset Database'!$A$3:$AB$876,4,0)&amp;" - "&amp;(VLOOKUP(B61,'Carbon Asset Database'!$A$3:$AB$876,5,0))))</f>
        <v/>
      </c>
      <c r="E61" s="108" t="str">
        <f>IF(B61="","",VLOOKUP(B61,'Carbon Asset Database'!$A$3:$AB$876,14,0))</f>
        <v/>
      </c>
      <c r="F61" s="116"/>
      <c r="G61" s="113" t="str">
        <f>IF(B61="","",F61*(VLOOKUP(B61,'Carbon Asset Database'!$A$3:$AB$876,16,0)))</f>
        <v/>
      </c>
      <c r="H61" s="116"/>
      <c r="I61" s="113" t="str">
        <f>IF(H61="","",IF(H61="Default",VLOOKUP(B61,'Carbon Asset Database'!$A$3:$AB$876,21,0),"N/A"))</f>
        <v/>
      </c>
      <c r="J61" s="113" t="str">
        <f>IF(H61="","",IF(H61="Default",VLOOKUP(B61,'Carbon Asset Database'!$A$3:$AB$876,22,0),"N/A"))</f>
        <v/>
      </c>
      <c r="K61" s="116"/>
      <c r="L61" s="116"/>
      <c r="M61" s="116" t="str">
        <f>IF(B61="","",F61*VLOOKUP(B61,'Carbon Asset Database'!$A$3:$AB$876,18,0))</f>
        <v/>
      </c>
      <c r="N61" s="116" t="str">
        <f>IF(B61="","",IF(H61="Default",F61*(VLOOKUP(B61,'Carbon Asset Database'!$A$3:$AB$876,19,0)),(G61/1000*K61*$U$2+G61/1000*L61*$U$3)))</f>
        <v/>
      </c>
      <c r="O61" s="121" t="str">
        <f>IF(A61="","",VLOOKUP(A61,'Dropdown lists'!$T$2:$U$18,2,0))</f>
        <v/>
      </c>
      <c r="P61" s="122" t="str">
        <f t="shared" si="0"/>
        <v/>
      </c>
      <c r="Q61" s="122" t="str">
        <f t="shared" si="1"/>
        <v/>
      </c>
    </row>
    <row r="62" spans="3:17" x14ac:dyDescent="0.3">
      <c r="C62" s="112" t="str">
        <f>IF(B62="","",VLOOKUP(B62,'Carbon Asset Database'!$A$3:$AB$876,12,0))</f>
        <v/>
      </c>
      <c r="D62" s="108" t="str">
        <f>IF(B62="","",(VLOOKUP(B62,'Carbon Asset Database'!$A$3:$AB$876,4,0)&amp;" - "&amp;(VLOOKUP(B62,'Carbon Asset Database'!$A$3:$AB$876,5,0))))</f>
        <v/>
      </c>
      <c r="E62" s="108" t="str">
        <f>IF(B62="","",VLOOKUP(B62,'Carbon Asset Database'!$A$3:$AB$876,14,0))</f>
        <v/>
      </c>
      <c r="F62" s="116"/>
      <c r="G62" s="113" t="str">
        <f>IF(B62="","",F62*(VLOOKUP(B62,'Carbon Asset Database'!$A$3:$AB$876,16,0)))</f>
        <v/>
      </c>
      <c r="H62" s="116"/>
      <c r="I62" s="113" t="str">
        <f>IF(H62="","",IF(H62="Default",VLOOKUP(B62,'Carbon Asset Database'!$A$3:$AB$876,21,0),"N/A"))</f>
        <v/>
      </c>
      <c r="J62" s="113" t="str">
        <f>IF(H62="","",IF(H62="Default",VLOOKUP(B62,'Carbon Asset Database'!$A$3:$AB$876,22,0),"N/A"))</f>
        <v/>
      </c>
      <c r="K62" s="116"/>
      <c r="L62" s="116"/>
      <c r="M62" s="116" t="str">
        <f>IF(B62="","",F62*VLOOKUP(B62,'Carbon Asset Database'!$A$3:$AB$876,18,0))</f>
        <v/>
      </c>
      <c r="N62" s="116" t="str">
        <f>IF(B62="","",IF(H62="Default",F62*(VLOOKUP(B62,'Carbon Asset Database'!$A$3:$AB$876,19,0)),(G62/1000*K62*$U$2+G62/1000*L62*$U$3)))</f>
        <v/>
      </c>
      <c r="O62" s="121" t="str">
        <f>IF(A62="","",VLOOKUP(A62,'Dropdown lists'!$T$2:$U$18,2,0))</f>
        <v/>
      </c>
      <c r="P62" s="122" t="str">
        <f t="shared" si="0"/>
        <v/>
      </c>
      <c r="Q62" s="122" t="str">
        <f t="shared" si="1"/>
        <v/>
      </c>
    </row>
    <row r="63" spans="3:17" x14ac:dyDescent="0.3">
      <c r="C63" s="112" t="str">
        <f>IF(B63="","",VLOOKUP(B63,'Carbon Asset Database'!$A$3:$AB$876,12,0))</f>
        <v/>
      </c>
      <c r="D63" s="108" t="str">
        <f>IF(B63="","",(VLOOKUP(B63,'Carbon Asset Database'!$A$3:$AB$876,4,0)&amp;" - "&amp;(VLOOKUP(B63,'Carbon Asset Database'!$A$3:$AB$876,5,0))))</f>
        <v/>
      </c>
      <c r="E63" s="108" t="str">
        <f>IF(B63="","",VLOOKUP(B63,'Carbon Asset Database'!$A$3:$AB$876,14,0))</f>
        <v/>
      </c>
      <c r="F63" s="116"/>
      <c r="G63" s="113" t="str">
        <f>IF(B63="","",F63*(VLOOKUP(B63,'Carbon Asset Database'!$A$3:$AB$876,16,0)))</f>
        <v/>
      </c>
      <c r="H63" s="116"/>
      <c r="I63" s="113" t="str">
        <f>IF(H63="","",IF(H63="Default",VLOOKUP(B63,'Carbon Asset Database'!$A$3:$AB$876,21,0),"N/A"))</f>
        <v/>
      </c>
      <c r="J63" s="113" t="str">
        <f>IF(H63="","",IF(H63="Default",VLOOKUP(B63,'Carbon Asset Database'!$A$3:$AB$876,22,0),"N/A"))</f>
        <v/>
      </c>
      <c r="K63" s="116"/>
      <c r="L63" s="116"/>
      <c r="M63" s="116" t="str">
        <f>IF(B63="","",F63*VLOOKUP(B63,'Carbon Asset Database'!$A$3:$AB$876,18,0))</f>
        <v/>
      </c>
      <c r="N63" s="116" t="str">
        <f>IF(B63="","",IF(H63="Default",F63*(VLOOKUP(B63,'Carbon Asset Database'!$A$3:$AB$876,19,0)),(G63/1000*K63*$U$2+G63/1000*L63*$U$3)))</f>
        <v/>
      </c>
      <c r="O63" s="121" t="str">
        <f>IF(A63="","",VLOOKUP(A63,'Dropdown lists'!$T$2:$U$18,2,0))</f>
        <v/>
      </c>
      <c r="P63" s="122" t="str">
        <f t="shared" si="0"/>
        <v/>
      </c>
      <c r="Q63" s="122" t="str">
        <f t="shared" si="1"/>
        <v/>
      </c>
    </row>
    <row r="64" spans="3:17" x14ac:dyDescent="0.3">
      <c r="C64" s="112" t="str">
        <f>IF(B64="","",VLOOKUP(B64,'Carbon Asset Database'!$A$3:$AB$876,12,0))</f>
        <v/>
      </c>
      <c r="D64" s="108" t="str">
        <f>IF(B64="","",(VLOOKUP(B64,'Carbon Asset Database'!$A$3:$AB$876,4,0)&amp;" - "&amp;(VLOOKUP(B64,'Carbon Asset Database'!$A$3:$AB$876,5,0))))</f>
        <v/>
      </c>
      <c r="E64" s="108" t="str">
        <f>IF(B64="","",VLOOKUP(B64,'Carbon Asset Database'!$A$3:$AB$876,14,0))</f>
        <v/>
      </c>
      <c r="F64" s="116"/>
      <c r="G64" s="113" t="str">
        <f>IF(B64="","",F64*(VLOOKUP(B64,'Carbon Asset Database'!$A$3:$AB$876,16,0)))</f>
        <v/>
      </c>
      <c r="H64" s="116"/>
      <c r="I64" s="113" t="str">
        <f>IF(H64="","",IF(H64="Default",VLOOKUP(B64,'Carbon Asset Database'!$A$3:$AB$876,21,0),"N/A"))</f>
        <v/>
      </c>
      <c r="J64" s="113" t="str">
        <f>IF(H64="","",IF(H64="Default",VLOOKUP(B64,'Carbon Asset Database'!$A$3:$AB$876,22,0),"N/A"))</f>
        <v/>
      </c>
      <c r="K64" s="116"/>
      <c r="L64" s="116"/>
      <c r="M64" s="116" t="str">
        <f>IF(B64="","",F64*VLOOKUP(B64,'Carbon Asset Database'!$A$3:$AB$876,18,0))</f>
        <v/>
      </c>
      <c r="N64" s="116" t="str">
        <f>IF(B64="","",IF(H64="Default",F64*(VLOOKUP(B64,'Carbon Asset Database'!$A$3:$AB$876,19,0)),(G64/1000*K64*$U$2+G64/1000*L64*$U$3)))</f>
        <v/>
      </c>
      <c r="O64" s="121" t="str">
        <f>IF(A64="","",VLOOKUP(A64,'Dropdown lists'!$T$2:$U$18,2,0))</f>
        <v/>
      </c>
      <c r="P64" s="122" t="str">
        <f t="shared" si="0"/>
        <v/>
      </c>
      <c r="Q64" s="122" t="str">
        <f t="shared" si="1"/>
        <v/>
      </c>
    </row>
    <row r="65" spans="3:17" x14ac:dyDescent="0.3">
      <c r="C65" s="112" t="str">
        <f>IF(B65="","",VLOOKUP(B65,'Carbon Asset Database'!$A$3:$AB$876,12,0))</f>
        <v/>
      </c>
      <c r="D65" s="108" t="str">
        <f>IF(B65="","",(VLOOKUP(B65,'Carbon Asset Database'!$A$3:$AB$876,4,0)&amp;" - "&amp;(VLOOKUP(B65,'Carbon Asset Database'!$A$3:$AB$876,5,0))))</f>
        <v/>
      </c>
      <c r="E65" s="108" t="str">
        <f>IF(B65="","",VLOOKUP(B65,'Carbon Asset Database'!$A$3:$AB$876,14,0))</f>
        <v/>
      </c>
      <c r="F65" s="116"/>
      <c r="G65" s="113" t="str">
        <f>IF(B65="","",F65*(VLOOKUP(B65,'Carbon Asset Database'!$A$3:$AB$876,16,0)))</f>
        <v/>
      </c>
      <c r="H65" s="116"/>
      <c r="I65" s="113" t="str">
        <f>IF(H65="","",IF(H65="Default",VLOOKUP(B65,'Carbon Asset Database'!$A$3:$AB$876,21,0),"N/A"))</f>
        <v/>
      </c>
      <c r="J65" s="113" t="str">
        <f>IF(H65="","",IF(H65="Default",VLOOKUP(B65,'Carbon Asset Database'!$A$3:$AB$876,22,0),"N/A"))</f>
        <v/>
      </c>
      <c r="K65" s="116"/>
      <c r="L65" s="116"/>
      <c r="M65" s="116" t="str">
        <f>IF(B65="","",F65*VLOOKUP(B65,'Carbon Asset Database'!$A$3:$AB$876,18,0))</f>
        <v/>
      </c>
      <c r="N65" s="116" t="str">
        <f>IF(B65="","",IF(H65="Default",F65*(VLOOKUP(B65,'Carbon Asset Database'!$A$3:$AB$876,19,0)),(G65/1000*K65*$U$2+G65/1000*L65*$U$3)))</f>
        <v/>
      </c>
      <c r="O65" s="121" t="str">
        <f>IF(A65="","",VLOOKUP(A65,'Dropdown lists'!$T$2:$U$18,2,0))</f>
        <v/>
      </c>
      <c r="P65" s="122" t="str">
        <f t="shared" si="0"/>
        <v/>
      </c>
      <c r="Q65" s="122" t="str">
        <f t="shared" si="1"/>
        <v/>
      </c>
    </row>
    <row r="66" spans="3:17" x14ac:dyDescent="0.3">
      <c r="C66" s="112" t="str">
        <f>IF(B66="","",VLOOKUP(B66,'Carbon Asset Database'!$A$3:$AB$876,12,0))</f>
        <v/>
      </c>
      <c r="D66" s="108" t="str">
        <f>IF(B66="","",(VLOOKUP(B66,'Carbon Asset Database'!$A$3:$AB$876,4,0)&amp;" - "&amp;(VLOOKUP(B66,'Carbon Asset Database'!$A$3:$AB$876,5,0))))</f>
        <v/>
      </c>
      <c r="E66" s="108" t="str">
        <f>IF(B66="","",VLOOKUP(B66,'Carbon Asset Database'!$A$3:$AB$876,14,0))</f>
        <v/>
      </c>
      <c r="F66" s="116"/>
      <c r="G66" s="113" t="str">
        <f>IF(B66="","",F66*(VLOOKUP(B66,'Carbon Asset Database'!$A$3:$AB$876,16,0)))</f>
        <v/>
      </c>
      <c r="H66" s="116"/>
      <c r="I66" s="113" t="str">
        <f>IF(H66="","",IF(H66="Default",VLOOKUP(B66,'Carbon Asset Database'!$A$3:$AB$876,21,0),"N/A"))</f>
        <v/>
      </c>
      <c r="J66" s="113" t="str">
        <f>IF(H66="","",IF(H66="Default",VLOOKUP(B66,'Carbon Asset Database'!$A$3:$AB$876,22,0),"N/A"))</f>
        <v/>
      </c>
      <c r="K66" s="116"/>
      <c r="L66" s="116"/>
      <c r="M66" s="116" t="str">
        <f>IF(B66="","",F66*VLOOKUP(B66,'Carbon Asset Database'!$A$3:$AB$876,18,0))</f>
        <v/>
      </c>
      <c r="N66" s="116" t="str">
        <f>IF(B66="","",IF(H66="Default",F66*(VLOOKUP(B66,'Carbon Asset Database'!$A$3:$AB$876,19,0)),(G66/1000*K66*$U$2+G66/1000*L66*$U$3)))</f>
        <v/>
      </c>
      <c r="O66" s="121" t="str">
        <f>IF(A66="","",VLOOKUP(A66,'Dropdown lists'!$T$2:$U$18,2,0))</f>
        <v/>
      </c>
      <c r="P66" s="122" t="str">
        <f t="shared" si="0"/>
        <v/>
      </c>
      <c r="Q66" s="122" t="str">
        <f t="shared" si="1"/>
        <v/>
      </c>
    </row>
    <row r="67" spans="3:17" x14ac:dyDescent="0.3">
      <c r="C67" s="112" t="str">
        <f>IF(B67="","",VLOOKUP(B67,'Carbon Asset Database'!$A$3:$AB$876,12,0))</f>
        <v/>
      </c>
      <c r="D67" s="108" t="str">
        <f>IF(B67="","",(VLOOKUP(B67,'Carbon Asset Database'!$A$3:$AB$876,4,0)&amp;" - "&amp;(VLOOKUP(B67,'Carbon Asset Database'!$A$3:$AB$876,5,0))))</f>
        <v/>
      </c>
      <c r="E67" s="108" t="str">
        <f>IF(B67="","",VLOOKUP(B67,'Carbon Asset Database'!$A$3:$AB$876,14,0))</f>
        <v/>
      </c>
      <c r="F67" s="116"/>
      <c r="G67" s="113" t="str">
        <f>IF(B67="","",F67*(VLOOKUP(B67,'Carbon Asset Database'!$A$3:$AB$876,16,0)))</f>
        <v/>
      </c>
      <c r="H67" s="116"/>
      <c r="I67" s="113" t="str">
        <f>IF(H67="","",IF(H67="Default",VLOOKUP(B67,'Carbon Asset Database'!$A$3:$AB$876,21,0),"N/A"))</f>
        <v/>
      </c>
      <c r="J67" s="113" t="str">
        <f>IF(H67="","",IF(H67="Default",VLOOKUP(B67,'Carbon Asset Database'!$A$3:$AB$876,22,0),"N/A"))</f>
        <v/>
      </c>
      <c r="K67" s="116"/>
      <c r="L67" s="116"/>
      <c r="M67" s="116" t="str">
        <f>IF(B67="","",F67*VLOOKUP(B67,'Carbon Asset Database'!$A$3:$AB$876,18,0))</f>
        <v/>
      </c>
      <c r="N67" s="116" t="str">
        <f>IF(B67="","",IF(H67="Default",F67*(VLOOKUP(B67,'Carbon Asset Database'!$A$3:$AB$876,19,0)),(G67/1000*K67*$U$2+G67/1000*L67*$U$3)))</f>
        <v/>
      </c>
      <c r="O67" s="121" t="str">
        <f>IF(A67="","",VLOOKUP(A67,'Dropdown lists'!$T$2:$U$18,2,0))</f>
        <v/>
      </c>
      <c r="P67" s="122" t="str">
        <f t="shared" ref="P67:P130" si="2">IF(A67="","",IF(H67="Default",I67,K67))</f>
        <v/>
      </c>
      <c r="Q67" s="122" t="str">
        <f t="shared" ref="Q67:Q130" si="3">IF(A67="","",IF(H67="Default",J67,L67))</f>
        <v/>
      </c>
    </row>
    <row r="68" spans="3:17" x14ac:dyDescent="0.3">
      <c r="C68" s="112" t="str">
        <f>IF(B68="","",VLOOKUP(B68,'Carbon Asset Database'!$A$3:$AB$876,12,0))</f>
        <v/>
      </c>
      <c r="D68" s="108" t="str">
        <f>IF(B68="","",(VLOOKUP(B68,'Carbon Asset Database'!$A$3:$AB$876,4,0)&amp;" - "&amp;(VLOOKUP(B68,'Carbon Asset Database'!$A$3:$AB$876,5,0))))</f>
        <v/>
      </c>
      <c r="E68" s="108" t="str">
        <f>IF(B68="","",VLOOKUP(B68,'Carbon Asset Database'!$A$3:$AB$876,14,0))</f>
        <v/>
      </c>
      <c r="F68" s="116"/>
      <c r="G68" s="113" t="str">
        <f>IF(B68="","",F68*(VLOOKUP(B68,'Carbon Asset Database'!$A$3:$AB$876,16,0)))</f>
        <v/>
      </c>
      <c r="H68" s="116"/>
      <c r="I68" s="113" t="str">
        <f>IF(H68="","",IF(H68="Default",VLOOKUP(B68,'Carbon Asset Database'!$A$3:$AB$876,21,0),"N/A"))</f>
        <v/>
      </c>
      <c r="J68" s="113" t="str">
        <f>IF(H68="","",IF(H68="Default",VLOOKUP(B68,'Carbon Asset Database'!$A$3:$AB$876,22,0),"N/A"))</f>
        <v/>
      </c>
      <c r="K68" s="116"/>
      <c r="L68" s="116"/>
      <c r="M68" s="116" t="str">
        <f>IF(B68="","",F68*VLOOKUP(B68,'Carbon Asset Database'!$A$3:$AB$876,18,0))</f>
        <v/>
      </c>
      <c r="N68" s="116" t="str">
        <f>IF(B68="","",IF(H68="Default",F68*(VLOOKUP(B68,'Carbon Asset Database'!$A$3:$AB$876,19,0)),(G68/1000*K68*$U$2+G68/1000*L68*$U$3)))</f>
        <v/>
      </c>
      <c r="O68" s="121" t="str">
        <f>IF(A68="","",VLOOKUP(A68,'Dropdown lists'!$T$2:$U$18,2,0))</f>
        <v/>
      </c>
      <c r="P68" s="122" t="str">
        <f t="shared" si="2"/>
        <v/>
      </c>
      <c r="Q68" s="122" t="str">
        <f t="shared" si="3"/>
        <v/>
      </c>
    </row>
    <row r="69" spans="3:17" x14ac:dyDescent="0.3">
      <c r="C69" s="112" t="str">
        <f>IF(B69="","",VLOOKUP(B69,'Carbon Asset Database'!$A$3:$AB$876,12,0))</f>
        <v/>
      </c>
      <c r="D69" s="108" t="str">
        <f>IF(B69="","",(VLOOKUP(B69,'Carbon Asset Database'!$A$3:$AB$876,4,0)&amp;" - "&amp;(VLOOKUP(B69,'Carbon Asset Database'!$A$3:$AB$876,5,0))))</f>
        <v/>
      </c>
      <c r="E69" s="108" t="str">
        <f>IF(B69="","",VLOOKUP(B69,'Carbon Asset Database'!$A$3:$AB$876,14,0))</f>
        <v/>
      </c>
      <c r="F69" s="116"/>
      <c r="G69" s="113" t="str">
        <f>IF(B69="","",F69*(VLOOKUP(B69,'Carbon Asset Database'!$A$3:$AB$876,16,0)))</f>
        <v/>
      </c>
      <c r="H69" s="116"/>
      <c r="I69" s="113" t="str">
        <f>IF(H69="","",IF(H69="Default",VLOOKUP(B69,'Carbon Asset Database'!$A$3:$AB$876,21,0),"N/A"))</f>
        <v/>
      </c>
      <c r="J69" s="113" t="str">
        <f>IF(H69="","",IF(H69="Default",VLOOKUP(B69,'Carbon Asset Database'!$A$3:$AB$876,22,0),"N/A"))</f>
        <v/>
      </c>
      <c r="K69" s="116"/>
      <c r="L69" s="116"/>
      <c r="M69" s="116" t="str">
        <f>IF(B69="","",F69*VLOOKUP(B69,'Carbon Asset Database'!$A$3:$AB$876,18,0))</f>
        <v/>
      </c>
      <c r="N69" s="116" t="str">
        <f>IF(B69="","",IF(H69="Default",F69*(VLOOKUP(B69,'Carbon Asset Database'!$A$3:$AB$876,19,0)),(G69/1000*K69*$U$2+G69/1000*L69*$U$3)))</f>
        <v/>
      </c>
      <c r="O69" s="121" t="str">
        <f>IF(A69="","",VLOOKUP(A69,'Dropdown lists'!$T$2:$U$18,2,0))</f>
        <v/>
      </c>
      <c r="P69" s="122" t="str">
        <f t="shared" si="2"/>
        <v/>
      </c>
      <c r="Q69" s="122" t="str">
        <f t="shared" si="3"/>
        <v/>
      </c>
    </row>
    <row r="70" spans="3:17" x14ac:dyDescent="0.3">
      <c r="C70" s="112" t="str">
        <f>IF(B70="","",VLOOKUP(B70,'Carbon Asset Database'!$A$3:$AB$876,12,0))</f>
        <v/>
      </c>
      <c r="D70" s="108" t="str">
        <f>IF(B70="","",(VLOOKUP(B70,'Carbon Asset Database'!$A$3:$AB$876,4,0)&amp;" - "&amp;(VLOOKUP(B70,'Carbon Asset Database'!$A$3:$AB$876,5,0))))</f>
        <v/>
      </c>
      <c r="E70" s="108" t="str">
        <f>IF(B70="","",VLOOKUP(B70,'Carbon Asset Database'!$A$3:$AB$876,14,0))</f>
        <v/>
      </c>
      <c r="F70" s="116"/>
      <c r="G70" s="113" t="str">
        <f>IF(B70="","",F70*(VLOOKUP(B70,'Carbon Asset Database'!$A$3:$AB$876,16,0)))</f>
        <v/>
      </c>
      <c r="H70" s="116"/>
      <c r="I70" s="113" t="str">
        <f>IF(H70="","",IF(H70="Default",VLOOKUP(B70,'Carbon Asset Database'!$A$3:$AB$876,21,0),"N/A"))</f>
        <v/>
      </c>
      <c r="J70" s="113" t="str">
        <f>IF(H70="","",IF(H70="Default",VLOOKUP(B70,'Carbon Asset Database'!$A$3:$AB$876,22,0),"N/A"))</f>
        <v/>
      </c>
      <c r="K70" s="116"/>
      <c r="L70" s="116"/>
      <c r="M70" s="116" t="str">
        <f>IF(B70="","",F70*VLOOKUP(B70,'Carbon Asset Database'!$A$3:$AB$876,18,0))</f>
        <v/>
      </c>
      <c r="N70" s="116" t="str">
        <f>IF(B70="","",IF(H70="Default",F70*(VLOOKUP(B70,'Carbon Asset Database'!$A$3:$AB$876,19,0)),(G70/1000*K70*$U$2+G70/1000*L70*$U$3)))</f>
        <v/>
      </c>
      <c r="O70" s="121" t="str">
        <f>IF(A70="","",VLOOKUP(A70,'Dropdown lists'!$T$2:$U$18,2,0))</f>
        <v/>
      </c>
      <c r="P70" s="122" t="str">
        <f t="shared" si="2"/>
        <v/>
      </c>
      <c r="Q70" s="122" t="str">
        <f t="shared" si="3"/>
        <v/>
      </c>
    </row>
    <row r="71" spans="3:17" x14ac:dyDescent="0.3">
      <c r="C71" s="112" t="str">
        <f>IF(B71="","",VLOOKUP(B71,'Carbon Asset Database'!$A$3:$AB$876,12,0))</f>
        <v/>
      </c>
      <c r="D71" s="108" t="str">
        <f>IF(B71="","",(VLOOKUP(B71,'Carbon Asset Database'!$A$3:$AB$876,4,0)&amp;" - "&amp;(VLOOKUP(B71,'Carbon Asset Database'!$A$3:$AB$876,5,0))))</f>
        <v/>
      </c>
      <c r="E71" s="108" t="str">
        <f>IF(B71="","",VLOOKUP(B71,'Carbon Asset Database'!$A$3:$AB$876,14,0))</f>
        <v/>
      </c>
      <c r="F71" s="116"/>
      <c r="G71" s="113" t="str">
        <f>IF(B71="","",F71*(VLOOKUP(B71,'Carbon Asset Database'!$A$3:$AB$876,16,0)))</f>
        <v/>
      </c>
      <c r="H71" s="116"/>
      <c r="I71" s="113" t="str">
        <f>IF(H71="","",IF(H71="Default",VLOOKUP(B71,'Carbon Asset Database'!$A$3:$AB$876,21,0),"N/A"))</f>
        <v/>
      </c>
      <c r="J71" s="113" t="str">
        <f>IF(H71="","",IF(H71="Default",VLOOKUP(B71,'Carbon Asset Database'!$A$3:$AB$876,22,0),"N/A"))</f>
        <v/>
      </c>
      <c r="K71" s="116"/>
      <c r="L71" s="116"/>
      <c r="M71" s="116" t="str">
        <f>IF(B71="","",F71*VLOOKUP(B71,'Carbon Asset Database'!$A$3:$AB$876,18,0))</f>
        <v/>
      </c>
      <c r="N71" s="116" t="str">
        <f>IF(B71="","",IF(H71="Default",F71*(VLOOKUP(B71,'Carbon Asset Database'!$A$3:$AB$876,19,0)),(G71/1000*K71*$U$2+G71/1000*L71*$U$3)))</f>
        <v/>
      </c>
      <c r="O71" s="121" t="str">
        <f>IF(A71="","",VLOOKUP(A71,'Dropdown lists'!$T$2:$U$18,2,0))</f>
        <v/>
      </c>
      <c r="P71" s="122" t="str">
        <f t="shared" si="2"/>
        <v/>
      </c>
      <c r="Q71" s="122" t="str">
        <f t="shared" si="3"/>
        <v/>
      </c>
    </row>
    <row r="72" spans="3:17" x14ac:dyDescent="0.3">
      <c r="C72" s="112" t="str">
        <f>IF(B72="","",VLOOKUP(B72,'Carbon Asset Database'!$A$3:$AB$876,12,0))</f>
        <v/>
      </c>
      <c r="D72" s="108" t="str">
        <f>IF(B72="","",(VLOOKUP(B72,'Carbon Asset Database'!$A$3:$AB$876,4,0)&amp;" - "&amp;(VLOOKUP(B72,'Carbon Asset Database'!$A$3:$AB$876,5,0))))</f>
        <v/>
      </c>
      <c r="E72" s="108" t="str">
        <f>IF(B72="","",VLOOKUP(B72,'Carbon Asset Database'!$A$3:$AB$876,14,0))</f>
        <v/>
      </c>
      <c r="F72" s="116"/>
      <c r="G72" s="113" t="str">
        <f>IF(B72="","",F72*(VLOOKUP(B72,'Carbon Asset Database'!$A$3:$AB$876,16,0)))</f>
        <v/>
      </c>
      <c r="H72" s="116"/>
      <c r="I72" s="113" t="str">
        <f>IF(H72="","",IF(H72="Default",VLOOKUP(B72,'Carbon Asset Database'!$A$3:$AB$876,21,0),"N/A"))</f>
        <v/>
      </c>
      <c r="J72" s="113" t="str">
        <f>IF(H72="","",IF(H72="Default",VLOOKUP(B72,'Carbon Asset Database'!$A$3:$AB$876,22,0),"N/A"))</f>
        <v/>
      </c>
      <c r="K72" s="116"/>
      <c r="L72" s="116"/>
      <c r="M72" s="116" t="str">
        <f>IF(B72="","",F72*VLOOKUP(B72,'Carbon Asset Database'!$A$3:$AB$876,18,0))</f>
        <v/>
      </c>
      <c r="N72" s="116" t="str">
        <f>IF(B72="","",IF(H72="Default",F72*(VLOOKUP(B72,'Carbon Asset Database'!$A$3:$AB$876,19,0)),(G72/1000*K72*$U$2+G72/1000*L72*$U$3)))</f>
        <v/>
      </c>
      <c r="O72" s="121" t="str">
        <f>IF(A72="","",VLOOKUP(A72,'Dropdown lists'!$T$2:$U$18,2,0))</f>
        <v/>
      </c>
      <c r="P72" s="122" t="str">
        <f t="shared" si="2"/>
        <v/>
      </c>
      <c r="Q72" s="122" t="str">
        <f t="shared" si="3"/>
        <v/>
      </c>
    </row>
    <row r="73" spans="3:17" x14ac:dyDescent="0.3">
      <c r="C73" s="112" t="str">
        <f>IF(B73="","",VLOOKUP(B73,'Carbon Asset Database'!$A$3:$AB$876,12,0))</f>
        <v/>
      </c>
      <c r="D73" s="108" t="str">
        <f>IF(B73="","",(VLOOKUP(B73,'Carbon Asset Database'!$A$3:$AB$876,4,0)&amp;" - "&amp;(VLOOKUP(B73,'Carbon Asset Database'!$A$3:$AB$876,5,0))))</f>
        <v/>
      </c>
      <c r="E73" s="108" t="str">
        <f>IF(B73="","",VLOOKUP(B73,'Carbon Asset Database'!$A$3:$AB$876,14,0))</f>
        <v/>
      </c>
      <c r="F73" s="116"/>
      <c r="G73" s="113" t="str">
        <f>IF(B73="","",F73*(VLOOKUP(B73,'Carbon Asset Database'!$A$3:$AB$876,16,0)))</f>
        <v/>
      </c>
      <c r="H73" s="116"/>
      <c r="I73" s="113" t="str">
        <f>IF(H73="","",IF(H73="Default",VLOOKUP(B73,'Carbon Asset Database'!$A$3:$AB$876,21,0),"N/A"))</f>
        <v/>
      </c>
      <c r="J73" s="113" t="str">
        <f>IF(H73="","",IF(H73="Default",VLOOKUP(B73,'Carbon Asset Database'!$A$3:$AB$876,22,0),"N/A"))</f>
        <v/>
      </c>
      <c r="K73" s="116"/>
      <c r="L73" s="116"/>
      <c r="M73" s="116" t="str">
        <f>IF(B73="","",F73*VLOOKUP(B73,'Carbon Asset Database'!$A$3:$AB$876,18,0))</f>
        <v/>
      </c>
      <c r="N73" s="116" t="str">
        <f>IF(B73="","",IF(H73="Default",F73*(VLOOKUP(B73,'Carbon Asset Database'!$A$3:$AB$876,19,0)),(G73/1000*K73*$U$2+G73/1000*L73*$U$3)))</f>
        <v/>
      </c>
      <c r="O73" s="121" t="str">
        <f>IF(A73="","",VLOOKUP(A73,'Dropdown lists'!$T$2:$U$18,2,0))</f>
        <v/>
      </c>
      <c r="P73" s="122" t="str">
        <f t="shared" si="2"/>
        <v/>
      </c>
      <c r="Q73" s="122" t="str">
        <f t="shared" si="3"/>
        <v/>
      </c>
    </row>
    <row r="74" spans="3:17" x14ac:dyDescent="0.3">
      <c r="C74" s="112" t="str">
        <f>IF(B74="","",VLOOKUP(B74,'Carbon Asset Database'!$A$3:$AB$876,12,0))</f>
        <v/>
      </c>
      <c r="D74" s="108" t="str">
        <f>IF(B74="","",(VLOOKUP(B74,'Carbon Asset Database'!$A$3:$AB$876,4,0)&amp;" - "&amp;(VLOOKUP(B74,'Carbon Asset Database'!$A$3:$AB$876,5,0))))</f>
        <v/>
      </c>
      <c r="E74" s="108" t="str">
        <f>IF(B74="","",VLOOKUP(B74,'Carbon Asset Database'!$A$3:$AB$876,14,0))</f>
        <v/>
      </c>
      <c r="F74" s="116"/>
      <c r="G74" s="113" t="str">
        <f>IF(B74="","",F74*(VLOOKUP(B74,'Carbon Asset Database'!$A$3:$AB$876,16,0)))</f>
        <v/>
      </c>
      <c r="H74" s="116"/>
      <c r="I74" s="113" t="str">
        <f>IF(H74="","",IF(H74="Default",VLOOKUP(B74,'Carbon Asset Database'!$A$3:$AB$876,21,0),"N/A"))</f>
        <v/>
      </c>
      <c r="J74" s="113" t="str">
        <f>IF(H74="","",IF(H74="Default",VLOOKUP(B74,'Carbon Asset Database'!$A$3:$AB$876,22,0),"N/A"))</f>
        <v/>
      </c>
      <c r="K74" s="116"/>
      <c r="L74" s="116"/>
      <c r="M74" s="116" t="str">
        <f>IF(B74="","",F74*VLOOKUP(B74,'Carbon Asset Database'!$A$3:$AB$876,18,0))</f>
        <v/>
      </c>
      <c r="N74" s="116" t="str">
        <f>IF(B74="","",IF(H74="Default",F74*(VLOOKUP(B74,'Carbon Asset Database'!$A$3:$AB$876,19,0)),(G74/1000*K74*$U$2+G74/1000*L74*$U$3)))</f>
        <v/>
      </c>
      <c r="O74" s="121" t="str">
        <f>IF(A74="","",VLOOKUP(A74,'Dropdown lists'!$T$2:$U$18,2,0))</f>
        <v/>
      </c>
      <c r="P74" s="122" t="str">
        <f t="shared" si="2"/>
        <v/>
      </c>
      <c r="Q74" s="122" t="str">
        <f t="shared" si="3"/>
        <v/>
      </c>
    </row>
    <row r="75" spans="3:17" x14ac:dyDescent="0.3">
      <c r="C75" s="112" t="str">
        <f>IF(B75="","",VLOOKUP(B75,'Carbon Asset Database'!$A$3:$AB$876,12,0))</f>
        <v/>
      </c>
      <c r="D75" s="108" t="str">
        <f>IF(B75="","",(VLOOKUP(B75,'Carbon Asset Database'!$A$3:$AB$876,4,0)&amp;" - "&amp;(VLOOKUP(B75,'Carbon Asset Database'!$A$3:$AB$876,5,0))))</f>
        <v/>
      </c>
      <c r="E75" s="108" t="str">
        <f>IF(B75="","",VLOOKUP(B75,'Carbon Asset Database'!$A$3:$AB$876,14,0))</f>
        <v/>
      </c>
      <c r="F75" s="116"/>
      <c r="G75" s="113" t="str">
        <f>IF(B75="","",F75*(VLOOKUP(B75,'Carbon Asset Database'!$A$3:$AB$876,16,0)))</f>
        <v/>
      </c>
      <c r="H75" s="116"/>
      <c r="I75" s="113" t="str">
        <f>IF(H75="","",IF(H75="Default",VLOOKUP(B75,'Carbon Asset Database'!$A$3:$AB$876,21,0),"N/A"))</f>
        <v/>
      </c>
      <c r="J75" s="113" t="str">
        <f>IF(H75="","",IF(H75="Default",VLOOKUP(B75,'Carbon Asset Database'!$A$3:$AB$876,22,0),"N/A"))</f>
        <v/>
      </c>
      <c r="K75" s="116"/>
      <c r="L75" s="116"/>
      <c r="M75" s="116" t="str">
        <f>IF(B75="","",F75*VLOOKUP(B75,'Carbon Asset Database'!$A$3:$AB$876,18,0))</f>
        <v/>
      </c>
      <c r="N75" s="116" t="str">
        <f>IF(B75="","",IF(H75="Default",F75*(VLOOKUP(B75,'Carbon Asset Database'!$A$3:$AB$876,19,0)),(G75/1000*K75*$U$2+G75/1000*L75*$U$3)))</f>
        <v/>
      </c>
      <c r="O75" s="121" t="str">
        <f>IF(A75="","",VLOOKUP(A75,'Dropdown lists'!$T$2:$U$18,2,0))</f>
        <v/>
      </c>
      <c r="P75" s="122" t="str">
        <f t="shared" si="2"/>
        <v/>
      </c>
      <c r="Q75" s="122" t="str">
        <f t="shared" si="3"/>
        <v/>
      </c>
    </row>
    <row r="76" spans="3:17" x14ac:dyDescent="0.3">
      <c r="C76" s="112" t="str">
        <f>IF(B76="","",VLOOKUP(B76,'Carbon Asset Database'!$A$3:$AB$876,12,0))</f>
        <v/>
      </c>
      <c r="D76" s="108" t="str">
        <f>IF(B76="","",(VLOOKUP(B76,'Carbon Asset Database'!$A$3:$AB$876,4,0)&amp;" - "&amp;(VLOOKUP(B76,'Carbon Asset Database'!$A$3:$AB$876,5,0))))</f>
        <v/>
      </c>
      <c r="E76" s="108" t="str">
        <f>IF(B76="","",VLOOKUP(B76,'Carbon Asset Database'!$A$3:$AB$876,14,0))</f>
        <v/>
      </c>
      <c r="F76" s="116"/>
      <c r="G76" s="113" t="str">
        <f>IF(B76="","",F76*(VLOOKUP(B76,'Carbon Asset Database'!$A$3:$AB$876,16,0)))</f>
        <v/>
      </c>
      <c r="H76" s="116"/>
      <c r="I76" s="113" t="str">
        <f>IF(H76="","",IF(H76="Default",VLOOKUP(B76,'Carbon Asset Database'!$A$3:$AB$876,21,0),"N/A"))</f>
        <v/>
      </c>
      <c r="J76" s="113" t="str">
        <f>IF(H76="","",IF(H76="Default",VLOOKUP(B76,'Carbon Asset Database'!$A$3:$AB$876,22,0),"N/A"))</f>
        <v/>
      </c>
      <c r="K76" s="116"/>
      <c r="L76" s="116"/>
      <c r="M76" s="116" t="str">
        <f>IF(B76="","",F76*VLOOKUP(B76,'Carbon Asset Database'!$A$3:$AB$876,18,0))</f>
        <v/>
      </c>
      <c r="N76" s="116" t="str">
        <f>IF(B76="","",IF(H76="Default",F76*(VLOOKUP(B76,'Carbon Asset Database'!$A$3:$AB$876,19,0)),(G76/1000*K76*$U$2+G76/1000*L76*$U$3)))</f>
        <v/>
      </c>
      <c r="O76" s="121" t="str">
        <f>IF(A76="","",VLOOKUP(A76,'Dropdown lists'!$T$2:$U$18,2,0))</f>
        <v/>
      </c>
      <c r="P76" s="122" t="str">
        <f t="shared" si="2"/>
        <v/>
      </c>
      <c r="Q76" s="122" t="str">
        <f t="shared" si="3"/>
        <v/>
      </c>
    </row>
    <row r="77" spans="3:17" x14ac:dyDescent="0.3">
      <c r="C77" s="112" t="str">
        <f>IF(B77="","",VLOOKUP(B77,'Carbon Asset Database'!$A$3:$AB$876,12,0))</f>
        <v/>
      </c>
      <c r="D77" s="108" t="str">
        <f>IF(B77="","",(VLOOKUP(B77,'Carbon Asset Database'!$A$3:$AB$876,4,0)&amp;" - "&amp;(VLOOKUP(B77,'Carbon Asset Database'!$A$3:$AB$876,5,0))))</f>
        <v/>
      </c>
      <c r="E77" s="108" t="str">
        <f>IF(B77="","",VLOOKUP(B77,'Carbon Asset Database'!$A$3:$AB$876,14,0))</f>
        <v/>
      </c>
      <c r="F77" s="116"/>
      <c r="G77" s="113" t="str">
        <f>IF(B77="","",F77*(VLOOKUP(B77,'Carbon Asset Database'!$A$3:$AB$876,16,0)))</f>
        <v/>
      </c>
      <c r="H77" s="116"/>
      <c r="I77" s="113" t="str">
        <f>IF(H77="","",IF(H77="Default",VLOOKUP(B77,'Carbon Asset Database'!$A$3:$AB$876,21,0),"N/A"))</f>
        <v/>
      </c>
      <c r="J77" s="113" t="str">
        <f>IF(H77="","",IF(H77="Default",VLOOKUP(B77,'Carbon Asset Database'!$A$3:$AB$876,22,0),"N/A"))</f>
        <v/>
      </c>
      <c r="K77" s="116"/>
      <c r="L77" s="116"/>
      <c r="M77" s="116" t="str">
        <f>IF(B77="","",F77*VLOOKUP(B77,'Carbon Asset Database'!$A$3:$AB$876,18,0))</f>
        <v/>
      </c>
      <c r="N77" s="116" t="str">
        <f>IF(B77="","",IF(H77="Default",F77*(VLOOKUP(B77,'Carbon Asset Database'!$A$3:$AB$876,19,0)),(G77/1000*K77*$U$2+G77/1000*L77*$U$3)))</f>
        <v/>
      </c>
      <c r="O77" s="121" t="str">
        <f>IF(A77="","",VLOOKUP(A77,'Dropdown lists'!$T$2:$U$18,2,0))</f>
        <v/>
      </c>
      <c r="P77" s="122" t="str">
        <f t="shared" si="2"/>
        <v/>
      </c>
      <c r="Q77" s="122" t="str">
        <f t="shared" si="3"/>
        <v/>
      </c>
    </row>
    <row r="78" spans="3:17" x14ac:dyDescent="0.3">
      <c r="C78" s="112" t="str">
        <f>IF(B78="","",VLOOKUP(B78,'Carbon Asset Database'!$A$3:$AB$876,12,0))</f>
        <v/>
      </c>
      <c r="D78" s="108" t="str">
        <f>IF(B78="","",(VLOOKUP(B78,'Carbon Asset Database'!$A$3:$AB$876,4,0)&amp;" - "&amp;(VLOOKUP(B78,'Carbon Asset Database'!$A$3:$AB$876,5,0))))</f>
        <v/>
      </c>
      <c r="E78" s="108" t="str">
        <f>IF(B78="","",VLOOKUP(B78,'Carbon Asset Database'!$A$3:$AB$876,14,0))</f>
        <v/>
      </c>
      <c r="F78" s="116"/>
      <c r="G78" s="113" t="str">
        <f>IF(B78="","",F78*(VLOOKUP(B78,'Carbon Asset Database'!$A$3:$AB$876,16,0)))</f>
        <v/>
      </c>
      <c r="H78" s="116"/>
      <c r="I78" s="113" t="str">
        <f>IF(H78="","",IF(H78="Default",VLOOKUP(B78,'Carbon Asset Database'!$A$3:$AB$876,21,0),"N/A"))</f>
        <v/>
      </c>
      <c r="J78" s="113" t="str">
        <f>IF(H78="","",IF(H78="Default",VLOOKUP(B78,'Carbon Asset Database'!$A$3:$AB$876,22,0),"N/A"))</f>
        <v/>
      </c>
      <c r="K78" s="116"/>
      <c r="L78" s="116"/>
      <c r="M78" s="116" t="str">
        <f>IF(B78="","",F78*VLOOKUP(B78,'Carbon Asset Database'!$A$3:$AB$876,18,0))</f>
        <v/>
      </c>
      <c r="N78" s="116" t="str">
        <f>IF(B78="","",IF(H78="Default",F78*(VLOOKUP(B78,'Carbon Asset Database'!$A$3:$AB$876,19,0)),(G78/1000*K78*$U$2+G78/1000*L78*$U$3)))</f>
        <v/>
      </c>
      <c r="O78" s="121" t="str">
        <f>IF(A78="","",VLOOKUP(A78,'Dropdown lists'!$T$2:$U$18,2,0))</f>
        <v/>
      </c>
      <c r="P78" s="122" t="str">
        <f t="shared" si="2"/>
        <v/>
      </c>
      <c r="Q78" s="122" t="str">
        <f t="shared" si="3"/>
        <v/>
      </c>
    </row>
    <row r="79" spans="3:17" x14ac:dyDescent="0.3">
      <c r="C79" s="112" t="str">
        <f>IF(B79="","",VLOOKUP(B79,'Carbon Asset Database'!$A$3:$AB$876,12,0))</f>
        <v/>
      </c>
      <c r="D79" s="108" t="str">
        <f>IF(B79="","",(VLOOKUP(B79,'Carbon Asset Database'!$A$3:$AB$876,4,0)&amp;" - "&amp;(VLOOKUP(B79,'Carbon Asset Database'!$A$3:$AB$876,5,0))))</f>
        <v/>
      </c>
      <c r="E79" s="108" t="str">
        <f>IF(B79="","",VLOOKUP(B79,'Carbon Asset Database'!$A$3:$AB$876,14,0))</f>
        <v/>
      </c>
      <c r="F79" s="116"/>
      <c r="G79" s="113" t="str">
        <f>IF(B79="","",F79*(VLOOKUP(B79,'Carbon Asset Database'!$A$3:$AB$876,16,0)))</f>
        <v/>
      </c>
      <c r="H79" s="116"/>
      <c r="I79" s="113" t="str">
        <f>IF(H79="","",IF(H79="Default",VLOOKUP(B79,'Carbon Asset Database'!$A$3:$AB$876,21,0),"N/A"))</f>
        <v/>
      </c>
      <c r="J79" s="113" t="str">
        <f>IF(H79="","",IF(H79="Default",VLOOKUP(B79,'Carbon Asset Database'!$A$3:$AB$876,22,0),"N/A"))</f>
        <v/>
      </c>
      <c r="K79" s="116"/>
      <c r="L79" s="116"/>
      <c r="M79" s="116" t="str">
        <f>IF(B79="","",F79*VLOOKUP(B79,'Carbon Asset Database'!$A$3:$AB$876,18,0))</f>
        <v/>
      </c>
      <c r="N79" s="116" t="str">
        <f>IF(B79="","",IF(H79="Default",F79*(VLOOKUP(B79,'Carbon Asset Database'!$A$3:$AB$876,19,0)),(G79/1000*K79*$U$2+G79/1000*L79*$U$3)))</f>
        <v/>
      </c>
      <c r="O79" s="121" t="str">
        <f>IF(A79="","",VLOOKUP(A79,'Dropdown lists'!$T$2:$U$18,2,0))</f>
        <v/>
      </c>
      <c r="P79" s="122" t="str">
        <f t="shared" si="2"/>
        <v/>
      </c>
      <c r="Q79" s="122" t="str">
        <f t="shared" si="3"/>
        <v/>
      </c>
    </row>
    <row r="80" spans="3:17" x14ac:dyDescent="0.3">
      <c r="C80" s="112" t="str">
        <f>IF(B80="","",VLOOKUP(B80,'Carbon Asset Database'!$A$3:$AB$876,12,0))</f>
        <v/>
      </c>
      <c r="D80" s="108" t="str">
        <f>IF(B80="","",(VLOOKUP(B80,'Carbon Asset Database'!$A$3:$AB$876,4,0)&amp;" - "&amp;(VLOOKUP(B80,'Carbon Asset Database'!$A$3:$AB$876,5,0))))</f>
        <v/>
      </c>
      <c r="E80" s="108" t="str">
        <f>IF(B80="","",VLOOKUP(B80,'Carbon Asset Database'!$A$3:$AB$876,14,0))</f>
        <v/>
      </c>
      <c r="F80" s="116"/>
      <c r="G80" s="113" t="str">
        <f>IF(B80="","",F80*(VLOOKUP(B80,'Carbon Asset Database'!$A$3:$AB$876,16,0)))</f>
        <v/>
      </c>
      <c r="H80" s="116"/>
      <c r="I80" s="113" t="str">
        <f>IF(H80="","",IF(H80="Default",VLOOKUP(B80,'Carbon Asset Database'!$A$3:$AB$876,21,0),"N/A"))</f>
        <v/>
      </c>
      <c r="J80" s="113" t="str">
        <f>IF(H80="","",IF(H80="Default",VLOOKUP(B80,'Carbon Asset Database'!$A$3:$AB$876,22,0),"N/A"))</f>
        <v/>
      </c>
      <c r="K80" s="116"/>
      <c r="L80" s="116"/>
      <c r="M80" s="116" t="str">
        <f>IF(B80="","",F80*VLOOKUP(B80,'Carbon Asset Database'!$A$3:$AB$876,18,0))</f>
        <v/>
      </c>
      <c r="N80" s="116" t="str">
        <f>IF(B80="","",IF(H80="Default",F80*(VLOOKUP(B80,'Carbon Asset Database'!$A$3:$AB$876,19,0)),(G80/1000*K80*$U$2+G80/1000*L80*$U$3)))</f>
        <v/>
      </c>
      <c r="O80" s="121" t="str">
        <f>IF(A80="","",VLOOKUP(A80,'Dropdown lists'!$T$2:$U$18,2,0))</f>
        <v/>
      </c>
      <c r="P80" s="122" t="str">
        <f t="shared" si="2"/>
        <v/>
      </c>
      <c r="Q80" s="122" t="str">
        <f t="shared" si="3"/>
        <v/>
      </c>
    </row>
    <row r="81" spans="3:17" x14ac:dyDescent="0.3">
      <c r="C81" s="112" t="str">
        <f>IF(B81="","",VLOOKUP(B81,'Carbon Asset Database'!$A$3:$AB$876,12,0))</f>
        <v/>
      </c>
      <c r="D81" s="108" t="str">
        <f>IF(B81="","",(VLOOKUP(B81,'Carbon Asset Database'!$A$3:$AB$876,4,0)&amp;" - "&amp;(VLOOKUP(B81,'Carbon Asset Database'!$A$3:$AB$876,5,0))))</f>
        <v/>
      </c>
      <c r="E81" s="108" t="str">
        <f>IF(B81="","",VLOOKUP(B81,'Carbon Asset Database'!$A$3:$AB$876,14,0))</f>
        <v/>
      </c>
      <c r="F81" s="116"/>
      <c r="G81" s="113" t="str">
        <f>IF(B81="","",F81*(VLOOKUP(B81,'Carbon Asset Database'!$A$3:$AB$876,16,0)))</f>
        <v/>
      </c>
      <c r="H81" s="116"/>
      <c r="I81" s="113" t="str">
        <f>IF(H81="","",IF(H81="Default",VLOOKUP(B81,'Carbon Asset Database'!$A$3:$AB$876,21,0),"N/A"))</f>
        <v/>
      </c>
      <c r="J81" s="113" t="str">
        <f>IF(H81="","",IF(H81="Default",VLOOKUP(B81,'Carbon Asset Database'!$A$3:$AB$876,22,0),"N/A"))</f>
        <v/>
      </c>
      <c r="K81" s="116"/>
      <c r="L81" s="116"/>
      <c r="M81" s="116" t="str">
        <f>IF(B81="","",F81*VLOOKUP(B81,'Carbon Asset Database'!$A$3:$AB$876,18,0))</f>
        <v/>
      </c>
      <c r="N81" s="116" t="str">
        <f>IF(B81="","",IF(H81="Default",F81*(VLOOKUP(B81,'Carbon Asset Database'!$A$3:$AB$876,19,0)),(G81/1000*K81*$U$2+G81/1000*L81*$U$3)))</f>
        <v/>
      </c>
      <c r="O81" s="121" t="str">
        <f>IF(A81="","",VLOOKUP(A81,'Dropdown lists'!$T$2:$U$18,2,0))</f>
        <v/>
      </c>
      <c r="P81" s="122" t="str">
        <f t="shared" si="2"/>
        <v/>
      </c>
      <c r="Q81" s="122" t="str">
        <f t="shared" si="3"/>
        <v/>
      </c>
    </row>
    <row r="82" spans="3:17" x14ac:dyDescent="0.3">
      <c r="C82" s="112" t="str">
        <f>IF(B82="","",VLOOKUP(B82,'Carbon Asset Database'!$A$3:$AB$876,12,0))</f>
        <v/>
      </c>
      <c r="D82" s="108" t="str">
        <f>IF(B82="","",(VLOOKUP(B82,'Carbon Asset Database'!$A$3:$AB$876,4,0)&amp;" - "&amp;(VLOOKUP(B82,'Carbon Asset Database'!$A$3:$AB$876,5,0))))</f>
        <v/>
      </c>
      <c r="E82" s="108" t="str">
        <f>IF(B82="","",VLOOKUP(B82,'Carbon Asset Database'!$A$3:$AB$876,14,0))</f>
        <v/>
      </c>
      <c r="F82" s="116"/>
      <c r="G82" s="113" t="str">
        <f>IF(B82="","",F82*(VLOOKUP(B82,'Carbon Asset Database'!$A$3:$AB$876,16,0)))</f>
        <v/>
      </c>
      <c r="H82" s="116"/>
      <c r="I82" s="113" t="str">
        <f>IF(H82="","",IF(H82="Default",VLOOKUP(B82,'Carbon Asset Database'!$A$3:$AB$876,21,0),"N/A"))</f>
        <v/>
      </c>
      <c r="J82" s="113" t="str">
        <f>IF(H82="","",IF(H82="Default",VLOOKUP(B82,'Carbon Asset Database'!$A$3:$AB$876,22,0),"N/A"))</f>
        <v/>
      </c>
      <c r="K82" s="116"/>
      <c r="L82" s="116"/>
      <c r="M82" s="116" t="str">
        <f>IF(B82="","",F82*VLOOKUP(B82,'Carbon Asset Database'!$A$3:$AB$876,18,0))</f>
        <v/>
      </c>
      <c r="N82" s="116" t="str">
        <f>IF(B82="","",IF(H82="Default",F82*(VLOOKUP(B82,'Carbon Asset Database'!$A$3:$AB$876,19,0)),(G82/1000*K82*$U$2+G82/1000*L82*$U$3)))</f>
        <v/>
      </c>
      <c r="O82" s="121" t="str">
        <f>IF(A82="","",VLOOKUP(A82,'Dropdown lists'!$T$2:$U$18,2,0))</f>
        <v/>
      </c>
      <c r="P82" s="122" t="str">
        <f t="shared" si="2"/>
        <v/>
      </c>
      <c r="Q82" s="122" t="str">
        <f t="shared" si="3"/>
        <v/>
      </c>
    </row>
    <row r="83" spans="3:17" x14ac:dyDescent="0.3">
      <c r="C83" s="112" t="str">
        <f>IF(B83="","",VLOOKUP(B83,'Carbon Asset Database'!$A$3:$AB$876,12,0))</f>
        <v/>
      </c>
      <c r="D83" s="108" t="str">
        <f>IF(B83="","",(VLOOKUP(B83,'Carbon Asset Database'!$A$3:$AB$876,4,0)&amp;" - "&amp;(VLOOKUP(B83,'Carbon Asset Database'!$A$3:$AB$876,5,0))))</f>
        <v/>
      </c>
      <c r="E83" s="108" t="str">
        <f>IF(B83="","",VLOOKUP(B83,'Carbon Asset Database'!$A$3:$AB$876,14,0))</f>
        <v/>
      </c>
      <c r="F83" s="116"/>
      <c r="G83" s="113" t="str">
        <f>IF(B83="","",F83*(VLOOKUP(B83,'Carbon Asset Database'!$A$3:$AB$876,16,0)))</f>
        <v/>
      </c>
      <c r="H83" s="116"/>
      <c r="I83" s="113" t="str">
        <f>IF(H83="","",IF(H83="Default",VLOOKUP(B83,'Carbon Asset Database'!$A$3:$AB$876,21,0),"N/A"))</f>
        <v/>
      </c>
      <c r="J83" s="113" t="str">
        <f>IF(H83="","",IF(H83="Default",VLOOKUP(B83,'Carbon Asset Database'!$A$3:$AB$876,22,0),"N/A"))</f>
        <v/>
      </c>
      <c r="K83" s="116"/>
      <c r="L83" s="116"/>
      <c r="M83" s="116" t="str">
        <f>IF(B83="","",F83*VLOOKUP(B83,'Carbon Asset Database'!$A$3:$AB$876,18,0))</f>
        <v/>
      </c>
      <c r="N83" s="116" t="str">
        <f>IF(B83="","",IF(H83="Default",F83*(VLOOKUP(B83,'Carbon Asset Database'!$A$3:$AB$876,19,0)),(G83/1000*K83*$U$2+G83/1000*L83*$U$3)))</f>
        <v/>
      </c>
      <c r="O83" s="121" t="str">
        <f>IF(A83="","",VLOOKUP(A83,'Dropdown lists'!$T$2:$U$18,2,0))</f>
        <v/>
      </c>
      <c r="P83" s="122" t="str">
        <f t="shared" si="2"/>
        <v/>
      </c>
      <c r="Q83" s="122" t="str">
        <f t="shared" si="3"/>
        <v/>
      </c>
    </row>
    <row r="84" spans="3:17" x14ac:dyDescent="0.3">
      <c r="C84" s="112" t="str">
        <f>IF(B84="","",VLOOKUP(B84,'Carbon Asset Database'!$A$3:$AB$876,12,0))</f>
        <v/>
      </c>
      <c r="D84" s="108" t="str">
        <f>IF(B84="","",(VLOOKUP(B84,'Carbon Asset Database'!$A$3:$AB$876,4,0)&amp;" - "&amp;(VLOOKUP(B84,'Carbon Asset Database'!$A$3:$AB$876,5,0))))</f>
        <v/>
      </c>
      <c r="E84" s="108" t="str">
        <f>IF(B84="","",VLOOKUP(B84,'Carbon Asset Database'!$A$3:$AB$876,14,0))</f>
        <v/>
      </c>
      <c r="F84" s="116"/>
      <c r="G84" s="113" t="str">
        <f>IF(B84="","",F84*(VLOOKUP(B84,'Carbon Asset Database'!$A$3:$AB$876,16,0)))</f>
        <v/>
      </c>
      <c r="H84" s="116"/>
      <c r="I84" s="113" t="str">
        <f>IF(H84="","",IF(H84="Default",VLOOKUP(B84,'Carbon Asset Database'!$A$3:$AB$876,21,0),"N/A"))</f>
        <v/>
      </c>
      <c r="J84" s="113" t="str">
        <f>IF(H84="","",IF(H84="Default",VLOOKUP(B84,'Carbon Asset Database'!$A$3:$AB$876,22,0),"N/A"))</f>
        <v/>
      </c>
      <c r="K84" s="116"/>
      <c r="L84" s="116"/>
      <c r="M84" s="116" t="str">
        <f>IF(B84="","",F84*VLOOKUP(B84,'Carbon Asset Database'!$A$3:$AB$876,18,0))</f>
        <v/>
      </c>
      <c r="N84" s="116" t="str">
        <f>IF(B84="","",IF(H84="Default",F84*(VLOOKUP(B84,'Carbon Asset Database'!$A$3:$AB$876,19,0)),(G84/1000*K84*$U$2+G84/1000*L84*$U$3)))</f>
        <v/>
      </c>
      <c r="O84" s="121" t="str">
        <f>IF(A84="","",VLOOKUP(A84,'Dropdown lists'!$T$2:$U$18,2,0))</f>
        <v/>
      </c>
      <c r="P84" s="122" t="str">
        <f t="shared" si="2"/>
        <v/>
      </c>
      <c r="Q84" s="122" t="str">
        <f t="shared" si="3"/>
        <v/>
      </c>
    </row>
    <row r="85" spans="3:17" x14ac:dyDescent="0.3">
      <c r="C85" s="112" t="str">
        <f>IF(B85="","",VLOOKUP(B85,'Carbon Asset Database'!$A$3:$AB$876,12,0))</f>
        <v/>
      </c>
      <c r="D85" s="108" t="str">
        <f>IF(B85="","",(VLOOKUP(B85,'Carbon Asset Database'!$A$3:$AB$876,4,0)&amp;" - "&amp;(VLOOKUP(B85,'Carbon Asset Database'!$A$3:$AB$876,5,0))))</f>
        <v/>
      </c>
      <c r="E85" s="108" t="str">
        <f>IF(B85="","",VLOOKUP(B85,'Carbon Asset Database'!$A$3:$AB$876,14,0))</f>
        <v/>
      </c>
      <c r="F85" s="116"/>
      <c r="G85" s="113" t="str">
        <f>IF(B85="","",F85*(VLOOKUP(B85,'Carbon Asset Database'!$A$3:$AB$876,16,0)))</f>
        <v/>
      </c>
      <c r="H85" s="116"/>
      <c r="I85" s="113" t="str">
        <f>IF(H85="","",IF(H85="Default",VLOOKUP(B85,'Carbon Asset Database'!$A$3:$AB$876,21,0),"N/A"))</f>
        <v/>
      </c>
      <c r="J85" s="113" t="str">
        <f>IF(H85="","",IF(H85="Default",VLOOKUP(B85,'Carbon Asset Database'!$A$3:$AB$876,22,0),"N/A"))</f>
        <v/>
      </c>
      <c r="K85" s="116"/>
      <c r="L85" s="116"/>
      <c r="M85" s="116" t="str">
        <f>IF(B85="","",F85*VLOOKUP(B85,'Carbon Asset Database'!$A$3:$AB$876,18,0))</f>
        <v/>
      </c>
      <c r="N85" s="116" t="str">
        <f>IF(B85="","",IF(H85="Default",F85*(VLOOKUP(B85,'Carbon Asset Database'!$A$3:$AB$876,19,0)),(G85/1000*K85*$U$2+G85/1000*L85*$U$3)))</f>
        <v/>
      </c>
      <c r="O85" s="121" t="str">
        <f>IF(A85="","",VLOOKUP(A85,'Dropdown lists'!$T$2:$U$18,2,0))</f>
        <v/>
      </c>
      <c r="P85" s="122" t="str">
        <f t="shared" si="2"/>
        <v/>
      </c>
      <c r="Q85" s="122" t="str">
        <f t="shared" si="3"/>
        <v/>
      </c>
    </row>
    <row r="86" spans="3:17" x14ac:dyDescent="0.3">
      <c r="C86" s="112" t="str">
        <f>IF(B86="","",VLOOKUP(B86,'Carbon Asset Database'!$A$3:$AB$876,12,0))</f>
        <v/>
      </c>
      <c r="D86" s="108" t="str">
        <f>IF(B86="","",(VLOOKUP(B86,'Carbon Asset Database'!$A$3:$AB$876,4,0)&amp;" - "&amp;(VLOOKUP(B86,'Carbon Asset Database'!$A$3:$AB$876,5,0))))</f>
        <v/>
      </c>
      <c r="E86" s="108" t="str">
        <f>IF(B86="","",VLOOKUP(B86,'Carbon Asset Database'!$A$3:$AB$876,14,0))</f>
        <v/>
      </c>
      <c r="F86" s="116"/>
      <c r="G86" s="113" t="str">
        <f>IF(B86="","",F86*(VLOOKUP(B86,'Carbon Asset Database'!$A$3:$AB$876,16,0)))</f>
        <v/>
      </c>
      <c r="H86" s="116"/>
      <c r="I86" s="113" t="str">
        <f>IF(H86="","",IF(H86="Default",VLOOKUP(B86,'Carbon Asset Database'!$A$3:$AB$876,21,0),"N/A"))</f>
        <v/>
      </c>
      <c r="J86" s="113" t="str">
        <f>IF(H86="","",IF(H86="Default",VLOOKUP(B86,'Carbon Asset Database'!$A$3:$AB$876,22,0),"N/A"))</f>
        <v/>
      </c>
      <c r="K86" s="116"/>
      <c r="L86" s="116"/>
      <c r="M86" s="116" t="str">
        <f>IF(B86="","",F86*VLOOKUP(B86,'Carbon Asset Database'!$A$3:$AB$876,18,0))</f>
        <v/>
      </c>
      <c r="N86" s="116" t="str">
        <f>IF(B86="","",IF(H86="Default",F86*(VLOOKUP(B86,'Carbon Asset Database'!$A$3:$AB$876,19,0)),(G86/1000*K86*$U$2+G86/1000*L86*$U$3)))</f>
        <v/>
      </c>
      <c r="O86" s="121" t="str">
        <f>IF(A86="","",VLOOKUP(A86,'Dropdown lists'!$T$2:$U$18,2,0))</f>
        <v/>
      </c>
      <c r="P86" s="122" t="str">
        <f t="shared" si="2"/>
        <v/>
      </c>
      <c r="Q86" s="122" t="str">
        <f t="shared" si="3"/>
        <v/>
      </c>
    </row>
    <row r="87" spans="3:17" x14ac:dyDescent="0.3">
      <c r="C87" s="112" t="str">
        <f>IF(B87="","",VLOOKUP(B87,'Carbon Asset Database'!$A$3:$AB$876,12,0))</f>
        <v/>
      </c>
      <c r="D87" s="108" t="str">
        <f>IF(B87="","",(VLOOKUP(B87,'Carbon Asset Database'!$A$3:$AB$876,4,0)&amp;" - "&amp;(VLOOKUP(B87,'Carbon Asset Database'!$A$3:$AB$876,5,0))))</f>
        <v/>
      </c>
      <c r="E87" s="108" t="str">
        <f>IF(B87="","",VLOOKUP(B87,'Carbon Asset Database'!$A$3:$AB$876,14,0))</f>
        <v/>
      </c>
      <c r="F87" s="116"/>
      <c r="G87" s="113" t="str">
        <f>IF(B87="","",F87*(VLOOKUP(B87,'Carbon Asset Database'!$A$3:$AB$876,16,0)))</f>
        <v/>
      </c>
      <c r="H87" s="116"/>
      <c r="I87" s="113" t="str">
        <f>IF(H87="","",IF(H87="Default",VLOOKUP(B87,'Carbon Asset Database'!$A$3:$AB$876,21,0),"N/A"))</f>
        <v/>
      </c>
      <c r="J87" s="113" t="str">
        <f>IF(H87="","",IF(H87="Default",VLOOKUP(B87,'Carbon Asset Database'!$A$3:$AB$876,22,0),"N/A"))</f>
        <v/>
      </c>
      <c r="K87" s="116"/>
      <c r="L87" s="116"/>
      <c r="M87" s="116" t="str">
        <f>IF(B87="","",F87*VLOOKUP(B87,'Carbon Asset Database'!$A$3:$AB$876,18,0))</f>
        <v/>
      </c>
      <c r="N87" s="116" t="str">
        <f>IF(B87="","",IF(H87="Default",F87*(VLOOKUP(B87,'Carbon Asset Database'!$A$3:$AB$876,19,0)),(G87/1000*K87*$U$2+G87/1000*L87*$U$3)))</f>
        <v/>
      </c>
      <c r="O87" s="121" t="str">
        <f>IF(A87="","",VLOOKUP(A87,'Dropdown lists'!$T$2:$U$18,2,0))</f>
        <v/>
      </c>
      <c r="P87" s="122" t="str">
        <f t="shared" si="2"/>
        <v/>
      </c>
      <c r="Q87" s="122" t="str">
        <f t="shared" si="3"/>
        <v/>
      </c>
    </row>
    <row r="88" spans="3:17" x14ac:dyDescent="0.3">
      <c r="C88" s="112" t="str">
        <f>IF(B88="","",VLOOKUP(B88,'Carbon Asset Database'!$A$3:$AB$876,12,0))</f>
        <v/>
      </c>
      <c r="D88" s="108" t="str">
        <f>IF(B88="","",(VLOOKUP(B88,'Carbon Asset Database'!$A$3:$AB$876,4,0)&amp;" - "&amp;(VLOOKUP(B88,'Carbon Asset Database'!$A$3:$AB$876,5,0))))</f>
        <v/>
      </c>
      <c r="E88" s="108" t="str">
        <f>IF(B88="","",VLOOKUP(B88,'Carbon Asset Database'!$A$3:$AB$876,14,0))</f>
        <v/>
      </c>
      <c r="F88" s="116"/>
      <c r="G88" s="113" t="str">
        <f>IF(B88="","",F88*(VLOOKUP(B88,'Carbon Asset Database'!$A$3:$AB$876,16,0)))</f>
        <v/>
      </c>
      <c r="H88" s="116"/>
      <c r="I88" s="113" t="str">
        <f>IF(H88="","",IF(H88="Default",VLOOKUP(B88,'Carbon Asset Database'!$A$3:$AB$876,21,0),"N/A"))</f>
        <v/>
      </c>
      <c r="J88" s="113" t="str">
        <f>IF(H88="","",IF(H88="Default",VLOOKUP(B88,'Carbon Asset Database'!$A$3:$AB$876,22,0),"N/A"))</f>
        <v/>
      </c>
      <c r="K88" s="116"/>
      <c r="L88" s="116"/>
      <c r="M88" s="116" t="str">
        <f>IF(B88="","",F88*VLOOKUP(B88,'Carbon Asset Database'!$A$3:$AB$876,18,0))</f>
        <v/>
      </c>
      <c r="N88" s="116" t="str">
        <f>IF(B88="","",IF(H88="Default",F88*(VLOOKUP(B88,'Carbon Asset Database'!$A$3:$AB$876,19,0)),(G88/1000*K88*$U$2+G88/1000*L88*$U$3)))</f>
        <v/>
      </c>
      <c r="O88" s="121" t="str">
        <f>IF(A88="","",VLOOKUP(A88,'Dropdown lists'!$T$2:$U$18,2,0))</f>
        <v/>
      </c>
      <c r="P88" s="122" t="str">
        <f t="shared" si="2"/>
        <v/>
      </c>
      <c r="Q88" s="122" t="str">
        <f t="shared" si="3"/>
        <v/>
      </c>
    </row>
    <row r="89" spans="3:17" x14ac:dyDescent="0.3">
      <c r="C89" s="112" t="str">
        <f>IF(B89="","",VLOOKUP(B89,'Carbon Asset Database'!$A$3:$AB$876,12,0))</f>
        <v/>
      </c>
      <c r="D89" s="108" t="str">
        <f>IF(B89="","",(VLOOKUP(B89,'Carbon Asset Database'!$A$3:$AB$876,4,0)&amp;" - "&amp;(VLOOKUP(B89,'Carbon Asset Database'!$A$3:$AB$876,5,0))))</f>
        <v/>
      </c>
      <c r="E89" s="108" t="str">
        <f>IF(B89="","",VLOOKUP(B89,'Carbon Asset Database'!$A$3:$AB$876,14,0))</f>
        <v/>
      </c>
      <c r="F89" s="116"/>
      <c r="G89" s="113" t="str">
        <f>IF(B89="","",F89*(VLOOKUP(B89,'Carbon Asset Database'!$A$3:$AB$876,16,0)))</f>
        <v/>
      </c>
      <c r="H89" s="116"/>
      <c r="I89" s="113" t="str">
        <f>IF(H89="","",IF(H89="Default",VLOOKUP(B89,'Carbon Asset Database'!$A$3:$AB$876,21,0),"N/A"))</f>
        <v/>
      </c>
      <c r="J89" s="113" t="str">
        <f>IF(H89="","",IF(H89="Default",VLOOKUP(B89,'Carbon Asset Database'!$A$3:$AB$876,22,0),"N/A"))</f>
        <v/>
      </c>
      <c r="K89" s="116"/>
      <c r="L89" s="116"/>
      <c r="M89" s="116" t="str">
        <f>IF(B89="","",F89*VLOOKUP(B89,'Carbon Asset Database'!$A$3:$AB$876,18,0))</f>
        <v/>
      </c>
      <c r="N89" s="116" t="str">
        <f>IF(B89="","",IF(H89="Default",F89*(VLOOKUP(B89,'Carbon Asset Database'!$A$3:$AB$876,19,0)),(G89/1000*K89*$U$2+G89/1000*L89*$U$3)))</f>
        <v/>
      </c>
      <c r="O89" s="121" t="str">
        <f>IF(A89="","",VLOOKUP(A89,'Dropdown lists'!$T$2:$U$18,2,0))</f>
        <v/>
      </c>
      <c r="P89" s="122" t="str">
        <f t="shared" si="2"/>
        <v/>
      </c>
      <c r="Q89" s="122" t="str">
        <f t="shared" si="3"/>
        <v/>
      </c>
    </row>
    <row r="90" spans="3:17" x14ac:dyDescent="0.3">
      <c r="C90" s="112" t="str">
        <f>IF(B90="","",VLOOKUP(B90,'Carbon Asset Database'!$A$3:$AB$876,12,0))</f>
        <v/>
      </c>
      <c r="D90" s="108" t="str">
        <f>IF(B90="","",(VLOOKUP(B90,'Carbon Asset Database'!$A$3:$AB$876,4,0)&amp;" - "&amp;(VLOOKUP(B90,'Carbon Asset Database'!$A$3:$AB$876,5,0))))</f>
        <v/>
      </c>
      <c r="E90" s="108" t="str">
        <f>IF(B90="","",VLOOKUP(B90,'Carbon Asset Database'!$A$3:$AB$876,14,0))</f>
        <v/>
      </c>
      <c r="F90" s="116"/>
      <c r="G90" s="113" t="str">
        <f>IF(B90="","",F90*(VLOOKUP(B90,'Carbon Asset Database'!$A$3:$AB$876,16,0)))</f>
        <v/>
      </c>
      <c r="H90" s="116"/>
      <c r="I90" s="113" t="str">
        <f>IF(H90="","",IF(H90="Default",VLOOKUP(B90,'Carbon Asset Database'!$A$3:$AB$876,21,0),"N/A"))</f>
        <v/>
      </c>
      <c r="J90" s="113" t="str">
        <f>IF(H90="","",IF(H90="Default",VLOOKUP(B90,'Carbon Asset Database'!$A$3:$AB$876,22,0),"N/A"))</f>
        <v/>
      </c>
      <c r="K90" s="116"/>
      <c r="L90" s="116"/>
      <c r="M90" s="116" t="str">
        <f>IF(B90="","",F90*VLOOKUP(B90,'Carbon Asset Database'!$A$3:$AB$876,18,0))</f>
        <v/>
      </c>
      <c r="N90" s="116" t="str">
        <f>IF(B90="","",IF(H90="Default",F90*(VLOOKUP(B90,'Carbon Asset Database'!$A$3:$AB$876,19,0)),(G90/1000*K90*$U$2+G90/1000*L90*$U$3)))</f>
        <v/>
      </c>
      <c r="O90" s="121" t="str">
        <f>IF(A90="","",VLOOKUP(A90,'Dropdown lists'!$T$2:$U$18,2,0))</f>
        <v/>
      </c>
      <c r="P90" s="122" t="str">
        <f t="shared" si="2"/>
        <v/>
      </c>
      <c r="Q90" s="122" t="str">
        <f t="shared" si="3"/>
        <v/>
      </c>
    </row>
    <row r="91" spans="3:17" x14ac:dyDescent="0.3">
      <c r="C91" s="112" t="str">
        <f>IF(B91="","",VLOOKUP(B91,'Carbon Asset Database'!$A$3:$AB$876,12,0))</f>
        <v/>
      </c>
      <c r="D91" s="108" t="str">
        <f>IF(B91="","",(VLOOKUP(B91,'Carbon Asset Database'!$A$3:$AB$876,4,0)&amp;" - "&amp;(VLOOKUP(B91,'Carbon Asset Database'!$A$3:$AB$876,5,0))))</f>
        <v/>
      </c>
      <c r="E91" s="108" t="str">
        <f>IF(B91="","",VLOOKUP(B91,'Carbon Asset Database'!$A$3:$AB$876,14,0))</f>
        <v/>
      </c>
      <c r="F91" s="116"/>
      <c r="G91" s="113" t="str">
        <f>IF(B91="","",F91*(VLOOKUP(B91,'Carbon Asset Database'!$A$3:$AB$876,16,0)))</f>
        <v/>
      </c>
      <c r="H91" s="116"/>
      <c r="I91" s="113" t="str">
        <f>IF(H91="","",IF(H91="Default",VLOOKUP(B91,'Carbon Asset Database'!$A$3:$AB$876,21,0),"N/A"))</f>
        <v/>
      </c>
      <c r="J91" s="113" t="str">
        <f>IF(H91="","",IF(H91="Default",VLOOKUP(B91,'Carbon Asset Database'!$A$3:$AB$876,22,0),"N/A"))</f>
        <v/>
      </c>
      <c r="K91" s="116"/>
      <c r="L91" s="116"/>
      <c r="M91" s="116" t="str">
        <f>IF(B91="","",F91*VLOOKUP(B91,'Carbon Asset Database'!$A$3:$AB$876,18,0))</f>
        <v/>
      </c>
      <c r="N91" s="116" t="str">
        <f>IF(B91="","",IF(H91="Default",F91*(VLOOKUP(B91,'Carbon Asset Database'!$A$3:$AB$876,19,0)),(G91/1000*K91*$U$2+G91/1000*L91*$U$3)))</f>
        <v/>
      </c>
      <c r="O91" s="121" t="str">
        <f>IF(A91="","",VLOOKUP(A91,'Dropdown lists'!$T$2:$U$18,2,0))</f>
        <v/>
      </c>
      <c r="P91" s="122" t="str">
        <f t="shared" si="2"/>
        <v/>
      </c>
      <c r="Q91" s="122" t="str">
        <f t="shared" si="3"/>
        <v/>
      </c>
    </row>
    <row r="92" spans="3:17" x14ac:dyDescent="0.3">
      <c r="C92" s="112" t="str">
        <f>IF(B92="","",VLOOKUP(B92,'Carbon Asset Database'!$A$3:$AB$876,12,0))</f>
        <v/>
      </c>
      <c r="D92" s="108" t="str">
        <f>IF(B92="","",(VLOOKUP(B92,'Carbon Asset Database'!$A$3:$AB$876,4,0)&amp;" - "&amp;(VLOOKUP(B92,'Carbon Asset Database'!$A$3:$AB$876,5,0))))</f>
        <v/>
      </c>
      <c r="E92" s="108" t="str">
        <f>IF(B92="","",VLOOKUP(B92,'Carbon Asset Database'!$A$3:$AB$876,14,0))</f>
        <v/>
      </c>
      <c r="F92" s="116"/>
      <c r="G92" s="113" t="str">
        <f>IF(B92="","",F92*(VLOOKUP(B92,'Carbon Asset Database'!$A$3:$AB$876,16,0)))</f>
        <v/>
      </c>
      <c r="H92" s="116"/>
      <c r="I92" s="113" t="str">
        <f>IF(H92="","",IF(H92="Default",VLOOKUP(B92,'Carbon Asset Database'!$A$3:$AB$876,21,0),"N/A"))</f>
        <v/>
      </c>
      <c r="J92" s="113" t="str">
        <f>IF(H92="","",IF(H92="Default",VLOOKUP(B92,'Carbon Asset Database'!$A$3:$AB$876,22,0),"N/A"))</f>
        <v/>
      </c>
      <c r="K92" s="116"/>
      <c r="L92" s="116"/>
      <c r="M92" s="116" t="str">
        <f>IF(B92="","",F92*VLOOKUP(B92,'Carbon Asset Database'!$A$3:$AB$876,18,0))</f>
        <v/>
      </c>
      <c r="N92" s="116" t="str">
        <f>IF(B92="","",IF(H92="Default",F92*(VLOOKUP(B92,'Carbon Asset Database'!$A$3:$AB$876,19,0)),(G92/1000*K92*$U$2+G92/1000*L92*$U$3)))</f>
        <v/>
      </c>
      <c r="O92" s="121" t="str">
        <f>IF(A92="","",VLOOKUP(A92,'Dropdown lists'!$T$2:$U$18,2,0))</f>
        <v/>
      </c>
      <c r="P92" s="122" t="str">
        <f t="shared" si="2"/>
        <v/>
      </c>
      <c r="Q92" s="122" t="str">
        <f t="shared" si="3"/>
        <v/>
      </c>
    </row>
    <row r="93" spans="3:17" x14ac:dyDescent="0.3">
      <c r="C93" s="112" t="str">
        <f>IF(B93="","",VLOOKUP(B93,'Carbon Asset Database'!$A$3:$AB$876,12,0))</f>
        <v/>
      </c>
      <c r="D93" s="108" t="str">
        <f>IF(B93="","",(VLOOKUP(B93,'Carbon Asset Database'!$A$3:$AB$876,4,0)&amp;" - "&amp;(VLOOKUP(B93,'Carbon Asset Database'!$A$3:$AB$876,5,0))))</f>
        <v/>
      </c>
      <c r="E93" s="108" t="str">
        <f>IF(B93="","",VLOOKUP(B93,'Carbon Asset Database'!$A$3:$AB$876,14,0))</f>
        <v/>
      </c>
      <c r="F93" s="116"/>
      <c r="G93" s="113" t="str">
        <f>IF(B93="","",F93*(VLOOKUP(B93,'Carbon Asset Database'!$A$3:$AB$876,16,0)))</f>
        <v/>
      </c>
      <c r="H93" s="116"/>
      <c r="I93" s="113" t="str">
        <f>IF(H93="","",IF(H93="Default",VLOOKUP(B93,'Carbon Asset Database'!$A$3:$AB$876,21,0),"N/A"))</f>
        <v/>
      </c>
      <c r="J93" s="113" t="str">
        <f>IF(H93="","",IF(H93="Default",VLOOKUP(B93,'Carbon Asset Database'!$A$3:$AB$876,22,0),"N/A"))</f>
        <v/>
      </c>
      <c r="K93" s="116"/>
      <c r="L93" s="116"/>
      <c r="M93" s="116" t="str">
        <f>IF(B93="","",F93*VLOOKUP(B93,'Carbon Asset Database'!$A$3:$AB$876,18,0))</f>
        <v/>
      </c>
      <c r="N93" s="116" t="str">
        <f>IF(B93="","",IF(H93="Default",F93*(VLOOKUP(B93,'Carbon Asset Database'!$A$3:$AB$876,19,0)),(G93/1000*K93*$U$2+G93/1000*L93*$U$3)))</f>
        <v/>
      </c>
      <c r="O93" s="121" t="str">
        <f>IF(A93="","",VLOOKUP(A93,'Dropdown lists'!$T$2:$U$18,2,0))</f>
        <v/>
      </c>
      <c r="P93" s="122" t="str">
        <f t="shared" si="2"/>
        <v/>
      </c>
      <c r="Q93" s="122" t="str">
        <f t="shared" si="3"/>
        <v/>
      </c>
    </row>
    <row r="94" spans="3:17" x14ac:dyDescent="0.3">
      <c r="C94" s="112" t="str">
        <f>IF(B94="","",VLOOKUP(B94,'Carbon Asset Database'!$A$3:$AB$876,12,0))</f>
        <v/>
      </c>
      <c r="D94" s="108" t="str">
        <f>IF(B94="","",(VLOOKUP(B94,'Carbon Asset Database'!$A$3:$AB$876,4,0)&amp;" - "&amp;(VLOOKUP(B94,'Carbon Asset Database'!$A$3:$AB$876,5,0))))</f>
        <v/>
      </c>
      <c r="E94" s="108" t="str">
        <f>IF(B94="","",VLOOKUP(B94,'Carbon Asset Database'!$A$3:$AB$876,14,0))</f>
        <v/>
      </c>
      <c r="F94" s="116"/>
      <c r="G94" s="113" t="str">
        <f>IF(B94="","",F94*(VLOOKUP(B94,'Carbon Asset Database'!$A$3:$AB$876,16,0)))</f>
        <v/>
      </c>
      <c r="H94" s="116"/>
      <c r="I94" s="113" t="str">
        <f>IF(H94="","",IF(H94="Default",VLOOKUP(B94,'Carbon Asset Database'!$A$3:$AB$876,21,0),"N/A"))</f>
        <v/>
      </c>
      <c r="J94" s="113" t="str">
        <f>IF(H94="","",IF(H94="Default",VLOOKUP(B94,'Carbon Asset Database'!$A$3:$AB$876,22,0),"N/A"))</f>
        <v/>
      </c>
      <c r="K94" s="116"/>
      <c r="L94" s="116"/>
      <c r="M94" s="116" t="str">
        <f>IF(B94="","",F94*VLOOKUP(B94,'Carbon Asset Database'!$A$3:$AB$876,18,0))</f>
        <v/>
      </c>
      <c r="N94" s="116" t="str">
        <f>IF(B94="","",IF(H94="Default",F94*(VLOOKUP(B94,'Carbon Asset Database'!$A$3:$AB$876,19,0)),(G94/1000*K94*$U$2+G94/1000*L94*$U$3)))</f>
        <v/>
      </c>
      <c r="O94" s="121" t="str">
        <f>IF(A94="","",VLOOKUP(A94,'Dropdown lists'!$T$2:$U$18,2,0))</f>
        <v/>
      </c>
      <c r="P94" s="122" t="str">
        <f t="shared" si="2"/>
        <v/>
      </c>
      <c r="Q94" s="122" t="str">
        <f t="shared" si="3"/>
        <v/>
      </c>
    </row>
    <row r="95" spans="3:17" x14ac:dyDescent="0.3">
      <c r="C95" s="112" t="str">
        <f>IF(B95="","",VLOOKUP(B95,'Carbon Asset Database'!$A$3:$AB$876,12,0))</f>
        <v/>
      </c>
      <c r="D95" s="108" t="str">
        <f>IF(B95="","",(VLOOKUP(B95,'Carbon Asset Database'!$A$3:$AB$876,4,0)&amp;" - "&amp;(VLOOKUP(B95,'Carbon Asset Database'!$A$3:$AB$876,5,0))))</f>
        <v/>
      </c>
      <c r="E95" s="108" t="str">
        <f>IF(B95="","",VLOOKUP(B95,'Carbon Asset Database'!$A$3:$AB$876,14,0))</f>
        <v/>
      </c>
      <c r="F95" s="116"/>
      <c r="G95" s="113" t="str">
        <f>IF(B95="","",F95*(VLOOKUP(B95,'Carbon Asset Database'!$A$3:$AB$876,16,0)))</f>
        <v/>
      </c>
      <c r="H95" s="116"/>
      <c r="I95" s="113" t="str">
        <f>IF(H95="","",IF(H95="Default",VLOOKUP(B95,'Carbon Asset Database'!$A$3:$AB$876,21,0),"N/A"))</f>
        <v/>
      </c>
      <c r="J95" s="113" t="str">
        <f>IF(H95="","",IF(H95="Default",VLOOKUP(B95,'Carbon Asset Database'!$A$3:$AB$876,22,0),"N/A"))</f>
        <v/>
      </c>
      <c r="K95" s="116"/>
      <c r="L95" s="116"/>
      <c r="M95" s="116" t="str">
        <f>IF(B95="","",F95*VLOOKUP(B95,'Carbon Asset Database'!$A$3:$AB$876,18,0))</f>
        <v/>
      </c>
      <c r="N95" s="116" t="str">
        <f>IF(B95="","",IF(H95="Default",F95*(VLOOKUP(B95,'Carbon Asset Database'!$A$3:$AB$876,19,0)),(G95/1000*K95*$U$2+G95/1000*L95*$U$3)))</f>
        <v/>
      </c>
      <c r="O95" s="121" t="str">
        <f>IF(A95="","",VLOOKUP(A95,'Dropdown lists'!$T$2:$U$18,2,0))</f>
        <v/>
      </c>
      <c r="P95" s="122" t="str">
        <f t="shared" si="2"/>
        <v/>
      </c>
      <c r="Q95" s="122" t="str">
        <f t="shared" si="3"/>
        <v/>
      </c>
    </row>
    <row r="96" spans="3:17" x14ac:dyDescent="0.3">
      <c r="C96" s="112" t="str">
        <f>IF(B96="","",VLOOKUP(B96,'Carbon Asset Database'!$A$3:$AB$876,12,0))</f>
        <v/>
      </c>
      <c r="D96" s="108" t="str">
        <f>IF(B96="","",(VLOOKUP(B96,'Carbon Asset Database'!$A$3:$AB$876,4,0)&amp;" - "&amp;(VLOOKUP(B96,'Carbon Asset Database'!$A$3:$AB$876,5,0))))</f>
        <v/>
      </c>
      <c r="E96" s="108" t="str">
        <f>IF(B96="","",VLOOKUP(B96,'Carbon Asset Database'!$A$3:$AB$876,14,0))</f>
        <v/>
      </c>
      <c r="F96" s="116"/>
      <c r="G96" s="113" t="str">
        <f>IF(B96="","",F96*(VLOOKUP(B96,'Carbon Asset Database'!$A$3:$AB$876,16,0)))</f>
        <v/>
      </c>
      <c r="H96" s="116"/>
      <c r="I96" s="113" t="str">
        <f>IF(H96="","",IF(H96="Default",VLOOKUP(B96,'Carbon Asset Database'!$A$3:$AB$876,21,0),"N/A"))</f>
        <v/>
      </c>
      <c r="J96" s="113" t="str">
        <f>IF(H96="","",IF(H96="Default",VLOOKUP(B96,'Carbon Asset Database'!$A$3:$AB$876,22,0),"N/A"))</f>
        <v/>
      </c>
      <c r="K96" s="116"/>
      <c r="L96" s="116"/>
      <c r="M96" s="116" t="str">
        <f>IF(B96="","",F96*VLOOKUP(B96,'Carbon Asset Database'!$A$3:$AB$876,18,0))</f>
        <v/>
      </c>
      <c r="N96" s="116" t="str">
        <f>IF(B96="","",IF(H96="Default",F96*(VLOOKUP(B96,'Carbon Asset Database'!$A$3:$AB$876,19,0)),(G96/1000*K96*$U$2+G96/1000*L96*$U$3)))</f>
        <v/>
      </c>
      <c r="O96" s="121" t="str">
        <f>IF(A96="","",VLOOKUP(A96,'Dropdown lists'!$T$2:$U$18,2,0))</f>
        <v/>
      </c>
      <c r="P96" s="122" t="str">
        <f t="shared" si="2"/>
        <v/>
      </c>
      <c r="Q96" s="122" t="str">
        <f t="shared" si="3"/>
        <v/>
      </c>
    </row>
    <row r="97" spans="3:17" x14ac:dyDescent="0.3">
      <c r="C97" s="112" t="str">
        <f>IF(B97="","",VLOOKUP(B97,'Carbon Asset Database'!$A$3:$AB$876,12,0))</f>
        <v/>
      </c>
      <c r="D97" s="108" t="str">
        <f>IF(B97="","",(VLOOKUP(B97,'Carbon Asset Database'!$A$3:$AB$876,4,0)&amp;" - "&amp;(VLOOKUP(B97,'Carbon Asset Database'!$A$3:$AB$876,5,0))))</f>
        <v/>
      </c>
      <c r="E97" s="108" t="str">
        <f>IF(B97="","",VLOOKUP(B97,'Carbon Asset Database'!$A$3:$AB$876,14,0))</f>
        <v/>
      </c>
      <c r="F97" s="116"/>
      <c r="G97" s="113" t="str">
        <f>IF(B97="","",F97*(VLOOKUP(B97,'Carbon Asset Database'!$A$3:$AB$876,16,0)))</f>
        <v/>
      </c>
      <c r="H97" s="116"/>
      <c r="I97" s="113" t="str">
        <f>IF(H97="","",IF(H97="Default",VLOOKUP(B97,'Carbon Asset Database'!$A$3:$AB$876,21,0),"N/A"))</f>
        <v/>
      </c>
      <c r="J97" s="113" t="str">
        <f>IF(H97="","",IF(H97="Default",VLOOKUP(B97,'Carbon Asset Database'!$A$3:$AB$876,22,0),"N/A"))</f>
        <v/>
      </c>
      <c r="K97" s="116"/>
      <c r="L97" s="116"/>
      <c r="M97" s="116" t="str">
        <f>IF(B97="","",F97*VLOOKUP(B97,'Carbon Asset Database'!$A$3:$AB$876,18,0))</f>
        <v/>
      </c>
      <c r="N97" s="116" t="str">
        <f>IF(B97="","",IF(H97="Default",F97*(VLOOKUP(B97,'Carbon Asset Database'!$A$3:$AB$876,19,0)),(G97/1000*K97*$U$2+G97/1000*L97*$U$3)))</f>
        <v/>
      </c>
      <c r="O97" s="121" t="str">
        <f>IF(A97="","",VLOOKUP(A97,'Dropdown lists'!$T$2:$U$18,2,0))</f>
        <v/>
      </c>
      <c r="P97" s="122" t="str">
        <f t="shared" si="2"/>
        <v/>
      </c>
      <c r="Q97" s="122" t="str">
        <f t="shared" si="3"/>
        <v/>
      </c>
    </row>
    <row r="98" spans="3:17" x14ac:dyDescent="0.3">
      <c r="C98" s="112" t="str">
        <f>IF(B98="","",VLOOKUP(B98,'Carbon Asset Database'!$A$3:$AB$876,12,0))</f>
        <v/>
      </c>
      <c r="D98" s="108" t="str">
        <f>IF(B98="","",(VLOOKUP(B98,'Carbon Asset Database'!$A$3:$AB$876,4,0)&amp;" - "&amp;(VLOOKUP(B98,'Carbon Asset Database'!$A$3:$AB$876,5,0))))</f>
        <v/>
      </c>
      <c r="E98" s="108" t="str">
        <f>IF(B98="","",VLOOKUP(B98,'Carbon Asset Database'!$A$3:$AB$876,14,0))</f>
        <v/>
      </c>
      <c r="F98" s="116"/>
      <c r="G98" s="113" t="str">
        <f>IF(B98="","",F98*(VLOOKUP(B98,'Carbon Asset Database'!$A$3:$AB$876,16,0)))</f>
        <v/>
      </c>
      <c r="H98" s="116"/>
      <c r="I98" s="113" t="str">
        <f>IF(H98="","",IF(H98="Default",VLOOKUP(B98,'Carbon Asset Database'!$A$3:$AB$876,21,0),"N/A"))</f>
        <v/>
      </c>
      <c r="J98" s="113" t="str">
        <f>IF(H98="","",IF(H98="Default",VLOOKUP(B98,'Carbon Asset Database'!$A$3:$AB$876,22,0),"N/A"))</f>
        <v/>
      </c>
      <c r="K98" s="116"/>
      <c r="L98" s="116"/>
      <c r="M98" s="116" t="str">
        <f>IF(B98="","",F98*VLOOKUP(B98,'Carbon Asset Database'!$A$3:$AB$876,18,0))</f>
        <v/>
      </c>
      <c r="N98" s="116" t="str">
        <f>IF(B98="","",IF(H98="Default",F98*(VLOOKUP(B98,'Carbon Asset Database'!$A$3:$AB$876,19,0)),(G98/1000*K98*$U$2+G98/1000*L98*$U$3)))</f>
        <v/>
      </c>
      <c r="O98" s="121" t="str">
        <f>IF(A98="","",VLOOKUP(A98,'Dropdown lists'!$T$2:$U$18,2,0))</f>
        <v/>
      </c>
      <c r="P98" s="122" t="str">
        <f t="shared" si="2"/>
        <v/>
      </c>
      <c r="Q98" s="122" t="str">
        <f t="shared" si="3"/>
        <v/>
      </c>
    </row>
    <row r="99" spans="3:17" x14ac:dyDescent="0.3">
      <c r="C99" s="112" t="str">
        <f>IF(B99="","",VLOOKUP(B99,'Carbon Asset Database'!$A$3:$AB$876,12,0))</f>
        <v/>
      </c>
      <c r="D99" s="108" t="str">
        <f>IF(B99="","",(VLOOKUP(B99,'Carbon Asset Database'!$A$3:$AB$876,4,0)&amp;" - "&amp;(VLOOKUP(B99,'Carbon Asset Database'!$A$3:$AB$876,5,0))))</f>
        <v/>
      </c>
      <c r="E99" s="108" t="str">
        <f>IF(B99="","",VLOOKUP(B99,'Carbon Asset Database'!$A$3:$AB$876,14,0))</f>
        <v/>
      </c>
      <c r="F99" s="116"/>
      <c r="G99" s="113" t="str">
        <f>IF(B99="","",F99*(VLOOKUP(B99,'Carbon Asset Database'!$A$3:$AB$876,16,0)))</f>
        <v/>
      </c>
      <c r="H99" s="116"/>
      <c r="I99" s="113" t="str">
        <f>IF(H99="","",IF(H99="Default",VLOOKUP(B99,'Carbon Asset Database'!$A$3:$AB$876,21,0),"N/A"))</f>
        <v/>
      </c>
      <c r="J99" s="113" t="str">
        <f>IF(H99="","",IF(H99="Default",VLOOKUP(B99,'Carbon Asset Database'!$A$3:$AB$876,22,0),"N/A"))</f>
        <v/>
      </c>
      <c r="K99" s="116"/>
      <c r="L99" s="116"/>
      <c r="M99" s="116" t="str">
        <f>IF(B99="","",F99*VLOOKUP(B99,'Carbon Asset Database'!$A$3:$AB$876,18,0))</f>
        <v/>
      </c>
      <c r="N99" s="116" t="str">
        <f>IF(B99="","",IF(H99="Default",F99*(VLOOKUP(B99,'Carbon Asset Database'!$A$3:$AB$876,19,0)),(G99/1000*K99*$U$2+G99/1000*L99*$U$3)))</f>
        <v/>
      </c>
      <c r="O99" s="121" t="str">
        <f>IF(A99="","",VLOOKUP(A99,'Dropdown lists'!$T$2:$U$18,2,0))</f>
        <v/>
      </c>
      <c r="P99" s="122" t="str">
        <f t="shared" si="2"/>
        <v/>
      </c>
      <c r="Q99" s="122" t="str">
        <f t="shared" si="3"/>
        <v/>
      </c>
    </row>
    <row r="100" spans="3:17" x14ac:dyDescent="0.3">
      <c r="C100" s="112" t="str">
        <f>IF(B100="","",VLOOKUP(B100,'Carbon Asset Database'!$A$3:$AB$876,12,0))</f>
        <v/>
      </c>
      <c r="D100" s="108" t="str">
        <f>IF(B100="","",(VLOOKUP(B100,'Carbon Asset Database'!$A$3:$AB$876,4,0)&amp;" - "&amp;(VLOOKUP(B100,'Carbon Asset Database'!$A$3:$AB$876,5,0))))</f>
        <v/>
      </c>
      <c r="E100" s="108" t="str">
        <f>IF(B100="","",VLOOKUP(B100,'Carbon Asset Database'!$A$3:$AB$876,14,0))</f>
        <v/>
      </c>
      <c r="F100" s="116"/>
      <c r="G100" s="113" t="str">
        <f>IF(B100="","",F100*(VLOOKUP(B100,'Carbon Asset Database'!$A$3:$AB$876,16,0)))</f>
        <v/>
      </c>
      <c r="H100" s="116"/>
      <c r="I100" s="113" t="str">
        <f>IF(H100="","",IF(H100="Default",VLOOKUP(B100,'Carbon Asset Database'!$A$3:$AB$876,21,0),"N/A"))</f>
        <v/>
      </c>
      <c r="J100" s="113" t="str">
        <f>IF(H100="","",IF(H100="Default",VLOOKUP(B100,'Carbon Asset Database'!$A$3:$AB$876,22,0),"N/A"))</f>
        <v/>
      </c>
      <c r="K100" s="116"/>
      <c r="L100" s="116"/>
      <c r="M100" s="116" t="str">
        <f>IF(B100="","",F100*VLOOKUP(B100,'Carbon Asset Database'!$A$3:$AB$876,18,0))</f>
        <v/>
      </c>
      <c r="N100" s="116" t="str">
        <f>IF(B100="","",IF(H100="Default",F100*(VLOOKUP(B100,'Carbon Asset Database'!$A$3:$AB$876,19,0)),(G100/1000*K100*$U$2+G100/1000*L100*$U$3)))</f>
        <v/>
      </c>
      <c r="O100" s="121" t="str">
        <f>IF(A100="","",VLOOKUP(A100,'Dropdown lists'!$T$2:$U$18,2,0))</f>
        <v/>
      </c>
      <c r="P100" s="122" t="str">
        <f t="shared" si="2"/>
        <v/>
      </c>
      <c r="Q100" s="122" t="str">
        <f t="shared" si="3"/>
        <v/>
      </c>
    </row>
    <row r="101" spans="3:17" x14ac:dyDescent="0.3">
      <c r="C101" s="112" t="str">
        <f>IF(B101="","",VLOOKUP(B101,'Carbon Asset Database'!$A$3:$AB$876,12,0))</f>
        <v/>
      </c>
      <c r="D101" s="108" t="str">
        <f>IF(B101="","",(VLOOKUP(B101,'Carbon Asset Database'!$A$3:$AB$876,4,0)&amp;" - "&amp;(VLOOKUP(B101,'Carbon Asset Database'!$A$3:$AB$876,5,0))))</f>
        <v/>
      </c>
      <c r="E101" s="108" t="str">
        <f>IF(B101="","",VLOOKUP(B101,'Carbon Asset Database'!$A$3:$AB$876,14,0))</f>
        <v/>
      </c>
      <c r="F101" s="116"/>
      <c r="G101" s="113" t="str">
        <f>IF(B101="","",F101*(VLOOKUP(B101,'Carbon Asset Database'!$A$3:$AB$876,16,0)))</f>
        <v/>
      </c>
      <c r="H101" s="116"/>
      <c r="I101" s="113" t="str">
        <f>IF(H101="","",IF(H101="Default",VLOOKUP(B101,'Carbon Asset Database'!$A$3:$AB$876,21,0),"N/A"))</f>
        <v/>
      </c>
      <c r="J101" s="113" t="str">
        <f>IF(H101="","",IF(H101="Default",VLOOKUP(B101,'Carbon Asset Database'!$A$3:$AB$876,22,0),"N/A"))</f>
        <v/>
      </c>
      <c r="K101" s="116"/>
      <c r="L101" s="116"/>
      <c r="M101" s="116" t="str">
        <f>IF(B101="","",F101*VLOOKUP(B101,'Carbon Asset Database'!$A$3:$AB$876,18,0))</f>
        <v/>
      </c>
      <c r="N101" s="116" t="str">
        <f>IF(B101="","",IF(H101="Default",F101*(VLOOKUP(B101,'Carbon Asset Database'!$A$3:$AB$876,19,0)),(G101/1000*K101*$U$2+G101/1000*L101*$U$3)))</f>
        <v/>
      </c>
      <c r="O101" s="121" t="str">
        <f>IF(A101="","",VLOOKUP(A101,'Dropdown lists'!$T$2:$U$18,2,0))</f>
        <v/>
      </c>
      <c r="P101" s="122" t="str">
        <f t="shared" si="2"/>
        <v/>
      </c>
      <c r="Q101" s="122" t="str">
        <f t="shared" si="3"/>
        <v/>
      </c>
    </row>
    <row r="102" spans="3:17" x14ac:dyDescent="0.3">
      <c r="C102" s="112" t="str">
        <f>IF(B102="","",VLOOKUP(B102,'Carbon Asset Database'!$A$3:$AB$876,12,0))</f>
        <v/>
      </c>
      <c r="D102" s="108" t="str">
        <f>IF(B102="","",(VLOOKUP(B102,'Carbon Asset Database'!$A$3:$AB$876,4,0)&amp;" - "&amp;(VLOOKUP(B102,'Carbon Asset Database'!$A$3:$AB$876,5,0))))</f>
        <v/>
      </c>
      <c r="E102" s="108" t="str">
        <f>IF(B102="","",VLOOKUP(B102,'Carbon Asset Database'!$A$3:$AB$876,14,0))</f>
        <v/>
      </c>
      <c r="F102" s="116"/>
      <c r="G102" s="113" t="str">
        <f>IF(B102="","",F102*(VLOOKUP(B102,'Carbon Asset Database'!$A$3:$AB$876,16,0)))</f>
        <v/>
      </c>
      <c r="H102" s="116"/>
      <c r="I102" s="113" t="str">
        <f>IF(H102="","",IF(H102="Default",VLOOKUP(B102,'Carbon Asset Database'!$A$3:$AB$876,21,0),"N/A"))</f>
        <v/>
      </c>
      <c r="J102" s="113" t="str">
        <f>IF(H102="","",IF(H102="Default",VLOOKUP(B102,'Carbon Asset Database'!$A$3:$AB$876,22,0),"N/A"))</f>
        <v/>
      </c>
      <c r="K102" s="116"/>
      <c r="L102" s="116"/>
      <c r="M102" s="116" t="str">
        <f>IF(B102="","",F102*VLOOKUP(B102,'Carbon Asset Database'!$A$3:$AB$876,18,0))</f>
        <v/>
      </c>
      <c r="N102" s="116" t="str">
        <f>IF(B102="","",IF(H102="Default",F102*(VLOOKUP(B102,'Carbon Asset Database'!$A$3:$AB$876,19,0)),(G102/1000*K102*$U$2+G102/1000*L102*$U$3)))</f>
        <v/>
      </c>
      <c r="O102" s="121" t="str">
        <f>IF(A102="","",VLOOKUP(A102,'Dropdown lists'!$T$2:$U$18,2,0))</f>
        <v/>
      </c>
      <c r="P102" s="122" t="str">
        <f t="shared" si="2"/>
        <v/>
      </c>
      <c r="Q102" s="122" t="str">
        <f t="shared" si="3"/>
        <v/>
      </c>
    </row>
    <row r="103" spans="3:17" x14ac:dyDescent="0.3">
      <c r="C103" s="112" t="str">
        <f>IF(B103="","",VLOOKUP(B103,'Carbon Asset Database'!$A$3:$AB$876,12,0))</f>
        <v/>
      </c>
      <c r="D103" s="108" t="str">
        <f>IF(B103="","",(VLOOKUP(B103,'Carbon Asset Database'!$A$3:$AB$876,4,0)&amp;" - "&amp;(VLOOKUP(B103,'Carbon Asset Database'!$A$3:$AB$876,5,0))))</f>
        <v/>
      </c>
      <c r="E103" s="108" t="str">
        <f>IF(B103="","",VLOOKUP(B103,'Carbon Asset Database'!$A$3:$AB$876,14,0))</f>
        <v/>
      </c>
      <c r="F103" s="116"/>
      <c r="G103" s="113" t="str">
        <f>IF(B103="","",F103*(VLOOKUP(B103,'Carbon Asset Database'!$A$3:$AB$876,16,0)))</f>
        <v/>
      </c>
      <c r="H103" s="116"/>
      <c r="I103" s="113" t="str">
        <f>IF(H103="","",IF(H103="Default",VLOOKUP(B103,'Carbon Asset Database'!$A$3:$AB$876,21,0),"N/A"))</f>
        <v/>
      </c>
      <c r="J103" s="113" t="str">
        <f>IF(H103="","",IF(H103="Default",VLOOKUP(B103,'Carbon Asset Database'!$A$3:$AB$876,22,0),"N/A"))</f>
        <v/>
      </c>
      <c r="K103" s="116"/>
      <c r="L103" s="116"/>
      <c r="M103" s="116" t="str">
        <f>IF(B103="","",F103*VLOOKUP(B103,'Carbon Asset Database'!$A$3:$AB$876,18,0))</f>
        <v/>
      </c>
      <c r="N103" s="116" t="str">
        <f>IF(B103="","",IF(H103="Default",F103*(VLOOKUP(B103,'Carbon Asset Database'!$A$3:$AB$876,19,0)),(G103/1000*K103*$U$2+G103/1000*L103*$U$3)))</f>
        <v/>
      </c>
      <c r="O103" s="121" t="str">
        <f>IF(A103="","",VLOOKUP(A103,'Dropdown lists'!$T$2:$U$18,2,0))</f>
        <v/>
      </c>
      <c r="P103" s="122" t="str">
        <f t="shared" si="2"/>
        <v/>
      </c>
      <c r="Q103" s="122" t="str">
        <f t="shared" si="3"/>
        <v/>
      </c>
    </row>
    <row r="104" spans="3:17" x14ac:dyDescent="0.3">
      <c r="C104" s="112" t="str">
        <f>IF(B104="","",VLOOKUP(B104,'Carbon Asset Database'!$A$3:$AB$876,12,0))</f>
        <v/>
      </c>
      <c r="D104" s="108" t="str">
        <f>IF(B104="","",(VLOOKUP(B104,'Carbon Asset Database'!$A$3:$AB$876,4,0)&amp;" - "&amp;(VLOOKUP(B104,'Carbon Asset Database'!$A$3:$AB$876,5,0))))</f>
        <v/>
      </c>
      <c r="E104" s="108" t="str">
        <f>IF(B104="","",VLOOKUP(B104,'Carbon Asset Database'!$A$3:$AB$876,14,0))</f>
        <v/>
      </c>
      <c r="F104" s="116"/>
      <c r="G104" s="113" t="str">
        <f>IF(B104="","",F104*(VLOOKUP(B104,'Carbon Asset Database'!$A$3:$AB$876,16,0)))</f>
        <v/>
      </c>
      <c r="H104" s="116"/>
      <c r="I104" s="113" t="str">
        <f>IF(H104="","",IF(H104="Default",VLOOKUP(B104,'Carbon Asset Database'!$A$3:$AB$876,21,0),"N/A"))</f>
        <v/>
      </c>
      <c r="J104" s="113" t="str">
        <f>IF(H104="","",IF(H104="Default",VLOOKUP(B104,'Carbon Asset Database'!$A$3:$AB$876,22,0),"N/A"))</f>
        <v/>
      </c>
      <c r="K104" s="116"/>
      <c r="L104" s="116"/>
      <c r="M104" s="116" t="str">
        <f>IF(B104="","",F104*VLOOKUP(B104,'Carbon Asset Database'!$A$3:$AB$876,18,0))</f>
        <v/>
      </c>
      <c r="N104" s="116" t="str">
        <f>IF(B104="","",IF(H104="Default",F104*(VLOOKUP(B104,'Carbon Asset Database'!$A$3:$AB$876,19,0)),(G104/1000*K104*$U$2+G104/1000*L104*$U$3)))</f>
        <v/>
      </c>
      <c r="O104" s="121" t="str">
        <f>IF(A104="","",VLOOKUP(A104,'Dropdown lists'!$T$2:$U$18,2,0))</f>
        <v/>
      </c>
      <c r="P104" s="122" t="str">
        <f t="shared" si="2"/>
        <v/>
      </c>
      <c r="Q104" s="122" t="str">
        <f t="shared" si="3"/>
        <v/>
      </c>
    </row>
    <row r="105" spans="3:17" x14ac:dyDescent="0.3">
      <c r="C105" s="112" t="str">
        <f>IF(B105="","",VLOOKUP(B105,'Carbon Asset Database'!$A$3:$AB$876,12,0))</f>
        <v/>
      </c>
      <c r="D105" s="108" t="str">
        <f>IF(B105="","",(VLOOKUP(B105,'Carbon Asset Database'!$A$3:$AB$876,4,0)&amp;" - "&amp;(VLOOKUP(B105,'Carbon Asset Database'!$A$3:$AB$876,5,0))))</f>
        <v/>
      </c>
      <c r="E105" s="108" t="str">
        <f>IF(B105="","",VLOOKUP(B105,'Carbon Asset Database'!$A$3:$AB$876,14,0))</f>
        <v/>
      </c>
      <c r="F105" s="116"/>
      <c r="G105" s="113" t="str">
        <f>IF(B105="","",F105*(VLOOKUP(B105,'Carbon Asset Database'!$A$3:$AB$876,16,0)))</f>
        <v/>
      </c>
      <c r="H105" s="116"/>
      <c r="I105" s="113" t="str">
        <f>IF(H105="","",IF(H105="Default",VLOOKUP(B105,'Carbon Asset Database'!$A$3:$AB$876,21,0),"N/A"))</f>
        <v/>
      </c>
      <c r="J105" s="113" t="str">
        <f>IF(H105="","",IF(H105="Default",VLOOKUP(B105,'Carbon Asset Database'!$A$3:$AB$876,22,0),"N/A"))</f>
        <v/>
      </c>
      <c r="K105" s="116"/>
      <c r="L105" s="116"/>
      <c r="M105" s="116" t="str">
        <f>IF(B105="","",F105*VLOOKUP(B105,'Carbon Asset Database'!$A$3:$AB$876,18,0))</f>
        <v/>
      </c>
      <c r="N105" s="116" t="str">
        <f>IF(B105="","",IF(H105="Default",F105*(VLOOKUP(B105,'Carbon Asset Database'!$A$3:$AB$876,19,0)),(G105/1000*K105*$U$2+G105/1000*L105*$U$3)))</f>
        <v/>
      </c>
      <c r="O105" s="121" t="str">
        <f>IF(A105="","",VLOOKUP(A105,'Dropdown lists'!$T$2:$U$18,2,0))</f>
        <v/>
      </c>
      <c r="P105" s="122" t="str">
        <f t="shared" si="2"/>
        <v/>
      </c>
      <c r="Q105" s="122" t="str">
        <f t="shared" si="3"/>
        <v/>
      </c>
    </row>
    <row r="106" spans="3:17" x14ac:dyDescent="0.3">
      <c r="C106" s="112" t="str">
        <f>IF(B106="","",VLOOKUP(B106,'Carbon Asset Database'!$A$3:$AB$876,12,0))</f>
        <v/>
      </c>
      <c r="D106" s="108" t="str">
        <f>IF(B106="","",(VLOOKUP(B106,'Carbon Asset Database'!$A$3:$AB$876,4,0)&amp;" - "&amp;(VLOOKUP(B106,'Carbon Asset Database'!$A$3:$AB$876,5,0))))</f>
        <v/>
      </c>
      <c r="E106" s="108" t="str">
        <f>IF(B106="","",VLOOKUP(B106,'Carbon Asset Database'!$A$3:$AB$876,14,0))</f>
        <v/>
      </c>
      <c r="F106" s="116"/>
      <c r="G106" s="113" t="str">
        <f>IF(B106="","",F106*(VLOOKUP(B106,'Carbon Asset Database'!$A$3:$AB$876,16,0)))</f>
        <v/>
      </c>
      <c r="H106" s="116"/>
      <c r="I106" s="113" t="str">
        <f>IF(H106="","",IF(H106="Default",VLOOKUP(B106,'Carbon Asset Database'!$A$3:$AB$876,21,0),"N/A"))</f>
        <v/>
      </c>
      <c r="J106" s="113" t="str">
        <f>IF(H106="","",IF(H106="Default",VLOOKUP(B106,'Carbon Asset Database'!$A$3:$AB$876,22,0),"N/A"))</f>
        <v/>
      </c>
      <c r="K106" s="116"/>
      <c r="L106" s="116"/>
      <c r="M106" s="116" t="str">
        <f>IF(B106="","",F106*VLOOKUP(B106,'Carbon Asset Database'!$A$3:$AB$876,18,0))</f>
        <v/>
      </c>
      <c r="N106" s="116" t="str">
        <f>IF(B106="","",IF(H106="Default",F106*(VLOOKUP(B106,'Carbon Asset Database'!$A$3:$AB$876,19,0)),(G106/1000*K106*$U$2+G106/1000*L106*$U$3)))</f>
        <v/>
      </c>
      <c r="O106" s="121" t="str">
        <f>IF(A106="","",VLOOKUP(A106,'Dropdown lists'!$T$2:$U$18,2,0))</f>
        <v/>
      </c>
      <c r="P106" s="122" t="str">
        <f t="shared" si="2"/>
        <v/>
      </c>
      <c r="Q106" s="122" t="str">
        <f t="shared" si="3"/>
        <v/>
      </c>
    </row>
    <row r="107" spans="3:17" x14ac:dyDescent="0.3">
      <c r="C107" s="112" t="str">
        <f>IF(B107="","",VLOOKUP(B107,'Carbon Asset Database'!$A$3:$AB$876,12,0))</f>
        <v/>
      </c>
      <c r="D107" s="108" t="str">
        <f>IF(B107="","",(VLOOKUP(B107,'Carbon Asset Database'!$A$3:$AB$876,4,0)&amp;" - "&amp;(VLOOKUP(B107,'Carbon Asset Database'!$A$3:$AB$876,5,0))))</f>
        <v/>
      </c>
      <c r="E107" s="108" t="str">
        <f>IF(B107="","",VLOOKUP(B107,'Carbon Asset Database'!$A$3:$AB$876,14,0))</f>
        <v/>
      </c>
      <c r="F107" s="116"/>
      <c r="G107" s="113" t="str">
        <f>IF(B107="","",F107*(VLOOKUP(B107,'Carbon Asset Database'!$A$3:$AB$876,16,0)))</f>
        <v/>
      </c>
      <c r="H107" s="116"/>
      <c r="I107" s="113" t="str">
        <f>IF(H107="","",IF(H107="Default",VLOOKUP(B107,'Carbon Asset Database'!$A$3:$AB$876,21,0),"N/A"))</f>
        <v/>
      </c>
      <c r="J107" s="113" t="str">
        <f>IF(H107="","",IF(H107="Default",VLOOKUP(B107,'Carbon Asset Database'!$A$3:$AB$876,22,0),"N/A"))</f>
        <v/>
      </c>
      <c r="K107" s="116"/>
      <c r="L107" s="116"/>
      <c r="M107" s="116" t="str">
        <f>IF(B107="","",F107*VLOOKUP(B107,'Carbon Asset Database'!$A$3:$AB$876,18,0))</f>
        <v/>
      </c>
      <c r="N107" s="116" t="str">
        <f>IF(B107="","",IF(H107="Default",F107*(VLOOKUP(B107,'Carbon Asset Database'!$A$3:$AB$876,19,0)),(G107/1000*K107*$U$2+G107/1000*L107*$U$3)))</f>
        <v/>
      </c>
      <c r="O107" s="121" t="str">
        <f>IF(A107="","",VLOOKUP(A107,'Dropdown lists'!$T$2:$U$18,2,0))</f>
        <v/>
      </c>
      <c r="P107" s="122" t="str">
        <f t="shared" si="2"/>
        <v/>
      </c>
      <c r="Q107" s="122" t="str">
        <f t="shared" si="3"/>
        <v/>
      </c>
    </row>
    <row r="108" spans="3:17" x14ac:dyDescent="0.3">
      <c r="C108" s="112" t="str">
        <f>IF(B108="","",VLOOKUP(B108,'Carbon Asset Database'!$A$3:$AB$876,12,0))</f>
        <v/>
      </c>
      <c r="D108" s="108" t="str">
        <f>IF(B108="","",(VLOOKUP(B108,'Carbon Asset Database'!$A$3:$AB$876,4,0)&amp;" - "&amp;(VLOOKUP(B108,'Carbon Asset Database'!$A$3:$AB$876,5,0))))</f>
        <v/>
      </c>
      <c r="E108" s="108" t="str">
        <f>IF(B108="","",VLOOKUP(B108,'Carbon Asset Database'!$A$3:$AB$876,14,0))</f>
        <v/>
      </c>
      <c r="F108" s="116"/>
      <c r="G108" s="113" t="str">
        <f>IF(B108="","",F108*(VLOOKUP(B108,'Carbon Asset Database'!$A$3:$AB$876,16,0)))</f>
        <v/>
      </c>
      <c r="H108" s="116"/>
      <c r="I108" s="113" t="str">
        <f>IF(H108="","",IF(H108="Default",VLOOKUP(B108,'Carbon Asset Database'!$A$3:$AB$876,21,0),"N/A"))</f>
        <v/>
      </c>
      <c r="J108" s="113" t="str">
        <f>IF(H108="","",IF(H108="Default",VLOOKUP(B108,'Carbon Asset Database'!$A$3:$AB$876,22,0),"N/A"))</f>
        <v/>
      </c>
      <c r="K108" s="116"/>
      <c r="L108" s="116"/>
      <c r="M108" s="116" t="str">
        <f>IF(B108="","",F108*VLOOKUP(B108,'Carbon Asset Database'!$A$3:$AB$876,18,0))</f>
        <v/>
      </c>
      <c r="N108" s="116" t="str">
        <f>IF(B108="","",IF(H108="Default",F108*(VLOOKUP(B108,'Carbon Asset Database'!$A$3:$AB$876,19,0)),(G108/1000*K108*$U$2+G108/1000*L108*$U$3)))</f>
        <v/>
      </c>
      <c r="O108" s="121" t="str">
        <f>IF(A108="","",VLOOKUP(A108,'Dropdown lists'!$T$2:$U$18,2,0))</f>
        <v/>
      </c>
      <c r="P108" s="122" t="str">
        <f t="shared" si="2"/>
        <v/>
      </c>
      <c r="Q108" s="122" t="str">
        <f t="shared" si="3"/>
        <v/>
      </c>
    </row>
    <row r="109" spans="3:17" x14ac:dyDescent="0.3">
      <c r="C109" s="112" t="str">
        <f>IF(B109="","",VLOOKUP(B109,'Carbon Asset Database'!$A$3:$AB$876,12,0))</f>
        <v/>
      </c>
      <c r="D109" s="108" t="str">
        <f>IF(B109="","",(VLOOKUP(B109,'Carbon Asset Database'!$A$3:$AB$876,4,0)&amp;" - "&amp;(VLOOKUP(B109,'Carbon Asset Database'!$A$3:$AB$876,5,0))))</f>
        <v/>
      </c>
      <c r="E109" s="108" t="str">
        <f>IF(B109="","",VLOOKUP(B109,'Carbon Asset Database'!$A$3:$AB$876,14,0))</f>
        <v/>
      </c>
      <c r="F109" s="116"/>
      <c r="G109" s="113" t="str">
        <f>IF(B109="","",F109*(VLOOKUP(B109,'Carbon Asset Database'!$A$3:$AB$876,16,0)))</f>
        <v/>
      </c>
      <c r="H109" s="116"/>
      <c r="I109" s="113" t="str">
        <f>IF(H109="","",IF(H109="Default",VLOOKUP(B109,'Carbon Asset Database'!$A$3:$AB$876,21,0),"N/A"))</f>
        <v/>
      </c>
      <c r="J109" s="113" t="str">
        <f>IF(H109="","",IF(H109="Default",VLOOKUP(B109,'Carbon Asset Database'!$A$3:$AB$876,22,0),"N/A"))</f>
        <v/>
      </c>
      <c r="K109" s="116"/>
      <c r="L109" s="116"/>
      <c r="M109" s="116" t="str">
        <f>IF(B109="","",F109*VLOOKUP(B109,'Carbon Asset Database'!$A$3:$AB$876,18,0))</f>
        <v/>
      </c>
      <c r="N109" s="116" t="str">
        <f>IF(B109="","",IF(H109="Default",F109*(VLOOKUP(B109,'Carbon Asset Database'!$A$3:$AB$876,19,0)),(G109/1000*K109*$U$2+G109/1000*L109*$U$3)))</f>
        <v/>
      </c>
      <c r="O109" s="121" t="str">
        <f>IF(A109="","",VLOOKUP(A109,'Dropdown lists'!$T$2:$U$18,2,0))</f>
        <v/>
      </c>
      <c r="P109" s="122" t="str">
        <f t="shared" si="2"/>
        <v/>
      </c>
      <c r="Q109" s="122" t="str">
        <f t="shared" si="3"/>
        <v/>
      </c>
    </row>
    <row r="110" spans="3:17" x14ac:dyDescent="0.3">
      <c r="C110" s="112" t="str">
        <f>IF(B110="","",VLOOKUP(B110,'Carbon Asset Database'!$A$3:$AB$876,12,0))</f>
        <v/>
      </c>
      <c r="D110" s="108" t="str">
        <f>IF(B110="","",(VLOOKUP(B110,'Carbon Asset Database'!$A$3:$AB$876,4,0)&amp;" - "&amp;(VLOOKUP(B110,'Carbon Asset Database'!$A$3:$AB$876,5,0))))</f>
        <v/>
      </c>
      <c r="E110" s="108" t="str">
        <f>IF(B110="","",VLOOKUP(B110,'Carbon Asset Database'!$A$3:$AB$876,14,0))</f>
        <v/>
      </c>
      <c r="F110" s="116"/>
      <c r="G110" s="113" t="str">
        <f>IF(B110="","",F110*(VLOOKUP(B110,'Carbon Asset Database'!$A$3:$AB$876,16,0)))</f>
        <v/>
      </c>
      <c r="H110" s="116"/>
      <c r="I110" s="113" t="str">
        <f>IF(H110="","",IF(H110="Default",VLOOKUP(B110,'Carbon Asset Database'!$A$3:$AB$876,21,0),"N/A"))</f>
        <v/>
      </c>
      <c r="J110" s="113" t="str">
        <f>IF(H110="","",IF(H110="Default",VLOOKUP(B110,'Carbon Asset Database'!$A$3:$AB$876,22,0),"N/A"))</f>
        <v/>
      </c>
      <c r="K110" s="116"/>
      <c r="L110" s="116"/>
      <c r="M110" s="116" t="str">
        <f>IF(B110="","",F110*VLOOKUP(B110,'Carbon Asset Database'!$A$3:$AB$876,18,0))</f>
        <v/>
      </c>
      <c r="N110" s="116" t="str">
        <f>IF(B110="","",IF(H110="Default",F110*(VLOOKUP(B110,'Carbon Asset Database'!$A$3:$AB$876,19,0)),(G110/1000*K110*$U$2+G110/1000*L110*$U$3)))</f>
        <v/>
      </c>
      <c r="O110" s="121" t="str">
        <f>IF(A110="","",VLOOKUP(A110,'Dropdown lists'!$T$2:$U$18,2,0))</f>
        <v/>
      </c>
      <c r="P110" s="122" t="str">
        <f t="shared" si="2"/>
        <v/>
      </c>
      <c r="Q110" s="122" t="str">
        <f t="shared" si="3"/>
        <v/>
      </c>
    </row>
    <row r="111" spans="3:17" x14ac:dyDescent="0.3">
      <c r="C111" s="112" t="str">
        <f>IF(B111="","",VLOOKUP(B111,'Carbon Asset Database'!$A$3:$AB$876,12,0))</f>
        <v/>
      </c>
      <c r="D111" s="108" t="str">
        <f>IF(B111="","",(VLOOKUP(B111,'Carbon Asset Database'!$A$3:$AB$876,4,0)&amp;" - "&amp;(VLOOKUP(B111,'Carbon Asset Database'!$A$3:$AB$876,5,0))))</f>
        <v/>
      </c>
      <c r="E111" s="108" t="str">
        <f>IF(B111="","",VLOOKUP(B111,'Carbon Asset Database'!$A$3:$AB$876,14,0))</f>
        <v/>
      </c>
      <c r="F111" s="116"/>
      <c r="G111" s="113" t="str">
        <f>IF(B111="","",F111*(VLOOKUP(B111,'Carbon Asset Database'!$A$3:$AB$876,16,0)))</f>
        <v/>
      </c>
      <c r="H111" s="116"/>
      <c r="I111" s="113" t="str">
        <f>IF(H111="","",IF(H111="Default",VLOOKUP(B111,'Carbon Asset Database'!$A$3:$AB$876,21,0),"N/A"))</f>
        <v/>
      </c>
      <c r="J111" s="113" t="str">
        <f>IF(H111="","",IF(H111="Default",VLOOKUP(B111,'Carbon Asset Database'!$A$3:$AB$876,22,0),"N/A"))</f>
        <v/>
      </c>
      <c r="K111" s="116"/>
      <c r="L111" s="116"/>
      <c r="M111" s="116" t="str">
        <f>IF(B111="","",F111*VLOOKUP(B111,'Carbon Asset Database'!$A$3:$AB$876,18,0))</f>
        <v/>
      </c>
      <c r="N111" s="116" t="str">
        <f>IF(B111="","",IF(H111="Default",F111*(VLOOKUP(B111,'Carbon Asset Database'!$A$3:$AB$876,19,0)),(G111/1000*K111*$U$2+G111/1000*L111*$U$3)))</f>
        <v/>
      </c>
      <c r="O111" s="121" t="str">
        <f>IF(A111="","",VLOOKUP(A111,'Dropdown lists'!$T$2:$U$18,2,0))</f>
        <v/>
      </c>
      <c r="P111" s="122" t="str">
        <f t="shared" si="2"/>
        <v/>
      </c>
      <c r="Q111" s="122" t="str">
        <f t="shared" si="3"/>
        <v/>
      </c>
    </row>
    <row r="112" spans="3:17" x14ac:dyDescent="0.3">
      <c r="C112" s="112" t="str">
        <f>IF(B112="","",VLOOKUP(B112,'Carbon Asset Database'!$A$3:$AB$876,12,0))</f>
        <v/>
      </c>
      <c r="D112" s="108" t="str">
        <f>IF(B112="","",(VLOOKUP(B112,'Carbon Asset Database'!$A$3:$AB$876,4,0)&amp;" - "&amp;(VLOOKUP(B112,'Carbon Asset Database'!$A$3:$AB$876,5,0))))</f>
        <v/>
      </c>
      <c r="E112" s="108" t="str">
        <f>IF(B112="","",VLOOKUP(B112,'Carbon Asset Database'!$A$3:$AB$876,14,0))</f>
        <v/>
      </c>
      <c r="F112" s="116"/>
      <c r="G112" s="113" t="str">
        <f>IF(B112="","",F112*(VLOOKUP(B112,'Carbon Asset Database'!$A$3:$AB$876,16,0)))</f>
        <v/>
      </c>
      <c r="H112" s="116"/>
      <c r="I112" s="113" t="str">
        <f>IF(H112="","",IF(H112="Default",VLOOKUP(B112,'Carbon Asset Database'!$A$3:$AB$876,21,0),"N/A"))</f>
        <v/>
      </c>
      <c r="J112" s="113" t="str">
        <f>IF(H112="","",IF(H112="Default",VLOOKUP(B112,'Carbon Asset Database'!$A$3:$AB$876,22,0),"N/A"))</f>
        <v/>
      </c>
      <c r="K112" s="116"/>
      <c r="L112" s="116"/>
      <c r="M112" s="116" t="str">
        <f>IF(B112="","",F112*VLOOKUP(B112,'Carbon Asset Database'!$A$3:$AB$876,18,0))</f>
        <v/>
      </c>
      <c r="N112" s="116" t="str">
        <f>IF(B112="","",IF(H112="Default",F112*(VLOOKUP(B112,'Carbon Asset Database'!$A$3:$AB$876,19,0)),(G112/1000*K112*$U$2+G112/1000*L112*$U$3)))</f>
        <v/>
      </c>
      <c r="O112" s="121" t="str">
        <f>IF(A112="","",VLOOKUP(A112,'Dropdown lists'!$T$2:$U$18,2,0))</f>
        <v/>
      </c>
      <c r="P112" s="122" t="str">
        <f t="shared" si="2"/>
        <v/>
      </c>
      <c r="Q112" s="122" t="str">
        <f t="shared" si="3"/>
        <v/>
      </c>
    </row>
    <row r="113" spans="3:17" x14ac:dyDescent="0.3">
      <c r="C113" s="112" t="str">
        <f>IF(B113="","",VLOOKUP(B113,'Carbon Asset Database'!$A$3:$AB$876,12,0))</f>
        <v/>
      </c>
      <c r="D113" s="108" t="str">
        <f>IF(B113="","",(VLOOKUP(B113,'Carbon Asset Database'!$A$3:$AB$876,4,0)&amp;" - "&amp;(VLOOKUP(B113,'Carbon Asset Database'!$A$3:$AB$876,5,0))))</f>
        <v/>
      </c>
      <c r="E113" s="108" t="str">
        <f>IF(B113="","",VLOOKUP(B113,'Carbon Asset Database'!$A$3:$AB$876,14,0))</f>
        <v/>
      </c>
      <c r="F113" s="116"/>
      <c r="G113" s="113" t="str">
        <f>IF(B113="","",F113*(VLOOKUP(B113,'Carbon Asset Database'!$A$3:$AB$876,16,0)))</f>
        <v/>
      </c>
      <c r="H113" s="116"/>
      <c r="I113" s="113" t="str">
        <f>IF(H113="","",IF(H113="Default",VLOOKUP(B113,'Carbon Asset Database'!$A$3:$AB$876,21,0),"N/A"))</f>
        <v/>
      </c>
      <c r="J113" s="113" t="str">
        <f>IF(H113="","",IF(H113="Default",VLOOKUP(B113,'Carbon Asset Database'!$A$3:$AB$876,22,0),"N/A"))</f>
        <v/>
      </c>
      <c r="K113" s="116"/>
      <c r="L113" s="116"/>
      <c r="M113" s="116" t="str">
        <f>IF(B113="","",F113*VLOOKUP(B113,'Carbon Asset Database'!$A$3:$AB$876,18,0))</f>
        <v/>
      </c>
      <c r="N113" s="116" t="str">
        <f>IF(B113="","",IF(H113="Default",F113*(VLOOKUP(B113,'Carbon Asset Database'!$A$3:$AB$876,19,0)),(G113/1000*K113*$U$2+G113/1000*L113*$U$3)))</f>
        <v/>
      </c>
      <c r="O113" s="121" t="str">
        <f>IF(A113="","",VLOOKUP(A113,'Dropdown lists'!$T$2:$U$18,2,0))</f>
        <v/>
      </c>
      <c r="P113" s="122" t="str">
        <f t="shared" si="2"/>
        <v/>
      </c>
      <c r="Q113" s="122" t="str">
        <f t="shared" si="3"/>
        <v/>
      </c>
    </row>
    <row r="114" spans="3:17" x14ac:dyDescent="0.3">
      <c r="C114" s="112" t="str">
        <f>IF(B114="","",VLOOKUP(B114,'Carbon Asset Database'!$A$3:$AB$876,12,0))</f>
        <v/>
      </c>
      <c r="D114" s="108" t="str">
        <f>IF(B114="","",(VLOOKUP(B114,'Carbon Asset Database'!$A$3:$AB$876,4,0)&amp;" - "&amp;(VLOOKUP(B114,'Carbon Asset Database'!$A$3:$AB$876,5,0))))</f>
        <v/>
      </c>
      <c r="E114" s="108" t="str">
        <f>IF(B114="","",VLOOKUP(B114,'Carbon Asset Database'!$A$3:$AB$876,14,0))</f>
        <v/>
      </c>
      <c r="F114" s="116"/>
      <c r="G114" s="113" t="str">
        <f>IF(B114="","",F114*(VLOOKUP(B114,'Carbon Asset Database'!$A$3:$AB$876,16,0)))</f>
        <v/>
      </c>
      <c r="H114" s="116"/>
      <c r="I114" s="113" t="str">
        <f>IF(H114="","",IF(H114="Default",VLOOKUP(B114,'Carbon Asset Database'!$A$3:$AB$876,21,0),"N/A"))</f>
        <v/>
      </c>
      <c r="J114" s="113" t="str">
        <f>IF(H114="","",IF(H114="Default",VLOOKUP(B114,'Carbon Asset Database'!$A$3:$AB$876,22,0),"N/A"))</f>
        <v/>
      </c>
      <c r="K114" s="116"/>
      <c r="L114" s="116"/>
      <c r="M114" s="116" t="str">
        <f>IF(B114="","",F114*VLOOKUP(B114,'Carbon Asset Database'!$A$3:$AB$876,18,0))</f>
        <v/>
      </c>
      <c r="N114" s="116" t="str">
        <f>IF(B114="","",IF(H114="Default",F114*(VLOOKUP(B114,'Carbon Asset Database'!$A$3:$AB$876,19,0)),(G114/1000*K114*$U$2+G114/1000*L114*$U$3)))</f>
        <v/>
      </c>
      <c r="O114" s="121" t="str">
        <f>IF(A114="","",VLOOKUP(A114,'Dropdown lists'!$T$2:$U$18,2,0))</f>
        <v/>
      </c>
      <c r="P114" s="122" t="str">
        <f t="shared" si="2"/>
        <v/>
      </c>
      <c r="Q114" s="122" t="str">
        <f t="shared" si="3"/>
        <v/>
      </c>
    </row>
    <row r="115" spans="3:17" x14ac:dyDescent="0.3">
      <c r="C115" s="112" t="str">
        <f>IF(B115="","",VLOOKUP(B115,'Carbon Asset Database'!$A$3:$AB$876,12,0))</f>
        <v/>
      </c>
      <c r="D115" s="108" t="str">
        <f>IF(B115="","",(VLOOKUP(B115,'Carbon Asset Database'!$A$3:$AB$876,4,0)&amp;" - "&amp;(VLOOKUP(B115,'Carbon Asset Database'!$A$3:$AB$876,5,0))))</f>
        <v/>
      </c>
      <c r="E115" s="108" t="str">
        <f>IF(B115="","",VLOOKUP(B115,'Carbon Asset Database'!$A$3:$AB$876,14,0))</f>
        <v/>
      </c>
      <c r="F115" s="116"/>
      <c r="G115" s="113" t="str">
        <f>IF(B115="","",F115*(VLOOKUP(B115,'Carbon Asset Database'!$A$3:$AB$876,16,0)))</f>
        <v/>
      </c>
      <c r="H115" s="116"/>
      <c r="I115" s="113" t="str">
        <f>IF(H115="","",IF(H115="Default",VLOOKUP(B115,'Carbon Asset Database'!$A$3:$AB$876,21,0),"N/A"))</f>
        <v/>
      </c>
      <c r="J115" s="113" t="str">
        <f>IF(H115="","",IF(H115="Default",VLOOKUP(B115,'Carbon Asset Database'!$A$3:$AB$876,22,0),"N/A"))</f>
        <v/>
      </c>
      <c r="K115" s="116"/>
      <c r="L115" s="116"/>
      <c r="M115" s="116" t="str">
        <f>IF(B115="","",F115*VLOOKUP(B115,'Carbon Asset Database'!$A$3:$AB$876,18,0))</f>
        <v/>
      </c>
      <c r="N115" s="116" t="str">
        <f>IF(B115="","",IF(H115="Default",F115*(VLOOKUP(B115,'Carbon Asset Database'!$A$3:$AB$876,19,0)),(G115/1000*K115*$U$2+G115/1000*L115*$U$3)))</f>
        <v/>
      </c>
      <c r="O115" s="121" t="str">
        <f>IF(A115="","",VLOOKUP(A115,'Dropdown lists'!$T$2:$U$18,2,0))</f>
        <v/>
      </c>
      <c r="P115" s="122" t="str">
        <f t="shared" si="2"/>
        <v/>
      </c>
      <c r="Q115" s="122" t="str">
        <f t="shared" si="3"/>
        <v/>
      </c>
    </row>
    <row r="116" spans="3:17" x14ac:dyDescent="0.3">
      <c r="C116" s="112" t="str">
        <f>IF(B116="","",VLOOKUP(B116,'Carbon Asset Database'!$A$3:$AB$876,12,0))</f>
        <v/>
      </c>
      <c r="D116" s="108" t="str">
        <f>IF(B116="","",(VLOOKUP(B116,'Carbon Asset Database'!$A$3:$AB$876,4,0)&amp;" - "&amp;(VLOOKUP(B116,'Carbon Asset Database'!$A$3:$AB$876,5,0))))</f>
        <v/>
      </c>
      <c r="E116" s="108" t="str">
        <f>IF(B116="","",VLOOKUP(B116,'Carbon Asset Database'!$A$3:$AB$876,14,0))</f>
        <v/>
      </c>
      <c r="F116" s="116"/>
      <c r="G116" s="113" t="str">
        <f>IF(B116="","",F116*(VLOOKUP(B116,'Carbon Asset Database'!$A$3:$AB$876,16,0)))</f>
        <v/>
      </c>
      <c r="H116" s="116"/>
      <c r="I116" s="113" t="str">
        <f>IF(H116="","",IF(H116="Default",VLOOKUP(B116,'Carbon Asset Database'!$A$3:$AB$876,21,0),"N/A"))</f>
        <v/>
      </c>
      <c r="J116" s="113" t="str">
        <f>IF(H116="","",IF(H116="Default",VLOOKUP(B116,'Carbon Asset Database'!$A$3:$AB$876,22,0),"N/A"))</f>
        <v/>
      </c>
      <c r="K116" s="116"/>
      <c r="L116" s="116"/>
      <c r="M116" s="116" t="str">
        <f>IF(B116="","",F116*VLOOKUP(B116,'Carbon Asset Database'!$A$3:$AB$876,18,0))</f>
        <v/>
      </c>
      <c r="N116" s="116" t="str">
        <f>IF(B116="","",IF(H116="Default",F116*(VLOOKUP(B116,'Carbon Asset Database'!$A$3:$AB$876,19,0)),(G116/1000*K116*$U$2+G116/1000*L116*$U$3)))</f>
        <v/>
      </c>
      <c r="O116" s="121" t="str">
        <f>IF(A116="","",VLOOKUP(A116,'Dropdown lists'!$T$2:$U$18,2,0))</f>
        <v/>
      </c>
      <c r="P116" s="122" t="str">
        <f t="shared" si="2"/>
        <v/>
      </c>
      <c r="Q116" s="122" t="str">
        <f t="shared" si="3"/>
        <v/>
      </c>
    </row>
    <row r="117" spans="3:17" x14ac:dyDescent="0.3">
      <c r="C117" s="112" t="str">
        <f>IF(B117="","",VLOOKUP(B117,'Carbon Asset Database'!$A$3:$AB$876,12,0))</f>
        <v/>
      </c>
      <c r="D117" s="108" t="str">
        <f>IF(B117="","",(VLOOKUP(B117,'Carbon Asset Database'!$A$3:$AB$876,4,0)&amp;" - "&amp;(VLOOKUP(B117,'Carbon Asset Database'!$A$3:$AB$876,5,0))))</f>
        <v/>
      </c>
      <c r="E117" s="108" t="str">
        <f>IF(B117="","",VLOOKUP(B117,'Carbon Asset Database'!$A$3:$AB$876,14,0))</f>
        <v/>
      </c>
      <c r="F117" s="116"/>
      <c r="G117" s="113" t="str">
        <f>IF(B117="","",F117*(VLOOKUP(B117,'Carbon Asset Database'!$A$3:$AB$876,16,0)))</f>
        <v/>
      </c>
      <c r="H117" s="116"/>
      <c r="I117" s="113" t="str">
        <f>IF(H117="","",IF(H117="Default",VLOOKUP(B117,'Carbon Asset Database'!$A$3:$AB$876,21,0),"N/A"))</f>
        <v/>
      </c>
      <c r="J117" s="113" t="str">
        <f>IF(H117="","",IF(H117="Default",VLOOKUP(B117,'Carbon Asset Database'!$A$3:$AB$876,22,0),"N/A"))</f>
        <v/>
      </c>
      <c r="K117" s="116"/>
      <c r="L117" s="116"/>
      <c r="M117" s="116" t="str">
        <f>IF(B117="","",F117*VLOOKUP(B117,'Carbon Asset Database'!$A$3:$AB$876,18,0))</f>
        <v/>
      </c>
      <c r="N117" s="116" t="str">
        <f>IF(B117="","",IF(H117="Default",F117*(VLOOKUP(B117,'Carbon Asset Database'!$A$3:$AB$876,19,0)),(G117/1000*K117*$U$2+G117/1000*L117*$U$3)))</f>
        <v/>
      </c>
      <c r="O117" s="121" t="str">
        <f>IF(A117="","",VLOOKUP(A117,'Dropdown lists'!$T$2:$U$18,2,0))</f>
        <v/>
      </c>
      <c r="P117" s="122" t="str">
        <f t="shared" si="2"/>
        <v/>
      </c>
      <c r="Q117" s="122" t="str">
        <f t="shared" si="3"/>
        <v/>
      </c>
    </row>
    <row r="118" spans="3:17" x14ac:dyDescent="0.3">
      <c r="C118" s="112" t="str">
        <f>IF(B118="","",VLOOKUP(B118,'Carbon Asset Database'!$A$3:$AB$876,12,0))</f>
        <v/>
      </c>
      <c r="D118" s="108" t="str">
        <f>IF(B118="","",(VLOOKUP(B118,'Carbon Asset Database'!$A$3:$AB$876,4,0)&amp;" - "&amp;(VLOOKUP(B118,'Carbon Asset Database'!$A$3:$AB$876,5,0))))</f>
        <v/>
      </c>
      <c r="E118" s="108" t="str">
        <f>IF(B118="","",VLOOKUP(B118,'Carbon Asset Database'!$A$3:$AB$876,14,0))</f>
        <v/>
      </c>
      <c r="F118" s="116"/>
      <c r="G118" s="113" t="str">
        <f>IF(B118="","",F118*(VLOOKUP(B118,'Carbon Asset Database'!$A$3:$AB$876,16,0)))</f>
        <v/>
      </c>
      <c r="H118" s="116"/>
      <c r="I118" s="113" t="str">
        <f>IF(H118="","",IF(H118="Default",VLOOKUP(B118,'Carbon Asset Database'!$A$3:$AB$876,21,0),"N/A"))</f>
        <v/>
      </c>
      <c r="J118" s="113" t="str">
        <f>IF(H118="","",IF(H118="Default",VLOOKUP(B118,'Carbon Asset Database'!$A$3:$AB$876,22,0),"N/A"))</f>
        <v/>
      </c>
      <c r="K118" s="116"/>
      <c r="L118" s="116"/>
      <c r="M118" s="116" t="str">
        <f>IF(B118="","",F118*VLOOKUP(B118,'Carbon Asset Database'!$A$3:$AB$876,18,0))</f>
        <v/>
      </c>
      <c r="N118" s="116" t="str">
        <f>IF(B118="","",IF(H118="Default",F118*(VLOOKUP(B118,'Carbon Asset Database'!$A$3:$AB$876,19,0)),(G118/1000*K118*$U$2+G118/1000*L118*$U$3)))</f>
        <v/>
      </c>
      <c r="O118" s="121" t="str">
        <f>IF(A118="","",VLOOKUP(A118,'Dropdown lists'!$T$2:$U$18,2,0))</f>
        <v/>
      </c>
      <c r="P118" s="122" t="str">
        <f t="shared" si="2"/>
        <v/>
      </c>
      <c r="Q118" s="122" t="str">
        <f t="shared" si="3"/>
        <v/>
      </c>
    </row>
    <row r="119" spans="3:17" x14ac:dyDescent="0.3">
      <c r="C119" s="112" t="str">
        <f>IF(B119="","",VLOOKUP(B119,'Carbon Asset Database'!$A$3:$AB$876,12,0))</f>
        <v/>
      </c>
      <c r="D119" s="108" t="str">
        <f>IF(B119="","",(VLOOKUP(B119,'Carbon Asset Database'!$A$3:$AB$876,4,0)&amp;" - "&amp;(VLOOKUP(B119,'Carbon Asset Database'!$A$3:$AB$876,5,0))))</f>
        <v/>
      </c>
      <c r="E119" s="108" t="str">
        <f>IF(B119="","",VLOOKUP(B119,'Carbon Asset Database'!$A$3:$AB$876,14,0))</f>
        <v/>
      </c>
      <c r="F119" s="116"/>
      <c r="G119" s="113" t="str">
        <f>IF(B119="","",F119*(VLOOKUP(B119,'Carbon Asset Database'!$A$3:$AB$876,16,0)))</f>
        <v/>
      </c>
      <c r="H119" s="116"/>
      <c r="I119" s="113" t="str">
        <f>IF(H119="","",IF(H119="Default",VLOOKUP(B119,'Carbon Asset Database'!$A$3:$AB$876,21,0),"N/A"))</f>
        <v/>
      </c>
      <c r="J119" s="113" t="str">
        <f>IF(H119="","",IF(H119="Default",VLOOKUP(B119,'Carbon Asset Database'!$A$3:$AB$876,22,0),"N/A"))</f>
        <v/>
      </c>
      <c r="K119" s="116"/>
      <c r="L119" s="116"/>
      <c r="M119" s="116" t="str">
        <f>IF(B119="","",F119*VLOOKUP(B119,'Carbon Asset Database'!$A$3:$AB$876,18,0))</f>
        <v/>
      </c>
      <c r="N119" s="116" t="str">
        <f>IF(B119="","",IF(H119="Default",F119*(VLOOKUP(B119,'Carbon Asset Database'!$A$3:$AB$876,19,0)),(G119/1000*K119*$U$2+G119/1000*L119*$U$3)))</f>
        <v/>
      </c>
      <c r="O119" s="121" t="str">
        <f>IF(A119="","",VLOOKUP(A119,'Dropdown lists'!$T$2:$U$18,2,0))</f>
        <v/>
      </c>
      <c r="P119" s="122" t="str">
        <f t="shared" si="2"/>
        <v/>
      </c>
      <c r="Q119" s="122" t="str">
        <f t="shared" si="3"/>
        <v/>
      </c>
    </row>
    <row r="120" spans="3:17" x14ac:dyDescent="0.3">
      <c r="C120" s="112" t="str">
        <f>IF(B120="","",VLOOKUP(B120,'Carbon Asset Database'!$A$3:$AB$876,12,0))</f>
        <v/>
      </c>
      <c r="D120" s="108" t="str">
        <f>IF(B120="","",(VLOOKUP(B120,'Carbon Asset Database'!$A$3:$AB$876,4,0)&amp;" - "&amp;(VLOOKUP(B120,'Carbon Asset Database'!$A$3:$AB$876,5,0))))</f>
        <v/>
      </c>
      <c r="E120" s="108" t="str">
        <f>IF(B120="","",VLOOKUP(B120,'Carbon Asset Database'!$A$3:$AB$876,14,0))</f>
        <v/>
      </c>
      <c r="F120" s="116"/>
      <c r="G120" s="113" t="str">
        <f>IF(B120="","",F120*(VLOOKUP(B120,'Carbon Asset Database'!$A$3:$AB$876,16,0)))</f>
        <v/>
      </c>
      <c r="H120" s="116"/>
      <c r="I120" s="113" t="str">
        <f>IF(H120="","",IF(H120="Default",VLOOKUP(B120,'Carbon Asset Database'!$A$3:$AB$876,21,0),"N/A"))</f>
        <v/>
      </c>
      <c r="J120" s="113" t="str">
        <f>IF(H120="","",IF(H120="Default",VLOOKUP(B120,'Carbon Asset Database'!$A$3:$AB$876,22,0),"N/A"))</f>
        <v/>
      </c>
      <c r="K120" s="116"/>
      <c r="L120" s="116"/>
      <c r="M120" s="116" t="str">
        <f>IF(B120="","",F120*VLOOKUP(B120,'Carbon Asset Database'!$A$3:$AB$876,18,0))</f>
        <v/>
      </c>
      <c r="N120" s="116" t="str">
        <f>IF(B120="","",IF(H120="Default",F120*(VLOOKUP(B120,'Carbon Asset Database'!$A$3:$AB$876,19,0)),(G120/1000*K120*$U$2+G120/1000*L120*$U$3)))</f>
        <v/>
      </c>
      <c r="O120" s="121" t="str">
        <f>IF(A120="","",VLOOKUP(A120,'Dropdown lists'!$T$2:$U$18,2,0))</f>
        <v/>
      </c>
      <c r="P120" s="122" t="str">
        <f t="shared" si="2"/>
        <v/>
      </c>
      <c r="Q120" s="122" t="str">
        <f t="shared" si="3"/>
        <v/>
      </c>
    </row>
    <row r="121" spans="3:17" x14ac:dyDescent="0.3">
      <c r="C121" s="112" t="str">
        <f>IF(B121="","",VLOOKUP(B121,'Carbon Asset Database'!$A$3:$AB$876,12,0))</f>
        <v/>
      </c>
      <c r="D121" s="108" t="str">
        <f>IF(B121="","",(VLOOKUP(B121,'Carbon Asset Database'!$A$3:$AB$876,4,0)&amp;" - "&amp;(VLOOKUP(B121,'Carbon Asset Database'!$A$3:$AB$876,5,0))))</f>
        <v/>
      </c>
      <c r="E121" s="108" t="str">
        <f>IF(B121="","",VLOOKUP(B121,'Carbon Asset Database'!$A$3:$AB$876,14,0))</f>
        <v/>
      </c>
      <c r="F121" s="116"/>
      <c r="G121" s="113" t="str">
        <f>IF(B121="","",F121*(VLOOKUP(B121,'Carbon Asset Database'!$A$3:$AB$876,16,0)))</f>
        <v/>
      </c>
      <c r="H121" s="116"/>
      <c r="I121" s="113" t="str">
        <f>IF(H121="","",IF(H121="Default",VLOOKUP(B121,'Carbon Asset Database'!$A$3:$AB$876,21,0),"N/A"))</f>
        <v/>
      </c>
      <c r="J121" s="113" t="str">
        <f>IF(H121="","",IF(H121="Default",VLOOKUP(B121,'Carbon Asset Database'!$A$3:$AB$876,22,0),"N/A"))</f>
        <v/>
      </c>
      <c r="K121" s="116"/>
      <c r="L121" s="116"/>
      <c r="M121" s="116" t="str">
        <f>IF(B121="","",F121*VLOOKUP(B121,'Carbon Asset Database'!$A$3:$AB$876,18,0))</f>
        <v/>
      </c>
      <c r="N121" s="116" t="str">
        <f>IF(B121="","",IF(H121="Default",F121*(VLOOKUP(B121,'Carbon Asset Database'!$A$3:$AB$876,19,0)),(G121/1000*K121*$U$2+G121/1000*L121*$U$3)))</f>
        <v/>
      </c>
      <c r="O121" s="121" t="str">
        <f>IF(A121="","",VLOOKUP(A121,'Dropdown lists'!$T$2:$U$18,2,0))</f>
        <v/>
      </c>
      <c r="P121" s="122" t="str">
        <f t="shared" si="2"/>
        <v/>
      </c>
      <c r="Q121" s="122" t="str">
        <f t="shared" si="3"/>
        <v/>
      </c>
    </row>
    <row r="122" spans="3:17" x14ac:dyDescent="0.3">
      <c r="C122" s="112" t="str">
        <f>IF(B122="","",VLOOKUP(B122,'Carbon Asset Database'!$A$3:$AB$876,12,0))</f>
        <v/>
      </c>
      <c r="D122" s="108" t="str">
        <f>IF(B122="","",(VLOOKUP(B122,'Carbon Asset Database'!$A$3:$AB$876,4,0)&amp;" - "&amp;(VLOOKUP(B122,'Carbon Asset Database'!$A$3:$AB$876,5,0))))</f>
        <v/>
      </c>
      <c r="E122" s="108" t="str">
        <f>IF(B122="","",VLOOKUP(B122,'Carbon Asset Database'!$A$3:$AB$876,14,0))</f>
        <v/>
      </c>
      <c r="F122" s="116"/>
      <c r="G122" s="113" t="str">
        <f>IF(B122="","",F122*(VLOOKUP(B122,'Carbon Asset Database'!$A$3:$AB$876,16,0)))</f>
        <v/>
      </c>
      <c r="H122" s="116"/>
      <c r="I122" s="113" t="str">
        <f>IF(H122="","",IF(H122="Default",VLOOKUP(B122,'Carbon Asset Database'!$A$3:$AB$876,21,0),"N/A"))</f>
        <v/>
      </c>
      <c r="J122" s="113" t="str">
        <f>IF(H122="","",IF(H122="Default",VLOOKUP(B122,'Carbon Asset Database'!$A$3:$AB$876,22,0),"N/A"))</f>
        <v/>
      </c>
      <c r="K122" s="116"/>
      <c r="L122" s="116"/>
      <c r="M122" s="116" t="str">
        <f>IF(B122="","",F122*VLOOKUP(B122,'Carbon Asset Database'!$A$3:$AB$876,18,0))</f>
        <v/>
      </c>
      <c r="N122" s="116" t="str">
        <f>IF(B122="","",IF(H122="Default",F122*(VLOOKUP(B122,'Carbon Asset Database'!$A$3:$AB$876,19,0)),(G122/1000*K122*$U$2+G122/1000*L122*$U$3)))</f>
        <v/>
      </c>
      <c r="O122" s="121" t="str">
        <f>IF(A122="","",VLOOKUP(A122,'Dropdown lists'!$T$2:$U$18,2,0))</f>
        <v/>
      </c>
      <c r="P122" s="122" t="str">
        <f t="shared" si="2"/>
        <v/>
      </c>
      <c r="Q122" s="122" t="str">
        <f t="shared" si="3"/>
        <v/>
      </c>
    </row>
    <row r="123" spans="3:17" x14ac:dyDescent="0.3">
      <c r="C123" s="112" t="str">
        <f>IF(B123="","",VLOOKUP(B123,'Carbon Asset Database'!$A$3:$AB$876,12,0))</f>
        <v/>
      </c>
      <c r="D123" s="108" t="str">
        <f>IF(B123="","",(VLOOKUP(B123,'Carbon Asset Database'!$A$3:$AB$876,4,0)&amp;" - "&amp;(VLOOKUP(B123,'Carbon Asset Database'!$A$3:$AB$876,5,0))))</f>
        <v/>
      </c>
      <c r="E123" s="108" t="str">
        <f>IF(B123="","",VLOOKUP(B123,'Carbon Asset Database'!$A$3:$AB$876,14,0))</f>
        <v/>
      </c>
      <c r="F123" s="116"/>
      <c r="G123" s="113" t="str">
        <f>IF(B123="","",F123*(VLOOKUP(B123,'Carbon Asset Database'!$A$3:$AB$876,16,0)))</f>
        <v/>
      </c>
      <c r="H123" s="116"/>
      <c r="I123" s="113" t="str">
        <f>IF(H123="","",IF(H123="Default",VLOOKUP(B123,'Carbon Asset Database'!$A$3:$AB$876,21,0),"N/A"))</f>
        <v/>
      </c>
      <c r="J123" s="113" t="str">
        <f>IF(H123="","",IF(H123="Default",VLOOKUP(B123,'Carbon Asset Database'!$A$3:$AB$876,22,0),"N/A"))</f>
        <v/>
      </c>
      <c r="K123" s="116"/>
      <c r="L123" s="116"/>
      <c r="M123" s="116" t="str">
        <f>IF(B123="","",F123*VLOOKUP(B123,'Carbon Asset Database'!$A$3:$AB$876,18,0))</f>
        <v/>
      </c>
      <c r="N123" s="116" t="str">
        <f>IF(B123="","",IF(H123="Default",F123*(VLOOKUP(B123,'Carbon Asset Database'!$A$3:$AB$876,19,0)),(G123/1000*K123*$U$2+G123/1000*L123*$U$3)))</f>
        <v/>
      </c>
      <c r="O123" s="121" t="str">
        <f>IF(A123="","",VLOOKUP(A123,'Dropdown lists'!$T$2:$U$18,2,0))</f>
        <v/>
      </c>
      <c r="P123" s="122" t="str">
        <f t="shared" si="2"/>
        <v/>
      </c>
      <c r="Q123" s="122" t="str">
        <f t="shared" si="3"/>
        <v/>
      </c>
    </row>
    <row r="124" spans="3:17" x14ac:dyDescent="0.3">
      <c r="C124" s="112" t="str">
        <f>IF(B124="","",VLOOKUP(B124,'Carbon Asset Database'!$A$3:$AB$876,12,0))</f>
        <v/>
      </c>
      <c r="D124" s="108" t="str">
        <f>IF(B124="","",(VLOOKUP(B124,'Carbon Asset Database'!$A$3:$AB$876,4,0)&amp;" - "&amp;(VLOOKUP(B124,'Carbon Asset Database'!$A$3:$AB$876,5,0))))</f>
        <v/>
      </c>
      <c r="E124" s="108" t="str">
        <f>IF(B124="","",VLOOKUP(B124,'Carbon Asset Database'!$A$3:$AB$876,14,0))</f>
        <v/>
      </c>
      <c r="F124" s="116"/>
      <c r="G124" s="113" t="str">
        <f>IF(B124="","",F124*(VLOOKUP(B124,'Carbon Asset Database'!$A$3:$AB$876,16,0)))</f>
        <v/>
      </c>
      <c r="H124" s="116"/>
      <c r="I124" s="113" t="str">
        <f>IF(H124="","",IF(H124="Default",VLOOKUP(B124,'Carbon Asset Database'!$A$3:$AB$876,21,0),"N/A"))</f>
        <v/>
      </c>
      <c r="J124" s="113" t="str">
        <f>IF(H124="","",IF(H124="Default",VLOOKUP(B124,'Carbon Asset Database'!$A$3:$AB$876,22,0),"N/A"))</f>
        <v/>
      </c>
      <c r="K124" s="116"/>
      <c r="L124" s="116"/>
      <c r="M124" s="116" t="str">
        <f>IF(B124="","",F124*VLOOKUP(B124,'Carbon Asset Database'!$A$3:$AB$876,18,0))</f>
        <v/>
      </c>
      <c r="N124" s="116" t="str">
        <f>IF(B124="","",IF(H124="Default",F124*(VLOOKUP(B124,'Carbon Asset Database'!$A$3:$AB$876,19,0)),(G124/1000*K124*$U$2+G124/1000*L124*$U$3)))</f>
        <v/>
      </c>
      <c r="O124" s="121" t="str">
        <f>IF(A124="","",VLOOKUP(A124,'Dropdown lists'!$T$2:$U$18,2,0))</f>
        <v/>
      </c>
      <c r="P124" s="122" t="str">
        <f t="shared" si="2"/>
        <v/>
      </c>
      <c r="Q124" s="122" t="str">
        <f t="shared" si="3"/>
        <v/>
      </c>
    </row>
    <row r="125" spans="3:17" x14ac:dyDescent="0.3">
      <c r="C125" s="112" t="str">
        <f>IF(B125="","",VLOOKUP(B125,'Carbon Asset Database'!$A$3:$AB$876,12,0))</f>
        <v/>
      </c>
      <c r="D125" s="108" t="str">
        <f>IF(B125="","",(VLOOKUP(B125,'Carbon Asset Database'!$A$3:$AB$876,4,0)&amp;" - "&amp;(VLOOKUP(B125,'Carbon Asset Database'!$A$3:$AB$876,5,0))))</f>
        <v/>
      </c>
      <c r="E125" s="108" t="str">
        <f>IF(B125="","",VLOOKUP(B125,'Carbon Asset Database'!$A$3:$AB$876,14,0))</f>
        <v/>
      </c>
      <c r="F125" s="116"/>
      <c r="G125" s="113" t="str">
        <f>IF(B125="","",F125*(VLOOKUP(B125,'Carbon Asset Database'!$A$3:$AB$876,16,0)))</f>
        <v/>
      </c>
      <c r="H125" s="116"/>
      <c r="I125" s="113" t="str">
        <f>IF(H125="","",IF(H125="Default",VLOOKUP(B125,'Carbon Asset Database'!$A$3:$AB$876,21,0),"N/A"))</f>
        <v/>
      </c>
      <c r="J125" s="113" t="str">
        <f>IF(H125="","",IF(H125="Default",VLOOKUP(B125,'Carbon Asset Database'!$A$3:$AB$876,22,0),"N/A"))</f>
        <v/>
      </c>
      <c r="K125" s="116"/>
      <c r="L125" s="116"/>
      <c r="M125" s="116" t="str">
        <f>IF(B125="","",F125*VLOOKUP(B125,'Carbon Asset Database'!$A$3:$AB$876,18,0))</f>
        <v/>
      </c>
      <c r="N125" s="116" t="str">
        <f>IF(B125="","",IF(H125="Default",F125*(VLOOKUP(B125,'Carbon Asset Database'!$A$3:$AB$876,19,0)),(G125/1000*K125*$U$2+G125/1000*L125*$U$3)))</f>
        <v/>
      </c>
      <c r="O125" s="121" t="str">
        <f>IF(A125="","",VLOOKUP(A125,'Dropdown lists'!$T$2:$U$18,2,0))</f>
        <v/>
      </c>
      <c r="P125" s="122" t="str">
        <f t="shared" si="2"/>
        <v/>
      </c>
      <c r="Q125" s="122" t="str">
        <f t="shared" si="3"/>
        <v/>
      </c>
    </row>
    <row r="126" spans="3:17" x14ac:dyDescent="0.3">
      <c r="C126" s="112" t="str">
        <f>IF(B126="","",VLOOKUP(B126,'Carbon Asset Database'!$A$3:$AB$876,12,0))</f>
        <v/>
      </c>
      <c r="D126" s="108" t="str">
        <f>IF(B126="","",(VLOOKUP(B126,'Carbon Asset Database'!$A$3:$AB$876,4,0)&amp;" - "&amp;(VLOOKUP(B126,'Carbon Asset Database'!$A$3:$AB$876,5,0))))</f>
        <v/>
      </c>
      <c r="E126" s="108" t="str">
        <f>IF(B126="","",VLOOKUP(B126,'Carbon Asset Database'!$A$3:$AB$876,14,0))</f>
        <v/>
      </c>
      <c r="F126" s="116"/>
      <c r="G126" s="113" t="str">
        <f>IF(B126="","",F126*(VLOOKUP(B126,'Carbon Asset Database'!$A$3:$AB$876,16,0)))</f>
        <v/>
      </c>
      <c r="H126" s="116"/>
      <c r="I126" s="113" t="str">
        <f>IF(H126="","",IF(H126="Default",VLOOKUP(B126,'Carbon Asset Database'!$A$3:$AB$876,21,0),"N/A"))</f>
        <v/>
      </c>
      <c r="J126" s="113" t="str">
        <f>IF(H126="","",IF(H126="Default",VLOOKUP(B126,'Carbon Asset Database'!$A$3:$AB$876,22,0),"N/A"))</f>
        <v/>
      </c>
      <c r="K126" s="116"/>
      <c r="L126" s="116"/>
      <c r="M126" s="116" t="str">
        <f>IF(B126="","",F126*VLOOKUP(B126,'Carbon Asset Database'!$A$3:$AB$876,18,0))</f>
        <v/>
      </c>
      <c r="N126" s="116" t="str">
        <f>IF(B126="","",IF(H126="Default",F126*(VLOOKUP(B126,'Carbon Asset Database'!$A$3:$AB$876,19,0)),(G126/1000*K126*$U$2+G126/1000*L126*$U$3)))</f>
        <v/>
      </c>
      <c r="O126" s="121" t="str">
        <f>IF(A126="","",VLOOKUP(A126,'Dropdown lists'!$T$2:$U$18,2,0))</f>
        <v/>
      </c>
      <c r="P126" s="122" t="str">
        <f t="shared" si="2"/>
        <v/>
      </c>
      <c r="Q126" s="122" t="str">
        <f t="shared" si="3"/>
        <v/>
      </c>
    </row>
    <row r="127" spans="3:17" x14ac:dyDescent="0.3">
      <c r="C127" s="112" t="str">
        <f>IF(B127="","",VLOOKUP(B127,'Carbon Asset Database'!$A$3:$AB$876,12,0))</f>
        <v/>
      </c>
      <c r="D127" s="108" t="str">
        <f>IF(B127="","",(VLOOKUP(B127,'Carbon Asset Database'!$A$3:$AB$876,4,0)&amp;" - "&amp;(VLOOKUP(B127,'Carbon Asset Database'!$A$3:$AB$876,5,0))))</f>
        <v/>
      </c>
      <c r="E127" s="108" t="str">
        <f>IF(B127="","",VLOOKUP(B127,'Carbon Asset Database'!$A$3:$AB$876,14,0))</f>
        <v/>
      </c>
      <c r="F127" s="116"/>
      <c r="G127" s="113" t="str">
        <f>IF(B127="","",F127*(VLOOKUP(B127,'Carbon Asset Database'!$A$3:$AB$876,16,0)))</f>
        <v/>
      </c>
      <c r="H127" s="116"/>
      <c r="I127" s="113" t="str">
        <f>IF(H127="","",IF(H127="Default",VLOOKUP(B127,'Carbon Asset Database'!$A$3:$AB$876,21,0),"N/A"))</f>
        <v/>
      </c>
      <c r="J127" s="113" t="str">
        <f>IF(H127="","",IF(H127="Default",VLOOKUP(B127,'Carbon Asset Database'!$A$3:$AB$876,22,0),"N/A"))</f>
        <v/>
      </c>
      <c r="K127" s="116"/>
      <c r="L127" s="116"/>
      <c r="M127" s="116" t="str">
        <f>IF(B127="","",F127*VLOOKUP(B127,'Carbon Asset Database'!$A$3:$AB$876,18,0))</f>
        <v/>
      </c>
      <c r="N127" s="116" t="str">
        <f>IF(B127="","",IF(H127="Default",F127*(VLOOKUP(B127,'Carbon Asset Database'!$A$3:$AB$876,19,0)),(G127/1000*K127*$U$2+G127/1000*L127*$U$3)))</f>
        <v/>
      </c>
      <c r="O127" s="121" t="str">
        <f>IF(A127="","",VLOOKUP(A127,'Dropdown lists'!$T$2:$U$18,2,0))</f>
        <v/>
      </c>
      <c r="P127" s="122" t="str">
        <f t="shared" si="2"/>
        <v/>
      </c>
      <c r="Q127" s="122" t="str">
        <f t="shared" si="3"/>
        <v/>
      </c>
    </row>
    <row r="128" spans="3:17" x14ac:dyDescent="0.3">
      <c r="C128" s="112" t="str">
        <f>IF(B128="","",VLOOKUP(B128,'Carbon Asset Database'!$A$3:$AB$876,12,0))</f>
        <v/>
      </c>
      <c r="D128" s="108" t="str">
        <f>IF(B128="","",(VLOOKUP(B128,'Carbon Asset Database'!$A$3:$AB$876,4,0)&amp;" - "&amp;(VLOOKUP(B128,'Carbon Asset Database'!$A$3:$AB$876,5,0))))</f>
        <v/>
      </c>
      <c r="E128" s="108" t="str">
        <f>IF(B128="","",VLOOKUP(B128,'Carbon Asset Database'!$A$3:$AB$876,14,0))</f>
        <v/>
      </c>
      <c r="F128" s="116"/>
      <c r="G128" s="113" t="str">
        <f>IF(B128="","",F128*(VLOOKUP(B128,'Carbon Asset Database'!$A$3:$AB$876,16,0)))</f>
        <v/>
      </c>
      <c r="H128" s="116"/>
      <c r="I128" s="113" t="str">
        <f>IF(H128="","",IF(H128="Default",VLOOKUP(B128,'Carbon Asset Database'!$A$3:$AB$876,21,0),"N/A"))</f>
        <v/>
      </c>
      <c r="J128" s="113" t="str">
        <f>IF(H128="","",IF(H128="Default",VLOOKUP(B128,'Carbon Asset Database'!$A$3:$AB$876,22,0),"N/A"))</f>
        <v/>
      </c>
      <c r="K128" s="116"/>
      <c r="L128" s="116"/>
      <c r="M128" s="116" t="str">
        <f>IF(B128="","",F128*VLOOKUP(B128,'Carbon Asset Database'!$A$3:$AB$876,18,0))</f>
        <v/>
      </c>
      <c r="N128" s="116" t="str">
        <f>IF(B128="","",IF(H128="Default",F128*(VLOOKUP(B128,'Carbon Asset Database'!$A$3:$AB$876,19,0)),(G128/1000*K128*$U$2+G128/1000*L128*$U$3)))</f>
        <v/>
      </c>
      <c r="O128" s="121" t="str">
        <f>IF(A128="","",VLOOKUP(A128,'Dropdown lists'!$T$2:$U$18,2,0))</f>
        <v/>
      </c>
      <c r="P128" s="122" t="str">
        <f t="shared" si="2"/>
        <v/>
      </c>
      <c r="Q128" s="122" t="str">
        <f t="shared" si="3"/>
        <v/>
      </c>
    </row>
    <row r="129" spans="3:17" x14ac:dyDescent="0.3">
      <c r="C129" s="112" t="str">
        <f>IF(B129="","",VLOOKUP(B129,'Carbon Asset Database'!$A$3:$AB$876,12,0))</f>
        <v/>
      </c>
      <c r="D129" s="108" t="str">
        <f>IF(B129="","",(VLOOKUP(B129,'Carbon Asset Database'!$A$3:$AB$876,4,0)&amp;" - "&amp;(VLOOKUP(B129,'Carbon Asset Database'!$A$3:$AB$876,5,0))))</f>
        <v/>
      </c>
      <c r="E129" s="108" t="str">
        <f>IF(B129="","",VLOOKUP(B129,'Carbon Asset Database'!$A$3:$AB$876,14,0))</f>
        <v/>
      </c>
      <c r="F129" s="116"/>
      <c r="G129" s="113" t="str">
        <f>IF(B129="","",F129*(VLOOKUP(B129,'Carbon Asset Database'!$A$3:$AB$876,16,0)))</f>
        <v/>
      </c>
      <c r="H129" s="116"/>
      <c r="I129" s="113" t="str">
        <f>IF(H129="","",IF(H129="Default",VLOOKUP(B129,'Carbon Asset Database'!$A$3:$AB$876,21,0),"N/A"))</f>
        <v/>
      </c>
      <c r="J129" s="113" t="str">
        <f>IF(H129="","",IF(H129="Default",VLOOKUP(B129,'Carbon Asset Database'!$A$3:$AB$876,22,0),"N/A"))</f>
        <v/>
      </c>
      <c r="K129" s="116"/>
      <c r="L129" s="116"/>
      <c r="M129" s="116" t="str">
        <f>IF(B129="","",F129*VLOOKUP(B129,'Carbon Asset Database'!$A$3:$AB$876,18,0))</f>
        <v/>
      </c>
      <c r="N129" s="116" t="str">
        <f>IF(B129="","",IF(H129="Default",F129*(VLOOKUP(B129,'Carbon Asset Database'!$A$3:$AB$876,19,0)),(G129/1000*K129*$U$2+G129/1000*L129*$U$3)))</f>
        <v/>
      </c>
      <c r="O129" s="121" t="str">
        <f>IF(A129="","",VLOOKUP(A129,'Dropdown lists'!$T$2:$U$18,2,0))</f>
        <v/>
      </c>
      <c r="P129" s="122" t="str">
        <f t="shared" si="2"/>
        <v/>
      </c>
      <c r="Q129" s="122" t="str">
        <f t="shared" si="3"/>
        <v/>
      </c>
    </row>
    <row r="130" spans="3:17" x14ac:dyDescent="0.3">
      <c r="C130" s="112" t="str">
        <f>IF(B130="","",VLOOKUP(B130,'Carbon Asset Database'!$A$3:$AB$876,12,0))</f>
        <v/>
      </c>
      <c r="D130" s="108" t="str">
        <f>IF(B130="","",(VLOOKUP(B130,'Carbon Asset Database'!$A$3:$AB$876,4,0)&amp;" - "&amp;(VLOOKUP(B130,'Carbon Asset Database'!$A$3:$AB$876,5,0))))</f>
        <v/>
      </c>
      <c r="E130" s="108" t="str">
        <f>IF(B130="","",VLOOKUP(B130,'Carbon Asset Database'!$A$3:$AB$876,14,0))</f>
        <v/>
      </c>
      <c r="F130" s="116"/>
      <c r="G130" s="113" t="str">
        <f>IF(B130="","",F130*(VLOOKUP(B130,'Carbon Asset Database'!$A$3:$AB$876,16,0)))</f>
        <v/>
      </c>
      <c r="H130" s="116"/>
      <c r="I130" s="113" t="str">
        <f>IF(H130="","",IF(H130="Default",VLOOKUP(B130,'Carbon Asset Database'!$A$3:$AB$876,21,0),"N/A"))</f>
        <v/>
      </c>
      <c r="J130" s="113" t="str">
        <f>IF(H130="","",IF(H130="Default",VLOOKUP(B130,'Carbon Asset Database'!$A$3:$AB$876,22,0),"N/A"))</f>
        <v/>
      </c>
      <c r="K130" s="116"/>
      <c r="L130" s="116"/>
      <c r="M130" s="116" t="str">
        <f>IF(B130="","",F130*VLOOKUP(B130,'Carbon Asset Database'!$A$3:$AB$876,18,0))</f>
        <v/>
      </c>
      <c r="N130" s="116" t="str">
        <f>IF(B130="","",IF(H130="Default",F130*(VLOOKUP(B130,'Carbon Asset Database'!$A$3:$AB$876,19,0)),(G130/1000*K130*$U$2+G130/1000*L130*$U$3)))</f>
        <v/>
      </c>
      <c r="O130" s="121" t="str">
        <f>IF(A130="","",VLOOKUP(A130,'Dropdown lists'!$T$2:$U$18,2,0))</f>
        <v/>
      </c>
      <c r="P130" s="122" t="str">
        <f t="shared" si="2"/>
        <v/>
      </c>
      <c r="Q130" s="122" t="str">
        <f t="shared" si="3"/>
        <v/>
      </c>
    </row>
    <row r="131" spans="3:17" x14ac:dyDescent="0.3">
      <c r="C131" s="112" t="str">
        <f>IF(B131="","",VLOOKUP(B131,'Carbon Asset Database'!$A$3:$AB$876,12,0))</f>
        <v/>
      </c>
      <c r="D131" s="108" t="str">
        <f>IF(B131="","",(VLOOKUP(B131,'Carbon Asset Database'!$A$3:$AB$876,4,0)&amp;" - "&amp;(VLOOKUP(B131,'Carbon Asset Database'!$A$3:$AB$876,5,0))))</f>
        <v/>
      </c>
      <c r="E131" s="108" t="str">
        <f>IF(B131="","",VLOOKUP(B131,'Carbon Asset Database'!$A$3:$AB$876,14,0))</f>
        <v/>
      </c>
      <c r="F131" s="116"/>
      <c r="G131" s="113" t="str">
        <f>IF(B131="","",F131*(VLOOKUP(B131,'Carbon Asset Database'!$A$3:$AB$876,16,0)))</f>
        <v/>
      </c>
      <c r="H131" s="116"/>
      <c r="I131" s="113" t="str">
        <f>IF(H131="","",IF(H131="Default",VLOOKUP(B131,'Carbon Asset Database'!$A$3:$AB$876,21,0),"N/A"))</f>
        <v/>
      </c>
      <c r="J131" s="113" t="str">
        <f>IF(H131="","",IF(H131="Default",VLOOKUP(B131,'Carbon Asset Database'!$A$3:$AB$876,22,0),"N/A"))</f>
        <v/>
      </c>
      <c r="K131" s="116"/>
      <c r="L131" s="116"/>
      <c r="M131" s="116" t="str">
        <f>IF(B131="","",F131*VLOOKUP(B131,'Carbon Asset Database'!$A$3:$AB$876,18,0))</f>
        <v/>
      </c>
      <c r="N131" s="116" t="str">
        <f>IF(B131="","",IF(H131="Default",F131*(VLOOKUP(B131,'Carbon Asset Database'!$A$3:$AB$876,19,0)),(G131/1000*K131*$U$2+G131/1000*L131*$U$3)))</f>
        <v/>
      </c>
      <c r="O131" s="121" t="str">
        <f>IF(A131="","",VLOOKUP(A131,'Dropdown lists'!$T$2:$U$18,2,0))</f>
        <v/>
      </c>
      <c r="P131" s="122" t="str">
        <f t="shared" ref="P131:P194" si="4">IF(A131="","",IF(H131="Default",I131,K131))</f>
        <v/>
      </c>
      <c r="Q131" s="122" t="str">
        <f t="shared" ref="Q131:Q194" si="5">IF(A131="","",IF(H131="Default",J131,L131))</f>
        <v/>
      </c>
    </row>
    <row r="132" spans="3:17" x14ac:dyDescent="0.3">
      <c r="C132" s="112" t="str">
        <f>IF(B132="","",VLOOKUP(B132,'Carbon Asset Database'!$A$3:$AB$876,12,0))</f>
        <v/>
      </c>
      <c r="D132" s="108" t="str">
        <f>IF(B132="","",(VLOOKUP(B132,'Carbon Asset Database'!$A$3:$AB$876,4,0)&amp;" - "&amp;(VLOOKUP(B132,'Carbon Asset Database'!$A$3:$AB$876,5,0))))</f>
        <v/>
      </c>
      <c r="E132" s="108" t="str">
        <f>IF(B132="","",VLOOKUP(B132,'Carbon Asset Database'!$A$3:$AB$876,14,0))</f>
        <v/>
      </c>
      <c r="F132" s="116"/>
      <c r="G132" s="113" t="str">
        <f>IF(B132="","",F132*(VLOOKUP(B132,'Carbon Asset Database'!$A$3:$AB$876,16,0)))</f>
        <v/>
      </c>
      <c r="H132" s="116"/>
      <c r="I132" s="113" t="str">
        <f>IF(H132="","",IF(H132="Default",VLOOKUP(B132,'Carbon Asset Database'!$A$3:$AB$876,21,0),"N/A"))</f>
        <v/>
      </c>
      <c r="J132" s="113" t="str">
        <f>IF(H132="","",IF(H132="Default",VLOOKUP(B132,'Carbon Asset Database'!$A$3:$AB$876,22,0),"N/A"))</f>
        <v/>
      </c>
      <c r="K132" s="116"/>
      <c r="L132" s="116"/>
      <c r="M132" s="116" t="str">
        <f>IF(B132="","",F132*VLOOKUP(B132,'Carbon Asset Database'!$A$3:$AB$876,18,0))</f>
        <v/>
      </c>
      <c r="N132" s="116" t="str">
        <f>IF(B132="","",IF(H132="Default",F132*(VLOOKUP(B132,'Carbon Asset Database'!$A$3:$AB$876,19,0)),(G132/1000*K132*$U$2+G132/1000*L132*$U$3)))</f>
        <v/>
      </c>
      <c r="O132" s="121" t="str">
        <f>IF(A132="","",VLOOKUP(A132,'Dropdown lists'!$T$2:$U$18,2,0))</f>
        <v/>
      </c>
      <c r="P132" s="122" t="str">
        <f t="shared" si="4"/>
        <v/>
      </c>
      <c r="Q132" s="122" t="str">
        <f t="shared" si="5"/>
        <v/>
      </c>
    </row>
    <row r="133" spans="3:17" x14ac:dyDescent="0.3">
      <c r="C133" s="112" t="str">
        <f>IF(B133="","",VLOOKUP(B133,'Carbon Asset Database'!$A$3:$AB$876,12,0))</f>
        <v/>
      </c>
      <c r="D133" s="108" t="str">
        <f>IF(B133="","",(VLOOKUP(B133,'Carbon Asset Database'!$A$3:$AB$876,4,0)&amp;" - "&amp;(VLOOKUP(B133,'Carbon Asset Database'!$A$3:$AB$876,5,0))))</f>
        <v/>
      </c>
      <c r="E133" s="108" t="str">
        <f>IF(B133="","",VLOOKUP(B133,'Carbon Asset Database'!$A$3:$AB$876,14,0))</f>
        <v/>
      </c>
      <c r="F133" s="116"/>
      <c r="G133" s="113" t="str">
        <f>IF(B133="","",F133*(VLOOKUP(B133,'Carbon Asset Database'!$A$3:$AB$876,16,0)))</f>
        <v/>
      </c>
      <c r="H133" s="116"/>
      <c r="I133" s="113" t="str">
        <f>IF(H133="","",IF(H133="Default",VLOOKUP(B133,'Carbon Asset Database'!$A$3:$AB$876,21,0),"N/A"))</f>
        <v/>
      </c>
      <c r="J133" s="113" t="str">
        <f>IF(H133="","",IF(H133="Default",VLOOKUP(B133,'Carbon Asset Database'!$A$3:$AB$876,22,0),"N/A"))</f>
        <v/>
      </c>
      <c r="K133" s="116"/>
      <c r="L133" s="116"/>
      <c r="M133" s="116" t="str">
        <f>IF(B133="","",F133*VLOOKUP(B133,'Carbon Asset Database'!$A$3:$AB$876,18,0))</f>
        <v/>
      </c>
      <c r="N133" s="116" t="str">
        <f>IF(B133="","",IF(H133="Default",F133*(VLOOKUP(B133,'Carbon Asset Database'!$A$3:$AB$876,19,0)),(G133/1000*K133*$U$2+G133/1000*L133*$U$3)))</f>
        <v/>
      </c>
      <c r="O133" s="121" t="str">
        <f>IF(A133="","",VLOOKUP(A133,'Dropdown lists'!$T$2:$U$18,2,0))</f>
        <v/>
      </c>
      <c r="P133" s="122" t="str">
        <f t="shared" si="4"/>
        <v/>
      </c>
      <c r="Q133" s="122" t="str">
        <f t="shared" si="5"/>
        <v/>
      </c>
    </row>
    <row r="134" spans="3:17" x14ac:dyDescent="0.3">
      <c r="C134" s="112" t="str">
        <f>IF(B134="","",VLOOKUP(B134,'Carbon Asset Database'!$A$3:$AB$876,12,0))</f>
        <v/>
      </c>
      <c r="D134" s="108" t="str">
        <f>IF(B134="","",(VLOOKUP(B134,'Carbon Asset Database'!$A$3:$AB$876,4,0)&amp;" - "&amp;(VLOOKUP(B134,'Carbon Asset Database'!$A$3:$AB$876,5,0))))</f>
        <v/>
      </c>
      <c r="E134" s="108" t="str">
        <f>IF(B134="","",VLOOKUP(B134,'Carbon Asset Database'!$A$3:$AB$876,14,0))</f>
        <v/>
      </c>
      <c r="F134" s="116"/>
      <c r="G134" s="113" t="str">
        <f>IF(B134="","",F134*(VLOOKUP(B134,'Carbon Asset Database'!$A$3:$AB$876,16,0)))</f>
        <v/>
      </c>
      <c r="H134" s="116"/>
      <c r="I134" s="113" t="str">
        <f>IF(H134="","",IF(H134="Default",VLOOKUP(B134,'Carbon Asset Database'!$A$3:$AB$876,21,0),"N/A"))</f>
        <v/>
      </c>
      <c r="J134" s="113" t="str">
        <f>IF(H134="","",IF(H134="Default",VLOOKUP(B134,'Carbon Asset Database'!$A$3:$AB$876,22,0),"N/A"))</f>
        <v/>
      </c>
      <c r="K134" s="116"/>
      <c r="L134" s="116"/>
      <c r="M134" s="116" t="str">
        <f>IF(B134="","",F134*VLOOKUP(B134,'Carbon Asset Database'!$A$3:$AB$876,18,0))</f>
        <v/>
      </c>
      <c r="N134" s="116" t="str">
        <f>IF(B134="","",IF(H134="Default",F134*(VLOOKUP(B134,'Carbon Asset Database'!$A$3:$AB$876,19,0)),(G134/1000*K134*$U$2+G134/1000*L134*$U$3)))</f>
        <v/>
      </c>
      <c r="O134" s="121" t="str">
        <f>IF(A134="","",VLOOKUP(A134,'Dropdown lists'!$T$2:$U$18,2,0))</f>
        <v/>
      </c>
      <c r="P134" s="122" t="str">
        <f t="shared" si="4"/>
        <v/>
      </c>
      <c r="Q134" s="122" t="str">
        <f t="shared" si="5"/>
        <v/>
      </c>
    </row>
    <row r="135" spans="3:17" x14ac:dyDescent="0.3">
      <c r="C135" s="112" t="str">
        <f>IF(B135="","",VLOOKUP(B135,'Carbon Asset Database'!$A$3:$AB$876,12,0))</f>
        <v/>
      </c>
      <c r="D135" s="108" t="str">
        <f>IF(B135="","",(VLOOKUP(B135,'Carbon Asset Database'!$A$3:$AB$876,4,0)&amp;" - "&amp;(VLOOKUP(B135,'Carbon Asset Database'!$A$3:$AB$876,5,0))))</f>
        <v/>
      </c>
      <c r="E135" s="108" t="str">
        <f>IF(B135="","",VLOOKUP(B135,'Carbon Asset Database'!$A$3:$AB$876,14,0))</f>
        <v/>
      </c>
      <c r="F135" s="116"/>
      <c r="G135" s="113" t="str">
        <f>IF(B135="","",F135*(VLOOKUP(B135,'Carbon Asset Database'!$A$3:$AB$876,16,0)))</f>
        <v/>
      </c>
      <c r="H135" s="116"/>
      <c r="I135" s="113" t="str">
        <f>IF(H135="","",IF(H135="Default",VLOOKUP(B135,'Carbon Asset Database'!$A$3:$AB$876,21,0),"N/A"))</f>
        <v/>
      </c>
      <c r="J135" s="113" t="str">
        <f>IF(H135="","",IF(H135="Default",VLOOKUP(B135,'Carbon Asset Database'!$A$3:$AB$876,22,0),"N/A"))</f>
        <v/>
      </c>
      <c r="K135" s="116"/>
      <c r="L135" s="116"/>
      <c r="M135" s="116" t="str">
        <f>IF(B135="","",F135*VLOOKUP(B135,'Carbon Asset Database'!$A$3:$AB$876,18,0))</f>
        <v/>
      </c>
      <c r="N135" s="116" t="str">
        <f>IF(B135="","",IF(H135="Default",F135*(VLOOKUP(B135,'Carbon Asset Database'!$A$3:$AB$876,19,0)),(G135/1000*K135*$U$2+G135/1000*L135*$U$3)))</f>
        <v/>
      </c>
      <c r="O135" s="121" t="str">
        <f>IF(A135="","",VLOOKUP(A135,'Dropdown lists'!$T$2:$U$18,2,0))</f>
        <v/>
      </c>
      <c r="P135" s="122" t="str">
        <f t="shared" si="4"/>
        <v/>
      </c>
      <c r="Q135" s="122" t="str">
        <f t="shared" si="5"/>
        <v/>
      </c>
    </row>
    <row r="136" spans="3:17" x14ac:dyDescent="0.3">
      <c r="C136" s="112" t="str">
        <f>IF(B136="","",VLOOKUP(B136,'Carbon Asset Database'!$A$3:$AB$876,12,0))</f>
        <v/>
      </c>
      <c r="D136" s="108" t="str">
        <f>IF(B136="","",(VLOOKUP(B136,'Carbon Asset Database'!$A$3:$AB$876,4,0)&amp;" - "&amp;(VLOOKUP(B136,'Carbon Asset Database'!$A$3:$AB$876,5,0))))</f>
        <v/>
      </c>
      <c r="E136" s="108" t="str">
        <f>IF(B136="","",VLOOKUP(B136,'Carbon Asset Database'!$A$3:$AB$876,14,0))</f>
        <v/>
      </c>
      <c r="F136" s="116"/>
      <c r="G136" s="113" t="str">
        <f>IF(B136="","",F136*(VLOOKUP(B136,'Carbon Asset Database'!$A$3:$AB$876,16,0)))</f>
        <v/>
      </c>
      <c r="H136" s="116"/>
      <c r="I136" s="113" t="str">
        <f>IF(H136="","",IF(H136="Default",VLOOKUP(B136,'Carbon Asset Database'!$A$3:$AB$876,21,0),"N/A"))</f>
        <v/>
      </c>
      <c r="J136" s="113" t="str">
        <f>IF(H136="","",IF(H136="Default",VLOOKUP(B136,'Carbon Asset Database'!$A$3:$AB$876,22,0),"N/A"))</f>
        <v/>
      </c>
      <c r="K136" s="116"/>
      <c r="L136" s="116"/>
      <c r="M136" s="116" t="str">
        <f>IF(B136="","",F136*VLOOKUP(B136,'Carbon Asset Database'!$A$3:$AB$876,18,0))</f>
        <v/>
      </c>
      <c r="N136" s="116" t="str">
        <f>IF(B136="","",IF(H136="Default",F136*(VLOOKUP(B136,'Carbon Asset Database'!$A$3:$AB$876,19,0)),(G136/1000*K136*$U$2+G136/1000*L136*$U$3)))</f>
        <v/>
      </c>
      <c r="O136" s="121" t="str">
        <f>IF(A136="","",VLOOKUP(A136,'Dropdown lists'!$T$2:$U$18,2,0))</f>
        <v/>
      </c>
      <c r="P136" s="122" t="str">
        <f t="shared" si="4"/>
        <v/>
      </c>
      <c r="Q136" s="122" t="str">
        <f t="shared" si="5"/>
        <v/>
      </c>
    </row>
    <row r="137" spans="3:17" x14ac:dyDescent="0.3">
      <c r="C137" s="112" t="str">
        <f>IF(B137="","",VLOOKUP(B137,'Carbon Asset Database'!$A$3:$AB$876,12,0))</f>
        <v/>
      </c>
      <c r="D137" s="108" t="str">
        <f>IF(B137="","",(VLOOKUP(B137,'Carbon Asset Database'!$A$3:$AB$876,4,0)&amp;" - "&amp;(VLOOKUP(B137,'Carbon Asset Database'!$A$3:$AB$876,5,0))))</f>
        <v/>
      </c>
      <c r="E137" s="108" t="str">
        <f>IF(B137="","",VLOOKUP(B137,'Carbon Asset Database'!$A$3:$AB$876,14,0))</f>
        <v/>
      </c>
      <c r="F137" s="116"/>
      <c r="G137" s="113" t="str">
        <f>IF(B137="","",F137*(VLOOKUP(B137,'Carbon Asset Database'!$A$3:$AB$876,16,0)))</f>
        <v/>
      </c>
      <c r="H137" s="116"/>
      <c r="I137" s="113" t="str">
        <f>IF(H137="","",IF(H137="Default",VLOOKUP(B137,'Carbon Asset Database'!$A$3:$AB$876,21,0),"N/A"))</f>
        <v/>
      </c>
      <c r="J137" s="113" t="str">
        <f>IF(H137="","",IF(H137="Default",VLOOKUP(B137,'Carbon Asset Database'!$A$3:$AB$876,22,0),"N/A"))</f>
        <v/>
      </c>
      <c r="K137" s="116"/>
      <c r="L137" s="116"/>
      <c r="M137" s="116" t="str">
        <f>IF(B137="","",F137*VLOOKUP(B137,'Carbon Asset Database'!$A$3:$AB$876,18,0))</f>
        <v/>
      </c>
      <c r="N137" s="116" t="str">
        <f>IF(B137="","",IF(H137="Default",F137*(VLOOKUP(B137,'Carbon Asset Database'!$A$3:$AB$876,19,0)),(G137/1000*K137*$U$2+G137/1000*L137*$U$3)))</f>
        <v/>
      </c>
      <c r="O137" s="121" t="str">
        <f>IF(A137="","",VLOOKUP(A137,'Dropdown lists'!$T$2:$U$18,2,0))</f>
        <v/>
      </c>
      <c r="P137" s="122" t="str">
        <f t="shared" si="4"/>
        <v/>
      </c>
      <c r="Q137" s="122" t="str">
        <f t="shared" si="5"/>
        <v/>
      </c>
    </row>
    <row r="138" spans="3:17" x14ac:dyDescent="0.3">
      <c r="C138" s="112" t="str">
        <f>IF(B138="","",VLOOKUP(B138,'Carbon Asset Database'!$A$3:$AB$876,12,0))</f>
        <v/>
      </c>
      <c r="D138" s="108" t="str">
        <f>IF(B138="","",(VLOOKUP(B138,'Carbon Asset Database'!$A$3:$AB$876,4,0)&amp;" - "&amp;(VLOOKUP(B138,'Carbon Asset Database'!$A$3:$AB$876,5,0))))</f>
        <v/>
      </c>
      <c r="E138" s="108" t="str">
        <f>IF(B138="","",VLOOKUP(B138,'Carbon Asset Database'!$A$3:$AB$876,14,0))</f>
        <v/>
      </c>
      <c r="F138" s="116"/>
      <c r="G138" s="113" t="str">
        <f>IF(B138="","",F138*(VLOOKUP(B138,'Carbon Asset Database'!$A$3:$AB$876,16,0)))</f>
        <v/>
      </c>
      <c r="H138" s="116"/>
      <c r="I138" s="113" t="str">
        <f>IF(H138="","",IF(H138="Default",VLOOKUP(B138,'Carbon Asset Database'!$A$3:$AB$876,21,0),"N/A"))</f>
        <v/>
      </c>
      <c r="J138" s="113" t="str">
        <f>IF(H138="","",IF(H138="Default",VLOOKUP(B138,'Carbon Asset Database'!$A$3:$AB$876,22,0),"N/A"))</f>
        <v/>
      </c>
      <c r="K138" s="116"/>
      <c r="L138" s="116"/>
      <c r="M138" s="116" t="str">
        <f>IF(B138="","",F138*VLOOKUP(B138,'Carbon Asset Database'!$A$3:$AB$876,18,0))</f>
        <v/>
      </c>
      <c r="N138" s="116" t="str">
        <f>IF(B138="","",IF(H138="Default",F138*(VLOOKUP(B138,'Carbon Asset Database'!$A$3:$AB$876,19,0)),(G138/1000*K138*$U$2+G138/1000*L138*$U$3)))</f>
        <v/>
      </c>
      <c r="O138" s="121" t="str">
        <f>IF(A138="","",VLOOKUP(A138,'Dropdown lists'!$T$2:$U$18,2,0))</f>
        <v/>
      </c>
      <c r="P138" s="122" t="str">
        <f t="shared" si="4"/>
        <v/>
      </c>
      <c r="Q138" s="122" t="str">
        <f t="shared" si="5"/>
        <v/>
      </c>
    </row>
    <row r="139" spans="3:17" x14ac:dyDescent="0.3">
      <c r="C139" s="112" t="str">
        <f>IF(B139="","",VLOOKUP(B139,'Carbon Asset Database'!$A$3:$AB$876,12,0))</f>
        <v/>
      </c>
      <c r="D139" s="108" t="str">
        <f>IF(B139="","",(VLOOKUP(B139,'Carbon Asset Database'!$A$3:$AB$876,4,0)&amp;" - "&amp;(VLOOKUP(B139,'Carbon Asset Database'!$A$3:$AB$876,5,0))))</f>
        <v/>
      </c>
      <c r="E139" s="108" t="str">
        <f>IF(B139="","",VLOOKUP(B139,'Carbon Asset Database'!$A$3:$AB$876,14,0))</f>
        <v/>
      </c>
      <c r="F139" s="116"/>
      <c r="G139" s="113" t="str">
        <f>IF(B139="","",F139*(VLOOKUP(B139,'Carbon Asset Database'!$A$3:$AB$876,16,0)))</f>
        <v/>
      </c>
      <c r="H139" s="116"/>
      <c r="I139" s="113" t="str">
        <f>IF(H139="","",IF(H139="Default",VLOOKUP(B139,'Carbon Asset Database'!$A$3:$AB$876,21,0),"N/A"))</f>
        <v/>
      </c>
      <c r="J139" s="113" t="str">
        <f>IF(H139="","",IF(H139="Default",VLOOKUP(B139,'Carbon Asset Database'!$A$3:$AB$876,22,0),"N/A"))</f>
        <v/>
      </c>
      <c r="K139" s="116"/>
      <c r="L139" s="116"/>
      <c r="M139" s="116" t="str">
        <f>IF(B139="","",F139*VLOOKUP(B139,'Carbon Asset Database'!$A$3:$AB$876,18,0))</f>
        <v/>
      </c>
      <c r="N139" s="116" t="str">
        <f>IF(B139="","",IF(H139="Default",F139*(VLOOKUP(B139,'Carbon Asset Database'!$A$3:$AB$876,19,0)),(G139/1000*K139*$U$2+G139/1000*L139*$U$3)))</f>
        <v/>
      </c>
      <c r="O139" s="121" t="str">
        <f>IF(A139="","",VLOOKUP(A139,'Dropdown lists'!$T$2:$U$18,2,0))</f>
        <v/>
      </c>
      <c r="P139" s="122" t="str">
        <f t="shared" si="4"/>
        <v/>
      </c>
      <c r="Q139" s="122" t="str">
        <f t="shared" si="5"/>
        <v/>
      </c>
    </row>
    <row r="140" spans="3:17" x14ac:dyDescent="0.3">
      <c r="C140" s="112" t="str">
        <f>IF(B140="","",VLOOKUP(B140,'Carbon Asset Database'!$A$3:$AB$876,12,0))</f>
        <v/>
      </c>
      <c r="D140" s="108" t="str">
        <f>IF(B140="","",(VLOOKUP(B140,'Carbon Asset Database'!$A$3:$AB$876,4,0)&amp;" - "&amp;(VLOOKUP(B140,'Carbon Asset Database'!$A$3:$AB$876,5,0))))</f>
        <v/>
      </c>
      <c r="E140" s="108" t="str">
        <f>IF(B140="","",VLOOKUP(B140,'Carbon Asset Database'!$A$3:$AB$876,14,0))</f>
        <v/>
      </c>
      <c r="F140" s="116"/>
      <c r="G140" s="113" t="str">
        <f>IF(B140="","",F140*(VLOOKUP(B140,'Carbon Asset Database'!$A$3:$AB$876,16,0)))</f>
        <v/>
      </c>
      <c r="H140" s="116"/>
      <c r="I140" s="113" t="str">
        <f>IF(H140="","",IF(H140="Default",VLOOKUP(B140,'Carbon Asset Database'!$A$3:$AB$876,21,0),"N/A"))</f>
        <v/>
      </c>
      <c r="J140" s="113" t="str">
        <f>IF(H140="","",IF(H140="Default",VLOOKUP(B140,'Carbon Asset Database'!$A$3:$AB$876,22,0),"N/A"))</f>
        <v/>
      </c>
      <c r="K140" s="116"/>
      <c r="L140" s="116"/>
      <c r="M140" s="116" t="str">
        <f>IF(B140="","",F140*VLOOKUP(B140,'Carbon Asset Database'!$A$3:$AB$876,18,0))</f>
        <v/>
      </c>
      <c r="N140" s="116" t="str">
        <f>IF(B140="","",IF(H140="Default",F140*(VLOOKUP(B140,'Carbon Asset Database'!$A$3:$AB$876,19,0)),(G140/1000*K140*$U$2+G140/1000*L140*$U$3)))</f>
        <v/>
      </c>
      <c r="O140" s="121" t="str">
        <f>IF(A140="","",VLOOKUP(A140,'Dropdown lists'!$T$2:$U$18,2,0))</f>
        <v/>
      </c>
      <c r="P140" s="122" t="str">
        <f t="shared" si="4"/>
        <v/>
      </c>
      <c r="Q140" s="122" t="str">
        <f t="shared" si="5"/>
        <v/>
      </c>
    </row>
    <row r="141" spans="3:17" x14ac:dyDescent="0.3">
      <c r="C141" s="112" t="str">
        <f>IF(B141="","",VLOOKUP(B141,'Carbon Asset Database'!$A$3:$AB$876,12,0))</f>
        <v/>
      </c>
      <c r="D141" s="108" t="str">
        <f>IF(B141="","",(VLOOKUP(B141,'Carbon Asset Database'!$A$3:$AB$876,4,0)&amp;" - "&amp;(VLOOKUP(B141,'Carbon Asset Database'!$A$3:$AB$876,5,0))))</f>
        <v/>
      </c>
      <c r="E141" s="108" t="str">
        <f>IF(B141="","",VLOOKUP(B141,'Carbon Asset Database'!$A$3:$AB$876,14,0))</f>
        <v/>
      </c>
      <c r="F141" s="116"/>
      <c r="G141" s="113" t="str">
        <f>IF(B141="","",F141*(VLOOKUP(B141,'Carbon Asset Database'!$A$3:$AB$876,16,0)))</f>
        <v/>
      </c>
      <c r="H141" s="116"/>
      <c r="I141" s="113" t="str">
        <f>IF(H141="","",IF(H141="Default",VLOOKUP(B141,'Carbon Asset Database'!$A$3:$AB$876,21,0),"N/A"))</f>
        <v/>
      </c>
      <c r="J141" s="113" t="str">
        <f>IF(H141="","",IF(H141="Default",VLOOKUP(B141,'Carbon Asset Database'!$A$3:$AB$876,22,0),"N/A"))</f>
        <v/>
      </c>
      <c r="K141" s="116"/>
      <c r="L141" s="116"/>
      <c r="M141" s="116" t="str">
        <f>IF(B141="","",F141*VLOOKUP(B141,'Carbon Asset Database'!$A$3:$AB$876,18,0))</f>
        <v/>
      </c>
      <c r="N141" s="116" t="str">
        <f>IF(B141="","",IF(H141="Default",F141*(VLOOKUP(B141,'Carbon Asset Database'!$A$3:$AB$876,19,0)),(G141/1000*K141*$U$2+G141/1000*L141*$U$3)))</f>
        <v/>
      </c>
      <c r="O141" s="121" t="str">
        <f>IF(A141="","",VLOOKUP(A141,'Dropdown lists'!$T$2:$U$18,2,0))</f>
        <v/>
      </c>
      <c r="P141" s="122" t="str">
        <f t="shared" si="4"/>
        <v/>
      </c>
      <c r="Q141" s="122" t="str">
        <f t="shared" si="5"/>
        <v/>
      </c>
    </row>
    <row r="142" spans="3:17" x14ac:dyDescent="0.3">
      <c r="C142" s="112" t="str">
        <f>IF(B142="","",VLOOKUP(B142,'Carbon Asset Database'!$A$3:$AB$876,12,0))</f>
        <v/>
      </c>
      <c r="D142" s="108" t="str">
        <f>IF(B142="","",(VLOOKUP(B142,'Carbon Asset Database'!$A$3:$AB$876,4,0)&amp;" - "&amp;(VLOOKUP(B142,'Carbon Asset Database'!$A$3:$AB$876,5,0))))</f>
        <v/>
      </c>
      <c r="E142" s="108" t="str">
        <f>IF(B142="","",VLOOKUP(B142,'Carbon Asset Database'!$A$3:$AB$876,14,0))</f>
        <v/>
      </c>
      <c r="F142" s="116"/>
      <c r="G142" s="113" t="str">
        <f>IF(B142="","",F142*(VLOOKUP(B142,'Carbon Asset Database'!$A$3:$AB$876,16,0)))</f>
        <v/>
      </c>
      <c r="H142" s="116"/>
      <c r="I142" s="113" t="str">
        <f>IF(H142="","",IF(H142="Default",VLOOKUP(B142,'Carbon Asset Database'!$A$3:$AB$876,21,0),"N/A"))</f>
        <v/>
      </c>
      <c r="J142" s="113" t="str">
        <f>IF(H142="","",IF(H142="Default",VLOOKUP(B142,'Carbon Asset Database'!$A$3:$AB$876,22,0),"N/A"))</f>
        <v/>
      </c>
      <c r="K142" s="116"/>
      <c r="L142" s="116"/>
      <c r="M142" s="116" t="str">
        <f>IF(B142="","",F142*VLOOKUP(B142,'Carbon Asset Database'!$A$3:$AB$876,18,0))</f>
        <v/>
      </c>
      <c r="N142" s="116" t="str">
        <f>IF(B142="","",IF(H142="Default",F142*(VLOOKUP(B142,'Carbon Asset Database'!$A$3:$AB$876,19,0)),(G142/1000*K142*$U$2+G142/1000*L142*$U$3)))</f>
        <v/>
      </c>
      <c r="O142" s="121" t="str">
        <f>IF(A142="","",VLOOKUP(A142,'Dropdown lists'!$T$2:$U$18,2,0))</f>
        <v/>
      </c>
      <c r="P142" s="122" t="str">
        <f t="shared" si="4"/>
        <v/>
      </c>
      <c r="Q142" s="122" t="str">
        <f t="shared" si="5"/>
        <v/>
      </c>
    </row>
    <row r="143" spans="3:17" x14ac:dyDescent="0.3">
      <c r="C143" s="112" t="str">
        <f>IF(B143="","",VLOOKUP(B143,'Carbon Asset Database'!$A$3:$AB$876,12,0))</f>
        <v/>
      </c>
      <c r="D143" s="108" t="str">
        <f>IF(B143="","",(VLOOKUP(B143,'Carbon Asset Database'!$A$3:$AB$876,4,0)&amp;" - "&amp;(VLOOKUP(B143,'Carbon Asset Database'!$A$3:$AB$876,5,0))))</f>
        <v/>
      </c>
      <c r="E143" s="108" t="str">
        <f>IF(B143="","",VLOOKUP(B143,'Carbon Asset Database'!$A$3:$AB$876,14,0))</f>
        <v/>
      </c>
      <c r="F143" s="116"/>
      <c r="G143" s="113" t="str">
        <f>IF(B143="","",F143*(VLOOKUP(B143,'Carbon Asset Database'!$A$3:$AB$876,16,0)))</f>
        <v/>
      </c>
      <c r="H143" s="116"/>
      <c r="I143" s="113" t="str">
        <f>IF(H143="","",IF(H143="Default",VLOOKUP(B143,'Carbon Asset Database'!$A$3:$AB$876,21,0),"N/A"))</f>
        <v/>
      </c>
      <c r="J143" s="113" t="str">
        <f>IF(H143="","",IF(H143="Default",VLOOKUP(B143,'Carbon Asset Database'!$A$3:$AB$876,22,0),"N/A"))</f>
        <v/>
      </c>
      <c r="K143" s="116"/>
      <c r="L143" s="116"/>
      <c r="M143" s="116" t="str">
        <f>IF(B143="","",F143*VLOOKUP(B143,'Carbon Asset Database'!$A$3:$AB$876,18,0))</f>
        <v/>
      </c>
      <c r="N143" s="116" t="str">
        <f>IF(B143="","",IF(H143="Default",F143*(VLOOKUP(B143,'Carbon Asset Database'!$A$3:$AB$876,19,0)),(G143/1000*K143*$U$2+G143/1000*L143*$U$3)))</f>
        <v/>
      </c>
      <c r="O143" s="121" t="str">
        <f>IF(A143="","",VLOOKUP(A143,'Dropdown lists'!$T$2:$U$18,2,0))</f>
        <v/>
      </c>
      <c r="P143" s="122" t="str">
        <f t="shared" si="4"/>
        <v/>
      </c>
      <c r="Q143" s="122" t="str">
        <f t="shared" si="5"/>
        <v/>
      </c>
    </row>
    <row r="144" spans="3:17" x14ac:dyDescent="0.3">
      <c r="C144" s="112" t="str">
        <f>IF(B144="","",VLOOKUP(B144,'Carbon Asset Database'!$A$3:$AB$876,12,0))</f>
        <v/>
      </c>
      <c r="D144" s="108" t="str">
        <f>IF(B144="","",(VLOOKUP(B144,'Carbon Asset Database'!$A$3:$AB$876,4,0)&amp;" - "&amp;(VLOOKUP(B144,'Carbon Asset Database'!$A$3:$AB$876,5,0))))</f>
        <v/>
      </c>
      <c r="E144" s="108" t="str">
        <f>IF(B144="","",VLOOKUP(B144,'Carbon Asset Database'!$A$3:$AB$876,14,0))</f>
        <v/>
      </c>
      <c r="F144" s="116"/>
      <c r="G144" s="113" t="str">
        <f>IF(B144="","",F144*(VLOOKUP(B144,'Carbon Asset Database'!$A$3:$AB$876,16,0)))</f>
        <v/>
      </c>
      <c r="H144" s="116"/>
      <c r="I144" s="113" t="str">
        <f>IF(H144="","",IF(H144="Default",VLOOKUP(B144,'Carbon Asset Database'!$A$3:$AB$876,21,0),"N/A"))</f>
        <v/>
      </c>
      <c r="J144" s="113" t="str">
        <f>IF(H144="","",IF(H144="Default",VLOOKUP(B144,'Carbon Asset Database'!$A$3:$AB$876,22,0),"N/A"))</f>
        <v/>
      </c>
      <c r="K144" s="116"/>
      <c r="L144" s="116"/>
      <c r="M144" s="116" t="str">
        <f>IF(B144="","",F144*VLOOKUP(B144,'Carbon Asset Database'!$A$3:$AB$876,18,0))</f>
        <v/>
      </c>
      <c r="N144" s="116" t="str">
        <f>IF(B144="","",IF(H144="Default",F144*(VLOOKUP(B144,'Carbon Asset Database'!$A$3:$AB$876,19,0)),(G144/1000*K144*$U$2+G144/1000*L144*$U$3)))</f>
        <v/>
      </c>
      <c r="O144" s="121" t="str">
        <f>IF(A144="","",VLOOKUP(A144,'Dropdown lists'!$T$2:$U$18,2,0))</f>
        <v/>
      </c>
      <c r="P144" s="122" t="str">
        <f t="shared" si="4"/>
        <v/>
      </c>
      <c r="Q144" s="122" t="str">
        <f t="shared" si="5"/>
        <v/>
      </c>
    </row>
    <row r="145" spans="3:17" x14ac:dyDescent="0.3">
      <c r="C145" s="112" t="str">
        <f>IF(B145="","",VLOOKUP(B145,'Carbon Asset Database'!$A$3:$AB$876,12,0))</f>
        <v/>
      </c>
      <c r="D145" s="108" t="str">
        <f>IF(B145="","",(VLOOKUP(B145,'Carbon Asset Database'!$A$3:$AB$876,4,0)&amp;" - "&amp;(VLOOKUP(B145,'Carbon Asset Database'!$A$3:$AB$876,5,0))))</f>
        <v/>
      </c>
      <c r="E145" s="108" t="str">
        <f>IF(B145="","",VLOOKUP(B145,'Carbon Asset Database'!$A$3:$AB$876,14,0))</f>
        <v/>
      </c>
      <c r="F145" s="116"/>
      <c r="G145" s="113" t="str">
        <f>IF(B145="","",F145*(VLOOKUP(B145,'Carbon Asset Database'!$A$3:$AB$876,16,0)))</f>
        <v/>
      </c>
      <c r="H145" s="116"/>
      <c r="I145" s="113" t="str">
        <f>IF(H145="","",IF(H145="Default",VLOOKUP(B145,'Carbon Asset Database'!$A$3:$AB$876,21,0),"N/A"))</f>
        <v/>
      </c>
      <c r="J145" s="113" t="str">
        <f>IF(H145="","",IF(H145="Default",VLOOKUP(B145,'Carbon Asset Database'!$A$3:$AB$876,22,0),"N/A"))</f>
        <v/>
      </c>
      <c r="K145" s="116"/>
      <c r="L145" s="116"/>
      <c r="M145" s="116" t="str">
        <f>IF(B145="","",F145*VLOOKUP(B145,'Carbon Asset Database'!$A$3:$AB$876,18,0))</f>
        <v/>
      </c>
      <c r="N145" s="116" t="str">
        <f>IF(B145="","",IF(H145="Default",F145*(VLOOKUP(B145,'Carbon Asset Database'!$A$3:$AB$876,19,0)),(G145/1000*K145*$U$2+G145/1000*L145*$U$3)))</f>
        <v/>
      </c>
      <c r="O145" s="121" t="str">
        <f>IF(A145="","",VLOOKUP(A145,'Dropdown lists'!$T$2:$U$18,2,0))</f>
        <v/>
      </c>
      <c r="P145" s="122" t="str">
        <f t="shared" si="4"/>
        <v/>
      </c>
      <c r="Q145" s="122" t="str">
        <f t="shared" si="5"/>
        <v/>
      </c>
    </row>
    <row r="146" spans="3:17" x14ac:dyDescent="0.3">
      <c r="C146" s="112" t="str">
        <f>IF(B146="","",VLOOKUP(B146,'Carbon Asset Database'!$A$3:$AB$876,12,0))</f>
        <v/>
      </c>
      <c r="D146" s="108" t="str">
        <f>IF(B146="","",(VLOOKUP(B146,'Carbon Asset Database'!$A$3:$AB$876,4,0)&amp;" - "&amp;(VLOOKUP(B146,'Carbon Asset Database'!$A$3:$AB$876,5,0))))</f>
        <v/>
      </c>
      <c r="E146" s="108" t="str">
        <f>IF(B146="","",VLOOKUP(B146,'Carbon Asset Database'!$A$3:$AB$876,14,0))</f>
        <v/>
      </c>
      <c r="F146" s="116"/>
      <c r="G146" s="113" t="str">
        <f>IF(B146="","",F146*(VLOOKUP(B146,'Carbon Asset Database'!$A$3:$AB$876,16,0)))</f>
        <v/>
      </c>
      <c r="H146" s="116"/>
      <c r="I146" s="113" t="str">
        <f>IF(H146="","",IF(H146="Default",VLOOKUP(B146,'Carbon Asset Database'!$A$3:$AB$876,21,0),"N/A"))</f>
        <v/>
      </c>
      <c r="J146" s="113" t="str">
        <f>IF(H146="","",IF(H146="Default",VLOOKUP(B146,'Carbon Asset Database'!$A$3:$AB$876,22,0),"N/A"))</f>
        <v/>
      </c>
      <c r="K146" s="116"/>
      <c r="L146" s="116"/>
      <c r="M146" s="116" t="str">
        <f>IF(B146="","",F146*VLOOKUP(B146,'Carbon Asset Database'!$A$3:$AB$876,18,0))</f>
        <v/>
      </c>
      <c r="N146" s="116" t="str">
        <f>IF(B146="","",IF(H146="Default",F146*(VLOOKUP(B146,'Carbon Asset Database'!$A$3:$AB$876,19,0)),(G146/1000*K146*$U$2+G146/1000*L146*$U$3)))</f>
        <v/>
      </c>
      <c r="O146" s="121" t="str">
        <f>IF(A146="","",VLOOKUP(A146,'Dropdown lists'!$T$2:$U$18,2,0))</f>
        <v/>
      </c>
      <c r="P146" s="122" t="str">
        <f t="shared" si="4"/>
        <v/>
      </c>
      <c r="Q146" s="122" t="str">
        <f t="shared" si="5"/>
        <v/>
      </c>
    </row>
    <row r="147" spans="3:17" x14ac:dyDescent="0.3">
      <c r="C147" s="112" t="str">
        <f>IF(B147="","",VLOOKUP(B147,'Carbon Asset Database'!$A$3:$AB$876,12,0))</f>
        <v/>
      </c>
      <c r="D147" s="108" t="str">
        <f>IF(B147="","",(VLOOKUP(B147,'Carbon Asset Database'!$A$3:$AB$876,4,0)&amp;" - "&amp;(VLOOKUP(B147,'Carbon Asset Database'!$A$3:$AB$876,5,0))))</f>
        <v/>
      </c>
      <c r="E147" s="108" t="str">
        <f>IF(B147="","",VLOOKUP(B147,'Carbon Asset Database'!$A$3:$AB$876,14,0))</f>
        <v/>
      </c>
      <c r="F147" s="116"/>
      <c r="G147" s="113" t="str">
        <f>IF(B147="","",F147*(VLOOKUP(B147,'Carbon Asset Database'!$A$3:$AB$876,16,0)))</f>
        <v/>
      </c>
      <c r="H147" s="116"/>
      <c r="I147" s="113" t="str">
        <f>IF(H147="","",IF(H147="Default",VLOOKUP(B147,'Carbon Asset Database'!$A$3:$AB$876,21,0),"N/A"))</f>
        <v/>
      </c>
      <c r="J147" s="113" t="str">
        <f>IF(H147="","",IF(H147="Default",VLOOKUP(B147,'Carbon Asset Database'!$A$3:$AB$876,22,0),"N/A"))</f>
        <v/>
      </c>
      <c r="K147" s="116"/>
      <c r="L147" s="116"/>
      <c r="M147" s="116" t="str">
        <f>IF(B147="","",F147*VLOOKUP(B147,'Carbon Asset Database'!$A$3:$AB$876,18,0))</f>
        <v/>
      </c>
      <c r="N147" s="116" t="str">
        <f>IF(B147="","",IF(H147="Default",F147*(VLOOKUP(B147,'Carbon Asset Database'!$A$3:$AB$876,19,0)),(G147/1000*K147*$U$2+G147/1000*L147*$U$3)))</f>
        <v/>
      </c>
      <c r="O147" s="121" t="str">
        <f>IF(A147="","",VLOOKUP(A147,'Dropdown lists'!$T$2:$U$18,2,0))</f>
        <v/>
      </c>
      <c r="P147" s="122" t="str">
        <f t="shared" si="4"/>
        <v/>
      </c>
      <c r="Q147" s="122" t="str">
        <f t="shared" si="5"/>
        <v/>
      </c>
    </row>
    <row r="148" spans="3:17" x14ac:dyDescent="0.3">
      <c r="C148" s="112" t="str">
        <f>IF(B148="","",VLOOKUP(B148,'Carbon Asset Database'!$A$3:$AB$876,12,0))</f>
        <v/>
      </c>
      <c r="D148" s="108" t="str">
        <f>IF(B148="","",(VLOOKUP(B148,'Carbon Asset Database'!$A$3:$AB$876,4,0)&amp;" - "&amp;(VLOOKUP(B148,'Carbon Asset Database'!$A$3:$AB$876,5,0))))</f>
        <v/>
      </c>
      <c r="E148" s="108" t="str">
        <f>IF(B148="","",VLOOKUP(B148,'Carbon Asset Database'!$A$3:$AB$876,14,0))</f>
        <v/>
      </c>
      <c r="F148" s="116"/>
      <c r="G148" s="113" t="str">
        <f>IF(B148="","",F148*(VLOOKUP(B148,'Carbon Asset Database'!$A$3:$AB$876,16,0)))</f>
        <v/>
      </c>
      <c r="H148" s="116"/>
      <c r="I148" s="113" t="str">
        <f>IF(H148="","",IF(H148="Default",VLOOKUP(B148,'Carbon Asset Database'!$A$3:$AB$876,21,0),"N/A"))</f>
        <v/>
      </c>
      <c r="J148" s="113" t="str">
        <f>IF(H148="","",IF(H148="Default",VLOOKUP(B148,'Carbon Asset Database'!$A$3:$AB$876,22,0),"N/A"))</f>
        <v/>
      </c>
      <c r="K148" s="116"/>
      <c r="L148" s="116"/>
      <c r="M148" s="116" t="str">
        <f>IF(B148="","",F148*VLOOKUP(B148,'Carbon Asset Database'!$A$3:$AB$876,18,0))</f>
        <v/>
      </c>
      <c r="N148" s="116" t="str">
        <f>IF(B148="","",IF(H148="Default",F148*(VLOOKUP(B148,'Carbon Asset Database'!$A$3:$AB$876,19,0)),(G148/1000*K148*$U$2+G148/1000*L148*$U$3)))</f>
        <v/>
      </c>
      <c r="O148" s="121" t="str">
        <f>IF(A148="","",VLOOKUP(A148,'Dropdown lists'!$T$2:$U$18,2,0))</f>
        <v/>
      </c>
      <c r="P148" s="122" t="str">
        <f t="shared" si="4"/>
        <v/>
      </c>
      <c r="Q148" s="122" t="str">
        <f t="shared" si="5"/>
        <v/>
      </c>
    </row>
    <row r="149" spans="3:17" x14ac:dyDescent="0.3">
      <c r="C149" s="112" t="str">
        <f>IF(B149="","",VLOOKUP(B149,'Carbon Asset Database'!$A$3:$AB$876,12,0))</f>
        <v/>
      </c>
      <c r="D149" s="108" t="str">
        <f>IF(B149="","",(VLOOKUP(B149,'Carbon Asset Database'!$A$3:$AB$876,4,0)&amp;" - "&amp;(VLOOKUP(B149,'Carbon Asset Database'!$A$3:$AB$876,5,0))))</f>
        <v/>
      </c>
      <c r="E149" s="108" t="str">
        <f>IF(B149="","",VLOOKUP(B149,'Carbon Asset Database'!$A$3:$AB$876,14,0))</f>
        <v/>
      </c>
      <c r="F149" s="116"/>
      <c r="G149" s="113" t="str">
        <f>IF(B149="","",F149*(VLOOKUP(B149,'Carbon Asset Database'!$A$3:$AB$876,16,0)))</f>
        <v/>
      </c>
      <c r="H149" s="116"/>
      <c r="I149" s="113" t="str">
        <f>IF(H149="","",IF(H149="Default",VLOOKUP(B149,'Carbon Asset Database'!$A$3:$AB$876,21,0),"N/A"))</f>
        <v/>
      </c>
      <c r="J149" s="113" t="str">
        <f>IF(H149="","",IF(H149="Default",VLOOKUP(B149,'Carbon Asset Database'!$A$3:$AB$876,22,0),"N/A"))</f>
        <v/>
      </c>
      <c r="K149" s="116"/>
      <c r="L149" s="116"/>
      <c r="M149" s="116" t="str">
        <f>IF(B149="","",F149*VLOOKUP(B149,'Carbon Asset Database'!$A$3:$AB$876,18,0))</f>
        <v/>
      </c>
      <c r="N149" s="116" t="str">
        <f>IF(B149="","",IF(H149="Default",F149*(VLOOKUP(B149,'Carbon Asset Database'!$A$3:$AB$876,19,0)),(G149/1000*K149*$U$2+G149/1000*L149*$U$3)))</f>
        <v/>
      </c>
      <c r="O149" s="121" t="str">
        <f>IF(A149="","",VLOOKUP(A149,'Dropdown lists'!$T$2:$U$18,2,0))</f>
        <v/>
      </c>
      <c r="P149" s="122" t="str">
        <f t="shared" si="4"/>
        <v/>
      </c>
      <c r="Q149" s="122" t="str">
        <f t="shared" si="5"/>
        <v/>
      </c>
    </row>
    <row r="150" spans="3:17" x14ac:dyDescent="0.3">
      <c r="C150" s="112" t="str">
        <f>IF(B150="","",VLOOKUP(B150,'Carbon Asset Database'!$A$3:$AB$876,12,0))</f>
        <v/>
      </c>
      <c r="D150" s="108" t="str">
        <f>IF(B150="","",(VLOOKUP(B150,'Carbon Asset Database'!$A$3:$AB$876,4,0)&amp;" - "&amp;(VLOOKUP(B150,'Carbon Asset Database'!$A$3:$AB$876,5,0))))</f>
        <v/>
      </c>
      <c r="E150" s="108" t="str">
        <f>IF(B150="","",VLOOKUP(B150,'Carbon Asset Database'!$A$3:$AB$876,14,0))</f>
        <v/>
      </c>
      <c r="F150" s="116"/>
      <c r="G150" s="113" t="str">
        <f>IF(B150="","",F150*(VLOOKUP(B150,'Carbon Asset Database'!$A$3:$AB$876,16,0)))</f>
        <v/>
      </c>
      <c r="H150" s="116"/>
      <c r="I150" s="113" t="str">
        <f>IF(H150="","",IF(H150="Default",VLOOKUP(B150,'Carbon Asset Database'!$A$3:$AB$876,21,0),"N/A"))</f>
        <v/>
      </c>
      <c r="J150" s="113" t="str">
        <f>IF(H150="","",IF(H150="Default",VLOOKUP(B150,'Carbon Asset Database'!$A$3:$AB$876,22,0),"N/A"))</f>
        <v/>
      </c>
      <c r="K150" s="116"/>
      <c r="L150" s="116"/>
      <c r="M150" s="116" t="str">
        <f>IF(B150="","",F150*VLOOKUP(B150,'Carbon Asset Database'!$A$3:$AB$876,18,0))</f>
        <v/>
      </c>
      <c r="N150" s="116" t="str">
        <f>IF(B150="","",IF(H150="Default",F150*(VLOOKUP(B150,'Carbon Asset Database'!$A$3:$AB$876,19,0)),(G150/1000*K150*$U$2+G150/1000*L150*$U$3)))</f>
        <v/>
      </c>
      <c r="O150" s="121" t="str">
        <f>IF(A150="","",VLOOKUP(A150,'Dropdown lists'!$T$2:$U$18,2,0))</f>
        <v/>
      </c>
      <c r="P150" s="122" t="str">
        <f t="shared" si="4"/>
        <v/>
      </c>
      <c r="Q150" s="122" t="str">
        <f t="shared" si="5"/>
        <v/>
      </c>
    </row>
    <row r="151" spans="3:17" x14ac:dyDescent="0.3">
      <c r="C151" s="112" t="str">
        <f>IF(B151="","",VLOOKUP(B151,'Carbon Asset Database'!$A$3:$AB$876,12,0))</f>
        <v/>
      </c>
      <c r="D151" s="108" t="str">
        <f>IF(B151="","",(VLOOKUP(B151,'Carbon Asset Database'!$A$3:$AB$876,4,0)&amp;" - "&amp;(VLOOKUP(B151,'Carbon Asset Database'!$A$3:$AB$876,5,0))))</f>
        <v/>
      </c>
      <c r="E151" s="108" t="str">
        <f>IF(B151="","",VLOOKUP(B151,'Carbon Asset Database'!$A$3:$AB$876,14,0))</f>
        <v/>
      </c>
      <c r="F151" s="116"/>
      <c r="G151" s="113" t="str">
        <f>IF(B151="","",F151*(VLOOKUP(B151,'Carbon Asset Database'!$A$3:$AB$876,16,0)))</f>
        <v/>
      </c>
      <c r="H151" s="116"/>
      <c r="I151" s="113" t="str">
        <f>IF(H151="","",IF(H151="Default",VLOOKUP(B151,'Carbon Asset Database'!$A$3:$AB$876,21,0),"N/A"))</f>
        <v/>
      </c>
      <c r="J151" s="113" t="str">
        <f>IF(H151="","",IF(H151="Default",VLOOKUP(B151,'Carbon Asset Database'!$A$3:$AB$876,22,0),"N/A"))</f>
        <v/>
      </c>
      <c r="K151" s="116"/>
      <c r="L151" s="116"/>
      <c r="M151" s="116" t="str">
        <f>IF(B151="","",F151*VLOOKUP(B151,'Carbon Asset Database'!$A$3:$AB$876,18,0))</f>
        <v/>
      </c>
      <c r="N151" s="116" t="str">
        <f>IF(B151="","",IF(H151="Default",F151*(VLOOKUP(B151,'Carbon Asset Database'!$A$3:$AB$876,19,0)),(G151/1000*K151*$U$2+G151/1000*L151*$U$3)))</f>
        <v/>
      </c>
      <c r="O151" s="121" t="str">
        <f>IF(A151="","",VLOOKUP(A151,'Dropdown lists'!$T$2:$U$18,2,0))</f>
        <v/>
      </c>
      <c r="P151" s="122" t="str">
        <f t="shared" si="4"/>
        <v/>
      </c>
      <c r="Q151" s="122" t="str">
        <f t="shared" si="5"/>
        <v/>
      </c>
    </row>
    <row r="152" spans="3:17" x14ac:dyDescent="0.3">
      <c r="C152" s="112" t="str">
        <f>IF(B152="","",VLOOKUP(B152,'Carbon Asset Database'!$A$3:$AB$876,12,0))</f>
        <v/>
      </c>
      <c r="D152" s="108" t="str">
        <f>IF(B152="","",(VLOOKUP(B152,'Carbon Asset Database'!$A$3:$AB$876,4,0)&amp;" - "&amp;(VLOOKUP(B152,'Carbon Asset Database'!$A$3:$AB$876,5,0))))</f>
        <v/>
      </c>
      <c r="E152" s="108" t="str">
        <f>IF(B152="","",VLOOKUP(B152,'Carbon Asset Database'!$A$3:$AB$876,14,0))</f>
        <v/>
      </c>
      <c r="F152" s="116"/>
      <c r="G152" s="113" t="str">
        <f>IF(B152="","",F152*(VLOOKUP(B152,'Carbon Asset Database'!$A$3:$AB$876,16,0)))</f>
        <v/>
      </c>
      <c r="H152" s="116"/>
      <c r="I152" s="113" t="str">
        <f>IF(H152="","",IF(H152="Default",VLOOKUP(B152,'Carbon Asset Database'!$A$3:$AB$876,21,0),"N/A"))</f>
        <v/>
      </c>
      <c r="J152" s="113" t="str">
        <f>IF(H152="","",IF(H152="Default",VLOOKUP(B152,'Carbon Asset Database'!$A$3:$AB$876,22,0),"N/A"))</f>
        <v/>
      </c>
      <c r="K152" s="116"/>
      <c r="L152" s="116"/>
      <c r="M152" s="116" t="str">
        <f>IF(B152="","",F152*VLOOKUP(B152,'Carbon Asset Database'!$A$3:$AB$876,18,0))</f>
        <v/>
      </c>
      <c r="N152" s="116" t="str">
        <f>IF(B152="","",IF(H152="Default",F152*(VLOOKUP(B152,'Carbon Asset Database'!$A$3:$AB$876,19,0)),(G152/1000*K152*$U$2+G152/1000*L152*$U$3)))</f>
        <v/>
      </c>
      <c r="O152" s="121" t="str">
        <f>IF(A152="","",VLOOKUP(A152,'Dropdown lists'!$T$2:$U$18,2,0))</f>
        <v/>
      </c>
      <c r="P152" s="122" t="str">
        <f t="shared" si="4"/>
        <v/>
      </c>
      <c r="Q152" s="122" t="str">
        <f t="shared" si="5"/>
        <v/>
      </c>
    </row>
    <row r="153" spans="3:17" x14ac:dyDescent="0.3">
      <c r="C153" s="112" t="str">
        <f>IF(B153="","",VLOOKUP(B153,'Carbon Asset Database'!$A$3:$AB$876,12,0))</f>
        <v/>
      </c>
      <c r="D153" s="108" t="str">
        <f>IF(B153="","",(VLOOKUP(B153,'Carbon Asset Database'!$A$3:$AB$876,4,0)&amp;" - "&amp;(VLOOKUP(B153,'Carbon Asset Database'!$A$3:$AB$876,5,0))))</f>
        <v/>
      </c>
      <c r="E153" s="108" t="str">
        <f>IF(B153="","",VLOOKUP(B153,'Carbon Asset Database'!$A$3:$AB$876,14,0))</f>
        <v/>
      </c>
      <c r="F153" s="116"/>
      <c r="G153" s="113" t="str">
        <f>IF(B153="","",F153*(VLOOKUP(B153,'Carbon Asset Database'!$A$3:$AB$876,16,0)))</f>
        <v/>
      </c>
      <c r="H153" s="116"/>
      <c r="I153" s="113" t="str">
        <f>IF(H153="","",IF(H153="Default",VLOOKUP(B153,'Carbon Asset Database'!$A$3:$AB$876,21,0),"N/A"))</f>
        <v/>
      </c>
      <c r="J153" s="113" t="str">
        <f>IF(H153="","",IF(H153="Default",VLOOKUP(B153,'Carbon Asset Database'!$A$3:$AB$876,22,0),"N/A"))</f>
        <v/>
      </c>
      <c r="K153" s="116"/>
      <c r="L153" s="116"/>
      <c r="M153" s="116" t="str">
        <f>IF(B153="","",F153*VLOOKUP(B153,'Carbon Asset Database'!$A$3:$AB$876,18,0))</f>
        <v/>
      </c>
      <c r="N153" s="116" t="str">
        <f>IF(B153="","",IF(H153="Default",F153*(VLOOKUP(B153,'Carbon Asset Database'!$A$3:$AB$876,19,0)),(G153/1000*K153*$U$2+G153/1000*L153*$U$3)))</f>
        <v/>
      </c>
      <c r="O153" s="121" t="str">
        <f>IF(A153="","",VLOOKUP(A153,'Dropdown lists'!$T$2:$U$18,2,0))</f>
        <v/>
      </c>
      <c r="P153" s="122" t="str">
        <f t="shared" si="4"/>
        <v/>
      </c>
      <c r="Q153" s="122" t="str">
        <f t="shared" si="5"/>
        <v/>
      </c>
    </row>
    <row r="154" spans="3:17" x14ac:dyDescent="0.3">
      <c r="C154" s="112" t="str">
        <f>IF(B154="","",VLOOKUP(B154,'Carbon Asset Database'!$A$3:$AB$876,12,0))</f>
        <v/>
      </c>
      <c r="D154" s="108" t="str">
        <f>IF(B154="","",(VLOOKUP(B154,'Carbon Asset Database'!$A$3:$AB$876,4,0)&amp;" - "&amp;(VLOOKUP(B154,'Carbon Asset Database'!$A$3:$AB$876,5,0))))</f>
        <v/>
      </c>
      <c r="E154" s="108" t="str">
        <f>IF(B154="","",VLOOKUP(B154,'Carbon Asset Database'!$A$3:$AB$876,14,0))</f>
        <v/>
      </c>
      <c r="F154" s="116"/>
      <c r="G154" s="113" t="str">
        <f>IF(B154="","",F154*(VLOOKUP(B154,'Carbon Asset Database'!$A$3:$AB$876,16,0)))</f>
        <v/>
      </c>
      <c r="H154" s="116"/>
      <c r="I154" s="113" t="str">
        <f>IF(H154="","",IF(H154="Default",VLOOKUP(B154,'Carbon Asset Database'!$A$3:$AB$876,21,0),"N/A"))</f>
        <v/>
      </c>
      <c r="J154" s="113" t="str">
        <f>IF(H154="","",IF(H154="Default",VLOOKUP(B154,'Carbon Asset Database'!$A$3:$AB$876,22,0),"N/A"))</f>
        <v/>
      </c>
      <c r="K154" s="116"/>
      <c r="L154" s="116"/>
      <c r="M154" s="116" t="str">
        <f>IF(B154="","",F154*VLOOKUP(B154,'Carbon Asset Database'!$A$3:$AB$876,18,0))</f>
        <v/>
      </c>
      <c r="N154" s="116" t="str">
        <f>IF(B154="","",IF(H154="Default",F154*(VLOOKUP(B154,'Carbon Asset Database'!$A$3:$AB$876,19,0)),(G154/1000*K154*$U$2+G154/1000*L154*$U$3)))</f>
        <v/>
      </c>
      <c r="O154" s="121" t="str">
        <f>IF(A154="","",VLOOKUP(A154,'Dropdown lists'!$T$2:$U$18,2,0))</f>
        <v/>
      </c>
      <c r="P154" s="122" t="str">
        <f t="shared" si="4"/>
        <v/>
      </c>
      <c r="Q154" s="122" t="str">
        <f t="shared" si="5"/>
        <v/>
      </c>
    </row>
    <row r="155" spans="3:17" x14ac:dyDescent="0.3">
      <c r="C155" s="112" t="str">
        <f>IF(B155="","",VLOOKUP(B155,'Carbon Asset Database'!$A$3:$AB$876,12,0))</f>
        <v/>
      </c>
      <c r="D155" s="108" t="str">
        <f>IF(B155="","",(VLOOKUP(B155,'Carbon Asset Database'!$A$3:$AB$876,4,0)&amp;" - "&amp;(VLOOKUP(B155,'Carbon Asset Database'!$A$3:$AB$876,5,0))))</f>
        <v/>
      </c>
      <c r="E155" s="108" t="str">
        <f>IF(B155="","",VLOOKUP(B155,'Carbon Asset Database'!$A$3:$AB$876,14,0))</f>
        <v/>
      </c>
      <c r="F155" s="116"/>
      <c r="G155" s="113" t="str">
        <f>IF(B155="","",F155*(VLOOKUP(B155,'Carbon Asset Database'!$A$3:$AB$876,16,0)))</f>
        <v/>
      </c>
      <c r="H155" s="116"/>
      <c r="I155" s="113" t="str">
        <f>IF(H155="","",IF(H155="Default",VLOOKUP(B155,'Carbon Asset Database'!$A$3:$AB$876,21,0),"N/A"))</f>
        <v/>
      </c>
      <c r="J155" s="113" t="str">
        <f>IF(H155="","",IF(H155="Default",VLOOKUP(B155,'Carbon Asset Database'!$A$3:$AB$876,22,0),"N/A"))</f>
        <v/>
      </c>
      <c r="K155" s="116"/>
      <c r="L155" s="116"/>
      <c r="M155" s="116" t="str">
        <f>IF(B155="","",F155*VLOOKUP(B155,'Carbon Asset Database'!$A$3:$AB$876,18,0))</f>
        <v/>
      </c>
      <c r="N155" s="116" t="str">
        <f>IF(B155="","",IF(H155="Default",F155*(VLOOKUP(B155,'Carbon Asset Database'!$A$3:$AB$876,19,0)),(G155/1000*K155*$U$2+G155/1000*L155*$U$3)))</f>
        <v/>
      </c>
      <c r="O155" s="121" t="str">
        <f>IF(A155="","",VLOOKUP(A155,'Dropdown lists'!$T$2:$U$18,2,0))</f>
        <v/>
      </c>
      <c r="P155" s="122" t="str">
        <f t="shared" si="4"/>
        <v/>
      </c>
      <c r="Q155" s="122" t="str">
        <f t="shared" si="5"/>
        <v/>
      </c>
    </row>
    <row r="156" spans="3:17" x14ac:dyDescent="0.3">
      <c r="C156" s="112" t="str">
        <f>IF(B156="","",VLOOKUP(B156,'Carbon Asset Database'!$A$3:$AB$876,12,0))</f>
        <v/>
      </c>
      <c r="D156" s="108" t="str">
        <f>IF(B156="","",(VLOOKUP(B156,'Carbon Asset Database'!$A$3:$AB$876,4,0)&amp;" - "&amp;(VLOOKUP(B156,'Carbon Asset Database'!$A$3:$AB$876,5,0))))</f>
        <v/>
      </c>
      <c r="E156" s="108" t="str">
        <f>IF(B156="","",VLOOKUP(B156,'Carbon Asset Database'!$A$3:$AB$876,14,0))</f>
        <v/>
      </c>
      <c r="F156" s="116"/>
      <c r="G156" s="113" t="str">
        <f>IF(B156="","",F156*(VLOOKUP(B156,'Carbon Asset Database'!$A$3:$AB$876,16,0)))</f>
        <v/>
      </c>
      <c r="H156" s="116"/>
      <c r="I156" s="113" t="str">
        <f>IF(H156="","",IF(H156="Default",VLOOKUP(B156,'Carbon Asset Database'!$A$3:$AB$876,21,0),"N/A"))</f>
        <v/>
      </c>
      <c r="J156" s="113" t="str">
        <f>IF(H156="","",IF(H156="Default",VLOOKUP(B156,'Carbon Asset Database'!$A$3:$AB$876,22,0),"N/A"))</f>
        <v/>
      </c>
      <c r="K156" s="116"/>
      <c r="L156" s="116"/>
      <c r="M156" s="116" t="str">
        <f>IF(B156="","",F156*VLOOKUP(B156,'Carbon Asset Database'!$A$3:$AB$876,18,0))</f>
        <v/>
      </c>
      <c r="N156" s="116" t="str">
        <f>IF(B156="","",IF(H156="Default",F156*(VLOOKUP(B156,'Carbon Asset Database'!$A$3:$AB$876,19,0)),(G156/1000*K156*$U$2+G156/1000*L156*$U$3)))</f>
        <v/>
      </c>
      <c r="O156" s="121" t="str">
        <f>IF(A156="","",VLOOKUP(A156,'Dropdown lists'!$T$2:$U$18,2,0))</f>
        <v/>
      </c>
      <c r="P156" s="122" t="str">
        <f t="shared" si="4"/>
        <v/>
      </c>
      <c r="Q156" s="122" t="str">
        <f t="shared" si="5"/>
        <v/>
      </c>
    </row>
    <row r="157" spans="3:17" x14ac:dyDescent="0.3">
      <c r="C157" s="112" t="str">
        <f>IF(B157="","",VLOOKUP(B157,'Carbon Asset Database'!$A$3:$AB$876,12,0))</f>
        <v/>
      </c>
      <c r="D157" s="108" t="str">
        <f>IF(B157="","",(VLOOKUP(B157,'Carbon Asset Database'!$A$3:$AB$876,4,0)&amp;" - "&amp;(VLOOKUP(B157,'Carbon Asset Database'!$A$3:$AB$876,5,0))))</f>
        <v/>
      </c>
      <c r="E157" s="108" t="str">
        <f>IF(B157="","",VLOOKUP(B157,'Carbon Asset Database'!$A$3:$AB$876,14,0))</f>
        <v/>
      </c>
      <c r="F157" s="116"/>
      <c r="G157" s="113" t="str">
        <f>IF(B157="","",F157*(VLOOKUP(B157,'Carbon Asset Database'!$A$3:$AB$876,16,0)))</f>
        <v/>
      </c>
      <c r="H157" s="116"/>
      <c r="I157" s="113" t="str">
        <f>IF(H157="","",IF(H157="Default",VLOOKUP(B157,'Carbon Asset Database'!$A$3:$AB$876,21,0),"N/A"))</f>
        <v/>
      </c>
      <c r="J157" s="113" t="str">
        <f>IF(H157="","",IF(H157="Default",VLOOKUP(B157,'Carbon Asset Database'!$A$3:$AB$876,22,0),"N/A"))</f>
        <v/>
      </c>
      <c r="K157" s="116"/>
      <c r="L157" s="116"/>
      <c r="M157" s="116" t="str">
        <f>IF(B157="","",F157*VLOOKUP(B157,'Carbon Asset Database'!$A$3:$AB$876,18,0))</f>
        <v/>
      </c>
      <c r="N157" s="116" t="str">
        <f>IF(B157="","",IF(H157="Default",F157*(VLOOKUP(B157,'Carbon Asset Database'!$A$3:$AB$876,19,0)),(G157/1000*K157*$U$2+G157/1000*L157*$U$3)))</f>
        <v/>
      </c>
      <c r="O157" s="121" t="str">
        <f>IF(A157="","",VLOOKUP(A157,'Dropdown lists'!$T$2:$U$18,2,0))</f>
        <v/>
      </c>
      <c r="P157" s="122" t="str">
        <f t="shared" si="4"/>
        <v/>
      </c>
      <c r="Q157" s="122" t="str">
        <f t="shared" si="5"/>
        <v/>
      </c>
    </row>
    <row r="158" spans="3:17" x14ac:dyDescent="0.3">
      <c r="C158" s="112" t="str">
        <f>IF(B158="","",VLOOKUP(B158,'Carbon Asset Database'!$A$3:$AB$876,12,0))</f>
        <v/>
      </c>
      <c r="D158" s="108" t="str">
        <f>IF(B158="","",(VLOOKUP(B158,'Carbon Asset Database'!$A$3:$AB$876,4,0)&amp;" - "&amp;(VLOOKUP(B158,'Carbon Asset Database'!$A$3:$AB$876,5,0))))</f>
        <v/>
      </c>
      <c r="E158" s="108" t="str">
        <f>IF(B158="","",VLOOKUP(B158,'Carbon Asset Database'!$A$3:$AB$876,14,0))</f>
        <v/>
      </c>
      <c r="F158" s="116"/>
      <c r="G158" s="113" t="str">
        <f>IF(B158="","",F158*(VLOOKUP(B158,'Carbon Asset Database'!$A$3:$AB$876,16,0)))</f>
        <v/>
      </c>
      <c r="H158" s="116"/>
      <c r="I158" s="113" t="str">
        <f>IF(H158="","",IF(H158="Default",VLOOKUP(B158,'Carbon Asset Database'!$A$3:$AB$876,21,0),"N/A"))</f>
        <v/>
      </c>
      <c r="J158" s="113" t="str">
        <f>IF(H158="","",IF(H158="Default",VLOOKUP(B158,'Carbon Asset Database'!$A$3:$AB$876,22,0),"N/A"))</f>
        <v/>
      </c>
      <c r="K158" s="116"/>
      <c r="L158" s="116"/>
      <c r="M158" s="116" t="str">
        <f>IF(B158="","",F158*VLOOKUP(B158,'Carbon Asset Database'!$A$3:$AB$876,18,0))</f>
        <v/>
      </c>
      <c r="N158" s="116" t="str">
        <f>IF(B158="","",IF(H158="Default",F158*(VLOOKUP(B158,'Carbon Asset Database'!$A$3:$AB$876,19,0)),(G158/1000*K158*$U$2+G158/1000*L158*$U$3)))</f>
        <v/>
      </c>
      <c r="O158" s="121" t="str">
        <f>IF(A158="","",VLOOKUP(A158,'Dropdown lists'!$T$2:$U$18,2,0))</f>
        <v/>
      </c>
      <c r="P158" s="122" t="str">
        <f t="shared" si="4"/>
        <v/>
      </c>
      <c r="Q158" s="122" t="str">
        <f t="shared" si="5"/>
        <v/>
      </c>
    </row>
    <row r="159" spans="3:17" x14ac:dyDescent="0.3">
      <c r="C159" s="112" t="str">
        <f>IF(B159="","",VLOOKUP(B159,'Carbon Asset Database'!$A$3:$AB$876,12,0))</f>
        <v/>
      </c>
      <c r="D159" s="108" t="str">
        <f>IF(B159="","",(VLOOKUP(B159,'Carbon Asset Database'!$A$3:$AB$876,4,0)&amp;" - "&amp;(VLOOKUP(B159,'Carbon Asset Database'!$A$3:$AB$876,5,0))))</f>
        <v/>
      </c>
      <c r="E159" s="108" t="str">
        <f>IF(B159="","",VLOOKUP(B159,'Carbon Asset Database'!$A$3:$AB$876,14,0))</f>
        <v/>
      </c>
      <c r="F159" s="116"/>
      <c r="G159" s="113" t="str">
        <f>IF(B159="","",F159*(VLOOKUP(B159,'Carbon Asset Database'!$A$3:$AB$876,16,0)))</f>
        <v/>
      </c>
      <c r="H159" s="116"/>
      <c r="I159" s="113" t="str">
        <f>IF(H159="","",IF(H159="Default",VLOOKUP(B159,'Carbon Asset Database'!$A$3:$AB$876,21,0),"N/A"))</f>
        <v/>
      </c>
      <c r="J159" s="113" t="str">
        <f>IF(H159="","",IF(H159="Default",VLOOKUP(B159,'Carbon Asset Database'!$A$3:$AB$876,22,0),"N/A"))</f>
        <v/>
      </c>
      <c r="K159" s="116"/>
      <c r="L159" s="116"/>
      <c r="M159" s="116" t="str">
        <f>IF(B159="","",F159*VLOOKUP(B159,'Carbon Asset Database'!$A$3:$AB$876,18,0))</f>
        <v/>
      </c>
      <c r="N159" s="116" t="str">
        <f>IF(B159="","",IF(H159="Default",F159*(VLOOKUP(B159,'Carbon Asset Database'!$A$3:$AB$876,19,0)),(G159/1000*K159*$U$2+G159/1000*L159*$U$3)))</f>
        <v/>
      </c>
      <c r="O159" s="121" t="str">
        <f>IF(A159="","",VLOOKUP(A159,'Dropdown lists'!$T$2:$U$18,2,0))</f>
        <v/>
      </c>
      <c r="P159" s="122" t="str">
        <f t="shared" si="4"/>
        <v/>
      </c>
      <c r="Q159" s="122" t="str">
        <f t="shared" si="5"/>
        <v/>
      </c>
    </row>
    <row r="160" spans="3:17" x14ac:dyDescent="0.3">
      <c r="C160" s="112" t="str">
        <f>IF(B160="","",VLOOKUP(B160,'Carbon Asset Database'!$A$3:$AB$876,12,0))</f>
        <v/>
      </c>
      <c r="D160" s="108" t="str">
        <f>IF(B160="","",(VLOOKUP(B160,'Carbon Asset Database'!$A$3:$AB$876,4,0)&amp;" - "&amp;(VLOOKUP(B160,'Carbon Asset Database'!$A$3:$AB$876,5,0))))</f>
        <v/>
      </c>
      <c r="E160" s="108" t="str">
        <f>IF(B160="","",VLOOKUP(B160,'Carbon Asset Database'!$A$3:$AB$876,14,0))</f>
        <v/>
      </c>
      <c r="F160" s="116"/>
      <c r="G160" s="113" t="str">
        <f>IF(B160="","",F160*(VLOOKUP(B160,'Carbon Asset Database'!$A$3:$AB$876,16,0)))</f>
        <v/>
      </c>
      <c r="H160" s="116"/>
      <c r="I160" s="113" t="str">
        <f>IF(H160="","",IF(H160="Default",VLOOKUP(B160,'Carbon Asset Database'!$A$3:$AB$876,21,0),"N/A"))</f>
        <v/>
      </c>
      <c r="J160" s="113" t="str">
        <f>IF(H160="","",IF(H160="Default",VLOOKUP(B160,'Carbon Asset Database'!$A$3:$AB$876,22,0),"N/A"))</f>
        <v/>
      </c>
      <c r="K160" s="116"/>
      <c r="L160" s="116"/>
      <c r="M160" s="116" t="str">
        <f>IF(B160="","",F160*VLOOKUP(B160,'Carbon Asset Database'!$A$3:$AB$876,18,0))</f>
        <v/>
      </c>
      <c r="N160" s="116" t="str">
        <f>IF(B160="","",IF(H160="Default",F160*(VLOOKUP(B160,'Carbon Asset Database'!$A$3:$AB$876,19,0)),(G160/1000*K160*$U$2+G160/1000*L160*$U$3)))</f>
        <v/>
      </c>
      <c r="O160" s="121" t="str">
        <f>IF(A160="","",VLOOKUP(A160,'Dropdown lists'!$T$2:$U$18,2,0))</f>
        <v/>
      </c>
      <c r="P160" s="122" t="str">
        <f t="shared" si="4"/>
        <v/>
      </c>
      <c r="Q160" s="122" t="str">
        <f t="shared" si="5"/>
        <v/>
      </c>
    </row>
    <row r="161" spans="3:17" x14ac:dyDescent="0.3">
      <c r="C161" s="112" t="str">
        <f>IF(B161="","",VLOOKUP(B161,'Carbon Asset Database'!$A$3:$AB$876,12,0))</f>
        <v/>
      </c>
      <c r="D161" s="108" t="str">
        <f>IF(B161="","",(VLOOKUP(B161,'Carbon Asset Database'!$A$3:$AB$876,4,0)&amp;" - "&amp;(VLOOKUP(B161,'Carbon Asset Database'!$A$3:$AB$876,5,0))))</f>
        <v/>
      </c>
      <c r="E161" s="108" t="str">
        <f>IF(B161="","",VLOOKUP(B161,'Carbon Asset Database'!$A$3:$AB$876,14,0))</f>
        <v/>
      </c>
      <c r="F161" s="116"/>
      <c r="G161" s="113" t="str">
        <f>IF(B161="","",F161*(VLOOKUP(B161,'Carbon Asset Database'!$A$3:$AB$876,16,0)))</f>
        <v/>
      </c>
      <c r="H161" s="116"/>
      <c r="I161" s="113" t="str">
        <f>IF(H161="","",IF(H161="Default",VLOOKUP(B161,'Carbon Asset Database'!$A$3:$AB$876,21,0),"N/A"))</f>
        <v/>
      </c>
      <c r="J161" s="113" t="str">
        <f>IF(H161="","",IF(H161="Default",VLOOKUP(B161,'Carbon Asset Database'!$A$3:$AB$876,22,0),"N/A"))</f>
        <v/>
      </c>
      <c r="K161" s="116"/>
      <c r="L161" s="116"/>
      <c r="M161" s="116" t="str">
        <f>IF(B161="","",F161*VLOOKUP(B161,'Carbon Asset Database'!$A$3:$AB$876,18,0))</f>
        <v/>
      </c>
      <c r="N161" s="116" t="str">
        <f>IF(B161="","",IF(H161="Default",F161*(VLOOKUP(B161,'Carbon Asset Database'!$A$3:$AB$876,19,0)),(G161/1000*K161*$U$2+G161/1000*L161*$U$3)))</f>
        <v/>
      </c>
      <c r="O161" s="121" t="str">
        <f>IF(A161="","",VLOOKUP(A161,'Dropdown lists'!$T$2:$U$18,2,0))</f>
        <v/>
      </c>
      <c r="P161" s="122" t="str">
        <f t="shared" si="4"/>
        <v/>
      </c>
      <c r="Q161" s="122" t="str">
        <f t="shared" si="5"/>
        <v/>
      </c>
    </row>
    <row r="162" spans="3:17" x14ac:dyDescent="0.3">
      <c r="C162" s="112" t="str">
        <f>IF(B162="","",VLOOKUP(B162,'Carbon Asset Database'!$A$3:$AB$876,12,0))</f>
        <v/>
      </c>
      <c r="D162" s="108" t="str">
        <f>IF(B162="","",(VLOOKUP(B162,'Carbon Asset Database'!$A$3:$AB$876,4,0)&amp;" - "&amp;(VLOOKUP(B162,'Carbon Asset Database'!$A$3:$AB$876,5,0))))</f>
        <v/>
      </c>
      <c r="E162" s="108" t="str">
        <f>IF(B162="","",VLOOKUP(B162,'Carbon Asset Database'!$A$3:$AB$876,14,0))</f>
        <v/>
      </c>
      <c r="F162" s="116"/>
      <c r="G162" s="113" t="str">
        <f>IF(B162="","",F162*(VLOOKUP(B162,'Carbon Asset Database'!$A$3:$AB$876,16,0)))</f>
        <v/>
      </c>
      <c r="H162" s="116"/>
      <c r="I162" s="113" t="str">
        <f>IF(H162="","",IF(H162="Default",VLOOKUP(B162,'Carbon Asset Database'!$A$3:$AB$876,21,0),"N/A"))</f>
        <v/>
      </c>
      <c r="J162" s="113" t="str">
        <f>IF(H162="","",IF(H162="Default",VLOOKUP(B162,'Carbon Asset Database'!$A$3:$AB$876,22,0),"N/A"))</f>
        <v/>
      </c>
      <c r="K162" s="116"/>
      <c r="L162" s="116"/>
      <c r="M162" s="116" t="str">
        <f>IF(B162="","",F162*VLOOKUP(B162,'Carbon Asset Database'!$A$3:$AB$876,18,0))</f>
        <v/>
      </c>
      <c r="N162" s="116" t="str">
        <f>IF(B162="","",IF(H162="Default",F162*(VLOOKUP(B162,'Carbon Asset Database'!$A$3:$AB$876,19,0)),(G162/1000*K162*$U$2+G162/1000*L162*$U$3)))</f>
        <v/>
      </c>
      <c r="O162" s="121" t="str">
        <f>IF(A162="","",VLOOKUP(A162,'Dropdown lists'!$T$2:$U$18,2,0))</f>
        <v/>
      </c>
      <c r="P162" s="122" t="str">
        <f t="shared" si="4"/>
        <v/>
      </c>
      <c r="Q162" s="122" t="str">
        <f t="shared" si="5"/>
        <v/>
      </c>
    </row>
    <row r="163" spans="3:17" x14ac:dyDescent="0.3">
      <c r="C163" s="112" t="str">
        <f>IF(B163="","",VLOOKUP(B163,'Carbon Asset Database'!$A$3:$AB$876,12,0))</f>
        <v/>
      </c>
      <c r="D163" s="108" t="str">
        <f>IF(B163="","",(VLOOKUP(B163,'Carbon Asset Database'!$A$3:$AB$876,4,0)&amp;" - "&amp;(VLOOKUP(B163,'Carbon Asset Database'!$A$3:$AB$876,5,0))))</f>
        <v/>
      </c>
      <c r="E163" s="108" t="str">
        <f>IF(B163="","",VLOOKUP(B163,'Carbon Asset Database'!$A$3:$AB$876,14,0))</f>
        <v/>
      </c>
      <c r="F163" s="116"/>
      <c r="G163" s="113" t="str">
        <f>IF(B163="","",F163*(VLOOKUP(B163,'Carbon Asset Database'!$A$3:$AB$876,16,0)))</f>
        <v/>
      </c>
      <c r="H163" s="116"/>
      <c r="I163" s="113" t="str">
        <f>IF(H163="","",IF(H163="Default",VLOOKUP(B163,'Carbon Asset Database'!$A$3:$AB$876,21,0),"N/A"))</f>
        <v/>
      </c>
      <c r="J163" s="113" t="str">
        <f>IF(H163="","",IF(H163="Default",VLOOKUP(B163,'Carbon Asset Database'!$A$3:$AB$876,22,0),"N/A"))</f>
        <v/>
      </c>
      <c r="K163" s="116"/>
      <c r="L163" s="116"/>
      <c r="M163" s="116" t="str">
        <f>IF(B163="","",F163*VLOOKUP(B163,'Carbon Asset Database'!$A$3:$AB$876,18,0))</f>
        <v/>
      </c>
      <c r="N163" s="116" t="str">
        <f>IF(B163="","",IF(H163="Default",F163*(VLOOKUP(B163,'Carbon Asset Database'!$A$3:$AB$876,19,0)),(G163/1000*K163*$U$2+G163/1000*L163*$U$3)))</f>
        <v/>
      </c>
      <c r="O163" s="121" t="str">
        <f>IF(A163="","",VLOOKUP(A163,'Dropdown lists'!$T$2:$U$18,2,0))</f>
        <v/>
      </c>
      <c r="P163" s="122" t="str">
        <f t="shared" si="4"/>
        <v/>
      </c>
      <c r="Q163" s="122" t="str">
        <f t="shared" si="5"/>
        <v/>
      </c>
    </row>
    <row r="164" spans="3:17" x14ac:dyDescent="0.3">
      <c r="C164" s="112" t="str">
        <f>IF(B164="","",VLOOKUP(B164,'Carbon Asset Database'!$A$3:$AB$876,12,0))</f>
        <v/>
      </c>
      <c r="D164" s="108" t="str">
        <f>IF(B164="","",(VLOOKUP(B164,'Carbon Asset Database'!$A$3:$AB$876,4,0)&amp;" - "&amp;(VLOOKUP(B164,'Carbon Asset Database'!$A$3:$AB$876,5,0))))</f>
        <v/>
      </c>
      <c r="E164" s="108" t="str">
        <f>IF(B164="","",VLOOKUP(B164,'Carbon Asset Database'!$A$3:$AB$876,14,0))</f>
        <v/>
      </c>
      <c r="F164" s="116"/>
      <c r="G164" s="113" t="str">
        <f>IF(B164="","",F164*(VLOOKUP(B164,'Carbon Asset Database'!$A$3:$AB$876,16,0)))</f>
        <v/>
      </c>
      <c r="H164" s="116"/>
      <c r="I164" s="113" t="str">
        <f>IF(H164="","",IF(H164="Default",VLOOKUP(B164,'Carbon Asset Database'!$A$3:$AB$876,21,0),"N/A"))</f>
        <v/>
      </c>
      <c r="J164" s="113" t="str">
        <f>IF(H164="","",IF(H164="Default",VLOOKUP(B164,'Carbon Asset Database'!$A$3:$AB$876,22,0),"N/A"))</f>
        <v/>
      </c>
      <c r="K164" s="116"/>
      <c r="L164" s="116"/>
      <c r="M164" s="116" t="str">
        <f>IF(B164="","",F164*VLOOKUP(B164,'Carbon Asset Database'!$A$3:$AB$876,18,0))</f>
        <v/>
      </c>
      <c r="N164" s="116" t="str">
        <f>IF(B164="","",IF(H164="Default",F164*(VLOOKUP(B164,'Carbon Asset Database'!$A$3:$AB$876,19,0)),(G164/1000*K164*$U$2+G164/1000*L164*$U$3)))</f>
        <v/>
      </c>
      <c r="O164" s="121" t="str">
        <f>IF(A164="","",VLOOKUP(A164,'Dropdown lists'!$T$2:$U$18,2,0))</f>
        <v/>
      </c>
      <c r="P164" s="122" t="str">
        <f t="shared" si="4"/>
        <v/>
      </c>
      <c r="Q164" s="122" t="str">
        <f t="shared" si="5"/>
        <v/>
      </c>
    </row>
    <row r="165" spans="3:17" x14ac:dyDescent="0.3">
      <c r="C165" s="112" t="str">
        <f>IF(B165="","",VLOOKUP(B165,'Carbon Asset Database'!$A$3:$AB$876,12,0))</f>
        <v/>
      </c>
      <c r="D165" s="108" t="str">
        <f>IF(B165="","",(VLOOKUP(B165,'Carbon Asset Database'!$A$3:$AB$876,4,0)&amp;" - "&amp;(VLOOKUP(B165,'Carbon Asset Database'!$A$3:$AB$876,5,0))))</f>
        <v/>
      </c>
      <c r="E165" s="108" t="str">
        <f>IF(B165="","",VLOOKUP(B165,'Carbon Asset Database'!$A$3:$AB$876,14,0))</f>
        <v/>
      </c>
      <c r="F165" s="116"/>
      <c r="G165" s="113" t="str">
        <f>IF(B165="","",F165*(VLOOKUP(B165,'Carbon Asset Database'!$A$3:$AB$876,16,0)))</f>
        <v/>
      </c>
      <c r="H165" s="116"/>
      <c r="I165" s="113" t="str">
        <f>IF(H165="","",IF(H165="Default",VLOOKUP(B165,'Carbon Asset Database'!$A$3:$AB$876,21,0),"N/A"))</f>
        <v/>
      </c>
      <c r="J165" s="113" t="str">
        <f>IF(H165="","",IF(H165="Default",VLOOKUP(B165,'Carbon Asset Database'!$A$3:$AB$876,22,0),"N/A"))</f>
        <v/>
      </c>
      <c r="K165" s="116"/>
      <c r="L165" s="116"/>
      <c r="M165" s="116" t="str">
        <f>IF(B165="","",F165*VLOOKUP(B165,'Carbon Asset Database'!$A$3:$AB$876,18,0))</f>
        <v/>
      </c>
      <c r="N165" s="116" t="str">
        <f>IF(B165="","",IF(H165="Default",F165*(VLOOKUP(B165,'Carbon Asset Database'!$A$3:$AB$876,19,0)),(G165/1000*K165*$U$2+G165/1000*L165*$U$3)))</f>
        <v/>
      </c>
      <c r="O165" s="121" t="str">
        <f>IF(A165="","",VLOOKUP(A165,'Dropdown lists'!$T$2:$U$18,2,0))</f>
        <v/>
      </c>
      <c r="P165" s="122" t="str">
        <f t="shared" si="4"/>
        <v/>
      </c>
      <c r="Q165" s="122" t="str">
        <f t="shared" si="5"/>
        <v/>
      </c>
    </row>
    <row r="166" spans="3:17" x14ac:dyDescent="0.3">
      <c r="C166" s="112" t="str">
        <f>IF(B166="","",VLOOKUP(B166,'Carbon Asset Database'!$A$3:$AB$876,12,0))</f>
        <v/>
      </c>
      <c r="D166" s="108" t="str">
        <f>IF(B166="","",(VLOOKUP(B166,'Carbon Asset Database'!$A$3:$AB$876,4,0)&amp;" - "&amp;(VLOOKUP(B166,'Carbon Asset Database'!$A$3:$AB$876,5,0))))</f>
        <v/>
      </c>
      <c r="E166" s="108" t="str">
        <f>IF(B166="","",VLOOKUP(B166,'Carbon Asset Database'!$A$3:$AB$876,14,0))</f>
        <v/>
      </c>
      <c r="F166" s="116"/>
      <c r="G166" s="113" t="str">
        <f>IF(B166="","",F166*(VLOOKUP(B166,'Carbon Asset Database'!$A$3:$AB$876,16,0)))</f>
        <v/>
      </c>
      <c r="H166" s="116"/>
      <c r="I166" s="113" t="str">
        <f>IF(H166="","",IF(H166="Default",VLOOKUP(B166,'Carbon Asset Database'!$A$3:$AB$876,21,0),"N/A"))</f>
        <v/>
      </c>
      <c r="J166" s="113" t="str">
        <f>IF(H166="","",IF(H166="Default",VLOOKUP(B166,'Carbon Asset Database'!$A$3:$AB$876,22,0),"N/A"))</f>
        <v/>
      </c>
      <c r="K166" s="116"/>
      <c r="L166" s="116"/>
      <c r="M166" s="116" t="str">
        <f>IF(B166="","",F166*VLOOKUP(B166,'Carbon Asset Database'!$A$3:$AB$876,18,0))</f>
        <v/>
      </c>
      <c r="N166" s="116" t="str">
        <f>IF(B166="","",IF(H166="Default",F166*(VLOOKUP(B166,'Carbon Asset Database'!$A$3:$AB$876,19,0)),(G166/1000*K166*$U$2+G166/1000*L166*$U$3)))</f>
        <v/>
      </c>
      <c r="O166" s="121" t="str">
        <f>IF(A166="","",VLOOKUP(A166,'Dropdown lists'!$T$2:$U$18,2,0))</f>
        <v/>
      </c>
      <c r="P166" s="122" t="str">
        <f t="shared" si="4"/>
        <v/>
      </c>
      <c r="Q166" s="122" t="str">
        <f t="shared" si="5"/>
        <v/>
      </c>
    </row>
    <row r="167" spans="3:17" x14ac:dyDescent="0.3">
      <c r="C167" s="112" t="str">
        <f>IF(B167="","",VLOOKUP(B167,'Carbon Asset Database'!$A$3:$AB$876,12,0))</f>
        <v/>
      </c>
      <c r="D167" s="108" t="str">
        <f>IF(B167="","",(VLOOKUP(B167,'Carbon Asset Database'!$A$3:$AB$876,4,0)&amp;" - "&amp;(VLOOKUP(B167,'Carbon Asset Database'!$A$3:$AB$876,5,0))))</f>
        <v/>
      </c>
      <c r="E167" s="108" t="str">
        <f>IF(B167="","",VLOOKUP(B167,'Carbon Asset Database'!$A$3:$AB$876,14,0))</f>
        <v/>
      </c>
      <c r="F167" s="116"/>
      <c r="G167" s="113" t="str">
        <f>IF(B167="","",F167*(VLOOKUP(B167,'Carbon Asset Database'!$A$3:$AB$876,16,0)))</f>
        <v/>
      </c>
      <c r="H167" s="116"/>
      <c r="I167" s="113" t="str">
        <f>IF(H167="","",IF(H167="Default",VLOOKUP(B167,'Carbon Asset Database'!$A$3:$AB$876,21,0),"N/A"))</f>
        <v/>
      </c>
      <c r="J167" s="113" t="str">
        <f>IF(H167="","",IF(H167="Default",VLOOKUP(B167,'Carbon Asset Database'!$A$3:$AB$876,22,0),"N/A"))</f>
        <v/>
      </c>
      <c r="K167" s="116"/>
      <c r="L167" s="116"/>
      <c r="M167" s="116" t="str">
        <f>IF(B167="","",F167*VLOOKUP(B167,'Carbon Asset Database'!$A$3:$AB$876,18,0))</f>
        <v/>
      </c>
      <c r="N167" s="116" t="str">
        <f>IF(B167="","",IF(H167="Default",F167*(VLOOKUP(B167,'Carbon Asset Database'!$A$3:$AB$876,19,0)),(G167/1000*K167*$U$2+G167/1000*L167*$U$3)))</f>
        <v/>
      </c>
      <c r="O167" s="121" t="str">
        <f>IF(A167="","",VLOOKUP(A167,'Dropdown lists'!$T$2:$U$18,2,0))</f>
        <v/>
      </c>
      <c r="P167" s="122" t="str">
        <f t="shared" si="4"/>
        <v/>
      </c>
      <c r="Q167" s="122" t="str">
        <f t="shared" si="5"/>
        <v/>
      </c>
    </row>
    <row r="168" spans="3:17" x14ac:dyDescent="0.3">
      <c r="C168" s="112" t="str">
        <f>IF(B168="","",VLOOKUP(B168,'Carbon Asset Database'!$A$3:$AB$876,12,0))</f>
        <v/>
      </c>
      <c r="D168" s="108" t="str">
        <f>IF(B168="","",(VLOOKUP(B168,'Carbon Asset Database'!$A$3:$AB$876,4,0)&amp;" - "&amp;(VLOOKUP(B168,'Carbon Asset Database'!$A$3:$AB$876,5,0))))</f>
        <v/>
      </c>
      <c r="E168" s="108" t="str">
        <f>IF(B168="","",VLOOKUP(B168,'Carbon Asset Database'!$A$3:$AB$876,14,0))</f>
        <v/>
      </c>
      <c r="F168" s="116"/>
      <c r="G168" s="113" t="str">
        <f>IF(B168="","",F168*(VLOOKUP(B168,'Carbon Asset Database'!$A$3:$AB$876,16,0)))</f>
        <v/>
      </c>
      <c r="H168" s="116"/>
      <c r="I168" s="113" t="str">
        <f>IF(H168="","",IF(H168="Default",VLOOKUP(B168,'Carbon Asset Database'!$A$3:$AB$876,21,0),"N/A"))</f>
        <v/>
      </c>
      <c r="J168" s="113" t="str">
        <f>IF(H168="","",IF(H168="Default",VLOOKUP(B168,'Carbon Asset Database'!$A$3:$AB$876,22,0),"N/A"))</f>
        <v/>
      </c>
      <c r="K168" s="116"/>
      <c r="L168" s="116"/>
      <c r="M168" s="116" t="str">
        <f>IF(B168="","",F168*VLOOKUP(B168,'Carbon Asset Database'!$A$3:$AB$876,18,0))</f>
        <v/>
      </c>
      <c r="N168" s="116" t="str">
        <f>IF(B168="","",IF(H168="Default",F168*(VLOOKUP(B168,'Carbon Asset Database'!$A$3:$AB$876,19,0)),(G168/1000*K168*$U$2+G168/1000*L168*$U$3)))</f>
        <v/>
      </c>
      <c r="O168" s="121" t="str">
        <f>IF(A168="","",VLOOKUP(A168,'Dropdown lists'!$T$2:$U$18,2,0))</f>
        <v/>
      </c>
      <c r="P168" s="122" t="str">
        <f t="shared" si="4"/>
        <v/>
      </c>
      <c r="Q168" s="122" t="str">
        <f t="shared" si="5"/>
        <v/>
      </c>
    </row>
    <row r="169" spans="3:17" x14ac:dyDescent="0.3">
      <c r="C169" s="112" t="str">
        <f>IF(B169="","",VLOOKUP(B169,'Carbon Asset Database'!$A$3:$AB$876,12,0))</f>
        <v/>
      </c>
      <c r="D169" s="108" t="str">
        <f>IF(B169="","",(VLOOKUP(B169,'Carbon Asset Database'!$A$3:$AB$876,4,0)&amp;" - "&amp;(VLOOKUP(B169,'Carbon Asset Database'!$A$3:$AB$876,5,0))))</f>
        <v/>
      </c>
      <c r="E169" s="108" t="str">
        <f>IF(B169="","",VLOOKUP(B169,'Carbon Asset Database'!$A$3:$AB$876,14,0))</f>
        <v/>
      </c>
      <c r="F169" s="116"/>
      <c r="G169" s="113" t="str">
        <f>IF(B169="","",F169*(VLOOKUP(B169,'Carbon Asset Database'!$A$3:$AB$876,16,0)))</f>
        <v/>
      </c>
      <c r="H169" s="116"/>
      <c r="I169" s="113" t="str">
        <f>IF(H169="","",IF(H169="Default",VLOOKUP(B169,'Carbon Asset Database'!$A$3:$AB$876,21,0),"N/A"))</f>
        <v/>
      </c>
      <c r="J169" s="113" t="str">
        <f>IF(H169="","",IF(H169="Default",VLOOKUP(B169,'Carbon Asset Database'!$A$3:$AB$876,22,0),"N/A"))</f>
        <v/>
      </c>
      <c r="K169" s="116"/>
      <c r="L169" s="116"/>
      <c r="M169" s="116" t="str">
        <f>IF(B169="","",F169*VLOOKUP(B169,'Carbon Asset Database'!$A$3:$AB$876,18,0))</f>
        <v/>
      </c>
      <c r="N169" s="116" t="str">
        <f>IF(B169="","",IF(H169="Default",F169*(VLOOKUP(B169,'Carbon Asset Database'!$A$3:$AB$876,19,0)),(G169/1000*K169*$U$2+G169/1000*L169*$U$3)))</f>
        <v/>
      </c>
      <c r="O169" s="121" t="str">
        <f>IF(A169="","",VLOOKUP(A169,'Dropdown lists'!$T$2:$U$18,2,0))</f>
        <v/>
      </c>
      <c r="P169" s="122" t="str">
        <f t="shared" si="4"/>
        <v/>
      </c>
      <c r="Q169" s="122" t="str">
        <f t="shared" si="5"/>
        <v/>
      </c>
    </row>
    <row r="170" spans="3:17" x14ac:dyDescent="0.3">
      <c r="C170" s="112" t="str">
        <f>IF(B170="","",VLOOKUP(B170,'Carbon Asset Database'!$A$3:$AB$876,12,0))</f>
        <v/>
      </c>
      <c r="D170" s="108" t="str">
        <f>IF(B170="","",(VLOOKUP(B170,'Carbon Asset Database'!$A$3:$AB$876,4,0)&amp;" - "&amp;(VLOOKUP(B170,'Carbon Asset Database'!$A$3:$AB$876,5,0))))</f>
        <v/>
      </c>
      <c r="E170" s="108" t="str">
        <f>IF(B170="","",VLOOKUP(B170,'Carbon Asset Database'!$A$3:$AB$876,14,0))</f>
        <v/>
      </c>
      <c r="F170" s="116"/>
      <c r="G170" s="113" t="str">
        <f>IF(B170="","",F170*(VLOOKUP(B170,'Carbon Asset Database'!$A$3:$AB$876,16,0)))</f>
        <v/>
      </c>
      <c r="H170" s="116"/>
      <c r="I170" s="113" t="str">
        <f>IF(H170="","",IF(H170="Default",VLOOKUP(B170,'Carbon Asset Database'!$A$3:$AB$876,21,0),"N/A"))</f>
        <v/>
      </c>
      <c r="J170" s="113" t="str">
        <f>IF(H170="","",IF(H170="Default",VLOOKUP(B170,'Carbon Asset Database'!$A$3:$AB$876,22,0),"N/A"))</f>
        <v/>
      </c>
      <c r="K170" s="116"/>
      <c r="L170" s="116"/>
      <c r="M170" s="116" t="str">
        <f>IF(B170="","",F170*VLOOKUP(B170,'Carbon Asset Database'!$A$3:$AB$876,18,0))</f>
        <v/>
      </c>
      <c r="N170" s="116" t="str">
        <f>IF(B170="","",IF(H170="Default",F170*(VLOOKUP(B170,'Carbon Asset Database'!$A$3:$AB$876,19,0)),(G170/1000*K170*$U$2+G170/1000*L170*$U$3)))</f>
        <v/>
      </c>
      <c r="O170" s="121" t="str">
        <f>IF(A170="","",VLOOKUP(A170,'Dropdown lists'!$T$2:$U$18,2,0))</f>
        <v/>
      </c>
      <c r="P170" s="122" t="str">
        <f t="shared" si="4"/>
        <v/>
      </c>
      <c r="Q170" s="122" t="str">
        <f t="shared" si="5"/>
        <v/>
      </c>
    </row>
    <row r="171" spans="3:17" x14ac:dyDescent="0.3">
      <c r="C171" s="112" t="str">
        <f>IF(B171="","",VLOOKUP(B171,'Carbon Asset Database'!$A$3:$AB$876,12,0))</f>
        <v/>
      </c>
      <c r="D171" s="108" t="str">
        <f>IF(B171="","",(VLOOKUP(B171,'Carbon Asset Database'!$A$3:$AB$876,4,0)&amp;" - "&amp;(VLOOKUP(B171,'Carbon Asset Database'!$A$3:$AB$876,5,0))))</f>
        <v/>
      </c>
      <c r="E171" s="108" t="str">
        <f>IF(B171="","",VLOOKUP(B171,'Carbon Asset Database'!$A$3:$AB$876,14,0))</f>
        <v/>
      </c>
      <c r="F171" s="116"/>
      <c r="G171" s="113" t="str">
        <f>IF(B171="","",F171*(VLOOKUP(B171,'Carbon Asset Database'!$A$3:$AB$876,16,0)))</f>
        <v/>
      </c>
      <c r="H171" s="116"/>
      <c r="I171" s="113" t="str">
        <f>IF(H171="","",IF(H171="Default",VLOOKUP(B171,'Carbon Asset Database'!$A$3:$AB$876,21,0),"N/A"))</f>
        <v/>
      </c>
      <c r="J171" s="113" t="str">
        <f>IF(H171="","",IF(H171="Default",VLOOKUP(B171,'Carbon Asset Database'!$A$3:$AB$876,22,0),"N/A"))</f>
        <v/>
      </c>
      <c r="K171" s="116"/>
      <c r="L171" s="116"/>
      <c r="M171" s="116" t="str">
        <f>IF(B171="","",F171*VLOOKUP(B171,'Carbon Asset Database'!$A$3:$AB$876,18,0))</f>
        <v/>
      </c>
      <c r="N171" s="116" t="str">
        <f>IF(B171="","",IF(H171="Default",F171*(VLOOKUP(B171,'Carbon Asset Database'!$A$3:$AB$876,19,0)),(G171/1000*K171*$U$2+G171/1000*L171*$U$3)))</f>
        <v/>
      </c>
      <c r="O171" s="121" t="str">
        <f>IF(A171="","",VLOOKUP(A171,'Dropdown lists'!$T$2:$U$18,2,0))</f>
        <v/>
      </c>
      <c r="P171" s="122" t="str">
        <f t="shared" si="4"/>
        <v/>
      </c>
      <c r="Q171" s="122" t="str">
        <f t="shared" si="5"/>
        <v/>
      </c>
    </row>
    <row r="172" spans="3:17" x14ac:dyDescent="0.3">
      <c r="C172" s="112" t="str">
        <f>IF(B172="","",VLOOKUP(B172,'Carbon Asset Database'!$A$3:$AB$876,12,0))</f>
        <v/>
      </c>
      <c r="D172" s="108" t="str">
        <f>IF(B172="","",(VLOOKUP(B172,'Carbon Asset Database'!$A$3:$AB$876,4,0)&amp;" - "&amp;(VLOOKUP(B172,'Carbon Asset Database'!$A$3:$AB$876,5,0))))</f>
        <v/>
      </c>
      <c r="E172" s="108" t="str">
        <f>IF(B172="","",VLOOKUP(B172,'Carbon Asset Database'!$A$3:$AB$876,14,0))</f>
        <v/>
      </c>
      <c r="F172" s="116"/>
      <c r="G172" s="113" t="str">
        <f>IF(B172="","",F172*(VLOOKUP(B172,'Carbon Asset Database'!$A$3:$AB$876,16,0)))</f>
        <v/>
      </c>
      <c r="H172" s="116"/>
      <c r="I172" s="113" t="str">
        <f>IF(H172="","",IF(H172="Default",VLOOKUP(B172,'Carbon Asset Database'!$A$3:$AB$876,21,0),"N/A"))</f>
        <v/>
      </c>
      <c r="J172" s="113" t="str">
        <f>IF(H172="","",IF(H172="Default",VLOOKUP(B172,'Carbon Asset Database'!$A$3:$AB$876,22,0),"N/A"))</f>
        <v/>
      </c>
      <c r="K172" s="116"/>
      <c r="L172" s="116"/>
      <c r="M172" s="116" t="str">
        <f>IF(B172="","",F172*VLOOKUP(B172,'Carbon Asset Database'!$A$3:$AB$876,18,0))</f>
        <v/>
      </c>
      <c r="N172" s="116" t="str">
        <f>IF(B172="","",IF(H172="Default",F172*(VLOOKUP(B172,'Carbon Asset Database'!$A$3:$AB$876,19,0)),(G172/1000*K172*$U$2+G172/1000*L172*$U$3)))</f>
        <v/>
      </c>
      <c r="O172" s="121" t="str">
        <f>IF(A172="","",VLOOKUP(A172,'Dropdown lists'!$T$2:$U$18,2,0))</f>
        <v/>
      </c>
      <c r="P172" s="122" t="str">
        <f t="shared" si="4"/>
        <v/>
      </c>
      <c r="Q172" s="122" t="str">
        <f t="shared" si="5"/>
        <v/>
      </c>
    </row>
    <row r="173" spans="3:17" x14ac:dyDescent="0.3">
      <c r="C173" s="112" t="str">
        <f>IF(B173="","",VLOOKUP(B173,'Carbon Asset Database'!$A$3:$AB$876,12,0))</f>
        <v/>
      </c>
      <c r="D173" s="108" t="str">
        <f>IF(B173="","",(VLOOKUP(B173,'Carbon Asset Database'!$A$3:$AB$876,4,0)&amp;" - "&amp;(VLOOKUP(B173,'Carbon Asset Database'!$A$3:$AB$876,5,0))))</f>
        <v/>
      </c>
      <c r="E173" s="108" t="str">
        <f>IF(B173="","",VLOOKUP(B173,'Carbon Asset Database'!$A$3:$AB$876,14,0))</f>
        <v/>
      </c>
      <c r="F173" s="116"/>
      <c r="G173" s="113" t="str">
        <f>IF(B173="","",F173*(VLOOKUP(B173,'Carbon Asset Database'!$A$3:$AB$876,16,0)))</f>
        <v/>
      </c>
      <c r="H173" s="116"/>
      <c r="I173" s="113" t="str">
        <f>IF(H173="","",IF(H173="Default",VLOOKUP(B173,'Carbon Asset Database'!$A$3:$AB$876,21,0),"N/A"))</f>
        <v/>
      </c>
      <c r="J173" s="113" t="str">
        <f>IF(H173="","",IF(H173="Default",VLOOKUP(B173,'Carbon Asset Database'!$A$3:$AB$876,22,0),"N/A"))</f>
        <v/>
      </c>
      <c r="K173" s="116"/>
      <c r="L173" s="116"/>
      <c r="M173" s="116" t="str">
        <f>IF(B173="","",F173*VLOOKUP(B173,'Carbon Asset Database'!$A$3:$AB$876,18,0))</f>
        <v/>
      </c>
      <c r="N173" s="116" t="str">
        <f>IF(B173="","",IF(H173="Default",F173*(VLOOKUP(B173,'Carbon Asset Database'!$A$3:$AB$876,19,0)),(G173/1000*K173*$U$2+G173/1000*L173*$U$3)))</f>
        <v/>
      </c>
      <c r="O173" s="121" t="str">
        <f>IF(A173="","",VLOOKUP(A173,'Dropdown lists'!$T$2:$U$18,2,0))</f>
        <v/>
      </c>
      <c r="P173" s="122" t="str">
        <f t="shared" si="4"/>
        <v/>
      </c>
      <c r="Q173" s="122" t="str">
        <f t="shared" si="5"/>
        <v/>
      </c>
    </row>
    <row r="174" spans="3:17" x14ac:dyDescent="0.3">
      <c r="C174" s="112" t="str">
        <f>IF(B174="","",VLOOKUP(B174,'Carbon Asset Database'!$A$3:$AB$876,12,0))</f>
        <v/>
      </c>
      <c r="D174" s="108" t="str">
        <f>IF(B174="","",(VLOOKUP(B174,'Carbon Asset Database'!$A$3:$AB$876,4,0)&amp;" - "&amp;(VLOOKUP(B174,'Carbon Asset Database'!$A$3:$AB$876,5,0))))</f>
        <v/>
      </c>
      <c r="E174" s="108" t="str">
        <f>IF(B174="","",VLOOKUP(B174,'Carbon Asset Database'!$A$3:$AB$876,14,0))</f>
        <v/>
      </c>
      <c r="F174" s="116"/>
      <c r="G174" s="113" t="str">
        <f>IF(B174="","",F174*(VLOOKUP(B174,'Carbon Asset Database'!$A$3:$AB$876,16,0)))</f>
        <v/>
      </c>
      <c r="H174" s="116"/>
      <c r="I174" s="113" t="str">
        <f>IF(H174="","",IF(H174="Default",VLOOKUP(B174,'Carbon Asset Database'!$A$3:$AB$876,21,0),"N/A"))</f>
        <v/>
      </c>
      <c r="J174" s="113" t="str">
        <f>IF(H174="","",IF(H174="Default",VLOOKUP(B174,'Carbon Asset Database'!$A$3:$AB$876,22,0),"N/A"))</f>
        <v/>
      </c>
      <c r="K174" s="116"/>
      <c r="L174" s="116"/>
      <c r="M174" s="116" t="str">
        <f>IF(B174="","",F174*VLOOKUP(B174,'Carbon Asset Database'!$A$3:$AB$876,18,0))</f>
        <v/>
      </c>
      <c r="N174" s="116" t="str">
        <f>IF(B174="","",IF(H174="Default",F174*(VLOOKUP(B174,'Carbon Asset Database'!$A$3:$AB$876,19,0)),(G174/1000*K174*$U$2+G174/1000*L174*$U$3)))</f>
        <v/>
      </c>
      <c r="O174" s="121" t="str">
        <f>IF(A174="","",VLOOKUP(A174,'Dropdown lists'!$T$2:$U$18,2,0))</f>
        <v/>
      </c>
      <c r="P174" s="122" t="str">
        <f t="shared" si="4"/>
        <v/>
      </c>
      <c r="Q174" s="122" t="str">
        <f t="shared" si="5"/>
        <v/>
      </c>
    </row>
    <row r="175" spans="3:17" x14ac:dyDescent="0.3">
      <c r="C175" s="112" t="str">
        <f>IF(B175="","",VLOOKUP(B175,'Carbon Asset Database'!$A$3:$AB$876,12,0))</f>
        <v/>
      </c>
      <c r="D175" s="108" t="str">
        <f>IF(B175="","",(VLOOKUP(B175,'Carbon Asset Database'!$A$3:$AB$876,4,0)&amp;" - "&amp;(VLOOKUP(B175,'Carbon Asset Database'!$A$3:$AB$876,5,0))))</f>
        <v/>
      </c>
      <c r="E175" s="108" t="str">
        <f>IF(B175="","",VLOOKUP(B175,'Carbon Asset Database'!$A$3:$AB$876,14,0))</f>
        <v/>
      </c>
      <c r="F175" s="116"/>
      <c r="G175" s="113" t="str">
        <f>IF(B175="","",F175*(VLOOKUP(B175,'Carbon Asset Database'!$A$3:$AB$876,16,0)))</f>
        <v/>
      </c>
      <c r="H175" s="116"/>
      <c r="I175" s="113" t="str">
        <f>IF(H175="","",IF(H175="Default",VLOOKUP(B175,'Carbon Asset Database'!$A$3:$AB$876,21,0),"N/A"))</f>
        <v/>
      </c>
      <c r="J175" s="113" t="str">
        <f>IF(H175="","",IF(H175="Default",VLOOKUP(B175,'Carbon Asset Database'!$A$3:$AB$876,22,0),"N/A"))</f>
        <v/>
      </c>
      <c r="K175" s="116"/>
      <c r="L175" s="116"/>
      <c r="M175" s="116" t="str">
        <f>IF(B175="","",F175*VLOOKUP(B175,'Carbon Asset Database'!$A$3:$AB$876,18,0))</f>
        <v/>
      </c>
      <c r="N175" s="116" t="str">
        <f>IF(B175="","",IF(H175="Default",F175*(VLOOKUP(B175,'Carbon Asset Database'!$A$3:$AB$876,19,0)),(G175/1000*K175*$U$2+G175/1000*L175*$U$3)))</f>
        <v/>
      </c>
      <c r="O175" s="121" t="str">
        <f>IF(A175="","",VLOOKUP(A175,'Dropdown lists'!$T$2:$U$18,2,0))</f>
        <v/>
      </c>
      <c r="P175" s="122" t="str">
        <f t="shared" si="4"/>
        <v/>
      </c>
      <c r="Q175" s="122" t="str">
        <f t="shared" si="5"/>
        <v/>
      </c>
    </row>
    <row r="176" spans="3:17" x14ac:dyDescent="0.3">
      <c r="C176" s="112" t="str">
        <f>IF(B176="","",VLOOKUP(B176,'Carbon Asset Database'!$A$3:$AB$876,12,0))</f>
        <v/>
      </c>
      <c r="D176" s="108" t="str">
        <f>IF(B176="","",(VLOOKUP(B176,'Carbon Asset Database'!$A$3:$AB$876,4,0)&amp;" - "&amp;(VLOOKUP(B176,'Carbon Asset Database'!$A$3:$AB$876,5,0))))</f>
        <v/>
      </c>
      <c r="E176" s="108" t="str">
        <f>IF(B176="","",VLOOKUP(B176,'Carbon Asset Database'!$A$3:$AB$876,14,0))</f>
        <v/>
      </c>
      <c r="F176" s="116"/>
      <c r="G176" s="113" t="str">
        <f>IF(B176="","",F176*(VLOOKUP(B176,'Carbon Asset Database'!$A$3:$AB$876,16,0)))</f>
        <v/>
      </c>
      <c r="H176" s="116"/>
      <c r="I176" s="113" t="str">
        <f>IF(H176="","",IF(H176="Default",VLOOKUP(B176,'Carbon Asset Database'!$A$3:$AB$876,21,0),"N/A"))</f>
        <v/>
      </c>
      <c r="J176" s="113" t="str">
        <f>IF(H176="","",IF(H176="Default",VLOOKUP(B176,'Carbon Asset Database'!$A$3:$AB$876,22,0),"N/A"))</f>
        <v/>
      </c>
      <c r="K176" s="116"/>
      <c r="L176" s="116"/>
      <c r="M176" s="116" t="str">
        <f>IF(B176="","",F176*VLOOKUP(B176,'Carbon Asset Database'!$A$3:$AB$876,18,0))</f>
        <v/>
      </c>
      <c r="N176" s="116" t="str">
        <f>IF(B176="","",IF(H176="Default",F176*(VLOOKUP(B176,'Carbon Asset Database'!$A$3:$AB$876,19,0)),(G176/1000*K176*$U$2+G176/1000*L176*$U$3)))</f>
        <v/>
      </c>
      <c r="O176" s="121" t="str">
        <f>IF(A176="","",VLOOKUP(A176,'Dropdown lists'!$T$2:$U$18,2,0))</f>
        <v/>
      </c>
      <c r="P176" s="122" t="str">
        <f t="shared" si="4"/>
        <v/>
      </c>
      <c r="Q176" s="122" t="str">
        <f t="shared" si="5"/>
        <v/>
      </c>
    </row>
    <row r="177" spans="3:17" x14ac:dyDescent="0.3">
      <c r="C177" s="112" t="str">
        <f>IF(B177="","",VLOOKUP(B177,'Carbon Asset Database'!$A$3:$AB$876,12,0))</f>
        <v/>
      </c>
      <c r="D177" s="108" t="str">
        <f>IF(B177="","",(VLOOKUP(B177,'Carbon Asset Database'!$A$3:$AB$876,4,0)&amp;" - "&amp;(VLOOKUP(B177,'Carbon Asset Database'!$A$3:$AB$876,5,0))))</f>
        <v/>
      </c>
      <c r="E177" s="108" t="str">
        <f>IF(B177="","",VLOOKUP(B177,'Carbon Asset Database'!$A$3:$AB$876,14,0))</f>
        <v/>
      </c>
      <c r="F177" s="116"/>
      <c r="G177" s="113" t="str">
        <f>IF(B177="","",F177*(VLOOKUP(B177,'Carbon Asset Database'!$A$3:$AB$876,16,0)))</f>
        <v/>
      </c>
      <c r="H177" s="116"/>
      <c r="I177" s="113" t="str">
        <f>IF(H177="","",IF(H177="Default",VLOOKUP(B177,'Carbon Asset Database'!$A$3:$AB$876,21,0),"N/A"))</f>
        <v/>
      </c>
      <c r="J177" s="113" t="str">
        <f>IF(H177="","",IF(H177="Default",VLOOKUP(B177,'Carbon Asset Database'!$A$3:$AB$876,22,0),"N/A"))</f>
        <v/>
      </c>
      <c r="K177" s="116"/>
      <c r="L177" s="116"/>
      <c r="M177" s="116" t="str">
        <f>IF(B177="","",F177*VLOOKUP(B177,'Carbon Asset Database'!$A$3:$AB$876,18,0))</f>
        <v/>
      </c>
      <c r="N177" s="116" t="str">
        <f>IF(B177="","",IF(H177="Default",F177*(VLOOKUP(B177,'Carbon Asset Database'!$A$3:$AB$876,19,0)),(G177/1000*K177*$U$2+G177/1000*L177*$U$3)))</f>
        <v/>
      </c>
      <c r="O177" s="121" t="str">
        <f>IF(A177="","",VLOOKUP(A177,'Dropdown lists'!$T$2:$U$18,2,0))</f>
        <v/>
      </c>
      <c r="P177" s="122" t="str">
        <f t="shared" si="4"/>
        <v/>
      </c>
      <c r="Q177" s="122" t="str">
        <f t="shared" si="5"/>
        <v/>
      </c>
    </row>
    <row r="178" spans="3:17" x14ac:dyDescent="0.3">
      <c r="C178" s="112" t="str">
        <f>IF(B178="","",VLOOKUP(B178,'Carbon Asset Database'!$A$3:$AB$876,12,0))</f>
        <v/>
      </c>
      <c r="D178" s="108" t="str">
        <f>IF(B178="","",(VLOOKUP(B178,'Carbon Asset Database'!$A$3:$AB$876,4,0)&amp;" - "&amp;(VLOOKUP(B178,'Carbon Asset Database'!$A$3:$AB$876,5,0))))</f>
        <v/>
      </c>
      <c r="E178" s="108" t="str">
        <f>IF(B178="","",VLOOKUP(B178,'Carbon Asset Database'!$A$3:$AB$876,14,0))</f>
        <v/>
      </c>
      <c r="F178" s="116"/>
      <c r="G178" s="113" t="str">
        <f>IF(B178="","",F178*(VLOOKUP(B178,'Carbon Asset Database'!$A$3:$AB$876,16,0)))</f>
        <v/>
      </c>
      <c r="H178" s="116"/>
      <c r="I178" s="113" t="str">
        <f>IF(H178="","",IF(H178="Default",VLOOKUP(B178,'Carbon Asset Database'!$A$3:$AB$876,21,0),"N/A"))</f>
        <v/>
      </c>
      <c r="J178" s="113" t="str">
        <f>IF(H178="","",IF(H178="Default",VLOOKUP(B178,'Carbon Asset Database'!$A$3:$AB$876,22,0),"N/A"))</f>
        <v/>
      </c>
      <c r="K178" s="116"/>
      <c r="L178" s="116"/>
      <c r="M178" s="116" t="str">
        <f>IF(B178="","",F178*VLOOKUP(B178,'Carbon Asset Database'!$A$3:$AB$876,18,0))</f>
        <v/>
      </c>
      <c r="N178" s="116" t="str">
        <f>IF(B178="","",IF(H178="Default",F178*(VLOOKUP(B178,'Carbon Asset Database'!$A$3:$AB$876,19,0)),(G178/1000*K178*$U$2+G178/1000*L178*$U$3)))</f>
        <v/>
      </c>
      <c r="O178" s="121" t="str">
        <f>IF(A178="","",VLOOKUP(A178,'Dropdown lists'!$T$2:$U$18,2,0))</f>
        <v/>
      </c>
      <c r="P178" s="122" t="str">
        <f t="shared" si="4"/>
        <v/>
      </c>
      <c r="Q178" s="122" t="str">
        <f t="shared" si="5"/>
        <v/>
      </c>
    </row>
    <row r="179" spans="3:17" x14ac:dyDescent="0.3">
      <c r="C179" s="112" t="str">
        <f>IF(B179="","",VLOOKUP(B179,'Carbon Asset Database'!$A$3:$AB$876,12,0))</f>
        <v/>
      </c>
      <c r="D179" s="108" t="str">
        <f>IF(B179="","",(VLOOKUP(B179,'Carbon Asset Database'!$A$3:$AB$876,4,0)&amp;" - "&amp;(VLOOKUP(B179,'Carbon Asset Database'!$A$3:$AB$876,5,0))))</f>
        <v/>
      </c>
      <c r="E179" s="108" t="str">
        <f>IF(B179="","",VLOOKUP(B179,'Carbon Asset Database'!$A$3:$AB$876,14,0))</f>
        <v/>
      </c>
      <c r="F179" s="116"/>
      <c r="G179" s="113" t="str">
        <f>IF(B179="","",F179*(VLOOKUP(B179,'Carbon Asset Database'!$A$3:$AB$876,16,0)))</f>
        <v/>
      </c>
      <c r="H179" s="116"/>
      <c r="I179" s="113" t="str">
        <f>IF(H179="","",IF(H179="Default",VLOOKUP(B179,'Carbon Asset Database'!$A$3:$AB$876,21,0),"N/A"))</f>
        <v/>
      </c>
      <c r="J179" s="113" t="str">
        <f>IF(H179="","",IF(H179="Default",VLOOKUP(B179,'Carbon Asset Database'!$A$3:$AB$876,22,0),"N/A"))</f>
        <v/>
      </c>
      <c r="K179" s="116"/>
      <c r="L179" s="116"/>
      <c r="M179" s="116" t="str">
        <f>IF(B179="","",F179*VLOOKUP(B179,'Carbon Asset Database'!$A$3:$AB$876,18,0))</f>
        <v/>
      </c>
      <c r="N179" s="116" t="str">
        <f>IF(B179="","",IF(H179="Default",F179*(VLOOKUP(B179,'Carbon Asset Database'!$A$3:$AB$876,19,0)),(G179/1000*K179*$U$2+G179/1000*L179*$U$3)))</f>
        <v/>
      </c>
      <c r="O179" s="121" t="str">
        <f>IF(A179="","",VLOOKUP(A179,'Dropdown lists'!$T$2:$U$18,2,0))</f>
        <v/>
      </c>
      <c r="P179" s="122" t="str">
        <f t="shared" si="4"/>
        <v/>
      </c>
      <c r="Q179" s="122" t="str">
        <f t="shared" si="5"/>
        <v/>
      </c>
    </row>
    <row r="180" spans="3:17" x14ac:dyDescent="0.3">
      <c r="C180" s="112" t="str">
        <f>IF(B180="","",VLOOKUP(B180,'Carbon Asset Database'!$A$3:$AB$876,12,0))</f>
        <v/>
      </c>
      <c r="D180" s="108" t="str">
        <f>IF(B180="","",(VLOOKUP(B180,'Carbon Asset Database'!$A$3:$AB$876,4,0)&amp;" - "&amp;(VLOOKUP(B180,'Carbon Asset Database'!$A$3:$AB$876,5,0))))</f>
        <v/>
      </c>
      <c r="E180" s="108" t="str">
        <f>IF(B180="","",VLOOKUP(B180,'Carbon Asset Database'!$A$3:$AB$876,14,0))</f>
        <v/>
      </c>
      <c r="F180" s="116"/>
      <c r="G180" s="113" t="str">
        <f>IF(B180="","",F180*(VLOOKUP(B180,'Carbon Asset Database'!$A$3:$AB$876,16,0)))</f>
        <v/>
      </c>
      <c r="H180" s="116"/>
      <c r="I180" s="113" t="str">
        <f>IF(H180="","",IF(H180="Default",VLOOKUP(B180,'Carbon Asset Database'!$A$3:$AB$876,21,0),"N/A"))</f>
        <v/>
      </c>
      <c r="J180" s="113" t="str">
        <f>IF(H180="","",IF(H180="Default",VLOOKUP(B180,'Carbon Asset Database'!$A$3:$AB$876,22,0),"N/A"))</f>
        <v/>
      </c>
      <c r="K180" s="116"/>
      <c r="L180" s="116"/>
      <c r="M180" s="116" t="str">
        <f>IF(B180="","",F180*VLOOKUP(B180,'Carbon Asset Database'!$A$3:$AB$876,18,0))</f>
        <v/>
      </c>
      <c r="N180" s="116" t="str">
        <f>IF(B180="","",IF(H180="Default",F180*(VLOOKUP(B180,'Carbon Asset Database'!$A$3:$AB$876,19,0)),(G180/1000*K180*$U$2+G180/1000*L180*$U$3)))</f>
        <v/>
      </c>
      <c r="O180" s="121" t="str">
        <f>IF(A180="","",VLOOKUP(A180,'Dropdown lists'!$T$2:$U$18,2,0))</f>
        <v/>
      </c>
      <c r="P180" s="122" t="str">
        <f t="shared" si="4"/>
        <v/>
      </c>
      <c r="Q180" s="122" t="str">
        <f t="shared" si="5"/>
        <v/>
      </c>
    </row>
    <row r="181" spans="3:17" x14ac:dyDescent="0.3">
      <c r="C181" s="112" t="str">
        <f>IF(B181="","",VLOOKUP(B181,'Carbon Asset Database'!$A$3:$AB$876,12,0))</f>
        <v/>
      </c>
      <c r="D181" s="108" t="str">
        <f>IF(B181="","",(VLOOKUP(B181,'Carbon Asset Database'!$A$3:$AB$876,4,0)&amp;" - "&amp;(VLOOKUP(B181,'Carbon Asset Database'!$A$3:$AB$876,5,0))))</f>
        <v/>
      </c>
      <c r="E181" s="108" t="str">
        <f>IF(B181="","",VLOOKUP(B181,'Carbon Asset Database'!$A$3:$AB$876,14,0))</f>
        <v/>
      </c>
      <c r="F181" s="116"/>
      <c r="G181" s="113" t="str">
        <f>IF(B181="","",F181*(VLOOKUP(B181,'Carbon Asset Database'!$A$3:$AB$876,16,0)))</f>
        <v/>
      </c>
      <c r="H181" s="116"/>
      <c r="I181" s="113" t="str">
        <f>IF(H181="","",IF(H181="Default",VLOOKUP(B181,'Carbon Asset Database'!$A$3:$AB$876,21,0),"N/A"))</f>
        <v/>
      </c>
      <c r="J181" s="113" t="str">
        <f>IF(H181="","",IF(H181="Default",VLOOKUP(B181,'Carbon Asset Database'!$A$3:$AB$876,22,0),"N/A"))</f>
        <v/>
      </c>
      <c r="K181" s="116"/>
      <c r="L181" s="116"/>
      <c r="M181" s="116" t="str">
        <f>IF(B181="","",F181*VLOOKUP(B181,'Carbon Asset Database'!$A$3:$AB$876,18,0))</f>
        <v/>
      </c>
      <c r="N181" s="116" t="str">
        <f>IF(B181="","",IF(H181="Default",F181*(VLOOKUP(B181,'Carbon Asset Database'!$A$3:$AB$876,19,0)),(G181/1000*K181*$U$2+G181/1000*L181*$U$3)))</f>
        <v/>
      </c>
      <c r="O181" s="121" t="str">
        <f>IF(A181="","",VLOOKUP(A181,'Dropdown lists'!$T$2:$U$18,2,0))</f>
        <v/>
      </c>
      <c r="P181" s="122" t="str">
        <f t="shared" si="4"/>
        <v/>
      </c>
      <c r="Q181" s="122" t="str">
        <f t="shared" si="5"/>
        <v/>
      </c>
    </row>
    <row r="182" spans="3:17" x14ac:dyDescent="0.3">
      <c r="C182" s="112" t="str">
        <f>IF(B182="","",VLOOKUP(B182,'Carbon Asset Database'!$A$3:$AB$876,12,0))</f>
        <v/>
      </c>
      <c r="D182" s="108" t="str">
        <f>IF(B182="","",(VLOOKUP(B182,'Carbon Asset Database'!$A$3:$AB$876,4,0)&amp;" - "&amp;(VLOOKUP(B182,'Carbon Asset Database'!$A$3:$AB$876,5,0))))</f>
        <v/>
      </c>
      <c r="E182" s="108" t="str">
        <f>IF(B182="","",VLOOKUP(B182,'Carbon Asset Database'!$A$3:$AB$876,14,0))</f>
        <v/>
      </c>
      <c r="F182" s="116"/>
      <c r="G182" s="113" t="str">
        <f>IF(B182="","",F182*(VLOOKUP(B182,'Carbon Asset Database'!$A$3:$AB$876,16,0)))</f>
        <v/>
      </c>
      <c r="H182" s="116"/>
      <c r="I182" s="113" t="str">
        <f>IF(H182="","",IF(H182="Default",VLOOKUP(B182,'Carbon Asset Database'!$A$3:$AB$876,21,0),"N/A"))</f>
        <v/>
      </c>
      <c r="J182" s="113" t="str">
        <f>IF(H182="","",IF(H182="Default",VLOOKUP(B182,'Carbon Asset Database'!$A$3:$AB$876,22,0),"N/A"))</f>
        <v/>
      </c>
      <c r="K182" s="116"/>
      <c r="L182" s="116"/>
      <c r="M182" s="116" t="str">
        <f>IF(B182="","",F182*VLOOKUP(B182,'Carbon Asset Database'!$A$3:$AB$876,18,0))</f>
        <v/>
      </c>
      <c r="N182" s="116" t="str">
        <f>IF(B182="","",IF(H182="Default",F182*(VLOOKUP(B182,'Carbon Asset Database'!$A$3:$AB$876,19,0)),(G182/1000*K182*$U$2+G182/1000*L182*$U$3)))</f>
        <v/>
      </c>
      <c r="O182" s="121" t="str">
        <f>IF(A182="","",VLOOKUP(A182,'Dropdown lists'!$T$2:$U$18,2,0))</f>
        <v/>
      </c>
      <c r="P182" s="122" t="str">
        <f t="shared" si="4"/>
        <v/>
      </c>
      <c r="Q182" s="122" t="str">
        <f t="shared" si="5"/>
        <v/>
      </c>
    </row>
    <row r="183" spans="3:17" x14ac:dyDescent="0.3">
      <c r="C183" s="112" t="str">
        <f>IF(B183="","",VLOOKUP(B183,'Carbon Asset Database'!$A$3:$AB$876,12,0))</f>
        <v/>
      </c>
      <c r="D183" s="108" t="str">
        <f>IF(B183="","",(VLOOKUP(B183,'Carbon Asset Database'!$A$3:$AB$876,4,0)&amp;" - "&amp;(VLOOKUP(B183,'Carbon Asset Database'!$A$3:$AB$876,5,0))))</f>
        <v/>
      </c>
      <c r="E183" s="108" t="str">
        <f>IF(B183="","",VLOOKUP(B183,'Carbon Asset Database'!$A$3:$AB$876,14,0))</f>
        <v/>
      </c>
      <c r="F183" s="116"/>
      <c r="G183" s="113" t="str">
        <f>IF(B183="","",F183*(VLOOKUP(B183,'Carbon Asset Database'!$A$3:$AB$876,16,0)))</f>
        <v/>
      </c>
      <c r="H183" s="116"/>
      <c r="I183" s="113" t="str">
        <f>IF(H183="","",IF(H183="Default",VLOOKUP(B183,'Carbon Asset Database'!$A$3:$AB$876,21,0),"N/A"))</f>
        <v/>
      </c>
      <c r="J183" s="113" t="str">
        <f>IF(H183="","",IF(H183="Default",VLOOKUP(B183,'Carbon Asset Database'!$A$3:$AB$876,22,0),"N/A"))</f>
        <v/>
      </c>
      <c r="K183" s="116"/>
      <c r="L183" s="116"/>
      <c r="M183" s="116" t="str">
        <f>IF(B183="","",F183*VLOOKUP(B183,'Carbon Asset Database'!$A$3:$AB$876,18,0))</f>
        <v/>
      </c>
      <c r="N183" s="116" t="str">
        <f>IF(B183="","",IF(H183="Default",F183*(VLOOKUP(B183,'Carbon Asset Database'!$A$3:$AB$876,19,0)),(G183/1000*K183*$U$2+G183/1000*L183*$U$3)))</f>
        <v/>
      </c>
      <c r="O183" s="121" t="str">
        <f>IF(A183="","",VLOOKUP(A183,'Dropdown lists'!$T$2:$U$18,2,0))</f>
        <v/>
      </c>
      <c r="P183" s="122" t="str">
        <f t="shared" si="4"/>
        <v/>
      </c>
      <c r="Q183" s="122" t="str">
        <f t="shared" si="5"/>
        <v/>
      </c>
    </row>
    <row r="184" spans="3:17" x14ac:dyDescent="0.3">
      <c r="C184" s="112" t="str">
        <f>IF(B184="","",VLOOKUP(B184,'Carbon Asset Database'!$A$3:$AB$876,12,0))</f>
        <v/>
      </c>
      <c r="D184" s="108" t="str">
        <f>IF(B184="","",(VLOOKUP(B184,'Carbon Asset Database'!$A$3:$AB$876,4,0)&amp;" - "&amp;(VLOOKUP(B184,'Carbon Asset Database'!$A$3:$AB$876,5,0))))</f>
        <v/>
      </c>
      <c r="E184" s="108" t="str">
        <f>IF(B184="","",VLOOKUP(B184,'Carbon Asset Database'!$A$3:$AB$876,14,0))</f>
        <v/>
      </c>
      <c r="F184" s="116"/>
      <c r="G184" s="113" t="str">
        <f>IF(B184="","",F184*(VLOOKUP(B184,'Carbon Asset Database'!$A$3:$AB$876,16,0)))</f>
        <v/>
      </c>
      <c r="H184" s="116"/>
      <c r="I184" s="113" t="str">
        <f>IF(H184="","",IF(H184="Default",VLOOKUP(B184,'Carbon Asset Database'!$A$3:$AB$876,21,0),"N/A"))</f>
        <v/>
      </c>
      <c r="J184" s="113" t="str">
        <f>IF(H184="","",IF(H184="Default",VLOOKUP(B184,'Carbon Asset Database'!$A$3:$AB$876,22,0),"N/A"))</f>
        <v/>
      </c>
      <c r="K184" s="116"/>
      <c r="L184" s="116"/>
      <c r="M184" s="116" t="str">
        <f>IF(B184="","",F184*VLOOKUP(B184,'Carbon Asset Database'!$A$3:$AB$876,18,0))</f>
        <v/>
      </c>
      <c r="N184" s="116" t="str">
        <f>IF(B184="","",IF(H184="Default",F184*(VLOOKUP(B184,'Carbon Asset Database'!$A$3:$AB$876,19,0)),(G184/1000*K184*$U$2+G184/1000*L184*$U$3)))</f>
        <v/>
      </c>
      <c r="O184" s="121" t="str">
        <f>IF(A184="","",VLOOKUP(A184,'Dropdown lists'!$T$2:$U$18,2,0))</f>
        <v/>
      </c>
      <c r="P184" s="122" t="str">
        <f t="shared" si="4"/>
        <v/>
      </c>
      <c r="Q184" s="122" t="str">
        <f t="shared" si="5"/>
        <v/>
      </c>
    </row>
    <row r="185" spans="3:17" x14ac:dyDescent="0.3">
      <c r="C185" s="112" t="str">
        <f>IF(B185="","",VLOOKUP(B185,'Carbon Asset Database'!$A$3:$AB$876,12,0))</f>
        <v/>
      </c>
      <c r="D185" s="108" t="str">
        <f>IF(B185="","",(VLOOKUP(B185,'Carbon Asset Database'!$A$3:$AB$876,4,0)&amp;" - "&amp;(VLOOKUP(B185,'Carbon Asset Database'!$A$3:$AB$876,5,0))))</f>
        <v/>
      </c>
      <c r="E185" s="108" t="str">
        <f>IF(B185="","",VLOOKUP(B185,'Carbon Asset Database'!$A$3:$AB$876,14,0))</f>
        <v/>
      </c>
      <c r="F185" s="116"/>
      <c r="G185" s="113" t="str">
        <f>IF(B185="","",F185*(VLOOKUP(B185,'Carbon Asset Database'!$A$3:$AB$876,16,0)))</f>
        <v/>
      </c>
      <c r="H185" s="116"/>
      <c r="I185" s="113" t="str">
        <f>IF(H185="","",IF(H185="Default",VLOOKUP(B185,'Carbon Asset Database'!$A$3:$AB$876,21,0),"N/A"))</f>
        <v/>
      </c>
      <c r="J185" s="113" t="str">
        <f>IF(H185="","",IF(H185="Default",VLOOKUP(B185,'Carbon Asset Database'!$A$3:$AB$876,22,0),"N/A"))</f>
        <v/>
      </c>
      <c r="K185" s="116"/>
      <c r="L185" s="116"/>
      <c r="M185" s="116" t="str">
        <f>IF(B185="","",F185*VLOOKUP(B185,'Carbon Asset Database'!$A$3:$AB$876,18,0))</f>
        <v/>
      </c>
      <c r="N185" s="116" t="str">
        <f>IF(B185="","",IF(H185="Default",F185*(VLOOKUP(B185,'Carbon Asset Database'!$A$3:$AB$876,19,0)),(G185/1000*K185*$U$2+G185/1000*L185*$U$3)))</f>
        <v/>
      </c>
      <c r="O185" s="121" t="str">
        <f>IF(A185="","",VLOOKUP(A185,'Dropdown lists'!$T$2:$U$18,2,0))</f>
        <v/>
      </c>
      <c r="P185" s="122" t="str">
        <f t="shared" si="4"/>
        <v/>
      </c>
      <c r="Q185" s="122" t="str">
        <f t="shared" si="5"/>
        <v/>
      </c>
    </row>
    <row r="186" spans="3:17" x14ac:dyDescent="0.3">
      <c r="C186" s="112" t="str">
        <f>IF(B186="","",VLOOKUP(B186,'Carbon Asset Database'!$A$3:$AB$876,12,0))</f>
        <v/>
      </c>
      <c r="D186" s="108" t="str">
        <f>IF(B186="","",(VLOOKUP(B186,'Carbon Asset Database'!$A$3:$AB$876,4,0)&amp;" - "&amp;(VLOOKUP(B186,'Carbon Asset Database'!$A$3:$AB$876,5,0))))</f>
        <v/>
      </c>
      <c r="E186" s="108" t="str">
        <f>IF(B186="","",VLOOKUP(B186,'Carbon Asset Database'!$A$3:$AB$876,14,0))</f>
        <v/>
      </c>
      <c r="F186" s="116"/>
      <c r="G186" s="113" t="str">
        <f>IF(B186="","",F186*(VLOOKUP(B186,'Carbon Asset Database'!$A$3:$AB$876,16,0)))</f>
        <v/>
      </c>
      <c r="H186" s="116"/>
      <c r="I186" s="113" t="str">
        <f>IF(H186="","",IF(H186="Default",VLOOKUP(B186,'Carbon Asset Database'!$A$3:$AB$876,21,0),"N/A"))</f>
        <v/>
      </c>
      <c r="J186" s="113" t="str">
        <f>IF(H186="","",IF(H186="Default",VLOOKUP(B186,'Carbon Asset Database'!$A$3:$AB$876,22,0),"N/A"))</f>
        <v/>
      </c>
      <c r="K186" s="116"/>
      <c r="L186" s="116"/>
      <c r="M186" s="116" t="str">
        <f>IF(B186="","",F186*VLOOKUP(B186,'Carbon Asset Database'!$A$3:$AB$876,18,0))</f>
        <v/>
      </c>
      <c r="N186" s="116" t="str">
        <f>IF(B186="","",IF(H186="Default",F186*(VLOOKUP(B186,'Carbon Asset Database'!$A$3:$AB$876,19,0)),(G186/1000*K186*$U$2+G186/1000*L186*$U$3)))</f>
        <v/>
      </c>
      <c r="O186" s="121" t="str">
        <f>IF(A186="","",VLOOKUP(A186,'Dropdown lists'!$T$2:$U$18,2,0))</f>
        <v/>
      </c>
      <c r="P186" s="122" t="str">
        <f t="shared" si="4"/>
        <v/>
      </c>
      <c r="Q186" s="122" t="str">
        <f t="shared" si="5"/>
        <v/>
      </c>
    </row>
    <row r="187" spans="3:17" x14ac:dyDescent="0.3">
      <c r="C187" s="112" t="str">
        <f>IF(B187="","",VLOOKUP(B187,'Carbon Asset Database'!$A$3:$AB$876,12,0))</f>
        <v/>
      </c>
      <c r="D187" s="108" t="str">
        <f>IF(B187="","",(VLOOKUP(B187,'Carbon Asset Database'!$A$3:$AB$876,4,0)&amp;" - "&amp;(VLOOKUP(B187,'Carbon Asset Database'!$A$3:$AB$876,5,0))))</f>
        <v/>
      </c>
      <c r="E187" s="108" t="str">
        <f>IF(B187="","",VLOOKUP(B187,'Carbon Asset Database'!$A$3:$AB$876,14,0))</f>
        <v/>
      </c>
      <c r="F187" s="116"/>
      <c r="G187" s="113" t="str">
        <f>IF(B187="","",F187*(VLOOKUP(B187,'Carbon Asset Database'!$A$3:$AB$876,16,0)))</f>
        <v/>
      </c>
      <c r="H187" s="116"/>
      <c r="I187" s="113" t="str">
        <f>IF(H187="","",IF(H187="Default",VLOOKUP(B187,'Carbon Asset Database'!$A$3:$AB$876,21,0),"N/A"))</f>
        <v/>
      </c>
      <c r="J187" s="113" t="str">
        <f>IF(H187="","",IF(H187="Default",VLOOKUP(B187,'Carbon Asset Database'!$A$3:$AB$876,22,0),"N/A"))</f>
        <v/>
      </c>
      <c r="K187" s="116"/>
      <c r="L187" s="116"/>
      <c r="M187" s="116" t="str">
        <f>IF(B187="","",F187*VLOOKUP(B187,'Carbon Asset Database'!$A$3:$AB$876,18,0))</f>
        <v/>
      </c>
      <c r="N187" s="116" t="str">
        <f>IF(B187="","",IF(H187="Default",F187*(VLOOKUP(B187,'Carbon Asset Database'!$A$3:$AB$876,19,0)),(G187/1000*K187*$U$2+G187/1000*L187*$U$3)))</f>
        <v/>
      </c>
      <c r="O187" s="121" t="str">
        <f>IF(A187="","",VLOOKUP(A187,'Dropdown lists'!$T$2:$U$18,2,0))</f>
        <v/>
      </c>
      <c r="P187" s="122" t="str">
        <f t="shared" si="4"/>
        <v/>
      </c>
      <c r="Q187" s="122" t="str">
        <f t="shared" si="5"/>
        <v/>
      </c>
    </row>
    <row r="188" spans="3:17" x14ac:dyDescent="0.3">
      <c r="C188" s="112" t="str">
        <f>IF(B188="","",VLOOKUP(B188,'Carbon Asset Database'!$A$3:$AB$876,12,0))</f>
        <v/>
      </c>
      <c r="D188" s="108" t="str">
        <f>IF(B188="","",(VLOOKUP(B188,'Carbon Asset Database'!$A$3:$AB$876,4,0)&amp;" - "&amp;(VLOOKUP(B188,'Carbon Asset Database'!$A$3:$AB$876,5,0))))</f>
        <v/>
      </c>
      <c r="E188" s="108" t="str">
        <f>IF(B188="","",VLOOKUP(B188,'Carbon Asset Database'!$A$3:$AB$876,14,0))</f>
        <v/>
      </c>
      <c r="F188" s="116"/>
      <c r="G188" s="113" t="str">
        <f>IF(B188="","",F188*(VLOOKUP(B188,'Carbon Asset Database'!$A$3:$AB$876,16,0)))</f>
        <v/>
      </c>
      <c r="H188" s="116"/>
      <c r="I188" s="113" t="str">
        <f>IF(H188="","",IF(H188="Default",VLOOKUP(B188,'Carbon Asset Database'!$A$3:$AB$876,21,0),"N/A"))</f>
        <v/>
      </c>
      <c r="J188" s="113" t="str">
        <f>IF(H188="","",IF(H188="Default",VLOOKUP(B188,'Carbon Asset Database'!$A$3:$AB$876,22,0),"N/A"))</f>
        <v/>
      </c>
      <c r="K188" s="116"/>
      <c r="L188" s="116"/>
      <c r="M188" s="116" t="str">
        <f>IF(B188="","",F188*VLOOKUP(B188,'Carbon Asset Database'!$A$3:$AB$876,18,0))</f>
        <v/>
      </c>
      <c r="N188" s="116" t="str">
        <f>IF(B188="","",IF(H188="Default",F188*(VLOOKUP(B188,'Carbon Asset Database'!$A$3:$AB$876,19,0)),(G188/1000*K188*$U$2+G188/1000*L188*$U$3)))</f>
        <v/>
      </c>
      <c r="O188" s="121" t="str">
        <f>IF(A188="","",VLOOKUP(A188,'Dropdown lists'!$T$2:$U$18,2,0))</f>
        <v/>
      </c>
      <c r="P188" s="122" t="str">
        <f t="shared" si="4"/>
        <v/>
      </c>
      <c r="Q188" s="122" t="str">
        <f t="shared" si="5"/>
        <v/>
      </c>
    </row>
    <row r="189" spans="3:17" x14ac:dyDescent="0.3">
      <c r="C189" s="112" t="str">
        <f>IF(B189="","",VLOOKUP(B189,'Carbon Asset Database'!$A$3:$AB$876,12,0))</f>
        <v/>
      </c>
      <c r="D189" s="108" t="str">
        <f>IF(B189="","",(VLOOKUP(B189,'Carbon Asset Database'!$A$3:$AB$876,4,0)&amp;" - "&amp;(VLOOKUP(B189,'Carbon Asset Database'!$A$3:$AB$876,5,0))))</f>
        <v/>
      </c>
      <c r="E189" s="108" t="str">
        <f>IF(B189="","",VLOOKUP(B189,'Carbon Asset Database'!$A$3:$AB$876,14,0))</f>
        <v/>
      </c>
      <c r="F189" s="116"/>
      <c r="G189" s="113" t="str">
        <f>IF(B189="","",F189*(VLOOKUP(B189,'Carbon Asset Database'!$A$3:$AB$876,16,0)))</f>
        <v/>
      </c>
      <c r="H189" s="116"/>
      <c r="I189" s="113" t="str">
        <f>IF(H189="","",IF(H189="Default",VLOOKUP(B189,'Carbon Asset Database'!$A$3:$AB$876,21,0),"N/A"))</f>
        <v/>
      </c>
      <c r="J189" s="113" t="str">
        <f>IF(H189="","",IF(H189="Default",VLOOKUP(B189,'Carbon Asset Database'!$A$3:$AB$876,22,0),"N/A"))</f>
        <v/>
      </c>
      <c r="K189" s="116"/>
      <c r="L189" s="116"/>
      <c r="M189" s="116" t="str">
        <f>IF(B189="","",F189*VLOOKUP(B189,'Carbon Asset Database'!$A$3:$AB$876,18,0))</f>
        <v/>
      </c>
      <c r="N189" s="116" t="str">
        <f>IF(B189="","",IF(H189="Default",F189*(VLOOKUP(B189,'Carbon Asset Database'!$A$3:$AB$876,19,0)),(G189/1000*K189*$U$2+G189/1000*L189*$U$3)))</f>
        <v/>
      </c>
      <c r="O189" s="121" t="str">
        <f>IF(A189="","",VLOOKUP(A189,'Dropdown lists'!$T$2:$U$18,2,0))</f>
        <v/>
      </c>
      <c r="P189" s="122" t="str">
        <f t="shared" si="4"/>
        <v/>
      </c>
      <c r="Q189" s="122" t="str">
        <f t="shared" si="5"/>
        <v/>
      </c>
    </row>
    <row r="190" spans="3:17" x14ac:dyDescent="0.3">
      <c r="C190" s="112" t="str">
        <f>IF(B190="","",VLOOKUP(B190,'Carbon Asset Database'!$A$3:$AB$876,12,0))</f>
        <v/>
      </c>
      <c r="D190" s="108" t="str">
        <f>IF(B190="","",(VLOOKUP(B190,'Carbon Asset Database'!$A$3:$AB$876,4,0)&amp;" - "&amp;(VLOOKUP(B190,'Carbon Asset Database'!$A$3:$AB$876,5,0))))</f>
        <v/>
      </c>
      <c r="E190" s="108" t="str">
        <f>IF(B190="","",VLOOKUP(B190,'Carbon Asset Database'!$A$3:$AB$876,14,0))</f>
        <v/>
      </c>
      <c r="F190" s="116"/>
      <c r="G190" s="113" t="str">
        <f>IF(B190="","",F190*(VLOOKUP(B190,'Carbon Asset Database'!$A$3:$AB$876,16,0)))</f>
        <v/>
      </c>
      <c r="H190" s="116"/>
      <c r="I190" s="113" t="str">
        <f>IF(H190="","",IF(H190="Default",VLOOKUP(B190,'Carbon Asset Database'!$A$3:$AB$876,21,0),"N/A"))</f>
        <v/>
      </c>
      <c r="J190" s="113" t="str">
        <f>IF(H190="","",IF(H190="Default",VLOOKUP(B190,'Carbon Asset Database'!$A$3:$AB$876,22,0),"N/A"))</f>
        <v/>
      </c>
      <c r="K190" s="116"/>
      <c r="L190" s="116"/>
      <c r="M190" s="116" t="str">
        <f>IF(B190="","",F190*VLOOKUP(B190,'Carbon Asset Database'!$A$3:$AB$876,18,0))</f>
        <v/>
      </c>
      <c r="N190" s="116" t="str">
        <f>IF(B190="","",IF(H190="Default",F190*(VLOOKUP(B190,'Carbon Asset Database'!$A$3:$AB$876,19,0)),(G190/1000*K190*$U$2+G190/1000*L190*$U$3)))</f>
        <v/>
      </c>
      <c r="O190" s="121" t="str">
        <f>IF(A190="","",VLOOKUP(A190,'Dropdown lists'!$T$2:$U$18,2,0))</f>
        <v/>
      </c>
      <c r="P190" s="122" t="str">
        <f t="shared" si="4"/>
        <v/>
      </c>
      <c r="Q190" s="122" t="str">
        <f t="shared" si="5"/>
        <v/>
      </c>
    </row>
    <row r="191" spans="3:17" x14ac:dyDescent="0.3">
      <c r="C191" s="112" t="str">
        <f>IF(B191="","",VLOOKUP(B191,'Carbon Asset Database'!$A$3:$AB$876,12,0))</f>
        <v/>
      </c>
      <c r="D191" s="108" t="str">
        <f>IF(B191="","",(VLOOKUP(B191,'Carbon Asset Database'!$A$3:$AB$876,4,0)&amp;" - "&amp;(VLOOKUP(B191,'Carbon Asset Database'!$A$3:$AB$876,5,0))))</f>
        <v/>
      </c>
      <c r="E191" s="108" t="str">
        <f>IF(B191="","",VLOOKUP(B191,'Carbon Asset Database'!$A$3:$AB$876,14,0))</f>
        <v/>
      </c>
      <c r="F191" s="116"/>
      <c r="G191" s="113" t="str">
        <f>IF(B191="","",F191*(VLOOKUP(B191,'Carbon Asset Database'!$A$3:$AB$876,16,0)))</f>
        <v/>
      </c>
      <c r="H191" s="116"/>
      <c r="I191" s="113" t="str">
        <f>IF(H191="","",IF(H191="Default",VLOOKUP(B191,'Carbon Asset Database'!$A$3:$AB$876,21,0),"N/A"))</f>
        <v/>
      </c>
      <c r="J191" s="113" t="str">
        <f>IF(H191="","",IF(H191="Default",VLOOKUP(B191,'Carbon Asset Database'!$A$3:$AB$876,22,0),"N/A"))</f>
        <v/>
      </c>
      <c r="K191" s="116"/>
      <c r="L191" s="116"/>
      <c r="M191" s="116" t="str">
        <f>IF(B191="","",F191*VLOOKUP(B191,'Carbon Asset Database'!$A$3:$AB$876,18,0))</f>
        <v/>
      </c>
      <c r="N191" s="116" t="str">
        <f>IF(B191="","",IF(H191="Default",F191*(VLOOKUP(B191,'Carbon Asset Database'!$A$3:$AB$876,19,0)),(G191/1000*K191*$U$2+G191/1000*L191*$U$3)))</f>
        <v/>
      </c>
      <c r="O191" s="121" t="str">
        <f>IF(A191="","",VLOOKUP(A191,'Dropdown lists'!$T$2:$U$18,2,0))</f>
        <v/>
      </c>
      <c r="P191" s="122" t="str">
        <f t="shared" si="4"/>
        <v/>
      </c>
      <c r="Q191" s="122" t="str">
        <f t="shared" si="5"/>
        <v/>
      </c>
    </row>
    <row r="192" spans="3:17" x14ac:dyDescent="0.3">
      <c r="C192" s="112" t="str">
        <f>IF(B192="","",VLOOKUP(B192,'Carbon Asset Database'!$A$3:$AB$876,12,0))</f>
        <v/>
      </c>
      <c r="D192" s="108" t="str">
        <f>IF(B192="","",(VLOOKUP(B192,'Carbon Asset Database'!$A$3:$AB$876,4,0)&amp;" - "&amp;(VLOOKUP(B192,'Carbon Asset Database'!$A$3:$AB$876,5,0))))</f>
        <v/>
      </c>
      <c r="E192" s="108" t="str">
        <f>IF(B192="","",VLOOKUP(B192,'Carbon Asset Database'!$A$3:$AB$876,14,0))</f>
        <v/>
      </c>
      <c r="F192" s="116"/>
      <c r="G192" s="113" t="str">
        <f>IF(B192="","",F192*(VLOOKUP(B192,'Carbon Asset Database'!$A$3:$AB$876,16,0)))</f>
        <v/>
      </c>
      <c r="H192" s="116"/>
      <c r="I192" s="113" t="str">
        <f>IF(H192="","",IF(H192="Default",VLOOKUP(B192,'Carbon Asset Database'!$A$3:$AB$876,21,0),"N/A"))</f>
        <v/>
      </c>
      <c r="J192" s="113" t="str">
        <f>IF(H192="","",IF(H192="Default",VLOOKUP(B192,'Carbon Asset Database'!$A$3:$AB$876,22,0),"N/A"))</f>
        <v/>
      </c>
      <c r="K192" s="116"/>
      <c r="L192" s="116"/>
      <c r="M192" s="116" t="str">
        <f>IF(B192="","",F192*VLOOKUP(B192,'Carbon Asset Database'!$A$3:$AB$876,18,0))</f>
        <v/>
      </c>
      <c r="N192" s="116" t="str">
        <f>IF(B192="","",IF(H192="Default",F192*(VLOOKUP(B192,'Carbon Asset Database'!$A$3:$AB$876,19,0)),(G192/1000*K192*$U$2+G192/1000*L192*$U$3)))</f>
        <v/>
      </c>
      <c r="O192" s="121" t="str">
        <f>IF(A192="","",VLOOKUP(A192,'Dropdown lists'!$T$2:$U$18,2,0))</f>
        <v/>
      </c>
      <c r="P192" s="122" t="str">
        <f t="shared" si="4"/>
        <v/>
      </c>
      <c r="Q192" s="122" t="str">
        <f t="shared" si="5"/>
        <v/>
      </c>
    </row>
    <row r="193" spans="3:17" x14ac:dyDescent="0.3">
      <c r="C193" s="112" t="str">
        <f>IF(B193="","",VLOOKUP(B193,'Carbon Asset Database'!$A$3:$AB$876,12,0))</f>
        <v/>
      </c>
      <c r="D193" s="108" t="str">
        <f>IF(B193="","",(VLOOKUP(B193,'Carbon Asset Database'!$A$3:$AB$876,4,0)&amp;" - "&amp;(VLOOKUP(B193,'Carbon Asset Database'!$A$3:$AB$876,5,0))))</f>
        <v/>
      </c>
      <c r="E193" s="108" t="str">
        <f>IF(B193="","",VLOOKUP(B193,'Carbon Asset Database'!$A$3:$AB$876,14,0))</f>
        <v/>
      </c>
      <c r="F193" s="116"/>
      <c r="G193" s="113" t="str">
        <f>IF(B193="","",F193*(VLOOKUP(B193,'Carbon Asset Database'!$A$3:$AB$876,16,0)))</f>
        <v/>
      </c>
      <c r="H193" s="116"/>
      <c r="I193" s="113" t="str">
        <f>IF(H193="","",IF(H193="Default",VLOOKUP(B193,'Carbon Asset Database'!$A$3:$AB$876,21,0),"N/A"))</f>
        <v/>
      </c>
      <c r="J193" s="113" t="str">
        <f>IF(H193="","",IF(H193="Default",VLOOKUP(B193,'Carbon Asset Database'!$A$3:$AB$876,22,0),"N/A"))</f>
        <v/>
      </c>
      <c r="K193" s="116"/>
      <c r="L193" s="116"/>
      <c r="M193" s="116" t="str">
        <f>IF(B193="","",F193*VLOOKUP(B193,'Carbon Asset Database'!$A$3:$AB$876,18,0))</f>
        <v/>
      </c>
      <c r="N193" s="116" t="str">
        <f>IF(B193="","",IF(H193="Default",F193*(VLOOKUP(B193,'Carbon Asset Database'!$A$3:$AB$876,19,0)),(G193/1000*K193*$U$2+G193/1000*L193*$U$3)))</f>
        <v/>
      </c>
      <c r="O193" s="121" t="str">
        <f>IF(A193="","",VLOOKUP(A193,'Dropdown lists'!$T$2:$U$18,2,0))</f>
        <v/>
      </c>
      <c r="P193" s="122" t="str">
        <f t="shared" si="4"/>
        <v/>
      </c>
      <c r="Q193" s="122" t="str">
        <f t="shared" si="5"/>
        <v/>
      </c>
    </row>
    <row r="194" spans="3:17" x14ac:dyDescent="0.3">
      <c r="C194" s="112" t="str">
        <f>IF(B194="","",VLOOKUP(B194,'Carbon Asset Database'!$A$3:$AB$876,12,0))</f>
        <v/>
      </c>
      <c r="D194" s="108" t="str">
        <f>IF(B194="","",(VLOOKUP(B194,'Carbon Asset Database'!$A$3:$AB$876,4,0)&amp;" - "&amp;(VLOOKUP(B194,'Carbon Asset Database'!$A$3:$AB$876,5,0))))</f>
        <v/>
      </c>
      <c r="E194" s="108" t="str">
        <f>IF(B194="","",VLOOKUP(B194,'Carbon Asset Database'!$A$3:$AB$876,14,0))</f>
        <v/>
      </c>
      <c r="F194" s="116"/>
      <c r="G194" s="113" t="str">
        <f>IF(B194="","",F194*(VLOOKUP(B194,'Carbon Asset Database'!$A$3:$AB$876,16,0)))</f>
        <v/>
      </c>
      <c r="H194" s="116"/>
      <c r="I194" s="113" t="str">
        <f>IF(H194="","",IF(H194="Default",VLOOKUP(B194,'Carbon Asset Database'!$A$3:$AB$876,21,0),"N/A"))</f>
        <v/>
      </c>
      <c r="J194" s="113" t="str">
        <f>IF(H194="","",IF(H194="Default",VLOOKUP(B194,'Carbon Asset Database'!$A$3:$AB$876,22,0),"N/A"))</f>
        <v/>
      </c>
      <c r="K194" s="116"/>
      <c r="L194" s="116"/>
      <c r="M194" s="116" t="str">
        <f>IF(B194="","",F194*VLOOKUP(B194,'Carbon Asset Database'!$A$3:$AB$876,18,0))</f>
        <v/>
      </c>
      <c r="N194" s="116" t="str">
        <f>IF(B194="","",IF(H194="Default",F194*(VLOOKUP(B194,'Carbon Asset Database'!$A$3:$AB$876,19,0)),(G194/1000*K194*$U$2+G194/1000*L194*$U$3)))</f>
        <v/>
      </c>
      <c r="O194" s="121" t="str">
        <f>IF(A194="","",VLOOKUP(A194,'Dropdown lists'!$T$2:$U$18,2,0))</f>
        <v/>
      </c>
      <c r="P194" s="122" t="str">
        <f t="shared" si="4"/>
        <v/>
      </c>
      <c r="Q194" s="122" t="str">
        <f t="shared" si="5"/>
        <v/>
      </c>
    </row>
    <row r="195" spans="3:17" x14ac:dyDescent="0.3">
      <c r="C195" s="112" t="str">
        <f>IF(B195="","",VLOOKUP(B195,'Carbon Asset Database'!$A$3:$AB$876,12,0))</f>
        <v/>
      </c>
      <c r="D195" s="108" t="str">
        <f>IF(B195="","",(VLOOKUP(B195,'Carbon Asset Database'!$A$3:$AB$876,4,0)&amp;" - "&amp;(VLOOKUP(B195,'Carbon Asset Database'!$A$3:$AB$876,5,0))))</f>
        <v/>
      </c>
      <c r="E195" s="108" t="str">
        <f>IF(B195="","",VLOOKUP(B195,'Carbon Asset Database'!$A$3:$AB$876,14,0))</f>
        <v/>
      </c>
      <c r="F195" s="116"/>
      <c r="G195" s="113" t="str">
        <f>IF(B195="","",F195*(VLOOKUP(B195,'Carbon Asset Database'!$A$3:$AB$876,16,0)))</f>
        <v/>
      </c>
      <c r="H195" s="116"/>
      <c r="I195" s="113" t="str">
        <f>IF(H195="","",IF(H195="Default",VLOOKUP(B195,'Carbon Asset Database'!$A$3:$AB$876,21,0),"N/A"))</f>
        <v/>
      </c>
      <c r="J195" s="113" t="str">
        <f>IF(H195="","",IF(H195="Default",VLOOKUP(B195,'Carbon Asset Database'!$A$3:$AB$876,22,0),"N/A"))</f>
        <v/>
      </c>
      <c r="K195" s="116"/>
      <c r="L195" s="116"/>
      <c r="M195" s="116" t="str">
        <f>IF(B195="","",F195*VLOOKUP(B195,'Carbon Asset Database'!$A$3:$AB$876,18,0))</f>
        <v/>
      </c>
      <c r="N195" s="116" t="str">
        <f>IF(B195="","",IF(H195="Default",F195*(VLOOKUP(B195,'Carbon Asset Database'!$A$3:$AB$876,19,0)),(G195/1000*K195*$U$2+G195/1000*L195*$U$3)))</f>
        <v/>
      </c>
      <c r="O195" s="121" t="str">
        <f>IF(A195="","",VLOOKUP(A195,'Dropdown lists'!$T$2:$U$18,2,0))</f>
        <v/>
      </c>
      <c r="P195" s="122" t="str">
        <f t="shared" ref="P195:P258" si="6">IF(A195="","",IF(H195="Default",I195,K195))</f>
        <v/>
      </c>
      <c r="Q195" s="122" t="str">
        <f t="shared" ref="Q195:Q258" si="7">IF(A195="","",IF(H195="Default",J195,L195))</f>
        <v/>
      </c>
    </row>
    <row r="196" spans="3:17" x14ac:dyDescent="0.3">
      <c r="C196" s="112" t="str">
        <f>IF(B196="","",VLOOKUP(B196,'Carbon Asset Database'!$A$3:$AB$876,12,0))</f>
        <v/>
      </c>
      <c r="D196" s="108" t="str">
        <f>IF(B196="","",(VLOOKUP(B196,'Carbon Asset Database'!$A$3:$AB$876,4,0)&amp;" - "&amp;(VLOOKUP(B196,'Carbon Asset Database'!$A$3:$AB$876,5,0))))</f>
        <v/>
      </c>
      <c r="E196" s="108" t="str">
        <f>IF(B196="","",VLOOKUP(B196,'Carbon Asset Database'!$A$3:$AB$876,14,0))</f>
        <v/>
      </c>
      <c r="F196" s="116"/>
      <c r="G196" s="113" t="str">
        <f>IF(B196="","",F196*(VLOOKUP(B196,'Carbon Asset Database'!$A$3:$AB$876,16,0)))</f>
        <v/>
      </c>
      <c r="H196" s="116"/>
      <c r="I196" s="113" t="str">
        <f>IF(H196="","",IF(H196="Default",VLOOKUP(B196,'Carbon Asset Database'!$A$3:$AB$876,21,0),"N/A"))</f>
        <v/>
      </c>
      <c r="J196" s="113" t="str">
        <f>IF(H196="","",IF(H196="Default",VLOOKUP(B196,'Carbon Asset Database'!$A$3:$AB$876,22,0),"N/A"))</f>
        <v/>
      </c>
      <c r="K196" s="116"/>
      <c r="L196" s="116"/>
      <c r="M196" s="116" t="str">
        <f>IF(B196="","",F196*VLOOKUP(B196,'Carbon Asset Database'!$A$3:$AB$876,18,0))</f>
        <v/>
      </c>
      <c r="N196" s="116" t="str">
        <f>IF(B196="","",IF(H196="Default",F196*(VLOOKUP(B196,'Carbon Asset Database'!$A$3:$AB$876,19,0)),(G196/1000*K196*$U$2+G196/1000*L196*$U$3)))</f>
        <v/>
      </c>
      <c r="O196" s="121" t="str">
        <f>IF(A196="","",VLOOKUP(A196,'Dropdown lists'!$T$2:$U$18,2,0))</f>
        <v/>
      </c>
      <c r="P196" s="122" t="str">
        <f t="shared" si="6"/>
        <v/>
      </c>
      <c r="Q196" s="122" t="str">
        <f t="shared" si="7"/>
        <v/>
      </c>
    </row>
    <row r="197" spans="3:17" x14ac:dyDescent="0.3">
      <c r="C197" s="112" t="str">
        <f>IF(B197="","",VLOOKUP(B197,'Carbon Asset Database'!$A$3:$AB$876,12,0))</f>
        <v/>
      </c>
      <c r="D197" s="108" t="str">
        <f>IF(B197="","",(VLOOKUP(B197,'Carbon Asset Database'!$A$3:$AB$876,4,0)&amp;" - "&amp;(VLOOKUP(B197,'Carbon Asset Database'!$A$3:$AB$876,5,0))))</f>
        <v/>
      </c>
      <c r="E197" s="108" t="str">
        <f>IF(B197="","",VLOOKUP(B197,'Carbon Asset Database'!$A$3:$AB$876,14,0))</f>
        <v/>
      </c>
      <c r="F197" s="116"/>
      <c r="G197" s="113" t="str">
        <f>IF(B197="","",F197*(VLOOKUP(B197,'Carbon Asset Database'!$A$3:$AB$876,16,0)))</f>
        <v/>
      </c>
      <c r="H197" s="116"/>
      <c r="I197" s="113" t="str">
        <f>IF(H197="","",IF(H197="Default",VLOOKUP(B197,'Carbon Asset Database'!$A$3:$AB$876,21,0),"N/A"))</f>
        <v/>
      </c>
      <c r="J197" s="113" t="str">
        <f>IF(H197="","",IF(H197="Default",VLOOKUP(B197,'Carbon Asset Database'!$A$3:$AB$876,22,0),"N/A"))</f>
        <v/>
      </c>
      <c r="K197" s="116"/>
      <c r="L197" s="116"/>
      <c r="M197" s="116" t="str">
        <f>IF(B197="","",F197*VLOOKUP(B197,'Carbon Asset Database'!$A$3:$AB$876,18,0))</f>
        <v/>
      </c>
      <c r="N197" s="116" t="str">
        <f>IF(B197="","",IF(H197="Default",F197*(VLOOKUP(B197,'Carbon Asset Database'!$A$3:$AB$876,19,0)),(G197/1000*K197*$U$2+G197/1000*L197*$U$3)))</f>
        <v/>
      </c>
      <c r="O197" s="121" t="str">
        <f>IF(A197="","",VLOOKUP(A197,'Dropdown lists'!$T$2:$U$18,2,0))</f>
        <v/>
      </c>
      <c r="P197" s="122" t="str">
        <f t="shared" si="6"/>
        <v/>
      </c>
      <c r="Q197" s="122" t="str">
        <f t="shared" si="7"/>
        <v/>
      </c>
    </row>
    <row r="198" spans="3:17" x14ac:dyDescent="0.3">
      <c r="C198" s="112" t="str">
        <f>IF(B198="","",VLOOKUP(B198,'Carbon Asset Database'!$A$3:$AB$876,12,0))</f>
        <v/>
      </c>
      <c r="D198" s="108" t="str">
        <f>IF(B198="","",(VLOOKUP(B198,'Carbon Asset Database'!$A$3:$AB$876,4,0)&amp;" - "&amp;(VLOOKUP(B198,'Carbon Asset Database'!$A$3:$AB$876,5,0))))</f>
        <v/>
      </c>
      <c r="E198" s="108" t="str">
        <f>IF(B198="","",VLOOKUP(B198,'Carbon Asset Database'!$A$3:$AB$876,14,0))</f>
        <v/>
      </c>
      <c r="F198" s="116"/>
      <c r="G198" s="113" t="str">
        <f>IF(B198="","",F198*(VLOOKUP(B198,'Carbon Asset Database'!$A$3:$AB$876,16,0)))</f>
        <v/>
      </c>
      <c r="H198" s="116"/>
      <c r="I198" s="113" t="str">
        <f>IF(H198="","",IF(H198="Default",VLOOKUP(B198,'Carbon Asset Database'!$A$3:$AB$876,21,0),"N/A"))</f>
        <v/>
      </c>
      <c r="J198" s="113" t="str">
        <f>IF(H198="","",IF(H198="Default",VLOOKUP(B198,'Carbon Asset Database'!$A$3:$AB$876,22,0),"N/A"))</f>
        <v/>
      </c>
      <c r="K198" s="116"/>
      <c r="L198" s="116"/>
      <c r="M198" s="116" t="str">
        <f>IF(B198="","",F198*VLOOKUP(B198,'Carbon Asset Database'!$A$3:$AB$876,18,0))</f>
        <v/>
      </c>
      <c r="N198" s="116" t="str">
        <f>IF(B198="","",IF(H198="Default",F198*(VLOOKUP(B198,'Carbon Asset Database'!$A$3:$AB$876,19,0)),(G198/1000*K198*$U$2+G198/1000*L198*$U$3)))</f>
        <v/>
      </c>
      <c r="O198" s="121" t="str">
        <f>IF(A198="","",VLOOKUP(A198,'Dropdown lists'!$T$2:$U$18,2,0))</f>
        <v/>
      </c>
      <c r="P198" s="122" t="str">
        <f t="shared" si="6"/>
        <v/>
      </c>
      <c r="Q198" s="122" t="str">
        <f t="shared" si="7"/>
        <v/>
      </c>
    </row>
    <row r="199" spans="3:17" x14ac:dyDescent="0.3">
      <c r="C199" s="112" t="str">
        <f>IF(B199="","",VLOOKUP(B199,'Carbon Asset Database'!$A$3:$AB$876,12,0))</f>
        <v/>
      </c>
      <c r="D199" s="108" t="str">
        <f>IF(B199="","",(VLOOKUP(B199,'Carbon Asset Database'!$A$3:$AB$876,4,0)&amp;" - "&amp;(VLOOKUP(B199,'Carbon Asset Database'!$A$3:$AB$876,5,0))))</f>
        <v/>
      </c>
      <c r="E199" s="108" t="str">
        <f>IF(B199="","",VLOOKUP(B199,'Carbon Asset Database'!$A$3:$AB$876,14,0))</f>
        <v/>
      </c>
      <c r="F199" s="116"/>
      <c r="G199" s="113" t="str">
        <f>IF(B199="","",F199*(VLOOKUP(B199,'Carbon Asset Database'!$A$3:$AB$876,16,0)))</f>
        <v/>
      </c>
      <c r="H199" s="116"/>
      <c r="I199" s="113" t="str">
        <f>IF(H199="","",IF(H199="Default",VLOOKUP(B199,'Carbon Asset Database'!$A$3:$AB$876,21,0),"N/A"))</f>
        <v/>
      </c>
      <c r="J199" s="113" t="str">
        <f>IF(H199="","",IF(H199="Default",VLOOKUP(B199,'Carbon Asset Database'!$A$3:$AB$876,22,0),"N/A"))</f>
        <v/>
      </c>
      <c r="K199" s="116"/>
      <c r="L199" s="116"/>
      <c r="M199" s="116" t="str">
        <f>IF(B199="","",F199*VLOOKUP(B199,'Carbon Asset Database'!$A$3:$AB$876,18,0))</f>
        <v/>
      </c>
      <c r="N199" s="116" t="str">
        <f>IF(B199="","",IF(H199="Default",F199*(VLOOKUP(B199,'Carbon Asset Database'!$A$3:$AB$876,19,0)),(G199/1000*K199*$U$2+G199/1000*L199*$U$3)))</f>
        <v/>
      </c>
      <c r="O199" s="121" t="str">
        <f>IF(A199="","",VLOOKUP(A199,'Dropdown lists'!$T$2:$U$18,2,0))</f>
        <v/>
      </c>
      <c r="P199" s="122" t="str">
        <f t="shared" si="6"/>
        <v/>
      </c>
      <c r="Q199" s="122" t="str">
        <f t="shared" si="7"/>
        <v/>
      </c>
    </row>
    <row r="200" spans="3:17" x14ac:dyDescent="0.3">
      <c r="C200" s="112" t="str">
        <f>IF(B200="","",VLOOKUP(B200,'Carbon Asset Database'!$A$3:$AB$876,12,0))</f>
        <v/>
      </c>
      <c r="D200" s="108" t="str">
        <f>IF(B200="","",(VLOOKUP(B200,'Carbon Asset Database'!$A$3:$AB$876,4,0)&amp;" - "&amp;(VLOOKUP(B200,'Carbon Asset Database'!$A$3:$AB$876,5,0))))</f>
        <v/>
      </c>
      <c r="E200" s="108" t="str">
        <f>IF(B200="","",VLOOKUP(B200,'Carbon Asset Database'!$A$3:$AB$876,14,0))</f>
        <v/>
      </c>
      <c r="F200" s="116"/>
      <c r="G200" s="113" t="str">
        <f>IF(B200="","",F200*(VLOOKUP(B200,'Carbon Asset Database'!$A$3:$AB$876,16,0)))</f>
        <v/>
      </c>
      <c r="H200" s="116"/>
      <c r="I200" s="113" t="str">
        <f>IF(H200="","",IF(H200="Default",VLOOKUP(B200,'Carbon Asset Database'!$A$3:$AB$876,21,0),"N/A"))</f>
        <v/>
      </c>
      <c r="J200" s="113" t="str">
        <f>IF(H200="","",IF(H200="Default",VLOOKUP(B200,'Carbon Asset Database'!$A$3:$AB$876,22,0),"N/A"))</f>
        <v/>
      </c>
      <c r="K200" s="116"/>
      <c r="L200" s="116"/>
      <c r="M200" s="116" t="str">
        <f>IF(B200="","",F200*VLOOKUP(B200,'Carbon Asset Database'!$A$3:$AB$876,18,0))</f>
        <v/>
      </c>
      <c r="N200" s="116" t="str">
        <f>IF(B200="","",IF(H200="Default",F200*(VLOOKUP(B200,'Carbon Asset Database'!$A$3:$AB$876,19,0)),(G200/1000*K200*$U$2+G200/1000*L200*$U$3)))</f>
        <v/>
      </c>
      <c r="O200" s="121" t="str">
        <f>IF(A200="","",VLOOKUP(A200,'Dropdown lists'!$T$2:$U$18,2,0))</f>
        <v/>
      </c>
      <c r="P200" s="122" t="str">
        <f t="shared" si="6"/>
        <v/>
      </c>
      <c r="Q200" s="122" t="str">
        <f t="shared" si="7"/>
        <v/>
      </c>
    </row>
    <row r="201" spans="3:17" x14ac:dyDescent="0.3">
      <c r="C201" s="112" t="str">
        <f>IF(B201="","",VLOOKUP(B201,'Carbon Asset Database'!$A$3:$AB$876,12,0))</f>
        <v/>
      </c>
      <c r="D201" s="108" t="str">
        <f>IF(B201="","",(VLOOKUP(B201,'Carbon Asset Database'!$A$3:$AB$876,4,0)&amp;" - "&amp;(VLOOKUP(B201,'Carbon Asset Database'!$A$3:$AB$876,5,0))))</f>
        <v/>
      </c>
      <c r="E201" s="108" t="str">
        <f>IF(B201="","",VLOOKUP(B201,'Carbon Asset Database'!$A$3:$AB$876,14,0))</f>
        <v/>
      </c>
      <c r="F201" s="116"/>
      <c r="G201" s="113" t="str">
        <f>IF(B201="","",F201*(VLOOKUP(B201,'Carbon Asset Database'!$A$3:$AB$876,16,0)))</f>
        <v/>
      </c>
      <c r="H201" s="116"/>
      <c r="I201" s="113" t="str">
        <f>IF(H201="","",IF(H201="Default",VLOOKUP(B201,'Carbon Asset Database'!$A$3:$AB$876,21,0),"N/A"))</f>
        <v/>
      </c>
      <c r="J201" s="113" t="str">
        <f>IF(H201="","",IF(H201="Default",VLOOKUP(B201,'Carbon Asset Database'!$A$3:$AB$876,22,0),"N/A"))</f>
        <v/>
      </c>
      <c r="K201" s="116"/>
      <c r="L201" s="116"/>
      <c r="M201" s="116" t="str">
        <f>IF(B201="","",F201*VLOOKUP(B201,'Carbon Asset Database'!$A$3:$AB$876,18,0))</f>
        <v/>
      </c>
      <c r="N201" s="116" t="str">
        <f>IF(B201="","",IF(H201="Default",F201*(VLOOKUP(B201,'Carbon Asset Database'!$A$3:$AB$876,19,0)),(G201/1000*K201*$U$2+G201/1000*L201*$U$3)))</f>
        <v/>
      </c>
      <c r="O201" s="121" t="str">
        <f>IF(A201="","",VLOOKUP(A201,'Dropdown lists'!$T$2:$U$18,2,0))</f>
        <v/>
      </c>
      <c r="P201" s="122" t="str">
        <f t="shared" si="6"/>
        <v/>
      </c>
      <c r="Q201" s="122" t="str">
        <f t="shared" si="7"/>
        <v/>
      </c>
    </row>
    <row r="202" spans="3:17" x14ac:dyDescent="0.3">
      <c r="C202" s="112" t="str">
        <f>IF(B202="","",VLOOKUP(B202,'Carbon Asset Database'!$A$3:$AB$876,12,0))</f>
        <v/>
      </c>
      <c r="D202" s="108" t="str">
        <f>IF(B202="","",(VLOOKUP(B202,'Carbon Asset Database'!$A$3:$AB$876,4,0)&amp;" - "&amp;(VLOOKUP(B202,'Carbon Asset Database'!$A$3:$AB$876,5,0))))</f>
        <v/>
      </c>
      <c r="E202" s="108" t="str">
        <f>IF(B202="","",VLOOKUP(B202,'Carbon Asset Database'!$A$3:$AB$876,14,0))</f>
        <v/>
      </c>
      <c r="F202" s="116"/>
      <c r="G202" s="113" t="str">
        <f>IF(B202="","",F202*(VLOOKUP(B202,'Carbon Asset Database'!$A$3:$AB$876,16,0)))</f>
        <v/>
      </c>
      <c r="H202" s="116"/>
      <c r="I202" s="113" t="str">
        <f>IF(H202="","",IF(H202="Default",VLOOKUP(B202,'Carbon Asset Database'!$A$3:$AB$876,21,0),"N/A"))</f>
        <v/>
      </c>
      <c r="J202" s="113" t="str">
        <f>IF(H202="","",IF(H202="Default",VLOOKUP(B202,'Carbon Asset Database'!$A$3:$AB$876,22,0),"N/A"))</f>
        <v/>
      </c>
      <c r="K202" s="116"/>
      <c r="L202" s="116"/>
      <c r="M202" s="116" t="str">
        <f>IF(B202="","",F202*VLOOKUP(B202,'Carbon Asset Database'!$A$3:$AB$876,18,0))</f>
        <v/>
      </c>
      <c r="N202" s="116" t="str">
        <f>IF(B202="","",IF(H202="Default",F202*(VLOOKUP(B202,'Carbon Asset Database'!$A$3:$AB$876,19,0)),(G202/1000*K202*$U$2+G202/1000*L202*$U$3)))</f>
        <v/>
      </c>
      <c r="O202" s="121" t="str">
        <f>IF(A202="","",VLOOKUP(A202,'Dropdown lists'!$T$2:$U$18,2,0))</f>
        <v/>
      </c>
      <c r="P202" s="122" t="str">
        <f t="shared" si="6"/>
        <v/>
      </c>
      <c r="Q202" s="122" t="str">
        <f t="shared" si="7"/>
        <v/>
      </c>
    </row>
    <row r="203" spans="3:17" x14ac:dyDescent="0.3">
      <c r="C203" s="112" t="str">
        <f>IF(B203="","",VLOOKUP(B203,'Carbon Asset Database'!$A$3:$AB$876,12,0))</f>
        <v/>
      </c>
      <c r="D203" s="108" t="str">
        <f>IF(B203="","",(VLOOKUP(B203,'Carbon Asset Database'!$A$3:$AB$876,4,0)&amp;" - "&amp;(VLOOKUP(B203,'Carbon Asset Database'!$A$3:$AB$876,5,0))))</f>
        <v/>
      </c>
      <c r="E203" s="108" t="str">
        <f>IF(B203="","",VLOOKUP(B203,'Carbon Asset Database'!$A$3:$AB$876,14,0))</f>
        <v/>
      </c>
      <c r="F203" s="116"/>
      <c r="G203" s="113" t="str">
        <f>IF(B203="","",F203*(VLOOKUP(B203,'Carbon Asset Database'!$A$3:$AB$876,16,0)))</f>
        <v/>
      </c>
      <c r="H203" s="116"/>
      <c r="I203" s="113" t="str">
        <f>IF(H203="","",IF(H203="Default",VLOOKUP(B203,'Carbon Asset Database'!$A$3:$AB$876,21,0),"N/A"))</f>
        <v/>
      </c>
      <c r="J203" s="113" t="str">
        <f>IF(H203="","",IF(H203="Default",VLOOKUP(B203,'Carbon Asset Database'!$A$3:$AB$876,22,0),"N/A"))</f>
        <v/>
      </c>
      <c r="K203" s="116"/>
      <c r="L203" s="116"/>
      <c r="M203" s="116" t="str">
        <f>IF(B203="","",F203*VLOOKUP(B203,'Carbon Asset Database'!$A$3:$AB$876,18,0))</f>
        <v/>
      </c>
      <c r="N203" s="116" t="str">
        <f>IF(B203="","",IF(H203="Default",F203*(VLOOKUP(B203,'Carbon Asset Database'!$A$3:$AB$876,19,0)),(G203/1000*K203*$U$2+G203/1000*L203*$U$3)))</f>
        <v/>
      </c>
      <c r="O203" s="121" t="str">
        <f>IF(A203="","",VLOOKUP(A203,'Dropdown lists'!$T$2:$U$18,2,0))</f>
        <v/>
      </c>
      <c r="P203" s="122" t="str">
        <f t="shared" si="6"/>
        <v/>
      </c>
      <c r="Q203" s="122" t="str">
        <f t="shared" si="7"/>
        <v/>
      </c>
    </row>
    <row r="204" spans="3:17" x14ac:dyDescent="0.3">
      <c r="C204" s="112" t="str">
        <f>IF(B204="","",VLOOKUP(B204,'Carbon Asset Database'!$A$3:$AB$876,12,0))</f>
        <v/>
      </c>
      <c r="D204" s="108" t="str">
        <f>IF(B204="","",(VLOOKUP(B204,'Carbon Asset Database'!$A$3:$AB$876,4,0)&amp;" - "&amp;(VLOOKUP(B204,'Carbon Asset Database'!$A$3:$AB$876,5,0))))</f>
        <v/>
      </c>
      <c r="E204" s="108" t="str">
        <f>IF(B204="","",VLOOKUP(B204,'Carbon Asset Database'!$A$3:$AB$876,14,0))</f>
        <v/>
      </c>
      <c r="F204" s="116"/>
      <c r="G204" s="113" t="str">
        <f>IF(B204="","",F204*(VLOOKUP(B204,'Carbon Asset Database'!$A$3:$AB$876,16,0)))</f>
        <v/>
      </c>
      <c r="H204" s="116"/>
      <c r="I204" s="113" t="str">
        <f>IF(H204="","",IF(H204="Default",VLOOKUP(B204,'Carbon Asset Database'!$A$3:$AB$876,21,0),"N/A"))</f>
        <v/>
      </c>
      <c r="J204" s="113" t="str">
        <f>IF(H204="","",IF(H204="Default",VLOOKUP(B204,'Carbon Asset Database'!$A$3:$AB$876,22,0),"N/A"))</f>
        <v/>
      </c>
      <c r="K204" s="116"/>
      <c r="L204" s="116"/>
      <c r="M204" s="116" t="str">
        <f>IF(B204="","",F204*VLOOKUP(B204,'Carbon Asset Database'!$A$3:$AB$876,18,0))</f>
        <v/>
      </c>
      <c r="N204" s="116" t="str">
        <f>IF(B204="","",IF(H204="Default",F204*(VLOOKUP(B204,'Carbon Asset Database'!$A$3:$AB$876,19,0)),(G204/1000*K204*$U$2+G204/1000*L204*$U$3)))</f>
        <v/>
      </c>
      <c r="O204" s="121" t="str">
        <f>IF(A204="","",VLOOKUP(A204,'Dropdown lists'!$T$2:$U$18,2,0))</f>
        <v/>
      </c>
      <c r="P204" s="122" t="str">
        <f t="shared" si="6"/>
        <v/>
      </c>
      <c r="Q204" s="122" t="str">
        <f t="shared" si="7"/>
        <v/>
      </c>
    </row>
    <row r="205" spans="3:17" x14ac:dyDescent="0.3">
      <c r="C205" s="112" t="str">
        <f>IF(B205="","",VLOOKUP(B205,'Carbon Asset Database'!$A$3:$AB$876,12,0))</f>
        <v/>
      </c>
      <c r="D205" s="108" t="str">
        <f>IF(B205="","",(VLOOKUP(B205,'Carbon Asset Database'!$A$3:$AB$876,4,0)&amp;" - "&amp;(VLOOKUP(B205,'Carbon Asset Database'!$A$3:$AB$876,5,0))))</f>
        <v/>
      </c>
      <c r="E205" s="108" t="str">
        <f>IF(B205="","",VLOOKUP(B205,'Carbon Asset Database'!$A$3:$AB$876,14,0))</f>
        <v/>
      </c>
      <c r="F205" s="116"/>
      <c r="G205" s="113" t="str">
        <f>IF(B205="","",F205*(VLOOKUP(B205,'Carbon Asset Database'!$A$3:$AB$876,16,0)))</f>
        <v/>
      </c>
      <c r="H205" s="116"/>
      <c r="I205" s="113" t="str">
        <f>IF(H205="","",IF(H205="Default",VLOOKUP(B205,'Carbon Asset Database'!$A$3:$AB$876,21,0),"N/A"))</f>
        <v/>
      </c>
      <c r="J205" s="113" t="str">
        <f>IF(H205="","",IF(H205="Default",VLOOKUP(B205,'Carbon Asset Database'!$A$3:$AB$876,22,0),"N/A"))</f>
        <v/>
      </c>
      <c r="K205" s="116"/>
      <c r="L205" s="116"/>
      <c r="M205" s="116" t="str">
        <f>IF(B205="","",F205*VLOOKUP(B205,'Carbon Asset Database'!$A$3:$AB$876,18,0))</f>
        <v/>
      </c>
      <c r="N205" s="116" t="str">
        <f>IF(B205="","",IF(H205="Default",F205*(VLOOKUP(B205,'Carbon Asset Database'!$A$3:$AB$876,19,0)),(G205/1000*K205*$U$2+G205/1000*L205*$U$3)))</f>
        <v/>
      </c>
      <c r="O205" s="121" t="str">
        <f>IF(A205="","",VLOOKUP(A205,'Dropdown lists'!$T$2:$U$18,2,0))</f>
        <v/>
      </c>
      <c r="P205" s="122" t="str">
        <f t="shared" si="6"/>
        <v/>
      </c>
      <c r="Q205" s="122" t="str">
        <f t="shared" si="7"/>
        <v/>
      </c>
    </row>
    <row r="206" spans="3:17" x14ac:dyDescent="0.3">
      <c r="C206" s="112" t="str">
        <f>IF(B206="","",VLOOKUP(B206,'Carbon Asset Database'!$A$3:$AB$876,12,0))</f>
        <v/>
      </c>
      <c r="D206" s="108" t="str">
        <f>IF(B206="","",(VLOOKUP(B206,'Carbon Asset Database'!$A$3:$AB$876,4,0)&amp;" - "&amp;(VLOOKUP(B206,'Carbon Asset Database'!$A$3:$AB$876,5,0))))</f>
        <v/>
      </c>
      <c r="E206" s="108" t="str">
        <f>IF(B206="","",VLOOKUP(B206,'Carbon Asset Database'!$A$3:$AB$876,14,0))</f>
        <v/>
      </c>
      <c r="F206" s="116"/>
      <c r="G206" s="113" t="str">
        <f>IF(B206="","",F206*(VLOOKUP(B206,'Carbon Asset Database'!$A$3:$AB$876,16,0)))</f>
        <v/>
      </c>
      <c r="H206" s="116"/>
      <c r="I206" s="113" t="str">
        <f>IF(H206="","",IF(H206="Default",VLOOKUP(B206,'Carbon Asset Database'!$A$3:$AB$876,21,0),"N/A"))</f>
        <v/>
      </c>
      <c r="J206" s="113" t="str">
        <f>IF(H206="","",IF(H206="Default",VLOOKUP(B206,'Carbon Asset Database'!$A$3:$AB$876,22,0),"N/A"))</f>
        <v/>
      </c>
      <c r="K206" s="116"/>
      <c r="L206" s="116"/>
      <c r="M206" s="116" t="str">
        <f>IF(B206="","",F206*VLOOKUP(B206,'Carbon Asset Database'!$A$3:$AB$876,18,0))</f>
        <v/>
      </c>
      <c r="N206" s="116" t="str">
        <f>IF(B206="","",IF(H206="Default",F206*(VLOOKUP(B206,'Carbon Asset Database'!$A$3:$AB$876,19,0)),(G206/1000*K206*$U$2+G206/1000*L206*$U$3)))</f>
        <v/>
      </c>
      <c r="O206" s="121" t="str">
        <f>IF(A206="","",VLOOKUP(A206,'Dropdown lists'!$T$2:$U$18,2,0))</f>
        <v/>
      </c>
      <c r="P206" s="122" t="str">
        <f t="shared" si="6"/>
        <v/>
      </c>
      <c r="Q206" s="122" t="str">
        <f t="shared" si="7"/>
        <v/>
      </c>
    </row>
    <row r="207" spans="3:17" x14ac:dyDescent="0.3">
      <c r="C207" s="112" t="str">
        <f>IF(B207="","",VLOOKUP(B207,'Carbon Asset Database'!$A$3:$AB$876,12,0))</f>
        <v/>
      </c>
      <c r="D207" s="108" t="str">
        <f>IF(B207="","",(VLOOKUP(B207,'Carbon Asset Database'!$A$3:$AB$876,4,0)&amp;" - "&amp;(VLOOKUP(B207,'Carbon Asset Database'!$A$3:$AB$876,5,0))))</f>
        <v/>
      </c>
      <c r="E207" s="108" t="str">
        <f>IF(B207="","",VLOOKUP(B207,'Carbon Asset Database'!$A$3:$AB$876,14,0))</f>
        <v/>
      </c>
      <c r="F207" s="116"/>
      <c r="G207" s="113" t="str">
        <f>IF(B207="","",F207*(VLOOKUP(B207,'Carbon Asset Database'!$A$3:$AB$876,16,0)))</f>
        <v/>
      </c>
      <c r="H207" s="116"/>
      <c r="I207" s="113" t="str">
        <f>IF(H207="","",IF(H207="Default",VLOOKUP(B207,'Carbon Asset Database'!$A$3:$AB$876,21,0),"N/A"))</f>
        <v/>
      </c>
      <c r="J207" s="113" t="str">
        <f>IF(H207="","",IF(H207="Default",VLOOKUP(B207,'Carbon Asset Database'!$A$3:$AB$876,22,0),"N/A"))</f>
        <v/>
      </c>
      <c r="K207" s="116"/>
      <c r="L207" s="116"/>
      <c r="M207" s="116" t="str">
        <f>IF(B207="","",F207*VLOOKUP(B207,'Carbon Asset Database'!$A$3:$AB$876,18,0))</f>
        <v/>
      </c>
      <c r="N207" s="116" t="str">
        <f>IF(B207="","",IF(H207="Default",F207*(VLOOKUP(B207,'Carbon Asset Database'!$A$3:$AB$876,19,0)),(G207/1000*K207*$U$2+G207/1000*L207*$U$3)))</f>
        <v/>
      </c>
      <c r="O207" s="121" t="str">
        <f>IF(A207="","",VLOOKUP(A207,'Dropdown lists'!$T$2:$U$18,2,0))</f>
        <v/>
      </c>
      <c r="P207" s="122" t="str">
        <f t="shared" si="6"/>
        <v/>
      </c>
      <c r="Q207" s="122" t="str">
        <f t="shared" si="7"/>
        <v/>
      </c>
    </row>
    <row r="208" spans="3:17" x14ac:dyDescent="0.3">
      <c r="C208" s="112" t="str">
        <f>IF(B208="","",VLOOKUP(B208,'Carbon Asset Database'!$A$3:$AB$876,12,0))</f>
        <v/>
      </c>
      <c r="D208" s="108" t="str">
        <f>IF(B208="","",(VLOOKUP(B208,'Carbon Asset Database'!$A$3:$AB$876,4,0)&amp;" - "&amp;(VLOOKUP(B208,'Carbon Asset Database'!$A$3:$AB$876,5,0))))</f>
        <v/>
      </c>
      <c r="E208" s="108" t="str">
        <f>IF(B208="","",VLOOKUP(B208,'Carbon Asset Database'!$A$3:$AB$876,14,0))</f>
        <v/>
      </c>
      <c r="F208" s="116"/>
      <c r="G208" s="113" t="str">
        <f>IF(B208="","",F208*(VLOOKUP(B208,'Carbon Asset Database'!$A$3:$AB$876,16,0)))</f>
        <v/>
      </c>
      <c r="H208" s="116"/>
      <c r="I208" s="113" t="str">
        <f>IF(H208="","",IF(H208="Default",VLOOKUP(B208,'Carbon Asset Database'!$A$3:$AB$876,21,0),"N/A"))</f>
        <v/>
      </c>
      <c r="J208" s="113" t="str">
        <f>IF(H208="","",IF(H208="Default",VLOOKUP(B208,'Carbon Asset Database'!$A$3:$AB$876,22,0),"N/A"))</f>
        <v/>
      </c>
      <c r="K208" s="116"/>
      <c r="L208" s="116"/>
      <c r="M208" s="116" t="str">
        <f>IF(B208="","",F208*VLOOKUP(B208,'Carbon Asset Database'!$A$3:$AB$876,18,0))</f>
        <v/>
      </c>
      <c r="N208" s="116" t="str">
        <f>IF(B208="","",IF(H208="Default",F208*(VLOOKUP(B208,'Carbon Asset Database'!$A$3:$AB$876,19,0)),(G208/1000*K208*$U$2+G208/1000*L208*$U$3)))</f>
        <v/>
      </c>
      <c r="O208" s="121" t="str">
        <f>IF(A208="","",VLOOKUP(A208,'Dropdown lists'!$T$2:$U$18,2,0))</f>
        <v/>
      </c>
      <c r="P208" s="122" t="str">
        <f t="shared" si="6"/>
        <v/>
      </c>
      <c r="Q208" s="122" t="str">
        <f t="shared" si="7"/>
        <v/>
      </c>
    </row>
    <row r="209" spans="3:17" x14ac:dyDescent="0.3">
      <c r="C209" s="112" t="str">
        <f>IF(B209="","",VLOOKUP(B209,'Carbon Asset Database'!$A$3:$AB$876,12,0))</f>
        <v/>
      </c>
      <c r="D209" s="108" t="str">
        <f>IF(B209="","",(VLOOKUP(B209,'Carbon Asset Database'!$A$3:$AB$876,4,0)&amp;" - "&amp;(VLOOKUP(B209,'Carbon Asset Database'!$A$3:$AB$876,5,0))))</f>
        <v/>
      </c>
      <c r="E209" s="108" t="str">
        <f>IF(B209="","",VLOOKUP(B209,'Carbon Asset Database'!$A$3:$AB$876,14,0))</f>
        <v/>
      </c>
      <c r="F209" s="116"/>
      <c r="G209" s="113" t="str">
        <f>IF(B209="","",F209*(VLOOKUP(B209,'Carbon Asset Database'!$A$3:$AB$876,16,0)))</f>
        <v/>
      </c>
      <c r="H209" s="116"/>
      <c r="I209" s="113" t="str">
        <f>IF(H209="","",IF(H209="Default",VLOOKUP(B209,'Carbon Asset Database'!$A$3:$AB$876,21,0),"N/A"))</f>
        <v/>
      </c>
      <c r="J209" s="113" t="str">
        <f>IF(H209="","",IF(H209="Default",VLOOKUP(B209,'Carbon Asset Database'!$A$3:$AB$876,22,0),"N/A"))</f>
        <v/>
      </c>
      <c r="K209" s="116"/>
      <c r="L209" s="116"/>
      <c r="M209" s="116" t="str">
        <f>IF(B209="","",F209*VLOOKUP(B209,'Carbon Asset Database'!$A$3:$AB$876,18,0))</f>
        <v/>
      </c>
      <c r="N209" s="116" t="str">
        <f>IF(B209="","",IF(H209="Default",F209*(VLOOKUP(B209,'Carbon Asset Database'!$A$3:$AB$876,19,0)),(G209/1000*K209*$U$2+G209/1000*L209*$U$3)))</f>
        <v/>
      </c>
      <c r="O209" s="121" t="str">
        <f>IF(A209="","",VLOOKUP(A209,'Dropdown lists'!$T$2:$U$18,2,0))</f>
        <v/>
      </c>
      <c r="P209" s="122" t="str">
        <f t="shared" si="6"/>
        <v/>
      </c>
      <c r="Q209" s="122" t="str">
        <f t="shared" si="7"/>
        <v/>
      </c>
    </row>
    <row r="210" spans="3:17" x14ac:dyDescent="0.3">
      <c r="C210" s="112" t="str">
        <f>IF(B210="","",VLOOKUP(B210,'Carbon Asset Database'!$A$3:$AB$876,12,0))</f>
        <v/>
      </c>
      <c r="D210" s="108" t="str">
        <f>IF(B210="","",(VLOOKUP(B210,'Carbon Asset Database'!$A$3:$AB$876,4,0)&amp;" - "&amp;(VLOOKUP(B210,'Carbon Asset Database'!$A$3:$AB$876,5,0))))</f>
        <v/>
      </c>
      <c r="E210" s="108" t="str">
        <f>IF(B210="","",VLOOKUP(B210,'Carbon Asset Database'!$A$3:$AB$876,14,0))</f>
        <v/>
      </c>
      <c r="F210" s="116"/>
      <c r="G210" s="113" t="str">
        <f>IF(B210="","",F210*(VLOOKUP(B210,'Carbon Asset Database'!$A$3:$AB$876,16,0)))</f>
        <v/>
      </c>
      <c r="H210" s="116"/>
      <c r="I210" s="113" t="str">
        <f>IF(H210="","",IF(H210="Default",VLOOKUP(B210,'Carbon Asset Database'!$A$3:$AB$876,21,0),"N/A"))</f>
        <v/>
      </c>
      <c r="J210" s="113" t="str">
        <f>IF(H210="","",IF(H210="Default",VLOOKUP(B210,'Carbon Asset Database'!$A$3:$AB$876,22,0),"N/A"))</f>
        <v/>
      </c>
      <c r="K210" s="116"/>
      <c r="L210" s="116"/>
      <c r="M210" s="116" t="str">
        <f>IF(B210="","",F210*VLOOKUP(B210,'Carbon Asset Database'!$A$3:$AB$876,18,0))</f>
        <v/>
      </c>
      <c r="N210" s="116" t="str">
        <f>IF(B210="","",IF(H210="Default",F210*(VLOOKUP(B210,'Carbon Asset Database'!$A$3:$AB$876,19,0)),(G210/1000*K210*$U$2+G210/1000*L210*$U$3)))</f>
        <v/>
      </c>
      <c r="O210" s="121" t="str">
        <f>IF(A210="","",VLOOKUP(A210,'Dropdown lists'!$T$2:$U$18,2,0))</f>
        <v/>
      </c>
      <c r="P210" s="122" t="str">
        <f t="shared" si="6"/>
        <v/>
      </c>
      <c r="Q210" s="122" t="str">
        <f t="shared" si="7"/>
        <v/>
      </c>
    </row>
    <row r="211" spans="3:17" x14ac:dyDescent="0.3">
      <c r="C211" s="112" t="str">
        <f>IF(B211="","",VLOOKUP(B211,'Carbon Asset Database'!$A$3:$AB$876,12,0))</f>
        <v/>
      </c>
      <c r="D211" s="108" t="str">
        <f>IF(B211="","",(VLOOKUP(B211,'Carbon Asset Database'!$A$3:$AB$876,4,0)&amp;" - "&amp;(VLOOKUP(B211,'Carbon Asset Database'!$A$3:$AB$876,5,0))))</f>
        <v/>
      </c>
      <c r="E211" s="108" t="str">
        <f>IF(B211="","",VLOOKUP(B211,'Carbon Asset Database'!$A$3:$AB$876,14,0))</f>
        <v/>
      </c>
      <c r="F211" s="116"/>
      <c r="G211" s="113" t="str">
        <f>IF(B211="","",F211*(VLOOKUP(B211,'Carbon Asset Database'!$A$3:$AB$876,16,0)))</f>
        <v/>
      </c>
      <c r="H211" s="116"/>
      <c r="I211" s="113" t="str">
        <f>IF(H211="","",IF(H211="Default",VLOOKUP(B211,'Carbon Asset Database'!$A$3:$AB$876,21,0),"N/A"))</f>
        <v/>
      </c>
      <c r="J211" s="113" t="str">
        <f>IF(H211="","",IF(H211="Default",VLOOKUP(B211,'Carbon Asset Database'!$A$3:$AB$876,22,0),"N/A"))</f>
        <v/>
      </c>
      <c r="K211" s="116"/>
      <c r="L211" s="116"/>
      <c r="M211" s="116" t="str">
        <f>IF(B211="","",F211*VLOOKUP(B211,'Carbon Asset Database'!$A$3:$AB$876,18,0))</f>
        <v/>
      </c>
      <c r="N211" s="116" t="str">
        <f>IF(B211="","",IF(H211="Default",F211*(VLOOKUP(B211,'Carbon Asset Database'!$A$3:$AB$876,19,0)),(G211/1000*K211*$U$2+G211/1000*L211*$U$3)))</f>
        <v/>
      </c>
      <c r="O211" s="121" t="str">
        <f>IF(A211="","",VLOOKUP(A211,'Dropdown lists'!$T$2:$U$18,2,0))</f>
        <v/>
      </c>
      <c r="P211" s="122" t="str">
        <f t="shared" si="6"/>
        <v/>
      </c>
      <c r="Q211" s="122" t="str">
        <f t="shared" si="7"/>
        <v/>
      </c>
    </row>
    <row r="212" spans="3:17" x14ac:dyDescent="0.3">
      <c r="C212" s="112" t="str">
        <f>IF(B212="","",VLOOKUP(B212,'Carbon Asset Database'!$A$3:$AB$876,12,0))</f>
        <v/>
      </c>
      <c r="D212" s="108" t="str">
        <f>IF(B212="","",(VLOOKUP(B212,'Carbon Asset Database'!$A$3:$AB$876,4,0)&amp;" - "&amp;(VLOOKUP(B212,'Carbon Asset Database'!$A$3:$AB$876,5,0))))</f>
        <v/>
      </c>
      <c r="E212" s="108" t="str">
        <f>IF(B212="","",VLOOKUP(B212,'Carbon Asset Database'!$A$3:$AB$876,14,0))</f>
        <v/>
      </c>
      <c r="F212" s="116"/>
      <c r="G212" s="113" t="str">
        <f>IF(B212="","",F212*(VLOOKUP(B212,'Carbon Asset Database'!$A$3:$AB$876,16,0)))</f>
        <v/>
      </c>
      <c r="H212" s="116"/>
      <c r="I212" s="113" t="str">
        <f>IF(H212="","",IF(H212="Default",VLOOKUP(B212,'Carbon Asset Database'!$A$3:$AB$876,21,0),"N/A"))</f>
        <v/>
      </c>
      <c r="J212" s="113" t="str">
        <f>IF(H212="","",IF(H212="Default",VLOOKUP(B212,'Carbon Asset Database'!$A$3:$AB$876,22,0),"N/A"))</f>
        <v/>
      </c>
      <c r="K212" s="116"/>
      <c r="L212" s="116"/>
      <c r="M212" s="116" t="str">
        <f>IF(B212="","",F212*VLOOKUP(B212,'Carbon Asset Database'!$A$3:$AB$876,18,0))</f>
        <v/>
      </c>
      <c r="N212" s="116" t="str">
        <f>IF(B212="","",IF(H212="Default",F212*(VLOOKUP(B212,'Carbon Asset Database'!$A$3:$AB$876,19,0)),(G212/1000*K212*$U$2+G212/1000*L212*$U$3)))</f>
        <v/>
      </c>
      <c r="O212" s="121" t="str">
        <f>IF(A212="","",VLOOKUP(A212,'Dropdown lists'!$T$2:$U$18,2,0))</f>
        <v/>
      </c>
      <c r="P212" s="122" t="str">
        <f t="shared" si="6"/>
        <v/>
      </c>
      <c r="Q212" s="122" t="str">
        <f t="shared" si="7"/>
        <v/>
      </c>
    </row>
    <row r="213" spans="3:17" x14ac:dyDescent="0.3">
      <c r="C213" s="112" t="str">
        <f>IF(B213="","",VLOOKUP(B213,'Carbon Asset Database'!$A$3:$AB$876,12,0))</f>
        <v/>
      </c>
      <c r="D213" s="108" t="str">
        <f>IF(B213="","",(VLOOKUP(B213,'Carbon Asset Database'!$A$3:$AB$876,4,0)&amp;" - "&amp;(VLOOKUP(B213,'Carbon Asset Database'!$A$3:$AB$876,5,0))))</f>
        <v/>
      </c>
      <c r="E213" s="108" t="str">
        <f>IF(B213="","",VLOOKUP(B213,'Carbon Asset Database'!$A$3:$AB$876,14,0))</f>
        <v/>
      </c>
      <c r="F213" s="116"/>
      <c r="G213" s="113" t="str">
        <f>IF(B213="","",F213*(VLOOKUP(B213,'Carbon Asset Database'!$A$3:$AB$876,16,0)))</f>
        <v/>
      </c>
      <c r="H213" s="116"/>
      <c r="I213" s="113" t="str">
        <f>IF(H213="","",IF(H213="Default",VLOOKUP(B213,'Carbon Asset Database'!$A$3:$AB$876,21,0),"N/A"))</f>
        <v/>
      </c>
      <c r="J213" s="113" t="str">
        <f>IF(H213="","",IF(H213="Default",VLOOKUP(B213,'Carbon Asset Database'!$A$3:$AB$876,22,0),"N/A"))</f>
        <v/>
      </c>
      <c r="K213" s="116"/>
      <c r="L213" s="116"/>
      <c r="M213" s="116" t="str">
        <f>IF(B213="","",F213*VLOOKUP(B213,'Carbon Asset Database'!$A$3:$AB$876,18,0))</f>
        <v/>
      </c>
      <c r="N213" s="116" t="str">
        <f>IF(B213="","",IF(H213="Default",F213*(VLOOKUP(B213,'Carbon Asset Database'!$A$3:$AB$876,19,0)),(G213/1000*K213*$U$2+G213/1000*L213*$U$3)))</f>
        <v/>
      </c>
      <c r="O213" s="121" t="str">
        <f>IF(A213="","",VLOOKUP(A213,'Dropdown lists'!$T$2:$U$18,2,0))</f>
        <v/>
      </c>
      <c r="P213" s="122" t="str">
        <f t="shared" si="6"/>
        <v/>
      </c>
      <c r="Q213" s="122" t="str">
        <f t="shared" si="7"/>
        <v/>
      </c>
    </row>
    <row r="214" spans="3:17" x14ac:dyDescent="0.3">
      <c r="C214" s="112" t="str">
        <f>IF(B214="","",VLOOKUP(B214,'Carbon Asset Database'!$A$3:$AB$876,12,0))</f>
        <v/>
      </c>
      <c r="D214" s="108" t="str">
        <f>IF(B214="","",(VLOOKUP(B214,'Carbon Asset Database'!$A$3:$AB$876,4,0)&amp;" - "&amp;(VLOOKUP(B214,'Carbon Asset Database'!$A$3:$AB$876,5,0))))</f>
        <v/>
      </c>
      <c r="E214" s="108" t="str">
        <f>IF(B214="","",VLOOKUP(B214,'Carbon Asset Database'!$A$3:$AB$876,14,0))</f>
        <v/>
      </c>
      <c r="F214" s="116"/>
      <c r="G214" s="113" t="str">
        <f>IF(B214="","",F214*(VLOOKUP(B214,'Carbon Asset Database'!$A$3:$AB$876,16,0)))</f>
        <v/>
      </c>
      <c r="H214" s="116"/>
      <c r="I214" s="113" t="str">
        <f>IF(H214="","",IF(H214="Default",VLOOKUP(B214,'Carbon Asset Database'!$A$3:$AB$876,21,0),"N/A"))</f>
        <v/>
      </c>
      <c r="J214" s="113" t="str">
        <f>IF(H214="","",IF(H214="Default",VLOOKUP(B214,'Carbon Asset Database'!$A$3:$AB$876,22,0),"N/A"))</f>
        <v/>
      </c>
      <c r="K214" s="116"/>
      <c r="L214" s="116"/>
      <c r="M214" s="116" t="str">
        <f>IF(B214="","",F214*VLOOKUP(B214,'Carbon Asset Database'!$A$3:$AB$876,18,0))</f>
        <v/>
      </c>
      <c r="N214" s="116" t="str">
        <f>IF(B214="","",IF(H214="Default",F214*(VLOOKUP(B214,'Carbon Asset Database'!$A$3:$AB$876,19,0)),(G214/1000*K214*$U$2+G214/1000*L214*$U$3)))</f>
        <v/>
      </c>
      <c r="O214" s="121" t="str">
        <f>IF(A214="","",VLOOKUP(A214,'Dropdown lists'!$T$2:$U$18,2,0))</f>
        <v/>
      </c>
      <c r="P214" s="122" t="str">
        <f t="shared" si="6"/>
        <v/>
      </c>
      <c r="Q214" s="122" t="str">
        <f t="shared" si="7"/>
        <v/>
      </c>
    </row>
    <row r="215" spans="3:17" x14ac:dyDescent="0.3">
      <c r="C215" s="112" t="str">
        <f>IF(B215="","",VLOOKUP(B215,'Carbon Asset Database'!$A$3:$AB$876,12,0))</f>
        <v/>
      </c>
      <c r="D215" s="108" t="str">
        <f>IF(B215="","",(VLOOKUP(B215,'Carbon Asset Database'!$A$3:$AB$876,4,0)&amp;" - "&amp;(VLOOKUP(B215,'Carbon Asset Database'!$A$3:$AB$876,5,0))))</f>
        <v/>
      </c>
      <c r="E215" s="108" t="str">
        <f>IF(B215="","",VLOOKUP(B215,'Carbon Asset Database'!$A$3:$AB$876,14,0))</f>
        <v/>
      </c>
      <c r="F215" s="116"/>
      <c r="G215" s="113" t="str">
        <f>IF(B215="","",F215*(VLOOKUP(B215,'Carbon Asset Database'!$A$3:$AB$876,16,0)))</f>
        <v/>
      </c>
      <c r="H215" s="116"/>
      <c r="I215" s="113" t="str">
        <f>IF(H215="","",IF(H215="Default",VLOOKUP(B215,'Carbon Asset Database'!$A$3:$AB$876,21,0),"N/A"))</f>
        <v/>
      </c>
      <c r="J215" s="113" t="str">
        <f>IF(H215="","",IF(H215="Default",VLOOKUP(B215,'Carbon Asset Database'!$A$3:$AB$876,22,0),"N/A"))</f>
        <v/>
      </c>
      <c r="K215" s="116"/>
      <c r="L215" s="116"/>
      <c r="M215" s="116" t="str">
        <f>IF(B215="","",F215*VLOOKUP(B215,'Carbon Asset Database'!$A$3:$AB$876,18,0))</f>
        <v/>
      </c>
      <c r="N215" s="116" t="str">
        <f>IF(B215="","",IF(H215="Default",F215*(VLOOKUP(B215,'Carbon Asset Database'!$A$3:$AB$876,19,0)),(G215/1000*K215*$U$2+G215/1000*L215*$U$3)))</f>
        <v/>
      </c>
      <c r="O215" s="121" t="str">
        <f>IF(A215="","",VLOOKUP(A215,'Dropdown lists'!$T$2:$U$18,2,0))</f>
        <v/>
      </c>
      <c r="P215" s="122" t="str">
        <f t="shared" si="6"/>
        <v/>
      </c>
      <c r="Q215" s="122" t="str">
        <f t="shared" si="7"/>
        <v/>
      </c>
    </row>
    <row r="216" spans="3:17" x14ac:dyDescent="0.3">
      <c r="C216" s="112" t="str">
        <f>IF(B216="","",VLOOKUP(B216,'Carbon Asset Database'!$A$3:$AB$876,12,0))</f>
        <v/>
      </c>
      <c r="D216" s="108" t="str">
        <f>IF(B216="","",(VLOOKUP(B216,'Carbon Asset Database'!$A$3:$AB$876,4,0)&amp;" - "&amp;(VLOOKUP(B216,'Carbon Asset Database'!$A$3:$AB$876,5,0))))</f>
        <v/>
      </c>
      <c r="E216" s="108" t="str">
        <f>IF(B216="","",VLOOKUP(B216,'Carbon Asset Database'!$A$3:$AB$876,14,0))</f>
        <v/>
      </c>
      <c r="F216" s="116"/>
      <c r="G216" s="113" t="str">
        <f>IF(B216="","",F216*(VLOOKUP(B216,'Carbon Asset Database'!$A$3:$AB$876,16,0)))</f>
        <v/>
      </c>
      <c r="H216" s="116"/>
      <c r="I216" s="113" t="str">
        <f>IF(H216="","",IF(H216="Default",VLOOKUP(B216,'Carbon Asset Database'!$A$3:$AB$876,21,0),"N/A"))</f>
        <v/>
      </c>
      <c r="J216" s="113" t="str">
        <f>IF(H216="","",IF(H216="Default",VLOOKUP(B216,'Carbon Asset Database'!$A$3:$AB$876,22,0),"N/A"))</f>
        <v/>
      </c>
      <c r="K216" s="116"/>
      <c r="L216" s="116"/>
      <c r="M216" s="116" t="str">
        <f>IF(B216="","",F216*VLOOKUP(B216,'Carbon Asset Database'!$A$3:$AB$876,18,0))</f>
        <v/>
      </c>
      <c r="N216" s="116" t="str">
        <f>IF(B216="","",IF(H216="Default",F216*(VLOOKUP(B216,'Carbon Asset Database'!$A$3:$AB$876,19,0)),(G216/1000*K216*$U$2+G216/1000*L216*$U$3)))</f>
        <v/>
      </c>
      <c r="O216" s="121" t="str">
        <f>IF(A216="","",VLOOKUP(A216,'Dropdown lists'!$T$2:$U$18,2,0))</f>
        <v/>
      </c>
      <c r="P216" s="122" t="str">
        <f t="shared" si="6"/>
        <v/>
      </c>
      <c r="Q216" s="122" t="str">
        <f t="shared" si="7"/>
        <v/>
      </c>
    </row>
    <row r="217" spans="3:17" x14ac:dyDescent="0.3">
      <c r="C217" s="112" t="str">
        <f>IF(B217="","",VLOOKUP(B217,'Carbon Asset Database'!$A$3:$AB$876,12,0))</f>
        <v/>
      </c>
      <c r="D217" s="108" t="str">
        <f>IF(B217="","",(VLOOKUP(B217,'Carbon Asset Database'!$A$3:$AB$876,4,0)&amp;" - "&amp;(VLOOKUP(B217,'Carbon Asset Database'!$A$3:$AB$876,5,0))))</f>
        <v/>
      </c>
      <c r="E217" s="108" t="str">
        <f>IF(B217="","",VLOOKUP(B217,'Carbon Asset Database'!$A$3:$AB$876,14,0))</f>
        <v/>
      </c>
      <c r="F217" s="116"/>
      <c r="G217" s="113" t="str">
        <f>IF(B217="","",F217*(VLOOKUP(B217,'Carbon Asset Database'!$A$3:$AB$876,16,0)))</f>
        <v/>
      </c>
      <c r="H217" s="116"/>
      <c r="I217" s="113" t="str">
        <f>IF(H217="","",IF(H217="Default",VLOOKUP(B217,'Carbon Asset Database'!$A$3:$AB$876,21,0),"N/A"))</f>
        <v/>
      </c>
      <c r="J217" s="113" t="str">
        <f>IF(H217="","",IF(H217="Default",VLOOKUP(B217,'Carbon Asset Database'!$A$3:$AB$876,22,0),"N/A"))</f>
        <v/>
      </c>
      <c r="K217" s="116"/>
      <c r="L217" s="116"/>
      <c r="M217" s="116" t="str">
        <f>IF(B217="","",F217*VLOOKUP(B217,'Carbon Asset Database'!$A$3:$AB$876,18,0))</f>
        <v/>
      </c>
      <c r="N217" s="116" t="str">
        <f>IF(B217="","",IF(H217="Default",F217*(VLOOKUP(B217,'Carbon Asset Database'!$A$3:$AB$876,19,0)),(G217/1000*K217*$U$2+G217/1000*L217*$U$3)))</f>
        <v/>
      </c>
      <c r="O217" s="121" t="str">
        <f>IF(A217="","",VLOOKUP(A217,'Dropdown lists'!$T$2:$U$18,2,0))</f>
        <v/>
      </c>
      <c r="P217" s="122" t="str">
        <f t="shared" si="6"/>
        <v/>
      </c>
      <c r="Q217" s="122" t="str">
        <f t="shared" si="7"/>
        <v/>
      </c>
    </row>
    <row r="218" spans="3:17" x14ac:dyDescent="0.3">
      <c r="C218" s="112" t="str">
        <f>IF(B218="","",VLOOKUP(B218,'Carbon Asset Database'!$A$3:$AB$876,12,0))</f>
        <v/>
      </c>
      <c r="D218" s="108" t="str">
        <f>IF(B218="","",(VLOOKUP(B218,'Carbon Asset Database'!$A$3:$AB$876,4,0)&amp;" - "&amp;(VLOOKUP(B218,'Carbon Asset Database'!$A$3:$AB$876,5,0))))</f>
        <v/>
      </c>
      <c r="E218" s="108" t="str">
        <f>IF(B218="","",VLOOKUP(B218,'Carbon Asset Database'!$A$3:$AB$876,14,0))</f>
        <v/>
      </c>
      <c r="F218" s="116"/>
      <c r="G218" s="113" t="str">
        <f>IF(B218="","",F218*(VLOOKUP(B218,'Carbon Asset Database'!$A$3:$AB$876,16,0)))</f>
        <v/>
      </c>
      <c r="H218" s="116"/>
      <c r="I218" s="113" t="str">
        <f>IF(H218="","",IF(H218="Default",VLOOKUP(B218,'Carbon Asset Database'!$A$3:$AB$876,21,0),"N/A"))</f>
        <v/>
      </c>
      <c r="J218" s="113" t="str">
        <f>IF(H218="","",IF(H218="Default",VLOOKUP(B218,'Carbon Asset Database'!$A$3:$AB$876,22,0),"N/A"))</f>
        <v/>
      </c>
      <c r="K218" s="116"/>
      <c r="L218" s="116"/>
      <c r="M218" s="116" t="str">
        <f>IF(B218="","",F218*VLOOKUP(B218,'Carbon Asset Database'!$A$3:$AB$876,18,0))</f>
        <v/>
      </c>
      <c r="N218" s="116" t="str">
        <f>IF(B218="","",IF(H218="Default",F218*(VLOOKUP(B218,'Carbon Asset Database'!$A$3:$AB$876,19,0)),(G218/1000*K218*$U$2+G218/1000*L218*$U$3)))</f>
        <v/>
      </c>
      <c r="O218" s="121" t="str">
        <f>IF(A218="","",VLOOKUP(A218,'Dropdown lists'!$T$2:$U$18,2,0))</f>
        <v/>
      </c>
      <c r="P218" s="122" t="str">
        <f t="shared" si="6"/>
        <v/>
      </c>
      <c r="Q218" s="122" t="str">
        <f t="shared" si="7"/>
        <v/>
      </c>
    </row>
    <row r="219" spans="3:17" x14ac:dyDescent="0.3">
      <c r="C219" s="112" t="str">
        <f>IF(B219="","",VLOOKUP(B219,'Carbon Asset Database'!$A$3:$AB$876,12,0))</f>
        <v/>
      </c>
      <c r="D219" s="108" t="str">
        <f>IF(B219="","",(VLOOKUP(B219,'Carbon Asset Database'!$A$3:$AB$876,4,0)&amp;" - "&amp;(VLOOKUP(B219,'Carbon Asset Database'!$A$3:$AB$876,5,0))))</f>
        <v/>
      </c>
      <c r="E219" s="108" t="str">
        <f>IF(B219="","",VLOOKUP(B219,'Carbon Asset Database'!$A$3:$AB$876,14,0))</f>
        <v/>
      </c>
      <c r="F219" s="116"/>
      <c r="G219" s="113" t="str">
        <f>IF(B219="","",F219*(VLOOKUP(B219,'Carbon Asset Database'!$A$3:$AB$876,16,0)))</f>
        <v/>
      </c>
      <c r="H219" s="116"/>
      <c r="I219" s="113" t="str">
        <f>IF(H219="","",IF(H219="Default",VLOOKUP(B219,'Carbon Asset Database'!$A$3:$AB$876,21,0),"N/A"))</f>
        <v/>
      </c>
      <c r="J219" s="113" t="str">
        <f>IF(H219="","",IF(H219="Default",VLOOKUP(B219,'Carbon Asset Database'!$A$3:$AB$876,22,0),"N/A"))</f>
        <v/>
      </c>
      <c r="K219" s="116"/>
      <c r="L219" s="116"/>
      <c r="M219" s="116" t="str">
        <f>IF(B219="","",F219*VLOOKUP(B219,'Carbon Asset Database'!$A$3:$AB$876,18,0))</f>
        <v/>
      </c>
      <c r="N219" s="116" t="str">
        <f>IF(B219="","",IF(H219="Default",F219*(VLOOKUP(B219,'Carbon Asset Database'!$A$3:$AB$876,19,0)),(G219/1000*K219*$U$2+G219/1000*L219*$U$3)))</f>
        <v/>
      </c>
      <c r="O219" s="121" t="str">
        <f>IF(A219="","",VLOOKUP(A219,'Dropdown lists'!$T$2:$U$18,2,0))</f>
        <v/>
      </c>
      <c r="P219" s="122" t="str">
        <f t="shared" si="6"/>
        <v/>
      </c>
      <c r="Q219" s="122" t="str">
        <f t="shared" si="7"/>
        <v/>
      </c>
    </row>
    <row r="220" spans="3:17" x14ac:dyDescent="0.3">
      <c r="C220" s="112" t="str">
        <f>IF(B220="","",VLOOKUP(B220,'Carbon Asset Database'!$A$3:$AB$876,12,0))</f>
        <v/>
      </c>
      <c r="D220" s="108" t="str">
        <f>IF(B220="","",(VLOOKUP(B220,'Carbon Asset Database'!$A$3:$AB$876,4,0)&amp;" - "&amp;(VLOOKUP(B220,'Carbon Asset Database'!$A$3:$AB$876,5,0))))</f>
        <v/>
      </c>
      <c r="E220" s="108" t="str">
        <f>IF(B220="","",VLOOKUP(B220,'Carbon Asset Database'!$A$3:$AB$876,14,0))</f>
        <v/>
      </c>
      <c r="F220" s="116"/>
      <c r="G220" s="113" t="str">
        <f>IF(B220="","",F220*(VLOOKUP(B220,'Carbon Asset Database'!$A$3:$AB$876,16,0)))</f>
        <v/>
      </c>
      <c r="H220" s="116"/>
      <c r="I220" s="113" t="str">
        <f>IF(H220="","",IF(H220="Default",VLOOKUP(B220,'Carbon Asset Database'!$A$3:$AB$876,21,0),"N/A"))</f>
        <v/>
      </c>
      <c r="J220" s="113" t="str">
        <f>IF(H220="","",IF(H220="Default",VLOOKUP(B220,'Carbon Asset Database'!$A$3:$AB$876,22,0),"N/A"))</f>
        <v/>
      </c>
      <c r="K220" s="116"/>
      <c r="L220" s="116"/>
      <c r="M220" s="116" t="str">
        <f>IF(B220="","",F220*VLOOKUP(B220,'Carbon Asset Database'!$A$3:$AB$876,18,0))</f>
        <v/>
      </c>
      <c r="N220" s="116" t="str">
        <f>IF(B220="","",IF(H220="Default",F220*(VLOOKUP(B220,'Carbon Asset Database'!$A$3:$AB$876,19,0)),(G220/1000*K220*$U$2+G220/1000*L220*$U$3)))</f>
        <v/>
      </c>
      <c r="O220" s="121" t="str">
        <f>IF(A220="","",VLOOKUP(A220,'Dropdown lists'!$T$2:$U$18,2,0))</f>
        <v/>
      </c>
      <c r="P220" s="122" t="str">
        <f t="shared" si="6"/>
        <v/>
      </c>
      <c r="Q220" s="122" t="str">
        <f t="shared" si="7"/>
        <v/>
      </c>
    </row>
    <row r="221" spans="3:17" x14ac:dyDescent="0.3">
      <c r="C221" s="112" t="str">
        <f>IF(B221="","",VLOOKUP(B221,'Carbon Asset Database'!$A$3:$AB$876,12,0))</f>
        <v/>
      </c>
      <c r="D221" s="108" t="str">
        <f>IF(B221="","",(VLOOKUP(B221,'Carbon Asset Database'!$A$3:$AB$876,4,0)&amp;" - "&amp;(VLOOKUP(B221,'Carbon Asset Database'!$A$3:$AB$876,5,0))))</f>
        <v/>
      </c>
      <c r="E221" s="108" t="str">
        <f>IF(B221="","",VLOOKUP(B221,'Carbon Asset Database'!$A$3:$AB$876,14,0))</f>
        <v/>
      </c>
      <c r="F221" s="116"/>
      <c r="G221" s="113" t="str">
        <f>IF(B221="","",F221*(VLOOKUP(B221,'Carbon Asset Database'!$A$3:$AB$876,16,0)))</f>
        <v/>
      </c>
      <c r="H221" s="116"/>
      <c r="I221" s="113" t="str">
        <f>IF(H221="","",IF(H221="Default",VLOOKUP(B221,'Carbon Asset Database'!$A$3:$AB$876,21,0),"N/A"))</f>
        <v/>
      </c>
      <c r="J221" s="113" t="str">
        <f>IF(H221="","",IF(H221="Default",VLOOKUP(B221,'Carbon Asset Database'!$A$3:$AB$876,22,0),"N/A"))</f>
        <v/>
      </c>
      <c r="K221" s="116"/>
      <c r="L221" s="116"/>
      <c r="M221" s="116" t="str">
        <f>IF(B221="","",F221*VLOOKUP(B221,'Carbon Asset Database'!$A$3:$AB$876,18,0))</f>
        <v/>
      </c>
      <c r="N221" s="116" t="str">
        <f>IF(B221="","",IF(H221="Default",F221*(VLOOKUP(B221,'Carbon Asset Database'!$A$3:$AB$876,19,0)),(G221/1000*K221*$U$2+G221/1000*L221*$U$3)))</f>
        <v/>
      </c>
      <c r="O221" s="121" t="str">
        <f>IF(A221="","",VLOOKUP(A221,'Dropdown lists'!$T$2:$U$18,2,0))</f>
        <v/>
      </c>
      <c r="P221" s="122" t="str">
        <f t="shared" si="6"/>
        <v/>
      </c>
      <c r="Q221" s="122" t="str">
        <f t="shared" si="7"/>
        <v/>
      </c>
    </row>
    <row r="222" spans="3:17" x14ac:dyDescent="0.3">
      <c r="C222" s="112" t="str">
        <f>IF(B222="","",VLOOKUP(B222,'Carbon Asset Database'!$A$3:$AB$876,12,0))</f>
        <v/>
      </c>
      <c r="D222" s="108" t="str">
        <f>IF(B222="","",(VLOOKUP(B222,'Carbon Asset Database'!$A$3:$AB$876,4,0)&amp;" - "&amp;(VLOOKUP(B222,'Carbon Asset Database'!$A$3:$AB$876,5,0))))</f>
        <v/>
      </c>
      <c r="E222" s="108" t="str">
        <f>IF(B222="","",VLOOKUP(B222,'Carbon Asset Database'!$A$3:$AB$876,14,0))</f>
        <v/>
      </c>
      <c r="F222" s="116"/>
      <c r="G222" s="113" t="str">
        <f>IF(B222="","",F222*(VLOOKUP(B222,'Carbon Asset Database'!$A$3:$AB$876,16,0)))</f>
        <v/>
      </c>
      <c r="H222" s="116"/>
      <c r="I222" s="113" t="str">
        <f>IF(H222="","",IF(H222="Default",VLOOKUP(B222,'Carbon Asset Database'!$A$3:$AB$876,21,0),"N/A"))</f>
        <v/>
      </c>
      <c r="J222" s="113" t="str">
        <f>IF(H222="","",IF(H222="Default",VLOOKUP(B222,'Carbon Asset Database'!$A$3:$AB$876,22,0),"N/A"))</f>
        <v/>
      </c>
      <c r="K222" s="116"/>
      <c r="L222" s="116"/>
      <c r="M222" s="116" t="str">
        <f>IF(B222="","",F222*VLOOKUP(B222,'Carbon Asset Database'!$A$3:$AB$876,18,0))</f>
        <v/>
      </c>
      <c r="N222" s="116" t="str">
        <f>IF(B222="","",IF(H222="Default",F222*(VLOOKUP(B222,'Carbon Asset Database'!$A$3:$AB$876,19,0)),(G222/1000*K222*$U$2+G222/1000*L222*$U$3)))</f>
        <v/>
      </c>
      <c r="O222" s="121" t="str">
        <f>IF(A222="","",VLOOKUP(A222,'Dropdown lists'!$T$2:$U$18,2,0))</f>
        <v/>
      </c>
      <c r="P222" s="122" t="str">
        <f t="shared" si="6"/>
        <v/>
      </c>
      <c r="Q222" s="122" t="str">
        <f t="shared" si="7"/>
        <v/>
      </c>
    </row>
    <row r="223" spans="3:17" x14ac:dyDescent="0.3">
      <c r="C223" s="112" t="str">
        <f>IF(B223="","",VLOOKUP(B223,'Carbon Asset Database'!$A$3:$AB$876,12,0))</f>
        <v/>
      </c>
      <c r="D223" s="108" t="str">
        <f>IF(B223="","",(VLOOKUP(B223,'Carbon Asset Database'!$A$3:$AB$876,4,0)&amp;" - "&amp;(VLOOKUP(B223,'Carbon Asset Database'!$A$3:$AB$876,5,0))))</f>
        <v/>
      </c>
      <c r="E223" s="108" t="str">
        <f>IF(B223="","",VLOOKUP(B223,'Carbon Asset Database'!$A$3:$AB$876,14,0))</f>
        <v/>
      </c>
      <c r="F223" s="116"/>
      <c r="G223" s="113" t="str">
        <f>IF(B223="","",F223*(VLOOKUP(B223,'Carbon Asset Database'!$A$3:$AB$876,16,0)))</f>
        <v/>
      </c>
      <c r="H223" s="116"/>
      <c r="I223" s="113" t="str">
        <f>IF(H223="","",IF(H223="Default",VLOOKUP(B223,'Carbon Asset Database'!$A$3:$AB$876,21,0),"N/A"))</f>
        <v/>
      </c>
      <c r="J223" s="113" t="str">
        <f>IF(H223="","",IF(H223="Default",VLOOKUP(B223,'Carbon Asset Database'!$A$3:$AB$876,22,0),"N/A"))</f>
        <v/>
      </c>
      <c r="K223" s="116"/>
      <c r="L223" s="116"/>
      <c r="M223" s="116" t="str">
        <f>IF(B223="","",F223*VLOOKUP(B223,'Carbon Asset Database'!$A$3:$AB$876,18,0))</f>
        <v/>
      </c>
      <c r="N223" s="116" t="str">
        <f>IF(B223="","",IF(H223="Default",F223*(VLOOKUP(B223,'Carbon Asset Database'!$A$3:$AB$876,19,0)),(G223/1000*K223*$U$2+G223/1000*L223*$U$3)))</f>
        <v/>
      </c>
      <c r="O223" s="121" t="str">
        <f>IF(A223="","",VLOOKUP(A223,'Dropdown lists'!$T$2:$U$18,2,0))</f>
        <v/>
      </c>
      <c r="P223" s="122" t="str">
        <f t="shared" si="6"/>
        <v/>
      </c>
      <c r="Q223" s="122" t="str">
        <f t="shared" si="7"/>
        <v/>
      </c>
    </row>
    <row r="224" spans="3:17" x14ac:dyDescent="0.3">
      <c r="C224" s="112" t="str">
        <f>IF(B224="","",VLOOKUP(B224,'Carbon Asset Database'!$A$3:$AB$876,12,0))</f>
        <v/>
      </c>
      <c r="D224" s="108" t="str">
        <f>IF(B224="","",(VLOOKUP(B224,'Carbon Asset Database'!$A$3:$AB$876,4,0)&amp;" - "&amp;(VLOOKUP(B224,'Carbon Asset Database'!$A$3:$AB$876,5,0))))</f>
        <v/>
      </c>
      <c r="E224" s="108" t="str">
        <f>IF(B224="","",VLOOKUP(B224,'Carbon Asset Database'!$A$3:$AB$876,14,0))</f>
        <v/>
      </c>
      <c r="F224" s="116"/>
      <c r="G224" s="113" t="str">
        <f>IF(B224="","",F224*(VLOOKUP(B224,'Carbon Asset Database'!$A$3:$AB$876,16,0)))</f>
        <v/>
      </c>
      <c r="H224" s="116"/>
      <c r="I224" s="113" t="str">
        <f>IF(H224="","",IF(H224="Default",VLOOKUP(B224,'Carbon Asset Database'!$A$3:$AB$876,21,0),"N/A"))</f>
        <v/>
      </c>
      <c r="J224" s="113" t="str">
        <f>IF(H224="","",IF(H224="Default",VLOOKUP(B224,'Carbon Asset Database'!$A$3:$AB$876,22,0),"N/A"))</f>
        <v/>
      </c>
      <c r="K224" s="116"/>
      <c r="L224" s="116"/>
      <c r="M224" s="116" t="str">
        <f>IF(B224="","",F224*VLOOKUP(B224,'Carbon Asset Database'!$A$3:$AB$876,18,0))</f>
        <v/>
      </c>
      <c r="N224" s="116" t="str">
        <f>IF(B224="","",IF(H224="Default",F224*(VLOOKUP(B224,'Carbon Asset Database'!$A$3:$AB$876,19,0)),(G224/1000*K224*$U$2+G224/1000*L224*$U$3)))</f>
        <v/>
      </c>
      <c r="O224" s="121" t="str">
        <f>IF(A224="","",VLOOKUP(A224,'Dropdown lists'!$T$2:$U$18,2,0))</f>
        <v/>
      </c>
      <c r="P224" s="122" t="str">
        <f t="shared" si="6"/>
        <v/>
      </c>
      <c r="Q224" s="122" t="str">
        <f t="shared" si="7"/>
        <v/>
      </c>
    </row>
    <row r="225" spans="3:17" x14ac:dyDescent="0.3">
      <c r="C225" s="112" t="str">
        <f>IF(B225="","",VLOOKUP(B225,'Carbon Asset Database'!$A$3:$AB$876,12,0))</f>
        <v/>
      </c>
      <c r="D225" s="108" t="str">
        <f>IF(B225="","",(VLOOKUP(B225,'Carbon Asset Database'!$A$3:$AB$876,4,0)&amp;" - "&amp;(VLOOKUP(B225,'Carbon Asset Database'!$A$3:$AB$876,5,0))))</f>
        <v/>
      </c>
      <c r="E225" s="108" t="str">
        <f>IF(B225="","",VLOOKUP(B225,'Carbon Asset Database'!$A$3:$AB$876,14,0))</f>
        <v/>
      </c>
      <c r="F225" s="116"/>
      <c r="G225" s="113" t="str">
        <f>IF(B225="","",F225*(VLOOKUP(B225,'Carbon Asset Database'!$A$3:$AB$876,16,0)))</f>
        <v/>
      </c>
      <c r="H225" s="116"/>
      <c r="I225" s="113" t="str">
        <f>IF(H225="","",IF(H225="Default",VLOOKUP(B225,'Carbon Asset Database'!$A$3:$AB$876,21,0),"N/A"))</f>
        <v/>
      </c>
      <c r="J225" s="113" t="str">
        <f>IF(H225="","",IF(H225="Default",VLOOKUP(B225,'Carbon Asset Database'!$A$3:$AB$876,22,0),"N/A"))</f>
        <v/>
      </c>
      <c r="K225" s="116"/>
      <c r="L225" s="116"/>
      <c r="M225" s="116" t="str">
        <f>IF(B225="","",F225*VLOOKUP(B225,'Carbon Asset Database'!$A$3:$AB$876,18,0))</f>
        <v/>
      </c>
      <c r="N225" s="116" t="str">
        <f>IF(B225="","",IF(H225="Default",F225*(VLOOKUP(B225,'Carbon Asset Database'!$A$3:$AB$876,19,0)),(G225/1000*K225*$U$2+G225/1000*L225*$U$3)))</f>
        <v/>
      </c>
      <c r="O225" s="121" t="str">
        <f>IF(A225="","",VLOOKUP(A225,'Dropdown lists'!$T$2:$U$18,2,0))</f>
        <v/>
      </c>
      <c r="P225" s="122" t="str">
        <f t="shared" si="6"/>
        <v/>
      </c>
      <c r="Q225" s="122" t="str">
        <f t="shared" si="7"/>
        <v/>
      </c>
    </row>
    <row r="226" spans="3:17" x14ac:dyDescent="0.3">
      <c r="C226" s="112" t="str">
        <f>IF(B226="","",VLOOKUP(B226,'Carbon Asset Database'!$A$3:$AB$876,12,0))</f>
        <v/>
      </c>
      <c r="D226" s="108" t="str">
        <f>IF(B226="","",(VLOOKUP(B226,'Carbon Asset Database'!$A$3:$AB$876,4,0)&amp;" - "&amp;(VLOOKUP(B226,'Carbon Asset Database'!$A$3:$AB$876,5,0))))</f>
        <v/>
      </c>
      <c r="E226" s="108" t="str">
        <f>IF(B226="","",VLOOKUP(B226,'Carbon Asset Database'!$A$3:$AB$876,14,0))</f>
        <v/>
      </c>
      <c r="F226" s="116"/>
      <c r="G226" s="113" t="str">
        <f>IF(B226="","",F226*(VLOOKUP(B226,'Carbon Asset Database'!$A$3:$AB$876,16,0)))</f>
        <v/>
      </c>
      <c r="H226" s="116"/>
      <c r="I226" s="113" t="str">
        <f>IF(H226="","",IF(H226="Default",VLOOKUP(B226,'Carbon Asset Database'!$A$3:$AB$876,21,0),"N/A"))</f>
        <v/>
      </c>
      <c r="J226" s="113" t="str">
        <f>IF(H226="","",IF(H226="Default",VLOOKUP(B226,'Carbon Asset Database'!$A$3:$AB$876,22,0),"N/A"))</f>
        <v/>
      </c>
      <c r="K226" s="116"/>
      <c r="L226" s="116"/>
      <c r="M226" s="116" t="str">
        <f>IF(B226="","",F226*VLOOKUP(B226,'Carbon Asset Database'!$A$3:$AB$876,18,0))</f>
        <v/>
      </c>
      <c r="N226" s="116" t="str">
        <f>IF(B226="","",IF(H226="Default",F226*(VLOOKUP(B226,'Carbon Asset Database'!$A$3:$AB$876,19,0)),(G226/1000*K226*$U$2+G226/1000*L226*$U$3)))</f>
        <v/>
      </c>
      <c r="O226" s="121" t="str">
        <f>IF(A226="","",VLOOKUP(A226,'Dropdown lists'!$T$2:$U$18,2,0))</f>
        <v/>
      </c>
      <c r="P226" s="122" t="str">
        <f t="shared" si="6"/>
        <v/>
      </c>
      <c r="Q226" s="122" t="str">
        <f t="shared" si="7"/>
        <v/>
      </c>
    </row>
    <row r="227" spans="3:17" x14ac:dyDescent="0.3">
      <c r="C227" s="112" t="str">
        <f>IF(B227="","",VLOOKUP(B227,'Carbon Asset Database'!$A$3:$AB$876,12,0))</f>
        <v/>
      </c>
      <c r="D227" s="108" t="str">
        <f>IF(B227="","",(VLOOKUP(B227,'Carbon Asset Database'!$A$3:$AB$876,4,0)&amp;" - "&amp;(VLOOKUP(B227,'Carbon Asset Database'!$A$3:$AB$876,5,0))))</f>
        <v/>
      </c>
      <c r="E227" s="108" t="str">
        <f>IF(B227="","",VLOOKUP(B227,'Carbon Asset Database'!$A$3:$AB$876,14,0))</f>
        <v/>
      </c>
      <c r="F227" s="116"/>
      <c r="G227" s="113" t="str">
        <f>IF(B227="","",F227*(VLOOKUP(B227,'Carbon Asset Database'!$A$3:$AB$876,16,0)))</f>
        <v/>
      </c>
      <c r="H227" s="116"/>
      <c r="I227" s="113" t="str">
        <f>IF(H227="","",IF(H227="Default",VLOOKUP(B227,'Carbon Asset Database'!$A$3:$AB$876,21,0),"N/A"))</f>
        <v/>
      </c>
      <c r="J227" s="113" t="str">
        <f>IF(H227="","",IF(H227="Default",VLOOKUP(B227,'Carbon Asset Database'!$A$3:$AB$876,22,0),"N/A"))</f>
        <v/>
      </c>
      <c r="K227" s="116"/>
      <c r="L227" s="116"/>
      <c r="M227" s="116" t="str">
        <f>IF(B227="","",F227*VLOOKUP(B227,'Carbon Asset Database'!$A$3:$AB$876,18,0))</f>
        <v/>
      </c>
      <c r="N227" s="116" t="str">
        <f>IF(B227="","",IF(H227="Default",F227*(VLOOKUP(B227,'Carbon Asset Database'!$A$3:$AB$876,19,0)),(G227/1000*K227*$U$2+G227/1000*L227*$U$3)))</f>
        <v/>
      </c>
      <c r="O227" s="121" t="str">
        <f>IF(A227="","",VLOOKUP(A227,'Dropdown lists'!$T$2:$U$18,2,0))</f>
        <v/>
      </c>
      <c r="P227" s="122" t="str">
        <f t="shared" si="6"/>
        <v/>
      </c>
      <c r="Q227" s="122" t="str">
        <f t="shared" si="7"/>
        <v/>
      </c>
    </row>
    <row r="228" spans="3:17" x14ac:dyDescent="0.3">
      <c r="C228" s="112" t="str">
        <f>IF(B228="","",VLOOKUP(B228,'Carbon Asset Database'!$A$3:$AB$876,12,0))</f>
        <v/>
      </c>
      <c r="D228" s="108" t="str">
        <f>IF(B228="","",(VLOOKUP(B228,'Carbon Asset Database'!$A$3:$AB$876,4,0)&amp;" - "&amp;(VLOOKUP(B228,'Carbon Asset Database'!$A$3:$AB$876,5,0))))</f>
        <v/>
      </c>
      <c r="E228" s="108" t="str">
        <f>IF(B228="","",VLOOKUP(B228,'Carbon Asset Database'!$A$3:$AB$876,14,0))</f>
        <v/>
      </c>
      <c r="F228" s="116"/>
      <c r="G228" s="113" t="str">
        <f>IF(B228="","",F228*(VLOOKUP(B228,'Carbon Asset Database'!$A$3:$AB$876,16,0)))</f>
        <v/>
      </c>
      <c r="H228" s="116"/>
      <c r="I228" s="113" t="str">
        <f>IF(H228="","",IF(H228="Default",VLOOKUP(B228,'Carbon Asset Database'!$A$3:$AB$876,21,0),"N/A"))</f>
        <v/>
      </c>
      <c r="J228" s="113" t="str">
        <f>IF(H228="","",IF(H228="Default",VLOOKUP(B228,'Carbon Asset Database'!$A$3:$AB$876,22,0),"N/A"))</f>
        <v/>
      </c>
      <c r="K228" s="116"/>
      <c r="L228" s="116"/>
      <c r="M228" s="116" t="str">
        <f>IF(B228="","",F228*VLOOKUP(B228,'Carbon Asset Database'!$A$3:$AB$876,18,0))</f>
        <v/>
      </c>
      <c r="N228" s="116" t="str">
        <f>IF(B228="","",IF(H228="Default",F228*(VLOOKUP(B228,'Carbon Asset Database'!$A$3:$AB$876,19,0)),(G228/1000*K228*$U$2+G228/1000*L228*$U$3)))</f>
        <v/>
      </c>
      <c r="O228" s="121" t="str">
        <f>IF(A228="","",VLOOKUP(A228,'Dropdown lists'!$T$2:$U$18,2,0))</f>
        <v/>
      </c>
      <c r="P228" s="122" t="str">
        <f t="shared" si="6"/>
        <v/>
      </c>
      <c r="Q228" s="122" t="str">
        <f t="shared" si="7"/>
        <v/>
      </c>
    </row>
    <row r="229" spans="3:17" x14ac:dyDescent="0.3">
      <c r="C229" s="112" t="str">
        <f>IF(B229="","",VLOOKUP(B229,'Carbon Asset Database'!$A$3:$AB$876,12,0))</f>
        <v/>
      </c>
      <c r="D229" s="108" t="str">
        <f>IF(B229="","",(VLOOKUP(B229,'Carbon Asset Database'!$A$3:$AB$876,4,0)&amp;" - "&amp;(VLOOKUP(B229,'Carbon Asset Database'!$A$3:$AB$876,5,0))))</f>
        <v/>
      </c>
      <c r="E229" s="108" t="str">
        <f>IF(B229="","",VLOOKUP(B229,'Carbon Asset Database'!$A$3:$AB$876,14,0))</f>
        <v/>
      </c>
      <c r="F229" s="116"/>
      <c r="G229" s="113" t="str">
        <f>IF(B229="","",F229*(VLOOKUP(B229,'Carbon Asset Database'!$A$3:$AB$876,16,0)))</f>
        <v/>
      </c>
      <c r="H229" s="116"/>
      <c r="I229" s="113" t="str">
        <f>IF(H229="","",IF(H229="Default",VLOOKUP(B229,'Carbon Asset Database'!$A$3:$AB$876,21,0),"N/A"))</f>
        <v/>
      </c>
      <c r="J229" s="113" t="str">
        <f>IF(H229="","",IF(H229="Default",VLOOKUP(B229,'Carbon Asset Database'!$A$3:$AB$876,22,0),"N/A"))</f>
        <v/>
      </c>
      <c r="K229" s="116"/>
      <c r="L229" s="116"/>
      <c r="M229" s="116" t="str">
        <f>IF(B229="","",F229*VLOOKUP(B229,'Carbon Asset Database'!$A$3:$AB$876,18,0))</f>
        <v/>
      </c>
      <c r="N229" s="116" t="str">
        <f>IF(B229="","",IF(H229="Default",F229*(VLOOKUP(B229,'Carbon Asset Database'!$A$3:$AB$876,19,0)),(G229/1000*K229*$U$2+G229/1000*L229*$U$3)))</f>
        <v/>
      </c>
      <c r="O229" s="121" t="str">
        <f>IF(A229="","",VLOOKUP(A229,'Dropdown lists'!$T$2:$U$18,2,0))</f>
        <v/>
      </c>
      <c r="P229" s="122" t="str">
        <f t="shared" si="6"/>
        <v/>
      </c>
      <c r="Q229" s="122" t="str">
        <f t="shared" si="7"/>
        <v/>
      </c>
    </row>
    <row r="230" spans="3:17" x14ac:dyDescent="0.3">
      <c r="C230" s="112" t="str">
        <f>IF(B230="","",VLOOKUP(B230,'Carbon Asset Database'!$A$3:$AB$876,12,0))</f>
        <v/>
      </c>
      <c r="D230" s="108" t="str">
        <f>IF(B230="","",(VLOOKUP(B230,'Carbon Asset Database'!$A$3:$AB$876,4,0)&amp;" - "&amp;(VLOOKUP(B230,'Carbon Asset Database'!$A$3:$AB$876,5,0))))</f>
        <v/>
      </c>
      <c r="E230" s="108" t="str">
        <f>IF(B230="","",VLOOKUP(B230,'Carbon Asset Database'!$A$3:$AB$876,14,0))</f>
        <v/>
      </c>
      <c r="F230" s="116"/>
      <c r="G230" s="113" t="str">
        <f>IF(B230="","",F230*(VLOOKUP(B230,'Carbon Asset Database'!$A$3:$AB$876,16,0)))</f>
        <v/>
      </c>
      <c r="H230" s="116"/>
      <c r="I230" s="113" t="str">
        <f>IF(H230="","",IF(H230="Default",VLOOKUP(B230,'Carbon Asset Database'!$A$3:$AB$876,21,0),"N/A"))</f>
        <v/>
      </c>
      <c r="J230" s="113" t="str">
        <f>IF(H230="","",IF(H230="Default",VLOOKUP(B230,'Carbon Asset Database'!$A$3:$AB$876,22,0),"N/A"))</f>
        <v/>
      </c>
      <c r="K230" s="116"/>
      <c r="L230" s="116"/>
      <c r="M230" s="116" t="str">
        <f>IF(B230="","",F230*VLOOKUP(B230,'Carbon Asset Database'!$A$3:$AB$876,18,0))</f>
        <v/>
      </c>
      <c r="N230" s="116" t="str">
        <f>IF(B230="","",IF(H230="Default",F230*(VLOOKUP(B230,'Carbon Asset Database'!$A$3:$AB$876,19,0)),(G230/1000*K230*$U$2+G230/1000*L230*$U$3)))</f>
        <v/>
      </c>
      <c r="O230" s="121" t="str">
        <f>IF(A230="","",VLOOKUP(A230,'Dropdown lists'!$T$2:$U$18,2,0))</f>
        <v/>
      </c>
      <c r="P230" s="122" t="str">
        <f t="shared" si="6"/>
        <v/>
      </c>
      <c r="Q230" s="122" t="str">
        <f t="shared" si="7"/>
        <v/>
      </c>
    </row>
    <row r="231" spans="3:17" x14ac:dyDescent="0.3">
      <c r="C231" s="112" t="str">
        <f>IF(B231="","",VLOOKUP(B231,'Carbon Asset Database'!$A$3:$AB$876,12,0))</f>
        <v/>
      </c>
      <c r="D231" s="108" t="str">
        <f>IF(B231="","",(VLOOKUP(B231,'Carbon Asset Database'!$A$3:$AB$876,4,0)&amp;" - "&amp;(VLOOKUP(B231,'Carbon Asset Database'!$A$3:$AB$876,5,0))))</f>
        <v/>
      </c>
      <c r="E231" s="108" t="str">
        <f>IF(B231="","",VLOOKUP(B231,'Carbon Asset Database'!$A$3:$AB$876,14,0))</f>
        <v/>
      </c>
      <c r="F231" s="116"/>
      <c r="G231" s="113" t="str">
        <f>IF(B231="","",F231*(VLOOKUP(B231,'Carbon Asset Database'!$A$3:$AB$876,16,0)))</f>
        <v/>
      </c>
      <c r="H231" s="116"/>
      <c r="I231" s="113" t="str">
        <f>IF(H231="","",IF(H231="Default",VLOOKUP(B231,'Carbon Asset Database'!$A$3:$AB$876,21,0),"N/A"))</f>
        <v/>
      </c>
      <c r="J231" s="113" t="str">
        <f>IF(H231="","",IF(H231="Default",VLOOKUP(B231,'Carbon Asset Database'!$A$3:$AB$876,22,0),"N/A"))</f>
        <v/>
      </c>
      <c r="K231" s="116"/>
      <c r="L231" s="116"/>
      <c r="M231" s="116" t="str">
        <f>IF(B231="","",F231*VLOOKUP(B231,'Carbon Asset Database'!$A$3:$AB$876,18,0))</f>
        <v/>
      </c>
      <c r="N231" s="116" t="str">
        <f>IF(B231="","",IF(H231="Default",F231*(VLOOKUP(B231,'Carbon Asset Database'!$A$3:$AB$876,19,0)),(G231/1000*K231*$U$2+G231/1000*L231*$U$3)))</f>
        <v/>
      </c>
      <c r="O231" s="121" t="str">
        <f>IF(A231="","",VLOOKUP(A231,'Dropdown lists'!$T$2:$U$18,2,0))</f>
        <v/>
      </c>
      <c r="P231" s="122" t="str">
        <f t="shared" si="6"/>
        <v/>
      </c>
      <c r="Q231" s="122" t="str">
        <f t="shared" si="7"/>
        <v/>
      </c>
    </row>
    <row r="232" spans="3:17" x14ac:dyDescent="0.3">
      <c r="C232" s="112" t="str">
        <f>IF(B232="","",VLOOKUP(B232,'Carbon Asset Database'!$A$3:$AB$876,12,0))</f>
        <v/>
      </c>
      <c r="D232" s="108" t="str">
        <f>IF(B232="","",(VLOOKUP(B232,'Carbon Asset Database'!$A$3:$AB$876,4,0)&amp;" - "&amp;(VLOOKUP(B232,'Carbon Asset Database'!$A$3:$AB$876,5,0))))</f>
        <v/>
      </c>
      <c r="E232" s="108" t="str">
        <f>IF(B232="","",VLOOKUP(B232,'Carbon Asset Database'!$A$3:$AB$876,14,0))</f>
        <v/>
      </c>
      <c r="F232" s="116"/>
      <c r="G232" s="113" t="str">
        <f>IF(B232="","",F232*(VLOOKUP(B232,'Carbon Asset Database'!$A$3:$AB$876,16,0)))</f>
        <v/>
      </c>
      <c r="H232" s="116"/>
      <c r="I232" s="113" t="str">
        <f>IF(H232="","",IF(H232="Default",VLOOKUP(B232,'Carbon Asset Database'!$A$3:$AB$876,21,0),"N/A"))</f>
        <v/>
      </c>
      <c r="J232" s="113" t="str">
        <f>IF(H232="","",IF(H232="Default",VLOOKUP(B232,'Carbon Asset Database'!$A$3:$AB$876,22,0),"N/A"))</f>
        <v/>
      </c>
      <c r="K232" s="116"/>
      <c r="L232" s="116"/>
      <c r="M232" s="116" t="str">
        <f>IF(B232="","",F232*VLOOKUP(B232,'Carbon Asset Database'!$A$3:$AB$876,18,0))</f>
        <v/>
      </c>
      <c r="N232" s="116" t="str">
        <f>IF(B232="","",IF(H232="Default",F232*(VLOOKUP(B232,'Carbon Asset Database'!$A$3:$AB$876,19,0)),(G232/1000*K232*$U$2+G232/1000*L232*$U$3)))</f>
        <v/>
      </c>
      <c r="O232" s="121" t="str">
        <f>IF(A232="","",VLOOKUP(A232,'Dropdown lists'!$T$2:$U$18,2,0))</f>
        <v/>
      </c>
      <c r="P232" s="122" t="str">
        <f t="shared" si="6"/>
        <v/>
      </c>
      <c r="Q232" s="122" t="str">
        <f t="shared" si="7"/>
        <v/>
      </c>
    </row>
    <row r="233" spans="3:17" x14ac:dyDescent="0.3">
      <c r="C233" s="112" t="str">
        <f>IF(B233="","",VLOOKUP(B233,'Carbon Asset Database'!$A$3:$AB$876,12,0))</f>
        <v/>
      </c>
      <c r="D233" s="108" t="str">
        <f>IF(B233="","",(VLOOKUP(B233,'Carbon Asset Database'!$A$3:$AB$876,4,0)&amp;" - "&amp;(VLOOKUP(B233,'Carbon Asset Database'!$A$3:$AB$876,5,0))))</f>
        <v/>
      </c>
      <c r="E233" s="108" t="str">
        <f>IF(B233="","",VLOOKUP(B233,'Carbon Asset Database'!$A$3:$AB$876,14,0))</f>
        <v/>
      </c>
      <c r="F233" s="116"/>
      <c r="G233" s="113" t="str">
        <f>IF(B233="","",F233*(VLOOKUP(B233,'Carbon Asset Database'!$A$3:$AB$876,16,0)))</f>
        <v/>
      </c>
      <c r="H233" s="116"/>
      <c r="I233" s="113" t="str">
        <f>IF(H233="","",IF(H233="Default",VLOOKUP(B233,'Carbon Asset Database'!$A$3:$AB$876,21,0),"N/A"))</f>
        <v/>
      </c>
      <c r="J233" s="113" t="str">
        <f>IF(H233="","",IF(H233="Default",VLOOKUP(B233,'Carbon Asset Database'!$A$3:$AB$876,22,0),"N/A"))</f>
        <v/>
      </c>
      <c r="K233" s="116"/>
      <c r="L233" s="116"/>
      <c r="M233" s="116" t="str">
        <f>IF(B233="","",F233*VLOOKUP(B233,'Carbon Asset Database'!$A$3:$AB$876,18,0))</f>
        <v/>
      </c>
      <c r="N233" s="116" t="str">
        <f>IF(B233="","",IF(H233="Default",F233*(VLOOKUP(B233,'Carbon Asset Database'!$A$3:$AB$876,19,0)),(G233/1000*K233*$U$2+G233/1000*L233*$U$3)))</f>
        <v/>
      </c>
      <c r="O233" s="121" t="str">
        <f>IF(A233="","",VLOOKUP(A233,'Dropdown lists'!$T$2:$U$18,2,0))</f>
        <v/>
      </c>
      <c r="P233" s="122" t="str">
        <f t="shared" si="6"/>
        <v/>
      </c>
      <c r="Q233" s="122" t="str">
        <f t="shared" si="7"/>
        <v/>
      </c>
    </row>
    <row r="234" spans="3:17" x14ac:dyDescent="0.3">
      <c r="C234" s="112" t="str">
        <f>IF(B234="","",VLOOKUP(B234,'Carbon Asset Database'!$A$3:$AB$876,12,0))</f>
        <v/>
      </c>
      <c r="D234" s="108" t="str">
        <f>IF(B234="","",(VLOOKUP(B234,'Carbon Asset Database'!$A$3:$AB$876,4,0)&amp;" - "&amp;(VLOOKUP(B234,'Carbon Asset Database'!$A$3:$AB$876,5,0))))</f>
        <v/>
      </c>
      <c r="E234" s="108" t="str">
        <f>IF(B234="","",VLOOKUP(B234,'Carbon Asset Database'!$A$3:$AB$876,14,0))</f>
        <v/>
      </c>
      <c r="F234" s="116"/>
      <c r="G234" s="113" t="str">
        <f>IF(B234="","",F234*(VLOOKUP(B234,'Carbon Asset Database'!$A$3:$AB$876,16,0)))</f>
        <v/>
      </c>
      <c r="H234" s="116"/>
      <c r="I234" s="113" t="str">
        <f>IF(H234="","",IF(H234="Default",VLOOKUP(B234,'Carbon Asset Database'!$A$3:$AB$876,21,0),"N/A"))</f>
        <v/>
      </c>
      <c r="J234" s="113" t="str">
        <f>IF(H234="","",IF(H234="Default",VLOOKUP(B234,'Carbon Asset Database'!$A$3:$AB$876,22,0),"N/A"))</f>
        <v/>
      </c>
      <c r="K234" s="116"/>
      <c r="L234" s="116"/>
      <c r="M234" s="116" t="str">
        <f>IF(B234="","",F234*VLOOKUP(B234,'Carbon Asset Database'!$A$3:$AB$876,18,0))</f>
        <v/>
      </c>
      <c r="N234" s="116" t="str">
        <f>IF(B234="","",IF(H234="Default",F234*(VLOOKUP(B234,'Carbon Asset Database'!$A$3:$AB$876,19,0)),(G234/1000*K234*$U$2+G234/1000*L234*$U$3)))</f>
        <v/>
      </c>
      <c r="O234" s="121" t="str">
        <f>IF(A234="","",VLOOKUP(A234,'Dropdown lists'!$T$2:$U$18,2,0))</f>
        <v/>
      </c>
      <c r="P234" s="122" t="str">
        <f t="shared" si="6"/>
        <v/>
      </c>
      <c r="Q234" s="122" t="str">
        <f t="shared" si="7"/>
        <v/>
      </c>
    </row>
    <row r="235" spans="3:17" x14ac:dyDescent="0.3">
      <c r="C235" s="112" t="str">
        <f>IF(B235="","",VLOOKUP(B235,'Carbon Asset Database'!$A$3:$AB$876,12,0))</f>
        <v/>
      </c>
      <c r="D235" s="108" t="str">
        <f>IF(B235="","",(VLOOKUP(B235,'Carbon Asset Database'!$A$3:$AB$876,4,0)&amp;" - "&amp;(VLOOKUP(B235,'Carbon Asset Database'!$A$3:$AB$876,5,0))))</f>
        <v/>
      </c>
      <c r="E235" s="108" t="str">
        <f>IF(B235="","",VLOOKUP(B235,'Carbon Asset Database'!$A$3:$AB$876,14,0))</f>
        <v/>
      </c>
      <c r="F235" s="116"/>
      <c r="G235" s="113" t="str">
        <f>IF(B235="","",F235*(VLOOKUP(B235,'Carbon Asset Database'!$A$3:$AB$876,16,0)))</f>
        <v/>
      </c>
      <c r="H235" s="116"/>
      <c r="I235" s="113" t="str">
        <f>IF(H235="","",IF(H235="Default",VLOOKUP(B235,'Carbon Asset Database'!$A$3:$AB$876,21,0),"N/A"))</f>
        <v/>
      </c>
      <c r="J235" s="113" t="str">
        <f>IF(H235="","",IF(H235="Default",VLOOKUP(B235,'Carbon Asset Database'!$A$3:$AB$876,22,0),"N/A"))</f>
        <v/>
      </c>
      <c r="K235" s="116"/>
      <c r="L235" s="116"/>
      <c r="M235" s="116" t="str">
        <f>IF(B235="","",F235*VLOOKUP(B235,'Carbon Asset Database'!$A$3:$AB$876,18,0))</f>
        <v/>
      </c>
      <c r="N235" s="116" t="str">
        <f>IF(B235="","",IF(H235="Default",F235*(VLOOKUP(B235,'Carbon Asset Database'!$A$3:$AB$876,19,0)),(G235/1000*K235*$U$2+G235/1000*L235*$U$3)))</f>
        <v/>
      </c>
      <c r="O235" s="121" t="str">
        <f>IF(A235="","",VLOOKUP(A235,'Dropdown lists'!$T$2:$U$18,2,0))</f>
        <v/>
      </c>
      <c r="P235" s="122" t="str">
        <f t="shared" si="6"/>
        <v/>
      </c>
      <c r="Q235" s="122" t="str">
        <f t="shared" si="7"/>
        <v/>
      </c>
    </row>
    <row r="236" spans="3:17" x14ac:dyDescent="0.3">
      <c r="C236" s="112" t="str">
        <f>IF(B236="","",VLOOKUP(B236,'Carbon Asset Database'!$A$3:$AB$876,12,0))</f>
        <v/>
      </c>
      <c r="D236" s="108" t="str">
        <f>IF(B236="","",(VLOOKUP(B236,'Carbon Asset Database'!$A$3:$AB$876,4,0)&amp;" - "&amp;(VLOOKUP(B236,'Carbon Asset Database'!$A$3:$AB$876,5,0))))</f>
        <v/>
      </c>
      <c r="E236" s="108" t="str">
        <f>IF(B236="","",VLOOKUP(B236,'Carbon Asset Database'!$A$3:$AB$876,14,0))</f>
        <v/>
      </c>
      <c r="F236" s="116"/>
      <c r="G236" s="113" t="str">
        <f>IF(B236="","",F236*(VLOOKUP(B236,'Carbon Asset Database'!$A$3:$AB$876,16,0)))</f>
        <v/>
      </c>
      <c r="H236" s="116"/>
      <c r="I236" s="113" t="str">
        <f>IF(H236="","",IF(H236="Default",VLOOKUP(B236,'Carbon Asset Database'!$A$3:$AB$876,21,0),"N/A"))</f>
        <v/>
      </c>
      <c r="J236" s="113" t="str">
        <f>IF(H236="","",IF(H236="Default",VLOOKUP(B236,'Carbon Asset Database'!$A$3:$AB$876,22,0),"N/A"))</f>
        <v/>
      </c>
      <c r="K236" s="116"/>
      <c r="L236" s="116"/>
      <c r="M236" s="116" t="str">
        <f>IF(B236="","",F236*VLOOKUP(B236,'Carbon Asset Database'!$A$3:$AB$876,18,0))</f>
        <v/>
      </c>
      <c r="N236" s="116" t="str">
        <f>IF(B236="","",IF(H236="Default",F236*(VLOOKUP(B236,'Carbon Asset Database'!$A$3:$AB$876,19,0)),(G236/1000*K236*$U$2+G236/1000*L236*$U$3)))</f>
        <v/>
      </c>
      <c r="O236" s="121" t="str">
        <f>IF(A236="","",VLOOKUP(A236,'Dropdown lists'!$T$2:$U$18,2,0))</f>
        <v/>
      </c>
      <c r="P236" s="122" t="str">
        <f t="shared" si="6"/>
        <v/>
      </c>
      <c r="Q236" s="122" t="str">
        <f t="shared" si="7"/>
        <v/>
      </c>
    </row>
    <row r="237" spans="3:17" x14ac:dyDescent="0.3">
      <c r="C237" s="112" t="str">
        <f>IF(B237="","",VLOOKUP(B237,'Carbon Asset Database'!$A$3:$AB$876,12,0))</f>
        <v/>
      </c>
      <c r="D237" s="108" t="str">
        <f>IF(B237="","",(VLOOKUP(B237,'Carbon Asset Database'!$A$3:$AB$876,4,0)&amp;" - "&amp;(VLOOKUP(B237,'Carbon Asset Database'!$A$3:$AB$876,5,0))))</f>
        <v/>
      </c>
      <c r="E237" s="108" t="str">
        <f>IF(B237="","",VLOOKUP(B237,'Carbon Asset Database'!$A$3:$AB$876,14,0))</f>
        <v/>
      </c>
      <c r="F237" s="116"/>
      <c r="G237" s="113" t="str">
        <f>IF(B237="","",F237*(VLOOKUP(B237,'Carbon Asset Database'!$A$3:$AB$876,16,0)))</f>
        <v/>
      </c>
      <c r="H237" s="116"/>
      <c r="I237" s="113" t="str">
        <f>IF(H237="","",IF(H237="Default",VLOOKUP(B237,'Carbon Asset Database'!$A$3:$AB$876,21,0),"N/A"))</f>
        <v/>
      </c>
      <c r="J237" s="113" t="str">
        <f>IF(H237="","",IF(H237="Default",VLOOKUP(B237,'Carbon Asset Database'!$A$3:$AB$876,22,0),"N/A"))</f>
        <v/>
      </c>
      <c r="K237" s="116"/>
      <c r="L237" s="116"/>
      <c r="M237" s="116" t="str">
        <f>IF(B237="","",F237*VLOOKUP(B237,'Carbon Asset Database'!$A$3:$AB$876,18,0))</f>
        <v/>
      </c>
      <c r="N237" s="116" t="str">
        <f>IF(B237="","",IF(H237="Default",F237*(VLOOKUP(B237,'Carbon Asset Database'!$A$3:$AB$876,19,0)),(G237/1000*K237*$U$2+G237/1000*L237*$U$3)))</f>
        <v/>
      </c>
      <c r="O237" s="121" t="str">
        <f>IF(A237="","",VLOOKUP(A237,'Dropdown lists'!$T$2:$U$18,2,0))</f>
        <v/>
      </c>
      <c r="P237" s="122" t="str">
        <f t="shared" si="6"/>
        <v/>
      </c>
      <c r="Q237" s="122" t="str">
        <f t="shared" si="7"/>
        <v/>
      </c>
    </row>
    <row r="238" spans="3:17" x14ac:dyDescent="0.3">
      <c r="C238" s="112" t="str">
        <f>IF(B238="","",VLOOKUP(B238,'Carbon Asset Database'!$A$3:$AB$876,12,0))</f>
        <v/>
      </c>
      <c r="D238" s="108" t="str">
        <f>IF(B238="","",(VLOOKUP(B238,'Carbon Asset Database'!$A$3:$AB$876,4,0)&amp;" - "&amp;(VLOOKUP(B238,'Carbon Asset Database'!$A$3:$AB$876,5,0))))</f>
        <v/>
      </c>
      <c r="E238" s="108" t="str">
        <f>IF(B238="","",VLOOKUP(B238,'Carbon Asset Database'!$A$3:$AB$876,14,0))</f>
        <v/>
      </c>
      <c r="F238" s="116"/>
      <c r="G238" s="113" t="str">
        <f>IF(B238="","",F238*(VLOOKUP(B238,'Carbon Asset Database'!$A$3:$AB$876,16,0)))</f>
        <v/>
      </c>
      <c r="H238" s="116"/>
      <c r="I238" s="113" t="str">
        <f>IF(H238="","",IF(H238="Default",VLOOKUP(B238,'Carbon Asset Database'!$A$3:$AB$876,21,0),"N/A"))</f>
        <v/>
      </c>
      <c r="J238" s="113" t="str">
        <f>IF(H238="","",IF(H238="Default",VLOOKUP(B238,'Carbon Asset Database'!$A$3:$AB$876,22,0),"N/A"))</f>
        <v/>
      </c>
      <c r="K238" s="116"/>
      <c r="L238" s="116"/>
      <c r="M238" s="116" t="str">
        <f>IF(B238="","",F238*VLOOKUP(B238,'Carbon Asset Database'!$A$3:$AB$876,18,0))</f>
        <v/>
      </c>
      <c r="N238" s="116" t="str">
        <f>IF(B238="","",IF(H238="Default",F238*(VLOOKUP(B238,'Carbon Asset Database'!$A$3:$AB$876,19,0)),(G238/1000*K238*$U$2+G238/1000*L238*$U$3)))</f>
        <v/>
      </c>
      <c r="O238" s="121" t="str">
        <f>IF(A238="","",VLOOKUP(A238,'Dropdown lists'!$T$2:$U$18,2,0))</f>
        <v/>
      </c>
      <c r="P238" s="122" t="str">
        <f t="shared" si="6"/>
        <v/>
      </c>
      <c r="Q238" s="122" t="str">
        <f t="shared" si="7"/>
        <v/>
      </c>
    </row>
    <row r="239" spans="3:17" x14ac:dyDescent="0.3">
      <c r="C239" s="112" t="str">
        <f>IF(B239="","",VLOOKUP(B239,'Carbon Asset Database'!$A$3:$AB$876,12,0))</f>
        <v/>
      </c>
      <c r="D239" s="108" t="str">
        <f>IF(B239="","",(VLOOKUP(B239,'Carbon Asset Database'!$A$3:$AB$876,4,0)&amp;" - "&amp;(VLOOKUP(B239,'Carbon Asset Database'!$A$3:$AB$876,5,0))))</f>
        <v/>
      </c>
      <c r="E239" s="108" t="str">
        <f>IF(B239="","",VLOOKUP(B239,'Carbon Asset Database'!$A$3:$AB$876,14,0))</f>
        <v/>
      </c>
      <c r="F239" s="116"/>
      <c r="G239" s="113" t="str">
        <f>IF(B239="","",F239*(VLOOKUP(B239,'Carbon Asset Database'!$A$3:$AB$876,16,0)))</f>
        <v/>
      </c>
      <c r="H239" s="116"/>
      <c r="I239" s="113" t="str">
        <f>IF(H239="","",IF(H239="Default",VLOOKUP(B239,'Carbon Asset Database'!$A$3:$AB$876,21,0),"N/A"))</f>
        <v/>
      </c>
      <c r="J239" s="113" t="str">
        <f>IF(H239="","",IF(H239="Default",VLOOKUP(B239,'Carbon Asset Database'!$A$3:$AB$876,22,0),"N/A"))</f>
        <v/>
      </c>
      <c r="K239" s="116"/>
      <c r="L239" s="116"/>
      <c r="M239" s="116" t="str">
        <f>IF(B239="","",F239*VLOOKUP(B239,'Carbon Asset Database'!$A$3:$AB$876,18,0))</f>
        <v/>
      </c>
      <c r="N239" s="116" t="str">
        <f>IF(B239="","",IF(H239="Default",F239*(VLOOKUP(B239,'Carbon Asset Database'!$A$3:$AB$876,19,0)),(G239/1000*K239*$U$2+G239/1000*L239*$U$3)))</f>
        <v/>
      </c>
      <c r="O239" s="121" t="str">
        <f>IF(A239="","",VLOOKUP(A239,'Dropdown lists'!$T$2:$U$18,2,0))</f>
        <v/>
      </c>
      <c r="P239" s="122" t="str">
        <f t="shared" si="6"/>
        <v/>
      </c>
      <c r="Q239" s="122" t="str">
        <f t="shared" si="7"/>
        <v/>
      </c>
    </row>
    <row r="240" spans="3:17" x14ac:dyDescent="0.3">
      <c r="C240" s="112" t="str">
        <f>IF(B240="","",VLOOKUP(B240,'Carbon Asset Database'!$A$3:$AB$876,12,0))</f>
        <v/>
      </c>
      <c r="D240" s="108" t="str">
        <f>IF(B240="","",(VLOOKUP(B240,'Carbon Asset Database'!$A$3:$AB$876,4,0)&amp;" - "&amp;(VLOOKUP(B240,'Carbon Asset Database'!$A$3:$AB$876,5,0))))</f>
        <v/>
      </c>
      <c r="E240" s="108" t="str">
        <f>IF(B240="","",VLOOKUP(B240,'Carbon Asset Database'!$A$3:$AB$876,14,0))</f>
        <v/>
      </c>
      <c r="F240" s="116"/>
      <c r="G240" s="113" t="str">
        <f>IF(B240="","",F240*(VLOOKUP(B240,'Carbon Asset Database'!$A$3:$AB$876,16,0)))</f>
        <v/>
      </c>
      <c r="H240" s="116"/>
      <c r="I240" s="113" t="str">
        <f>IF(H240="","",IF(H240="Default",VLOOKUP(B240,'Carbon Asset Database'!$A$3:$AB$876,21,0),"N/A"))</f>
        <v/>
      </c>
      <c r="J240" s="113" t="str">
        <f>IF(H240="","",IF(H240="Default",VLOOKUP(B240,'Carbon Asset Database'!$A$3:$AB$876,22,0),"N/A"))</f>
        <v/>
      </c>
      <c r="K240" s="116"/>
      <c r="L240" s="116"/>
      <c r="M240" s="116" t="str">
        <f>IF(B240="","",F240*VLOOKUP(B240,'Carbon Asset Database'!$A$3:$AB$876,18,0))</f>
        <v/>
      </c>
      <c r="N240" s="116" t="str">
        <f>IF(B240="","",IF(H240="Default",F240*(VLOOKUP(B240,'Carbon Asset Database'!$A$3:$AB$876,19,0)),(G240/1000*K240*$U$2+G240/1000*L240*$U$3)))</f>
        <v/>
      </c>
      <c r="O240" s="121" t="str">
        <f>IF(A240="","",VLOOKUP(A240,'Dropdown lists'!$T$2:$U$18,2,0))</f>
        <v/>
      </c>
      <c r="P240" s="122" t="str">
        <f t="shared" si="6"/>
        <v/>
      </c>
      <c r="Q240" s="122" t="str">
        <f t="shared" si="7"/>
        <v/>
      </c>
    </row>
    <row r="241" spans="3:17" x14ac:dyDescent="0.3">
      <c r="C241" s="112" t="str">
        <f>IF(B241="","",VLOOKUP(B241,'Carbon Asset Database'!$A$3:$AB$876,12,0))</f>
        <v/>
      </c>
      <c r="D241" s="108" t="str">
        <f>IF(B241="","",(VLOOKUP(B241,'Carbon Asset Database'!$A$3:$AB$876,4,0)&amp;" - "&amp;(VLOOKUP(B241,'Carbon Asset Database'!$A$3:$AB$876,5,0))))</f>
        <v/>
      </c>
      <c r="E241" s="108" t="str">
        <f>IF(B241="","",VLOOKUP(B241,'Carbon Asset Database'!$A$3:$AB$876,14,0))</f>
        <v/>
      </c>
      <c r="F241" s="116"/>
      <c r="G241" s="113" t="str">
        <f>IF(B241="","",F241*(VLOOKUP(B241,'Carbon Asset Database'!$A$3:$AB$876,16,0)))</f>
        <v/>
      </c>
      <c r="H241" s="116"/>
      <c r="I241" s="113" t="str">
        <f>IF(H241="","",IF(H241="Default",VLOOKUP(B241,'Carbon Asset Database'!$A$3:$AB$876,21,0),"N/A"))</f>
        <v/>
      </c>
      <c r="J241" s="113" t="str">
        <f>IF(H241="","",IF(H241="Default",VLOOKUP(B241,'Carbon Asset Database'!$A$3:$AB$876,22,0),"N/A"))</f>
        <v/>
      </c>
      <c r="K241" s="116"/>
      <c r="L241" s="116"/>
      <c r="M241" s="116" t="str">
        <f>IF(B241="","",F241*VLOOKUP(B241,'Carbon Asset Database'!$A$3:$AB$876,18,0))</f>
        <v/>
      </c>
      <c r="N241" s="116" t="str">
        <f>IF(B241="","",IF(H241="Default",F241*(VLOOKUP(B241,'Carbon Asset Database'!$A$3:$AB$876,19,0)),(G241/1000*K241*$U$2+G241/1000*L241*$U$3)))</f>
        <v/>
      </c>
      <c r="O241" s="121" t="str">
        <f>IF(A241="","",VLOOKUP(A241,'Dropdown lists'!$T$2:$U$18,2,0))</f>
        <v/>
      </c>
      <c r="P241" s="122" t="str">
        <f t="shared" si="6"/>
        <v/>
      </c>
      <c r="Q241" s="122" t="str">
        <f t="shared" si="7"/>
        <v/>
      </c>
    </row>
    <row r="242" spans="3:17" x14ac:dyDescent="0.3">
      <c r="C242" s="112" t="str">
        <f>IF(B242="","",VLOOKUP(B242,'Carbon Asset Database'!$A$3:$AB$876,12,0))</f>
        <v/>
      </c>
      <c r="D242" s="108" t="str">
        <f>IF(B242="","",(VLOOKUP(B242,'Carbon Asset Database'!$A$3:$AB$876,4,0)&amp;" - "&amp;(VLOOKUP(B242,'Carbon Asset Database'!$A$3:$AB$876,5,0))))</f>
        <v/>
      </c>
      <c r="E242" s="108" t="str">
        <f>IF(B242="","",VLOOKUP(B242,'Carbon Asset Database'!$A$3:$AB$876,14,0))</f>
        <v/>
      </c>
      <c r="F242" s="116"/>
      <c r="G242" s="113" t="str">
        <f>IF(B242="","",F242*(VLOOKUP(B242,'Carbon Asset Database'!$A$3:$AB$876,16,0)))</f>
        <v/>
      </c>
      <c r="H242" s="116"/>
      <c r="I242" s="113" t="str">
        <f>IF(H242="","",IF(H242="Default",VLOOKUP(B242,'Carbon Asset Database'!$A$3:$AB$876,21,0),"N/A"))</f>
        <v/>
      </c>
      <c r="J242" s="113" t="str">
        <f>IF(H242="","",IF(H242="Default",VLOOKUP(B242,'Carbon Asset Database'!$A$3:$AB$876,22,0),"N/A"))</f>
        <v/>
      </c>
      <c r="K242" s="116"/>
      <c r="L242" s="116"/>
      <c r="M242" s="116" t="str">
        <f>IF(B242="","",F242*VLOOKUP(B242,'Carbon Asset Database'!$A$3:$AB$876,18,0))</f>
        <v/>
      </c>
      <c r="N242" s="116" t="str">
        <f>IF(B242="","",IF(H242="Default",F242*(VLOOKUP(B242,'Carbon Asset Database'!$A$3:$AB$876,19,0)),(G242/1000*K242*$U$2+G242/1000*L242*$U$3)))</f>
        <v/>
      </c>
      <c r="O242" s="121" t="str">
        <f>IF(A242="","",VLOOKUP(A242,'Dropdown lists'!$T$2:$U$18,2,0))</f>
        <v/>
      </c>
      <c r="P242" s="122" t="str">
        <f t="shared" si="6"/>
        <v/>
      </c>
      <c r="Q242" s="122" t="str">
        <f t="shared" si="7"/>
        <v/>
      </c>
    </row>
    <row r="243" spans="3:17" x14ac:dyDescent="0.3">
      <c r="C243" s="112" t="str">
        <f>IF(B243="","",VLOOKUP(B243,'Carbon Asset Database'!$A$3:$AB$876,12,0))</f>
        <v/>
      </c>
      <c r="D243" s="108" t="str">
        <f>IF(B243="","",(VLOOKUP(B243,'Carbon Asset Database'!$A$3:$AB$876,4,0)&amp;" - "&amp;(VLOOKUP(B243,'Carbon Asset Database'!$A$3:$AB$876,5,0))))</f>
        <v/>
      </c>
      <c r="E243" s="108" t="str">
        <f>IF(B243="","",VLOOKUP(B243,'Carbon Asset Database'!$A$3:$AB$876,14,0))</f>
        <v/>
      </c>
      <c r="F243" s="116"/>
      <c r="G243" s="113" t="str">
        <f>IF(B243="","",F243*(VLOOKUP(B243,'Carbon Asset Database'!$A$3:$AB$876,16,0)))</f>
        <v/>
      </c>
      <c r="H243" s="116"/>
      <c r="I243" s="113" t="str">
        <f>IF(H243="","",IF(H243="Default",VLOOKUP(B243,'Carbon Asset Database'!$A$3:$AB$876,21,0),"N/A"))</f>
        <v/>
      </c>
      <c r="J243" s="113" t="str">
        <f>IF(H243="","",IF(H243="Default",VLOOKUP(B243,'Carbon Asset Database'!$A$3:$AB$876,22,0),"N/A"))</f>
        <v/>
      </c>
      <c r="K243" s="116"/>
      <c r="L243" s="116"/>
      <c r="M243" s="116" t="str">
        <f>IF(B243="","",F243*VLOOKUP(B243,'Carbon Asset Database'!$A$3:$AB$876,18,0))</f>
        <v/>
      </c>
      <c r="N243" s="116" t="str">
        <f>IF(B243="","",IF(H243="Default",F243*(VLOOKUP(B243,'Carbon Asset Database'!$A$3:$AB$876,19,0)),(G243/1000*K243*$U$2+G243/1000*L243*$U$3)))</f>
        <v/>
      </c>
      <c r="O243" s="121" t="str">
        <f>IF(A243="","",VLOOKUP(A243,'Dropdown lists'!$T$2:$U$18,2,0))</f>
        <v/>
      </c>
      <c r="P243" s="122" t="str">
        <f t="shared" si="6"/>
        <v/>
      </c>
      <c r="Q243" s="122" t="str">
        <f t="shared" si="7"/>
        <v/>
      </c>
    </row>
    <row r="244" spans="3:17" x14ac:dyDescent="0.3">
      <c r="C244" s="112" t="str">
        <f>IF(B244="","",VLOOKUP(B244,'Carbon Asset Database'!$A$3:$AB$876,12,0))</f>
        <v/>
      </c>
      <c r="D244" s="108" t="str">
        <f>IF(B244="","",(VLOOKUP(B244,'Carbon Asset Database'!$A$3:$AB$876,4,0)&amp;" - "&amp;(VLOOKUP(B244,'Carbon Asset Database'!$A$3:$AB$876,5,0))))</f>
        <v/>
      </c>
      <c r="E244" s="108" t="str">
        <f>IF(B244="","",VLOOKUP(B244,'Carbon Asset Database'!$A$3:$AB$876,14,0))</f>
        <v/>
      </c>
      <c r="F244" s="116"/>
      <c r="G244" s="113" t="str">
        <f>IF(B244="","",F244*(VLOOKUP(B244,'Carbon Asset Database'!$A$3:$AB$876,16,0)))</f>
        <v/>
      </c>
      <c r="H244" s="116"/>
      <c r="I244" s="113" t="str">
        <f>IF(H244="","",IF(H244="Default",VLOOKUP(B244,'Carbon Asset Database'!$A$3:$AB$876,21,0),"N/A"))</f>
        <v/>
      </c>
      <c r="J244" s="113" t="str">
        <f>IF(H244="","",IF(H244="Default",VLOOKUP(B244,'Carbon Asset Database'!$A$3:$AB$876,22,0),"N/A"))</f>
        <v/>
      </c>
      <c r="K244" s="116"/>
      <c r="L244" s="116"/>
      <c r="M244" s="116" t="str">
        <f>IF(B244="","",F244*VLOOKUP(B244,'Carbon Asset Database'!$A$3:$AB$876,18,0))</f>
        <v/>
      </c>
      <c r="N244" s="116" t="str">
        <f>IF(B244="","",IF(H244="Default",F244*(VLOOKUP(B244,'Carbon Asset Database'!$A$3:$AB$876,19,0)),(G244/1000*K244*$U$2+G244/1000*L244*$U$3)))</f>
        <v/>
      </c>
      <c r="O244" s="121" t="str">
        <f>IF(A244="","",VLOOKUP(A244,'Dropdown lists'!$T$2:$U$18,2,0))</f>
        <v/>
      </c>
      <c r="P244" s="122" t="str">
        <f t="shared" si="6"/>
        <v/>
      </c>
      <c r="Q244" s="122" t="str">
        <f t="shared" si="7"/>
        <v/>
      </c>
    </row>
    <row r="245" spans="3:17" x14ac:dyDescent="0.3">
      <c r="C245" s="112" t="str">
        <f>IF(B245="","",VLOOKUP(B245,'Carbon Asset Database'!$A$3:$AB$876,12,0))</f>
        <v/>
      </c>
      <c r="D245" s="108" t="str">
        <f>IF(B245="","",(VLOOKUP(B245,'Carbon Asset Database'!$A$3:$AB$876,4,0)&amp;" - "&amp;(VLOOKUP(B245,'Carbon Asset Database'!$A$3:$AB$876,5,0))))</f>
        <v/>
      </c>
      <c r="E245" s="108" t="str">
        <f>IF(B245="","",VLOOKUP(B245,'Carbon Asset Database'!$A$3:$AB$876,14,0))</f>
        <v/>
      </c>
      <c r="F245" s="116"/>
      <c r="G245" s="113" t="str">
        <f>IF(B245="","",F245*(VLOOKUP(B245,'Carbon Asset Database'!$A$3:$AB$876,16,0)))</f>
        <v/>
      </c>
      <c r="H245" s="116"/>
      <c r="I245" s="113" t="str">
        <f>IF(H245="","",IF(H245="Default",VLOOKUP(B245,'Carbon Asset Database'!$A$3:$AB$876,21,0),"N/A"))</f>
        <v/>
      </c>
      <c r="J245" s="113" t="str">
        <f>IF(H245="","",IF(H245="Default",VLOOKUP(B245,'Carbon Asset Database'!$A$3:$AB$876,22,0),"N/A"))</f>
        <v/>
      </c>
      <c r="K245" s="116"/>
      <c r="L245" s="116"/>
      <c r="M245" s="116" t="str">
        <f>IF(B245="","",F245*VLOOKUP(B245,'Carbon Asset Database'!$A$3:$AB$876,18,0))</f>
        <v/>
      </c>
      <c r="N245" s="116" t="str">
        <f>IF(B245="","",IF(H245="Default",F245*(VLOOKUP(B245,'Carbon Asset Database'!$A$3:$AB$876,19,0)),(G245/1000*K245*$U$2+G245/1000*L245*$U$3)))</f>
        <v/>
      </c>
      <c r="O245" s="121" t="str">
        <f>IF(A245="","",VLOOKUP(A245,'Dropdown lists'!$T$2:$U$18,2,0))</f>
        <v/>
      </c>
      <c r="P245" s="122" t="str">
        <f t="shared" si="6"/>
        <v/>
      </c>
      <c r="Q245" s="122" t="str">
        <f t="shared" si="7"/>
        <v/>
      </c>
    </row>
    <row r="246" spans="3:17" x14ac:dyDescent="0.3">
      <c r="C246" s="112" t="str">
        <f>IF(B246="","",VLOOKUP(B246,'Carbon Asset Database'!$A$3:$AB$876,12,0))</f>
        <v/>
      </c>
      <c r="D246" s="108" t="str">
        <f>IF(B246="","",(VLOOKUP(B246,'Carbon Asset Database'!$A$3:$AB$876,4,0)&amp;" - "&amp;(VLOOKUP(B246,'Carbon Asset Database'!$A$3:$AB$876,5,0))))</f>
        <v/>
      </c>
      <c r="E246" s="108" t="str">
        <f>IF(B246="","",VLOOKUP(B246,'Carbon Asset Database'!$A$3:$AB$876,14,0))</f>
        <v/>
      </c>
      <c r="F246" s="116"/>
      <c r="G246" s="113" t="str">
        <f>IF(B246="","",F246*(VLOOKUP(B246,'Carbon Asset Database'!$A$3:$AB$876,16,0)))</f>
        <v/>
      </c>
      <c r="H246" s="116"/>
      <c r="I246" s="113" t="str">
        <f>IF(H246="","",IF(H246="Default",VLOOKUP(B246,'Carbon Asset Database'!$A$3:$AB$876,21,0),"N/A"))</f>
        <v/>
      </c>
      <c r="J246" s="113" t="str">
        <f>IF(H246="","",IF(H246="Default",VLOOKUP(B246,'Carbon Asset Database'!$A$3:$AB$876,22,0),"N/A"))</f>
        <v/>
      </c>
      <c r="K246" s="116"/>
      <c r="L246" s="116"/>
      <c r="M246" s="116" t="str">
        <f>IF(B246="","",F246*VLOOKUP(B246,'Carbon Asset Database'!$A$3:$AB$876,18,0))</f>
        <v/>
      </c>
      <c r="N246" s="116" t="str">
        <f>IF(B246="","",IF(H246="Default",F246*(VLOOKUP(B246,'Carbon Asset Database'!$A$3:$AB$876,19,0)),(G246/1000*K246*$U$2+G246/1000*L246*$U$3)))</f>
        <v/>
      </c>
      <c r="O246" s="121" t="str">
        <f>IF(A246="","",VLOOKUP(A246,'Dropdown lists'!$T$2:$U$18,2,0))</f>
        <v/>
      </c>
      <c r="P246" s="122" t="str">
        <f t="shared" si="6"/>
        <v/>
      </c>
      <c r="Q246" s="122" t="str">
        <f t="shared" si="7"/>
        <v/>
      </c>
    </row>
    <row r="247" spans="3:17" x14ac:dyDescent="0.3">
      <c r="C247" s="112" t="str">
        <f>IF(B247="","",VLOOKUP(B247,'Carbon Asset Database'!$A$3:$AB$876,12,0))</f>
        <v/>
      </c>
      <c r="D247" s="108" t="str">
        <f>IF(B247="","",(VLOOKUP(B247,'Carbon Asset Database'!$A$3:$AB$876,4,0)&amp;" - "&amp;(VLOOKUP(B247,'Carbon Asset Database'!$A$3:$AB$876,5,0))))</f>
        <v/>
      </c>
      <c r="E247" s="108" t="str">
        <f>IF(B247="","",VLOOKUP(B247,'Carbon Asset Database'!$A$3:$AB$876,14,0))</f>
        <v/>
      </c>
      <c r="F247" s="116"/>
      <c r="G247" s="113" t="str">
        <f>IF(B247="","",F247*(VLOOKUP(B247,'Carbon Asset Database'!$A$3:$AB$876,16,0)))</f>
        <v/>
      </c>
      <c r="H247" s="116"/>
      <c r="I247" s="113" t="str">
        <f>IF(H247="","",IF(H247="Default",VLOOKUP(B247,'Carbon Asset Database'!$A$3:$AB$876,21,0),"N/A"))</f>
        <v/>
      </c>
      <c r="J247" s="113" t="str">
        <f>IF(H247="","",IF(H247="Default",VLOOKUP(B247,'Carbon Asset Database'!$A$3:$AB$876,22,0),"N/A"))</f>
        <v/>
      </c>
      <c r="K247" s="116"/>
      <c r="L247" s="116"/>
      <c r="M247" s="116" t="str">
        <f>IF(B247="","",F247*VLOOKUP(B247,'Carbon Asset Database'!$A$3:$AB$876,18,0))</f>
        <v/>
      </c>
      <c r="N247" s="116" t="str">
        <f>IF(B247="","",IF(H247="Default",F247*(VLOOKUP(B247,'Carbon Asset Database'!$A$3:$AB$876,19,0)),(G247/1000*K247*$U$2+G247/1000*L247*$U$3)))</f>
        <v/>
      </c>
      <c r="O247" s="121" t="str">
        <f>IF(A247="","",VLOOKUP(A247,'Dropdown lists'!$T$2:$U$18,2,0))</f>
        <v/>
      </c>
      <c r="P247" s="122" t="str">
        <f t="shared" si="6"/>
        <v/>
      </c>
      <c r="Q247" s="122" t="str">
        <f t="shared" si="7"/>
        <v/>
      </c>
    </row>
    <row r="248" spans="3:17" x14ac:dyDescent="0.3">
      <c r="C248" s="112" t="str">
        <f>IF(B248="","",VLOOKUP(B248,'Carbon Asset Database'!$A$3:$AB$876,12,0))</f>
        <v/>
      </c>
      <c r="D248" s="108" t="str">
        <f>IF(B248="","",(VLOOKUP(B248,'Carbon Asset Database'!$A$3:$AB$876,4,0)&amp;" - "&amp;(VLOOKUP(B248,'Carbon Asset Database'!$A$3:$AB$876,5,0))))</f>
        <v/>
      </c>
      <c r="E248" s="108" t="str">
        <f>IF(B248="","",VLOOKUP(B248,'Carbon Asset Database'!$A$3:$AB$876,14,0))</f>
        <v/>
      </c>
      <c r="F248" s="116"/>
      <c r="G248" s="113" t="str">
        <f>IF(B248="","",F248*(VLOOKUP(B248,'Carbon Asset Database'!$A$3:$AB$876,16,0)))</f>
        <v/>
      </c>
      <c r="H248" s="116"/>
      <c r="I248" s="113" t="str">
        <f>IF(H248="","",IF(H248="Default",VLOOKUP(B248,'Carbon Asset Database'!$A$3:$AB$876,21,0),"N/A"))</f>
        <v/>
      </c>
      <c r="J248" s="113" t="str">
        <f>IF(H248="","",IF(H248="Default",VLOOKUP(B248,'Carbon Asset Database'!$A$3:$AB$876,22,0),"N/A"))</f>
        <v/>
      </c>
      <c r="K248" s="116"/>
      <c r="L248" s="116"/>
      <c r="M248" s="116" t="str">
        <f>IF(B248="","",F248*VLOOKUP(B248,'Carbon Asset Database'!$A$3:$AB$876,18,0))</f>
        <v/>
      </c>
      <c r="N248" s="116" t="str">
        <f>IF(B248="","",IF(H248="Default",F248*(VLOOKUP(B248,'Carbon Asset Database'!$A$3:$AB$876,19,0)),(G248/1000*K248*$U$2+G248/1000*L248*$U$3)))</f>
        <v/>
      </c>
      <c r="O248" s="121" t="str">
        <f>IF(A248="","",VLOOKUP(A248,'Dropdown lists'!$T$2:$U$18,2,0))</f>
        <v/>
      </c>
      <c r="P248" s="122" t="str">
        <f t="shared" si="6"/>
        <v/>
      </c>
      <c r="Q248" s="122" t="str">
        <f t="shared" si="7"/>
        <v/>
      </c>
    </row>
    <row r="249" spans="3:17" x14ac:dyDescent="0.3">
      <c r="C249" s="112" t="str">
        <f>IF(B249="","",VLOOKUP(B249,'Carbon Asset Database'!$A$3:$AB$876,12,0))</f>
        <v/>
      </c>
      <c r="D249" s="108" t="str">
        <f>IF(B249="","",(VLOOKUP(B249,'Carbon Asset Database'!$A$3:$AB$876,4,0)&amp;" - "&amp;(VLOOKUP(B249,'Carbon Asset Database'!$A$3:$AB$876,5,0))))</f>
        <v/>
      </c>
      <c r="E249" s="108" t="str">
        <f>IF(B249="","",VLOOKUP(B249,'Carbon Asset Database'!$A$3:$AB$876,14,0))</f>
        <v/>
      </c>
      <c r="F249" s="116"/>
      <c r="G249" s="113" t="str">
        <f>IF(B249="","",F249*(VLOOKUP(B249,'Carbon Asset Database'!$A$3:$AB$876,16,0)))</f>
        <v/>
      </c>
      <c r="H249" s="116"/>
      <c r="I249" s="113" t="str">
        <f>IF(H249="","",IF(H249="Default",VLOOKUP(B249,'Carbon Asset Database'!$A$3:$AB$876,21,0),"N/A"))</f>
        <v/>
      </c>
      <c r="J249" s="113" t="str">
        <f>IF(H249="","",IF(H249="Default",VLOOKUP(B249,'Carbon Asset Database'!$A$3:$AB$876,22,0),"N/A"))</f>
        <v/>
      </c>
      <c r="K249" s="116"/>
      <c r="L249" s="116"/>
      <c r="M249" s="116" t="str">
        <f>IF(B249="","",F249*VLOOKUP(B249,'Carbon Asset Database'!$A$3:$AB$876,18,0))</f>
        <v/>
      </c>
      <c r="N249" s="116" t="str">
        <f>IF(B249="","",IF(H249="Default",F249*(VLOOKUP(B249,'Carbon Asset Database'!$A$3:$AB$876,19,0)),(G249/1000*K249*$U$2+G249/1000*L249*$U$3)))</f>
        <v/>
      </c>
      <c r="O249" s="121" t="str">
        <f>IF(A249="","",VLOOKUP(A249,'Dropdown lists'!$T$2:$U$18,2,0))</f>
        <v/>
      </c>
      <c r="P249" s="122" t="str">
        <f t="shared" si="6"/>
        <v/>
      </c>
      <c r="Q249" s="122" t="str">
        <f t="shared" si="7"/>
        <v/>
      </c>
    </row>
    <row r="250" spans="3:17" x14ac:dyDescent="0.3">
      <c r="C250" s="112" t="str">
        <f>IF(B250="","",VLOOKUP(B250,'Carbon Asset Database'!$A$3:$AB$876,12,0))</f>
        <v/>
      </c>
      <c r="D250" s="108" t="str">
        <f>IF(B250="","",(VLOOKUP(B250,'Carbon Asset Database'!$A$3:$AB$876,4,0)&amp;" - "&amp;(VLOOKUP(B250,'Carbon Asset Database'!$A$3:$AB$876,5,0))))</f>
        <v/>
      </c>
      <c r="E250" s="108" t="str">
        <f>IF(B250="","",VLOOKUP(B250,'Carbon Asset Database'!$A$3:$AB$876,14,0))</f>
        <v/>
      </c>
      <c r="F250" s="116"/>
      <c r="G250" s="113" t="str">
        <f>IF(B250="","",F250*(VLOOKUP(B250,'Carbon Asset Database'!$A$3:$AB$876,16,0)))</f>
        <v/>
      </c>
      <c r="H250" s="116"/>
      <c r="I250" s="113" t="str">
        <f>IF(H250="","",IF(H250="Default",VLOOKUP(B250,'Carbon Asset Database'!$A$3:$AB$876,21,0),"N/A"))</f>
        <v/>
      </c>
      <c r="J250" s="113" t="str">
        <f>IF(H250="","",IF(H250="Default",VLOOKUP(B250,'Carbon Asset Database'!$A$3:$AB$876,22,0),"N/A"))</f>
        <v/>
      </c>
      <c r="K250" s="116"/>
      <c r="L250" s="116"/>
      <c r="M250" s="116" t="str">
        <f>IF(B250="","",F250*VLOOKUP(B250,'Carbon Asset Database'!$A$3:$AB$876,18,0))</f>
        <v/>
      </c>
      <c r="N250" s="116" t="str">
        <f>IF(B250="","",IF(H250="Default",F250*(VLOOKUP(B250,'Carbon Asset Database'!$A$3:$AB$876,19,0)),(G250/1000*K250*$U$2+G250/1000*L250*$U$3)))</f>
        <v/>
      </c>
      <c r="O250" s="121" t="str">
        <f>IF(A250="","",VLOOKUP(A250,'Dropdown lists'!$T$2:$U$18,2,0))</f>
        <v/>
      </c>
      <c r="P250" s="122" t="str">
        <f t="shared" si="6"/>
        <v/>
      </c>
      <c r="Q250" s="122" t="str">
        <f t="shared" si="7"/>
        <v/>
      </c>
    </row>
    <row r="251" spans="3:17" x14ac:dyDescent="0.3">
      <c r="C251" s="112" t="str">
        <f>IF(B251="","",VLOOKUP(B251,'Carbon Asset Database'!$A$3:$AB$876,12,0))</f>
        <v/>
      </c>
      <c r="D251" s="108" t="str">
        <f>IF(B251="","",(VLOOKUP(B251,'Carbon Asset Database'!$A$3:$AB$876,4,0)&amp;" - "&amp;(VLOOKUP(B251,'Carbon Asset Database'!$A$3:$AB$876,5,0))))</f>
        <v/>
      </c>
      <c r="E251" s="108" t="str">
        <f>IF(B251="","",VLOOKUP(B251,'Carbon Asset Database'!$A$3:$AB$876,14,0))</f>
        <v/>
      </c>
      <c r="F251" s="116"/>
      <c r="G251" s="113" t="str">
        <f>IF(B251="","",F251*(VLOOKUP(B251,'Carbon Asset Database'!$A$3:$AB$876,16,0)))</f>
        <v/>
      </c>
      <c r="H251" s="116"/>
      <c r="I251" s="113" t="str">
        <f>IF(H251="","",IF(H251="Default",VLOOKUP(B251,'Carbon Asset Database'!$A$3:$AB$876,21,0),"N/A"))</f>
        <v/>
      </c>
      <c r="J251" s="113" t="str">
        <f>IF(H251="","",IF(H251="Default",VLOOKUP(B251,'Carbon Asset Database'!$A$3:$AB$876,22,0),"N/A"))</f>
        <v/>
      </c>
      <c r="K251" s="116"/>
      <c r="L251" s="116"/>
      <c r="M251" s="116" t="str">
        <f>IF(B251="","",F251*VLOOKUP(B251,'Carbon Asset Database'!$A$3:$AB$876,18,0))</f>
        <v/>
      </c>
      <c r="N251" s="116" t="str">
        <f>IF(B251="","",IF(H251="Default",F251*(VLOOKUP(B251,'Carbon Asset Database'!$A$3:$AB$876,19,0)),(G251/1000*K251*$U$2+G251/1000*L251*$U$3)))</f>
        <v/>
      </c>
      <c r="O251" s="121" t="str">
        <f>IF(A251="","",VLOOKUP(A251,'Dropdown lists'!$T$2:$U$18,2,0))</f>
        <v/>
      </c>
      <c r="P251" s="122" t="str">
        <f t="shared" si="6"/>
        <v/>
      </c>
      <c r="Q251" s="122" t="str">
        <f t="shared" si="7"/>
        <v/>
      </c>
    </row>
    <row r="252" spans="3:17" x14ac:dyDescent="0.3">
      <c r="C252" s="112" t="str">
        <f>IF(B252="","",VLOOKUP(B252,'Carbon Asset Database'!$A$3:$AB$876,12,0))</f>
        <v/>
      </c>
      <c r="D252" s="108" t="str">
        <f>IF(B252="","",(VLOOKUP(B252,'Carbon Asset Database'!$A$3:$AB$876,4,0)&amp;" - "&amp;(VLOOKUP(B252,'Carbon Asset Database'!$A$3:$AB$876,5,0))))</f>
        <v/>
      </c>
      <c r="E252" s="108" t="str">
        <f>IF(B252="","",VLOOKUP(B252,'Carbon Asset Database'!$A$3:$AB$876,14,0))</f>
        <v/>
      </c>
      <c r="F252" s="116"/>
      <c r="G252" s="113" t="str">
        <f>IF(B252="","",F252*(VLOOKUP(B252,'Carbon Asset Database'!$A$3:$AB$876,16,0)))</f>
        <v/>
      </c>
      <c r="H252" s="116"/>
      <c r="I252" s="113" t="str">
        <f>IF(H252="","",IF(H252="Default",VLOOKUP(B252,'Carbon Asset Database'!$A$3:$AB$876,21,0),"N/A"))</f>
        <v/>
      </c>
      <c r="J252" s="113" t="str">
        <f>IF(H252="","",IF(H252="Default",VLOOKUP(B252,'Carbon Asset Database'!$A$3:$AB$876,22,0),"N/A"))</f>
        <v/>
      </c>
      <c r="K252" s="116"/>
      <c r="L252" s="116"/>
      <c r="M252" s="116" t="str">
        <f>IF(B252="","",F252*VLOOKUP(B252,'Carbon Asset Database'!$A$3:$AB$876,18,0))</f>
        <v/>
      </c>
      <c r="N252" s="116" t="str">
        <f>IF(B252="","",IF(H252="Default",F252*(VLOOKUP(B252,'Carbon Asset Database'!$A$3:$AB$876,19,0)),(G252/1000*K252*$U$2+G252/1000*L252*$U$3)))</f>
        <v/>
      </c>
      <c r="O252" s="121" t="str">
        <f>IF(A252="","",VLOOKUP(A252,'Dropdown lists'!$T$2:$U$18,2,0))</f>
        <v/>
      </c>
      <c r="P252" s="122" t="str">
        <f t="shared" si="6"/>
        <v/>
      </c>
      <c r="Q252" s="122" t="str">
        <f t="shared" si="7"/>
        <v/>
      </c>
    </row>
    <row r="253" spans="3:17" x14ac:dyDescent="0.3">
      <c r="C253" s="112" t="str">
        <f>IF(B253="","",VLOOKUP(B253,'Carbon Asset Database'!$A$3:$AB$876,12,0))</f>
        <v/>
      </c>
      <c r="D253" s="108" t="str">
        <f>IF(B253="","",(VLOOKUP(B253,'Carbon Asset Database'!$A$3:$AB$876,4,0)&amp;" - "&amp;(VLOOKUP(B253,'Carbon Asset Database'!$A$3:$AB$876,5,0))))</f>
        <v/>
      </c>
      <c r="E253" s="108" t="str">
        <f>IF(B253="","",VLOOKUP(B253,'Carbon Asset Database'!$A$3:$AB$876,14,0))</f>
        <v/>
      </c>
      <c r="F253" s="116"/>
      <c r="G253" s="113" t="str">
        <f>IF(B253="","",F253*(VLOOKUP(B253,'Carbon Asset Database'!$A$3:$AB$876,16,0)))</f>
        <v/>
      </c>
      <c r="H253" s="116"/>
      <c r="I253" s="113" t="str">
        <f>IF(H253="","",IF(H253="Default",VLOOKUP(B253,'Carbon Asset Database'!$A$3:$AB$876,21,0),"N/A"))</f>
        <v/>
      </c>
      <c r="J253" s="113" t="str">
        <f>IF(H253="","",IF(H253="Default",VLOOKUP(B253,'Carbon Asset Database'!$A$3:$AB$876,22,0),"N/A"))</f>
        <v/>
      </c>
      <c r="K253" s="116"/>
      <c r="L253" s="116"/>
      <c r="M253" s="116" t="str">
        <f>IF(B253="","",F253*VLOOKUP(B253,'Carbon Asset Database'!$A$3:$AB$876,18,0))</f>
        <v/>
      </c>
      <c r="N253" s="116" t="str">
        <f>IF(B253="","",IF(H253="Default",F253*(VLOOKUP(B253,'Carbon Asset Database'!$A$3:$AB$876,19,0)),(G253/1000*K253*$U$2+G253/1000*L253*$U$3)))</f>
        <v/>
      </c>
      <c r="O253" s="121" t="str">
        <f>IF(A253="","",VLOOKUP(A253,'Dropdown lists'!$T$2:$U$18,2,0))</f>
        <v/>
      </c>
      <c r="P253" s="122" t="str">
        <f t="shared" si="6"/>
        <v/>
      </c>
      <c r="Q253" s="122" t="str">
        <f t="shared" si="7"/>
        <v/>
      </c>
    </row>
    <row r="254" spans="3:17" x14ac:dyDescent="0.3">
      <c r="C254" s="112" t="str">
        <f>IF(B254="","",VLOOKUP(B254,'Carbon Asset Database'!$A$3:$AB$876,12,0))</f>
        <v/>
      </c>
      <c r="D254" s="108" t="str">
        <f>IF(B254="","",(VLOOKUP(B254,'Carbon Asset Database'!$A$3:$AB$876,4,0)&amp;" - "&amp;(VLOOKUP(B254,'Carbon Asset Database'!$A$3:$AB$876,5,0))))</f>
        <v/>
      </c>
      <c r="E254" s="108" t="str">
        <f>IF(B254="","",VLOOKUP(B254,'Carbon Asset Database'!$A$3:$AB$876,14,0))</f>
        <v/>
      </c>
      <c r="F254" s="116"/>
      <c r="G254" s="113" t="str">
        <f>IF(B254="","",F254*(VLOOKUP(B254,'Carbon Asset Database'!$A$3:$AB$876,16,0)))</f>
        <v/>
      </c>
      <c r="H254" s="116"/>
      <c r="I254" s="113" t="str">
        <f>IF(H254="","",IF(H254="Default",VLOOKUP(B254,'Carbon Asset Database'!$A$3:$AB$876,21,0),"N/A"))</f>
        <v/>
      </c>
      <c r="J254" s="113" t="str">
        <f>IF(H254="","",IF(H254="Default",VLOOKUP(B254,'Carbon Asset Database'!$A$3:$AB$876,22,0),"N/A"))</f>
        <v/>
      </c>
      <c r="K254" s="116"/>
      <c r="L254" s="116"/>
      <c r="M254" s="116" t="str">
        <f>IF(B254="","",F254*VLOOKUP(B254,'Carbon Asset Database'!$A$3:$AB$876,18,0))</f>
        <v/>
      </c>
      <c r="N254" s="116" t="str">
        <f>IF(B254="","",IF(H254="Default",F254*(VLOOKUP(B254,'Carbon Asset Database'!$A$3:$AB$876,19,0)),(G254/1000*K254*$U$2+G254/1000*L254*$U$3)))</f>
        <v/>
      </c>
      <c r="O254" s="121" t="str">
        <f>IF(A254="","",VLOOKUP(A254,'Dropdown lists'!$T$2:$U$18,2,0))</f>
        <v/>
      </c>
      <c r="P254" s="122" t="str">
        <f t="shared" si="6"/>
        <v/>
      </c>
      <c r="Q254" s="122" t="str">
        <f t="shared" si="7"/>
        <v/>
      </c>
    </row>
    <row r="255" spans="3:17" x14ac:dyDescent="0.3">
      <c r="C255" s="112" t="str">
        <f>IF(B255="","",VLOOKUP(B255,'Carbon Asset Database'!$A$3:$AB$876,12,0))</f>
        <v/>
      </c>
      <c r="D255" s="108" t="str">
        <f>IF(B255="","",(VLOOKUP(B255,'Carbon Asset Database'!$A$3:$AB$876,4,0)&amp;" - "&amp;(VLOOKUP(B255,'Carbon Asset Database'!$A$3:$AB$876,5,0))))</f>
        <v/>
      </c>
      <c r="E255" s="108" t="str">
        <f>IF(B255="","",VLOOKUP(B255,'Carbon Asset Database'!$A$3:$AB$876,14,0))</f>
        <v/>
      </c>
      <c r="F255" s="116"/>
      <c r="G255" s="113" t="str">
        <f>IF(B255="","",F255*(VLOOKUP(B255,'Carbon Asset Database'!$A$3:$AB$876,16,0)))</f>
        <v/>
      </c>
      <c r="H255" s="116"/>
      <c r="I255" s="113" t="str">
        <f>IF(H255="","",IF(H255="Default",VLOOKUP(B255,'Carbon Asset Database'!$A$3:$AB$876,21,0),"N/A"))</f>
        <v/>
      </c>
      <c r="J255" s="113" t="str">
        <f>IF(H255="","",IF(H255="Default",VLOOKUP(B255,'Carbon Asset Database'!$A$3:$AB$876,22,0),"N/A"))</f>
        <v/>
      </c>
      <c r="K255" s="116"/>
      <c r="L255" s="116"/>
      <c r="M255" s="116" t="str">
        <f>IF(B255="","",F255*VLOOKUP(B255,'Carbon Asset Database'!$A$3:$AB$876,18,0))</f>
        <v/>
      </c>
      <c r="N255" s="116" t="str">
        <f>IF(B255="","",IF(H255="Default",F255*(VLOOKUP(B255,'Carbon Asset Database'!$A$3:$AB$876,19,0)),(G255/1000*K255*$U$2+G255/1000*L255*$U$3)))</f>
        <v/>
      </c>
      <c r="O255" s="121" t="str">
        <f>IF(A255="","",VLOOKUP(A255,'Dropdown lists'!$T$2:$U$18,2,0))</f>
        <v/>
      </c>
      <c r="P255" s="122" t="str">
        <f t="shared" si="6"/>
        <v/>
      </c>
      <c r="Q255" s="122" t="str">
        <f t="shared" si="7"/>
        <v/>
      </c>
    </row>
    <row r="256" spans="3:17" x14ac:dyDescent="0.3">
      <c r="C256" s="112" t="str">
        <f>IF(B256="","",VLOOKUP(B256,'Carbon Asset Database'!$A$3:$AB$876,12,0))</f>
        <v/>
      </c>
      <c r="D256" s="108" t="str">
        <f>IF(B256="","",(VLOOKUP(B256,'Carbon Asset Database'!$A$3:$AB$876,4,0)&amp;" - "&amp;(VLOOKUP(B256,'Carbon Asset Database'!$A$3:$AB$876,5,0))))</f>
        <v/>
      </c>
      <c r="E256" s="108" t="str">
        <f>IF(B256="","",VLOOKUP(B256,'Carbon Asset Database'!$A$3:$AB$876,14,0))</f>
        <v/>
      </c>
      <c r="F256" s="116"/>
      <c r="G256" s="113" t="str">
        <f>IF(B256="","",F256*(VLOOKUP(B256,'Carbon Asset Database'!$A$3:$AB$876,16,0)))</f>
        <v/>
      </c>
      <c r="H256" s="116"/>
      <c r="I256" s="113" t="str">
        <f>IF(H256="","",IF(H256="Default",VLOOKUP(B256,'Carbon Asset Database'!$A$3:$AB$876,21,0),"N/A"))</f>
        <v/>
      </c>
      <c r="J256" s="113" t="str">
        <f>IF(H256="","",IF(H256="Default",VLOOKUP(B256,'Carbon Asset Database'!$A$3:$AB$876,22,0),"N/A"))</f>
        <v/>
      </c>
      <c r="K256" s="116"/>
      <c r="L256" s="116"/>
      <c r="M256" s="116" t="str">
        <f>IF(B256="","",F256*VLOOKUP(B256,'Carbon Asset Database'!$A$3:$AB$876,18,0))</f>
        <v/>
      </c>
      <c r="N256" s="116" t="str">
        <f>IF(B256="","",IF(H256="Default",F256*(VLOOKUP(B256,'Carbon Asset Database'!$A$3:$AB$876,19,0)),(G256/1000*K256*$U$2+G256/1000*L256*$U$3)))</f>
        <v/>
      </c>
      <c r="O256" s="121" t="str">
        <f>IF(A256="","",VLOOKUP(A256,'Dropdown lists'!$T$2:$U$18,2,0))</f>
        <v/>
      </c>
      <c r="P256" s="122" t="str">
        <f t="shared" si="6"/>
        <v/>
      </c>
      <c r="Q256" s="122" t="str">
        <f t="shared" si="7"/>
        <v/>
      </c>
    </row>
    <row r="257" spans="3:17" x14ac:dyDescent="0.3">
      <c r="C257" s="112" t="str">
        <f>IF(B257="","",VLOOKUP(B257,'Carbon Asset Database'!$A$3:$AB$876,12,0))</f>
        <v/>
      </c>
      <c r="D257" s="108" t="str">
        <f>IF(B257="","",(VLOOKUP(B257,'Carbon Asset Database'!$A$3:$AB$876,4,0)&amp;" - "&amp;(VLOOKUP(B257,'Carbon Asset Database'!$A$3:$AB$876,5,0))))</f>
        <v/>
      </c>
      <c r="E257" s="108" t="str">
        <f>IF(B257="","",VLOOKUP(B257,'Carbon Asset Database'!$A$3:$AB$876,14,0))</f>
        <v/>
      </c>
      <c r="F257" s="116"/>
      <c r="G257" s="113" t="str">
        <f>IF(B257="","",F257*(VLOOKUP(B257,'Carbon Asset Database'!$A$3:$AB$876,16,0)))</f>
        <v/>
      </c>
      <c r="H257" s="116"/>
      <c r="I257" s="113" t="str">
        <f>IF(H257="","",IF(H257="Default",VLOOKUP(B257,'Carbon Asset Database'!$A$3:$AB$876,21,0),"N/A"))</f>
        <v/>
      </c>
      <c r="J257" s="113" t="str">
        <f>IF(H257="","",IF(H257="Default",VLOOKUP(B257,'Carbon Asset Database'!$A$3:$AB$876,22,0),"N/A"))</f>
        <v/>
      </c>
      <c r="K257" s="116"/>
      <c r="L257" s="116"/>
      <c r="M257" s="116" t="str">
        <f>IF(B257="","",F257*VLOOKUP(B257,'Carbon Asset Database'!$A$3:$AB$876,18,0))</f>
        <v/>
      </c>
      <c r="N257" s="116" t="str">
        <f>IF(B257="","",IF(H257="Default",F257*(VLOOKUP(B257,'Carbon Asset Database'!$A$3:$AB$876,19,0)),(G257/1000*K257*$U$2+G257/1000*L257*$U$3)))</f>
        <v/>
      </c>
      <c r="O257" s="121" t="str">
        <f>IF(A257="","",VLOOKUP(A257,'Dropdown lists'!$T$2:$U$18,2,0))</f>
        <v/>
      </c>
      <c r="P257" s="122" t="str">
        <f t="shared" si="6"/>
        <v/>
      </c>
      <c r="Q257" s="122" t="str">
        <f t="shared" si="7"/>
        <v/>
      </c>
    </row>
    <row r="258" spans="3:17" x14ac:dyDescent="0.3">
      <c r="C258" s="112" t="str">
        <f>IF(B258="","",VLOOKUP(B258,'Carbon Asset Database'!$A$3:$AB$876,12,0))</f>
        <v/>
      </c>
      <c r="D258" s="108" t="str">
        <f>IF(B258="","",(VLOOKUP(B258,'Carbon Asset Database'!$A$3:$AB$876,4,0)&amp;" - "&amp;(VLOOKUP(B258,'Carbon Asset Database'!$A$3:$AB$876,5,0))))</f>
        <v/>
      </c>
      <c r="E258" s="108" t="str">
        <f>IF(B258="","",VLOOKUP(B258,'Carbon Asset Database'!$A$3:$AB$876,14,0))</f>
        <v/>
      </c>
      <c r="F258" s="116"/>
      <c r="G258" s="113" t="str">
        <f>IF(B258="","",F258*(VLOOKUP(B258,'Carbon Asset Database'!$A$3:$AB$876,16,0)))</f>
        <v/>
      </c>
      <c r="H258" s="116"/>
      <c r="I258" s="113" t="str">
        <f>IF(H258="","",IF(H258="Default",VLOOKUP(B258,'Carbon Asset Database'!$A$3:$AB$876,21,0),"N/A"))</f>
        <v/>
      </c>
      <c r="J258" s="113" t="str">
        <f>IF(H258="","",IF(H258="Default",VLOOKUP(B258,'Carbon Asset Database'!$A$3:$AB$876,22,0),"N/A"))</f>
        <v/>
      </c>
      <c r="K258" s="116"/>
      <c r="L258" s="116"/>
      <c r="M258" s="116" t="str">
        <f>IF(B258="","",F258*VLOOKUP(B258,'Carbon Asset Database'!$A$3:$AB$876,18,0))</f>
        <v/>
      </c>
      <c r="N258" s="116" t="str">
        <f>IF(B258="","",IF(H258="Default",F258*(VLOOKUP(B258,'Carbon Asset Database'!$A$3:$AB$876,19,0)),(G258/1000*K258*$U$2+G258/1000*L258*$U$3)))</f>
        <v/>
      </c>
      <c r="O258" s="121" t="str">
        <f>IF(A258="","",VLOOKUP(A258,'Dropdown lists'!$T$2:$U$18,2,0))</f>
        <v/>
      </c>
      <c r="P258" s="122" t="str">
        <f t="shared" si="6"/>
        <v/>
      </c>
      <c r="Q258" s="122" t="str">
        <f t="shared" si="7"/>
        <v/>
      </c>
    </row>
    <row r="259" spans="3:17" x14ac:dyDescent="0.3">
      <c r="C259" s="112" t="str">
        <f>IF(B259="","",VLOOKUP(B259,'Carbon Asset Database'!$A$3:$AB$876,12,0))</f>
        <v/>
      </c>
      <c r="D259" s="108" t="str">
        <f>IF(B259="","",(VLOOKUP(B259,'Carbon Asset Database'!$A$3:$AB$876,4,0)&amp;" - "&amp;(VLOOKUP(B259,'Carbon Asset Database'!$A$3:$AB$876,5,0))))</f>
        <v/>
      </c>
      <c r="E259" s="108" t="str">
        <f>IF(B259="","",VLOOKUP(B259,'Carbon Asset Database'!$A$3:$AB$876,14,0))</f>
        <v/>
      </c>
      <c r="F259" s="116"/>
      <c r="G259" s="113" t="str">
        <f>IF(B259="","",F259*(VLOOKUP(B259,'Carbon Asset Database'!$A$3:$AB$876,16,0)))</f>
        <v/>
      </c>
      <c r="H259" s="116"/>
      <c r="I259" s="113" t="str">
        <f>IF(H259="","",IF(H259="Default",VLOOKUP(B259,'Carbon Asset Database'!$A$3:$AB$876,21,0),"N/A"))</f>
        <v/>
      </c>
      <c r="J259" s="113" t="str">
        <f>IF(H259="","",IF(H259="Default",VLOOKUP(B259,'Carbon Asset Database'!$A$3:$AB$876,22,0),"N/A"))</f>
        <v/>
      </c>
      <c r="K259" s="116"/>
      <c r="L259" s="116"/>
      <c r="M259" s="116" t="str">
        <f>IF(B259="","",F259*VLOOKUP(B259,'Carbon Asset Database'!$A$3:$AB$876,18,0))</f>
        <v/>
      </c>
      <c r="N259" s="116" t="str">
        <f>IF(B259="","",IF(H259="Default",F259*(VLOOKUP(B259,'Carbon Asset Database'!$A$3:$AB$876,19,0)),(G259/1000*K259*$U$2+G259/1000*L259*$U$3)))</f>
        <v/>
      </c>
      <c r="O259" s="121" t="str">
        <f>IF(A259="","",VLOOKUP(A259,'Dropdown lists'!$T$2:$U$18,2,0))</f>
        <v/>
      </c>
      <c r="P259" s="122" t="str">
        <f t="shared" ref="P259:P322" si="8">IF(A259="","",IF(H259="Default",I259,K259))</f>
        <v/>
      </c>
      <c r="Q259" s="122" t="str">
        <f t="shared" ref="Q259:Q322" si="9">IF(A259="","",IF(H259="Default",J259,L259))</f>
        <v/>
      </c>
    </row>
    <row r="260" spans="3:17" x14ac:dyDescent="0.3">
      <c r="C260" s="112" t="str">
        <f>IF(B260="","",VLOOKUP(B260,'Carbon Asset Database'!$A$3:$AB$876,12,0))</f>
        <v/>
      </c>
      <c r="D260" s="108" t="str">
        <f>IF(B260="","",(VLOOKUP(B260,'Carbon Asset Database'!$A$3:$AB$876,4,0)&amp;" - "&amp;(VLOOKUP(B260,'Carbon Asset Database'!$A$3:$AB$876,5,0))))</f>
        <v/>
      </c>
      <c r="E260" s="108" t="str">
        <f>IF(B260="","",VLOOKUP(B260,'Carbon Asset Database'!$A$3:$AB$876,14,0))</f>
        <v/>
      </c>
      <c r="F260" s="116"/>
      <c r="G260" s="113" t="str">
        <f>IF(B260="","",F260*(VLOOKUP(B260,'Carbon Asset Database'!$A$3:$AB$876,16,0)))</f>
        <v/>
      </c>
      <c r="H260" s="116"/>
      <c r="I260" s="113" t="str">
        <f>IF(H260="","",IF(H260="Default",VLOOKUP(B260,'Carbon Asset Database'!$A$3:$AB$876,21,0),"N/A"))</f>
        <v/>
      </c>
      <c r="J260" s="113" t="str">
        <f>IF(H260="","",IF(H260="Default",VLOOKUP(B260,'Carbon Asset Database'!$A$3:$AB$876,22,0),"N/A"))</f>
        <v/>
      </c>
      <c r="K260" s="116"/>
      <c r="L260" s="116"/>
      <c r="M260" s="116" t="str">
        <f>IF(B260="","",F260*VLOOKUP(B260,'Carbon Asset Database'!$A$3:$AB$876,18,0))</f>
        <v/>
      </c>
      <c r="N260" s="116" t="str">
        <f>IF(B260="","",IF(H260="Default",F260*(VLOOKUP(B260,'Carbon Asset Database'!$A$3:$AB$876,19,0)),(G260/1000*K260*$U$2+G260/1000*L260*$U$3)))</f>
        <v/>
      </c>
      <c r="O260" s="121" t="str">
        <f>IF(A260="","",VLOOKUP(A260,'Dropdown lists'!$T$2:$U$18,2,0))</f>
        <v/>
      </c>
      <c r="P260" s="122" t="str">
        <f t="shared" si="8"/>
        <v/>
      </c>
      <c r="Q260" s="122" t="str">
        <f t="shared" si="9"/>
        <v/>
      </c>
    </row>
    <row r="261" spans="3:17" x14ac:dyDescent="0.3">
      <c r="C261" s="112" t="str">
        <f>IF(B261="","",VLOOKUP(B261,'Carbon Asset Database'!$A$3:$AB$876,12,0))</f>
        <v/>
      </c>
      <c r="D261" s="108" t="str">
        <f>IF(B261="","",(VLOOKUP(B261,'Carbon Asset Database'!$A$3:$AB$876,4,0)&amp;" - "&amp;(VLOOKUP(B261,'Carbon Asset Database'!$A$3:$AB$876,5,0))))</f>
        <v/>
      </c>
      <c r="E261" s="108" t="str">
        <f>IF(B261="","",VLOOKUP(B261,'Carbon Asset Database'!$A$3:$AB$876,14,0))</f>
        <v/>
      </c>
      <c r="F261" s="116"/>
      <c r="G261" s="113" t="str">
        <f>IF(B261="","",F261*(VLOOKUP(B261,'Carbon Asset Database'!$A$3:$AB$876,16,0)))</f>
        <v/>
      </c>
      <c r="H261" s="116"/>
      <c r="I261" s="113" t="str">
        <f>IF(H261="","",IF(H261="Default",VLOOKUP(B261,'Carbon Asset Database'!$A$3:$AB$876,21,0),"N/A"))</f>
        <v/>
      </c>
      <c r="J261" s="113" t="str">
        <f>IF(H261="","",IF(H261="Default",VLOOKUP(B261,'Carbon Asset Database'!$A$3:$AB$876,22,0),"N/A"))</f>
        <v/>
      </c>
      <c r="K261" s="116"/>
      <c r="L261" s="116"/>
      <c r="M261" s="116" t="str">
        <f>IF(B261="","",F261*VLOOKUP(B261,'Carbon Asset Database'!$A$3:$AB$876,18,0))</f>
        <v/>
      </c>
      <c r="N261" s="116" t="str">
        <f>IF(B261="","",IF(H261="Default",F261*(VLOOKUP(B261,'Carbon Asset Database'!$A$3:$AB$876,19,0)),(G261/1000*K261*$U$2+G261/1000*L261*$U$3)))</f>
        <v/>
      </c>
      <c r="O261" s="121" t="str">
        <f>IF(A261="","",VLOOKUP(A261,'Dropdown lists'!$T$2:$U$18,2,0))</f>
        <v/>
      </c>
      <c r="P261" s="122" t="str">
        <f t="shared" si="8"/>
        <v/>
      </c>
      <c r="Q261" s="122" t="str">
        <f t="shared" si="9"/>
        <v/>
      </c>
    </row>
    <row r="262" spans="3:17" x14ac:dyDescent="0.3">
      <c r="C262" s="112" t="str">
        <f>IF(B262="","",VLOOKUP(B262,'Carbon Asset Database'!$A$3:$AB$876,12,0))</f>
        <v/>
      </c>
      <c r="D262" s="108" t="str">
        <f>IF(B262="","",(VLOOKUP(B262,'Carbon Asset Database'!$A$3:$AB$876,4,0)&amp;" - "&amp;(VLOOKUP(B262,'Carbon Asset Database'!$A$3:$AB$876,5,0))))</f>
        <v/>
      </c>
      <c r="E262" s="108" t="str">
        <f>IF(B262="","",VLOOKUP(B262,'Carbon Asset Database'!$A$3:$AB$876,14,0))</f>
        <v/>
      </c>
      <c r="F262" s="116"/>
      <c r="G262" s="113" t="str">
        <f>IF(B262="","",F262*(VLOOKUP(B262,'Carbon Asset Database'!$A$3:$AB$876,16,0)))</f>
        <v/>
      </c>
      <c r="H262" s="116"/>
      <c r="I262" s="113" t="str">
        <f>IF(H262="","",IF(H262="Default",VLOOKUP(B262,'Carbon Asset Database'!$A$3:$AB$876,21,0),"N/A"))</f>
        <v/>
      </c>
      <c r="J262" s="113" t="str">
        <f>IF(H262="","",IF(H262="Default",VLOOKUP(B262,'Carbon Asset Database'!$A$3:$AB$876,22,0),"N/A"))</f>
        <v/>
      </c>
      <c r="K262" s="116"/>
      <c r="L262" s="116"/>
      <c r="M262" s="116" t="str">
        <f>IF(B262="","",F262*VLOOKUP(B262,'Carbon Asset Database'!$A$3:$AB$876,18,0))</f>
        <v/>
      </c>
      <c r="N262" s="116" t="str">
        <f>IF(B262="","",IF(H262="Default",F262*(VLOOKUP(B262,'Carbon Asset Database'!$A$3:$AB$876,19,0)),(G262/1000*K262*$U$2+G262/1000*L262*$U$3)))</f>
        <v/>
      </c>
      <c r="O262" s="121" t="str">
        <f>IF(A262="","",VLOOKUP(A262,'Dropdown lists'!$T$2:$U$18,2,0))</f>
        <v/>
      </c>
      <c r="P262" s="122" t="str">
        <f t="shared" si="8"/>
        <v/>
      </c>
      <c r="Q262" s="122" t="str">
        <f t="shared" si="9"/>
        <v/>
      </c>
    </row>
    <row r="263" spans="3:17" x14ac:dyDescent="0.3">
      <c r="C263" s="112" t="str">
        <f>IF(B263="","",VLOOKUP(B263,'Carbon Asset Database'!$A$3:$AB$876,12,0))</f>
        <v/>
      </c>
      <c r="D263" s="108" t="str">
        <f>IF(B263="","",(VLOOKUP(B263,'Carbon Asset Database'!$A$3:$AB$876,4,0)&amp;" - "&amp;(VLOOKUP(B263,'Carbon Asset Database'!$A$3:$AB$876,5,0))))</f>
        <v/>
      </c>
      <c r="E263" s="108" t="str">
        <f>IF(B263="","",VLOOKUP(B263,'Carbon Asset Database'!$A$3:$AB$876,14,0))</f>
        <v/>
      </c>
      <c r="F263" s="116"/>
      <c r="G263" s="113" t="str">
        <f>IF(B263="","",F263*(VLOOKUP(B263,'Carbon Asset Database'!$A$3:$AB$876,16,0)))</f>
        <v/>
      </c>
      <c r="H263" s="116"/>
      <c r="I263" s="113" t="str">
        <f>IF(H263="","",IF(H263="Default",VLOOKUP(B263,'Carbon Asset Database'!$A$3:$AB$876,21,0),"N/A"))</f>
        <v/>
      </c>
      <c r="J263" s="113" t="str">
        <f>IF(H263="","",IF(H263="Default",VLOOKUP(B263,'Carbon Asset Database'!$A$3:$AB$876,22,0),"N/A"))</f>
        <v/>
      </c>
      <c r="K263" s="116"/>
      <c r="L263" s="116"/>
      <c r="M263" s="116" t="str">
        <f>IF(B263="","",F263*VLOOKUP(B263,'Carbon Asset Database'!$A$3:$AB$876,18,0))</f>
        <v/>
      </c>
      <c r="N263" s="116" t="str">
        <f>IF(B263="","",IF(H263="Default",F263*(VLOOKUP(B263,'Carbon Asset Database'!$A$3:$AB$876,19,0)),(G263/1000*K263*$U$2+G263/1000*L263*$U$3)))</f>
        <v/>
      </c>
      <c r="O263" s="121" t="str">
        <f>IF(A263="","",VLOOKUP(A263,'Dropdown lists'!$T$2:$U$18,2,0))</f>
        <v/>
      </c>
      <c r="P263" s="122" t="str">
        <f t="shared" si="8"/>
        <v/>
      </c>
      <c r="Q263" s="122" t="str">
        <f t="shared" si="9"/>
        <v/>
      </c>
    </row>
    <row r="264" spans="3:17" x14ac:dyDescent="0.3">
      <c r="C264" s="112" t="str">
        <f>IF(B264="","",VLOOKUP(B264,'Carbon Asset Database'!$A$3:$AB$876,12,0))</f>
        <v/>
      </c>
      <c r="D264" s="108" t="str">
        <f>IF(B264="","",(VLOOKUP(B264,'Carbon Asset Database'!$A$3:$AB$876,4,0)&amp;" - "&amp;(VLOOKUP(B264,'Carbon Asset Database'!$A$3:$AB$876,5,0))))</f>
        <v/>
      </c>
      <c r="E264" s="108" t="str">
        <f>IF(B264="","",VLOOKUP(B264,'Carbon Asset Database'!$A$3:$AB$876,14,0))</f>
        <v/>
      </c>
      <c r="F264" s="116"/>
      <c r="G264" s="113" t="str">
        <f>IF(B264="","",F264*(VLOOKUP(B264,'Carbon Asset Database'!$A$3:$AB$876,16,0)))</f>
        <v/>
      </c>
      <c r="H264" s="116"/>
      <c r="I264" s="113" t="str">
        <f>IF(H264="","",IF(H264="Default",VLOOKUP(B264,'Carbon Asset Database'!$A$3:$AB$876,21,0),"N/A"))</f>
        <v/>
      </c>
      <c r="J264" s="113" t="str">
        <f>IF(H264="","",IF(H264="Default",VLOOKUP(B264,'Carbon Asset Database'!$A$3:$AB$876,22,0),"N/A"))</f>
        <v/>
      </c>
      <c r="K264" s="116"/>
      <c r="L264" s="116"/>
      <c r="M264" s="116" t="str">
        <f>IF(B264="","",F264*VLOOKUP(B264,'Carbon Asset Database'!$A$3:$AB$876,18,0))</f>
        <v/>
      </c>
      <c r="N264" s="116" t="str">
        <f>IF(B264="","",IF(H264="Default",F264*(VLOOKUP(B264,'Carbon Asset Database'!$A$3:$AB$876,19,0)),(G264/1000*K264*$U$2+G264/1000*L264*$U$3)))</f>
        <v/>
      </c>
      <c r="O264" s="121" t="str">
        <f>IF(A264="","",VLOOKUP(A264,'Dropdown lists'!$T$2:$U$18,2,0))</f>
        <v/>
      </c>
      <c r="P264" s="122" t="str">
        <f t="shared" si="8"/>
        <v/>
      </c>
      <c r="Q264" s="122" t="str">
        <f t="shared" si="9"/>
        <v/>
      </c>
    </row>
    <row r="265" spans="3:17" x14ac:dyDescent="0.3">
      <c r="C265" s="112" t="str">
        <f>IF(B265="","",VLOOKUP(B265,'Carbon Asset Database'!$A$3:$AB$876,12,0))</f>
        <v/>
      </c>
      <c r="D265" s="108" t="str">
        <f>IF(B265="","",(VLOOKUP(B265,'Carbon Asset Database'!$A$3:$AB$876,4,0)&amp;" - "&amp;(VLOOKUP(B265,'Carbon Asset Database'!$A$3:$AB$876,5,0))))</f>
        <v/>
      </c>
      <c r="E265" s="108" t="str">
        <f>IF(B265="","",VLOOKUP(B265,'Carbon Asset Database'!$A$3:$AB$876,14,0))</f>
        <v/>
      </c>
      <c r="F265" s="116"/>
      <c r="G265" s="113" t="str">
        <f>IF(B265="","",F265*(VLOOKUP(B265,'Carbon Asset Database'!$A$3:$AB$876,16,0)))</f>
        <v/>
      </c>
      <c r="H265" s="116"/>
      <c r="I265" s="113" t="str">
        <f>IF(H265="","",IF(H265="Default",VLOOKUP(B265,'Carbon Asset Database'!$A$3:$AB$876,21,0),"N/A"))</f>
        <v/>
      </c>
      <c r="J265" s="113" t="str">
        <f>IF(H265="","",IF(H265="Default",VLOOKUP(B265,'Carbon Asset Database'!$A$3:$AB$876,22,0),"N/A"))</f>
        <v/>
      </c>
      <c r="K265" s="116"/>
      <c r="L265" s="116"/>
      <c r="M265" s="116" t="str">
        <f>IF(B265="","",F265*VLOOKUP(B265,'Carbon Asset Database'!$A$3:$AB$876,18,0))</f>
        <v/>
      </c>
      <c r="N265" s="116" t="str">
        <f>IF(B265="","",IF(H265="Default",F265*(VLOOKUP(B265,'Carbon Asset Database'!$A$3:$AB$876,19,0)),(G265/1000*K265*$U$2+G265/1000*L265*$U$3)))</f>
        <v/>
      </c>
      <c r="O265" s="121" t="str">
        <f>IF(A265="","",VLOOKUP(A265,'Dropdown lists'!$T$2:$U$18,2,0))</f>
        <v/>
      </c>
      <c r="P265" s="122" t="str">
        <f t="shared" si="8"/>
        <v/>
      </c>
      <c r="Q265" s="122" t="str">
        <f t="shared" si="9"/>
        <v/>
      </c>
    </row>
    <row r="266" spans="3:17" x14ac:dyDescent="0.3">
      <c r="C266" s="112" t="str">
        <f>IF(B266="","",VLOOKUP(B266,'Carbon Asset Database'!$A$3:$AB$876,12,0))</f>
        <v/>
      </c>
      <c r="D266" s="108" t="str">
        <f>IF(B266="","",(VLOOKUP(B266,'Carbon Asset Database'!$A$3:$AB$876,4,0)&amp;" - "&amp;(VLOOKUP(B266,'Carbon Asset Database'!$A$3:$AB$876,5,0))))</f>
        <v/>
      </c>
      <c r="E266" s="108" t="str">
        <f>IF(B266="","",VLOOKUP(B266,'Carbon Asset Database'!$A$3:$AB$876,14,0))</f>
        <v/>
      </c>
      <c r="F266" s="116"/>
      <c r="G266" s="113" t="str">
        <f>IF(B266="","",F266*(VLOOKUP(B266,'Carbon Asset Database'!$A$3:$AB$876,16,0)))</f>
        <v/>
      </c>
      <c r="H266" s="116"/>
      <c r="I266" s="113" t="str">
        <f>IF(H266="","",IF(H266="Default",VLOOKUP(B266,'Carbon Asset Database'!$A$3:$AB$876,21,0),"N/A"))</f>
        <v/>
      </c>
      <c r="J266" s="113" t="str">
        <f>IF(H266="","",IF(H266="Default",VLOOKUP(B266,'Carbon Asset Database'!$A$3:$AB$876,22,0),"N/A"))</f>
        <v/>
      </c>
      <c r="K266" s="116"/>
      <c r="L266" s="116"/>
      <c r="M266" s="116" t="str">
        <f>IF(B266="","",F266*VLOOKUP(B266,'Carbon Asset Database'!$A$3:$AB$876,18,0))</f>
        <v/>
      </c>
      <c r="N266" s="116" t="str">
        <f>IF(B266="","",IF(H266="Default",F266*(VLOOKUP(B266,'Carbon Asset Database'!$A$3:$AB$876,19,0)),(G266/1000*K266*$U$2+G266/1000*L266*$U$3)))</f>
        <v/>
      </c>
      <c r="O266" s="121" t="str">
        <f>IF(A266="","",VLOOKUP(A266,'Dropdown lists'!$T$2:$U$18,2,0))</f>
        <v/>
      </c>
      <c r="P266" s="122" t="str">
        <f t="shared" si="8"/>
        <v/>
      </c>
      <c r="Q266" s="122" t="str">
        <f t="shared" si="9"/>
        <v/>
      </c>
    </row>
    <row r="267" spans="3:17" x14ac:dyDescent="0.3">
      <c r="C267" s="112" t="str">
        <f>IF(B267="","",VLOOKUP(B267,'Carbon Asset Database'!$A$3:$AB$876,12,0))</f>
        <v/>
      </c>
      <c r="D267" s="108" t="str">
        <f>IF(B267="","",(VLOOKUP(B267,'Carbon Asset Database'!$A$3:$AB$876,4,0)&amp;" - "&amp;(VLOOKUP(B267,'Carbon Asset Database'!$A$3:$AB$876,5,0))))</f>
        <v/>
      </c>
      <c r="E267" s="108" t="str">
        <f>IF(B267="","",VLOOKUP(B267,'Carbon Asset Database'!$A$3:$AB$876,14,0))</f>
        <v/>
      </c>
      <c r="F267" s="116"/>
      <c r="G267" s="113" t="str">
        <f>IF(B267="","",F267*(VLOOKUP(B267,'Carbon Asset Database'!$A$3:$AB$876,16,0)))</f>
        <v/>
      </c>
      <c r="H267" s="116"/>
      <c r="I267" s="113" t="str">
        <f>IF(H267="","",IF(H267="Default",VLOOKUP(B267,'Carbon Asset Database'!$A$3:$AB$876,21,0),"N/A"))</f>
        <v/>
      </c>
      <c r="J267" s="113" t="str">
        <f>IF(H267="","",IF(H267="Default",VLOOKUP(B267,'Carbon Asset Database'!$A$3:$AB$876,22,0),"N/A"))</f>
        <v/>
      </c>
      <c r="K267" s="116"/>
      <c r="L267" s="116"/>
      <c r="M267" s="116" t="str">
        <f>IF(B267="","",F267*VLOOKUP(B267,'Carbon Asset Database'!$A$3:$AB$876,18,0))</f>
        <v/>
      </c>
      <c r="N267" s="116" t="str">
        <f>IF(B267="","",IF(H267="Default",F267*(VLOOKUP(B267,'Carbon Asset Database'!$A$3:$AB$876,19,0)),(G267/1000*K267*$U$2+G267/1000*L267*$U$3)))</f>
        <v/>
      </c>
      <c r="O267" s="121" t="str">
        <f>IF(A267="","",VLOOKUP(A267,'Dropdown lists'!$T$2:$U$18,2,0))</f>
        <v/>
      </c>
      <c r="P267" s="122" t="str">
        <f t="shared" si="8"/>
        <v/>
      </c>
      <c r="Q267" s="122" t="str">
        <f t="shared" si="9"/>
        <v/>
      </c>
    </row>
    <row r="268" spans="3:17" x14ac:dyDescent="0.3">
      <c r="C268" s="112" t="str">
        <f>IF(B268="","",VLOOKUP(B268,'Carbon Asset Database'!$A$3:$AB$876,12,0))</f>
        <v/>
      </c>
      <c r="D268" s="108" t="str">
        <f>IF(B268="","",(VLOOKUP(B268,'Carbon Asset Database'!$A$3:$AB$876,4,0)&amp;" - "&amp;(VLOOKUP(B268,'Carbon Asset Database'!$A$3:$AB$876,5,0))))</f>
        <v/>
      </c>
      <c r="E268" s="108" t="str">
        <f>IF(B268="","",VLOOKUP(B268,'Carbon Asset Database'!$A$3:$AB$876,14,0))</f>
        <v/>
      </c>
      <c r="F268" s="116"/>
      <c r="G268" s="113" t="str">
        <f>IF(B268="","",F268*(VLOOKUP(B268,'Carbon Asset Database'!$A$3:$AB$876,16,0)))</f>
        <v/>
      </c>
      <c r="H268" s="116"/>
      <c r="I268" s="113" t="str">
        <f>IF(H268="","",IF(H268="Default",VLOOKUP(B268,'Carbon Asset Database'!$A$3:$AB$876,21,0),"N/A"))</f>
        <v/>
      </c>
      <c r="J268" s="113" t="str">
        <f>IF(H268="","",IF(H268="Default",VLOOKUP(B268,'Carbon Asset Database'!$A$3:$AB$876,22,0),"N/A"))</f>
        <v/>
      </c>
      <c r="K268" s="116"/>
      <c r="L268" s="116"/>
      <c r="M268" s="116" t="str">
        <f>IF(B268="","",F268*VLOOKUP(B268,'Carbon Asset Database'!$A$3:$AB$876,18,0))</f>
        <v/>
      </c>
      <c r="N268" s="116" t="str">
        <f>IF(B268="","",IF(H268="Default",F268*(VLOOKUP(B268,'Carbon Asset Database'!$A$3:$AB$876,19,0)),(G268/1000*K268*$U$2+G268/1000*L268*$U$3)))</f>
        <v/>
      </c>
      <c r="O268" s="121" t="str">
        <f>IF(A268="","",VLOOKUP(A268,'Dropdown lists'!$T$2:$U$18,2,0))</f>
        <v/>
      </c>
      <c r="P268" s="122" t="str">
        <f t="shared" si="8"/>
        <v/>
      </c>
      <c r="Q268" s="122" t="str">
        <f t="shared" si="9"/>
        <v/>
      </c>
    </row>
    <row r="269" spans="3:17" x14ac:dyDescent="0.3">
      <c r="C269" s="112" t="str">
        <f>IF(B269="","",VLOOKUP(B269,'Carbon Asset Database'!$A$3:$AB$876,12,0))</f>
        <v/>
      </c>
      <c r="D269" s="108" t="str">
        <f>IF(B269="","",(VLOOKUP(B269,'Carbon Asset Database'!$A$3:$AB$876,4,0)&amp;" - "&amp;(VLOOKUP(B269,'Carbon Asset Database'!$A$3:$AB$876,5,0))))</f>
        <v/>
      </c>
      <c r="E269" s="108" t="str">
        <f>IF(B269="","",VLOOKUP(B269,'Carbon Asset Database'!$A$3:$AB$876,14,0))</f>
        <v/>
      </c>
      <c r="F269" s="116"/>
      <c r="G269" s="113" t="str">
        <f>IF(B269="","",F269*(VLOOKUP(B269,'Carbon Asset Database'!$A$3:$AB$876,16,0)))</f>
        <v/>
      </c>
      <c r="H269" s="116"/>
      <c r="I269" s="113" t="str">
        <f>IF(H269="","",IF(H269="Default",VLOOKUP(B269,'Carbon Asset Database'!$A$3:$AB$876,21,0),"N/A"))</f>
        <v/>
      </c>
      <c r="J269" s="113" t="str">
        <f>IF(H269="","",IF(H269="Default",VLOOKUP(B269,'Carbon Asset Database'!$A$3:$AB$876,22,0),"N/A"))</f>
        <v/>
      </c>
      <c r="K269" s="116"/>
      <c r="L269" s="116"/>
      <c r="M269" s="116" t="str">
        <f>IF(B269="","",F269*VLOOKUP(B269,'Carbon Asset Database'!$A$3:$AB$876,18,0))</f>
        <v/>
      </c>
      <c r="N269" s="116" t="str">
        <f>IF(B269="","",IF(H269="Default",F269*(VLOOKUP(B269,'Carbon Asset Database'!$A$3:$AB$876,19,0)),(G269/1000*K269*$U$2+G269/1000*L269*$U$3)))</f>
        <v/>
      </c>
      <c r="O269" s="121" t="str">
        <f>IF(A269="","",VLOOKUP(A269,'Dropdown lists'!$T$2:$U$18,2,0))</f>
        <v/>
      </c>
      <c r="P269" s="122" t="str">
        <f t="shared" si="8"/>
        <v/>
      </c>
      <c r="Q269" s="122" t="str">
        <f t="shared" si="9"/>
        <v/>
      </c>
    </row>
    <row r="270" spans="3:17" x14ac:dyDescent="0.3">
      <c r="C270" s="112" t="str">
        <f>IF(B270="","",VLOOKUP(B270,'Carbon Asset Database'!$A$3:$AB$876,12,0))</f>
        <v/>
      </c>
      <c r="D270" s="108" t="str">
        <f>IF(B270="","",(VLOOKUP(B270,'Carbon Asset Database'!$A$3:$AB$876,4,0)&amp;" - "&amp;(VLOOKUP(B270,'Carbon Asset Database'!$A$3:$AB$876,5,0))))</f>
        <v/>
      </c>
      <c r="E270" s="108" t="str">
        <f>IF(B270="","",VLOOKUP(B270,'Carbon Asset Database'!$A$3:$AB$876,14,0))</f>
        <v/>
      </c>
      <c r="F270" s="116"/>
      <c r="G270" s="113" t="str">
        <f>IF(B270="","",F270*(VLOOKUP(B270,'Carbon Asset Database'!$A$3:$AB$876,16,0)))</f>
        <v/>
      </c>
      <c r="H270" s="116"/>
      <c r="I270" s="113" t="str">
        <f>IF(H270="","",IF(H270="Default",VLOOKUP(B270,'Carbon Asset Database'!$A$3:$AB$876,21,0),"N/A"))</f>
        <v/>
      </c>
      <c r="J270" s="113" t="str">
        <f>IF(H270="","",IF(H270="Default",VLOOKUP(B270,'Carbon Asset Database'!$A$3:$AB$876,22,0),"N/A"))</f>
        <v/>
      </c>
      <c r="K270" s="116"/>
      <c r="L270" s="116"/>
      <c r="M270" s="116" t="str">
        <f>IF(B270="","",F270*VLOOKUP(B270,'Carbon Asset Database'!$A$3:$AB$876,18,0))</f>
        <v/>
      </c>
      <c r="N270" s="116" t="str">
        <f>IF(B270="","",IF(H270="Default",F270*(VLOOKUP(B270,'Carbon Asset Database'!$A$3:$AB$876,19,0)),(G270/1000*K270*$U$2+G270/1000*L270*$U$3)))</f>
        <v/>
      </c>
      <c r="O270" s="121" t="str">
        <f>IF(A270="","",VLOOKUP(A270,'Dropdown lists'!$T$2:$U$18,2,0))</f>
        <v/>
      </c>
      <c r="P270" s="122" t="str">
        <f t="shared" si="8"/>
        <v/>
      </c>
      <c r="Q270" s="122" t="str">
        <f t="shared" si="9"/>
        <v/>
      </c>
    </row>
    <row r="271" spans="3:17" x14ac:dyDescent="0.3">
      <c r="C271" s="112" t="str">
        <f>IF(B271="","",VLOOKUP(B271,'Carbon Asset Database'!$A$3:$AB$876,12,0))</f>
        <v/>
      </c>
      <c r="D271" s="108" t="str">
        <f>IF(B271="","",(VLOOKUP(B271,'Carbon Asset Database'!$A$3:$AB$876,4,0)&amp;" - "&amp;(VLOOKUP(B271,'Carbon Asset Database'!$A$3:$AB$876,5,0))))</f>
        <v/>
      </c>
      <c r="E271" s="108" t="str">
        <f>IF(B271="","",VLOOKUP(B271,'Carbon Asset Database'!$A$3:$AB$876,14,0))</f>
        <v/>
      </c>
      <c r="F271" s="116"/>
      <c r="G271" s="113" t="str">
        <f>IF(B271="","",F271*(VLOOKUP(B271,'Carbon Asset Database'!$A$3:$AB$876,16,0)))</f>
        <v/>
      </c>
      <c r="H271" s="116"/>
      <c r="I271" s="113" t="str">
        <f>IF(H271="","",IF(H271="Default",VLOOKUP(B271,'Carbon Asset Database'!$A$3:$AB$876,21,0),"N/A"))</f>
        <v/>
      </c>
      <c r="J271" s="113" t="str">
        <f>IF(H271="","",IF(H271="Default",VLOOKUP(B271,'Carbon Asset Database'!$A$3:$AB$876,22,0),"N/A"))</f>
        <v/>
      </c>
      <c r="K271" s="116"/>
      <c r="L271" s="116"/>
      <c r="M271" s="116" t="str">
        <f>IF(B271="","",F271*VLOOKUP(B271,'Carbon Asset Database'!$A$3:$AB$876,18,0))</f>
        <v/>
      </c>
      <c r="N271" s="116" t="str">
        <f>IF(B271="","",IF(H271="Default",F271*(VLOOKUP(B271,'Carbon Asset Database'!$A$3:$AB$876,19,0)),(G271/1000*K271*$U$2+G271/1000*L271*$U$3)))</f>
        <v/>
      </c>
      <c r="O271" s="121" t="str">
        <f>IF(A271="","",VLOOKUP(A271,'Dropdown lists'!$T$2:$U$18,2,0))</f>
        <v/>
      </c>
      <c r="P271" s="122" t="str">
        <f t="shared" si="8"/>
        <v/>
      </c>
      <c r="Q271" s="122" t="str">
        <f t="shared" si="9"/>
        <v/>
      </c>
    </row>
    <row r="272" spans="3:17" x14ac:dyDescent="0.3">
      <c r="C272" s="112" t="str">
        <f>IF(B272="","",VLOOKUP(B272,'Carbon Asset Database'!$A$3:$AB$876,12,0))</f>
        <v/>
      </c>
      <c r="D272" s="108" t="str">
        <f>IF(B272="","",(VLOOKUP(B272,'Carbon Asset Database'!$A$3:$AB$876,4,0)&amp;" - "&amp;(VLOOKUP(B272,'Carbon Asset Database'!$A$3:$AB$876,5,0))))</f>
        <v/>
      </c>
      <c r="E272" s="108" t="str">
        <f>IF(B272="","",VLOOKUP(B272,'Carbon Asset Database'!$A$3:$AB$876,14,0))</f>
        <v/>
      </c>
      <c r="F272" s="116"/>
      <c r="G272" s="113" t="str">
        <f>IF(B272="","",F272*(VLOOKUP(B272,'Carbon Asset Database'!$A$3:$AB$876,16,0)))</f>
        <v/>
      </c>
      <c r="H272" s="116"/>
      <c r="I272" s="113" t="str">
        <f>IF(H272="","",IF(H272="Default",VLOOKUP(B272,'Carbon Asset Database'!$A$3:$AB$876,21,0),"N/A"))</f>
        <v/>
      </c>
      <c r="J272" s="113" t="str">
        <f>IF(H272="","",IF(H272="Default",VLOOKUP(B272,'Carbon Asset Database'!$A$3:$AB$876,22,0),"N/A"))</f>
        <v/>
      </c>
      <c r="K272" s="116"/>
      <c r="L272" s="116"/>
      <c r="M272" s="116" t="str">
        <f>IF(B272="","",F272*VLOOKUP(B272,'Carbon Asset Database'!$A$3:$AB$876,18,0))</f>
        <v/>
      </c>
      <c r="N272" s="116" t="str">
        <f>IF(B272="","",IF(H272="Default",F272*(VLOOKUP(B272,'Carbon Asset Database'!$A$3:$AB$876,19,0)),(G272/1000*K272*$U$2+G272/1000*L272*$U$3)))</f>
        <v/>
      </c>
      <c r="O272" s="121" t="str">
        <f>IF(A272="","",VLOOKUP(A272,'Dropdown lists'!$T$2:$U$18,2,0))</f>
        <v/>
      </c>
      <c r="P272" s="122" t="str">
        <f t="shared" si="8"/>
        <v/>
      </c>
      <c r="Q272" s="122" t="str">
        <f t="shared" si="9"/>
        <v/>
      </c>
    </row>
    <row r="273" spans="3:17" x14ac:dyDescent="0.3">
      <c r="C273" s="112" t="str">
        <f>IF(B273="","",VLOOKUP(B273,'Carbon Asset Database'!$A$3:$AB$876,12,0))</f>
        <v/>
      </c>
      <c r="D273" s="108" t="str">
        <f>IF(B273="","",(VLOOKUP(B273,'Carbon Asset Database'!$A$3:$AB$876,4,0)&amp;" - "&amp;(VLOOKUP(B273,'Carbon Asset Database'!$A$3:$AB$876,5,0))))</f>
        <v/>
      </c>
      <c r="E273" s="108" t="str">
        <f>IF(B273="","",VLOOKUP(B273,'Carbon Asset Database'!$A$3:$AB$876,14,0))</f>
        <v/>
      </c>
      <c r="F273" s="116"/>
      <c r="G273" s="113" t="str">
        <f>IF(B273="","",F273*(VLOOKUP(B273,'Carbon Asset Database'!$A$3:$AB$876,16,0)))</f>
        <v/>
      </c>
      <c r="H273" s="116"/>
      <c r="I273" s="113" t="str">
        <f>IF(H273="","",IF(H273="Default",VLOOKUP(B273,'Carbon Asset Database'!$A$3:$AB$876,21,0),"N/A"))</f>
        <v/>
      </c>
      <c r="J273" s="113" t="str">
        <f>IF(H273="","",IF(H273="Default",VLOOKUP(B273,'Carbon Asset Database'!$A$3:$AB$876,22,0),"N/A"))</f>
        <v/>
      </c>
      <c r="K273" s="116"/>
      <c r="L273" s="116"/>
      <c r="M273" s="116" t="str">
        <f>IF(B273="","",F273*VLOOKUP(B273,'Carbon Asset Database'!$A$3:$AB$876,18,0))</f>
        <v/>
      </c>
      <c r="N273" s="116" t="str">
        <f>IF(B273="","",IF(H273="Default",F273*(VLOOKUP(B273,'Carbon Asset Database'!$A$3:$AB$876,19,0)),(G273/1000*K273*$U$2+G273/1000*L273*$U$3)))</f>
        <v/>
      </c>
      <c r="O273" s="121" t="str">
        <f>IF(A273="","",VLOOKUP(A273,'Dropdown lists'!$T$2:$U$18,2,0))</f>
        <v/>
      </c>
      <c r="P273" s="122" t="str">
        <f t="shared" si="8"/>
        <v/>
      </c>
      <c r="Q273" s="122" t="str">
        <f t="shared" si="9"/>
        <v/>
      </c>
    </row>
    <row r="274" spans="3:17" x14ac:dyDescent="0.3">
      <c r="C274" s="112" t="str">
        <f>IF(B274="","",VLOOKUP(B274,'Carbon Asset Database'!$A$3:$AB$876,12,0))</f>
        <v/>
      </c>
      <c r="D274" s="108" t="str">
        <f>IF(B274="","",(VLOOKUP(B274,'Carbon Asset Database'!$A$3:$AB$876,4,0)&amp;" - "&amp;(VLOOKUP(B274,'Carbon Asset Database'!$A$3:$AB$876,5,0))))</f>
        <v/>
      </c>
      <c r="E274" s="108" t="str">
        <f>IF(B274="","",VLOOKUP(B274,'Carbon Asset Database'!$A$3:$AB$876,14,0))</f>
        <v/>
      </c>
      <c r="F274" s="116"/>
      <c r="G274" s="113" t="str">
        <f>IF(B274="","",F274*(VLOOKUP(B274,'Carbon Asset Database'!$A$3:$AB$876,16,0)))</f>
        <v/>
      </c>
      <c r="H274" s="116"/>
      <c r="I274" s="113" t="str">
        <f>IF(H274="","",IF(H274="Default",VLOOKUP(B274,'Carbon Asset Database'!$A$3:$AB$876,21,0),"N/A"))</f>
        <v/>
      </c>
      <c r="J274" s="113" t="str">
        <f>IF(H274="","",IF(H274="Default",VLOOKUP(B274,'Carbon Asset Database'!$A$3:$AB$876,22,0),"N/A"))</f>
        <v/>
      </c>
      <c r="K274" s="116"/>
      <c r="L274" s="116"/>
      <c r="M274" s="116" t="str">
        <f>IF(B274="","",F274*VLOOKUP(B274,'Carbon Asset Database'!$A$3:$AB$876,18,0))</f>
        <v/>
      </c>
      <c r="N274" s="116" t="str">
        <f>IF(B274="","",IF(H274="Default",F274*(VLOOKUP(B274,'Carbon Asset Database'!$A$3:$AB$876,19,0)),(G274/1000*K274*$U$2+G274/1000*L274*$U$3)))</f>
        <v/>
      </c>
      <c r="O274" s="121" t="str">
        <f>IF(A274="","",VLOOKUP(A274,'Dropdown lists'!$T$2:$U$18,2,0))</f>
        <v/>
      </c>
      <c r="P274" s="122" t="str">
        <f t="shared" si="8"/>
        <v/>
      </c>
      <c r="Q274" s="122" t="str">
        <f t="shared" si="9"/>
        <v/>
      </c>
    </row>
    <row r="275" spans="3:17" x14ac:dyDescent="0.3">
      <c r="C275" s="112" t="str">
        <f>IF(B275="","",VLOOKUP(B275,'Carbon Asset Database'!$A$3:$AB$876,12,0))</f>
        <v/>
      </c>
      <c r="D275" s="108" t="str">
        <f>IF(B275="","",(VLOOKUP(B275,'Carbon Asset Database'!$A$3:$AB$876,4,0)&amp;" - "&amp;(VLOOKUP(B275,'Carbon Asset Database'!$A$3:$AB$876,5,0))))</f>
        <v/>
      </c>
      <c r="E275" s="108" t="str">
        <f>IF(B275="","",VLOOKUP(B275,'Carbon Asset Database'!$A$3:$AB$876,14,0))</f>
        <v/>
      </c>
      <c r="F275" s="116"/>
      <c r="G275" s="113" t="str">
        <f>IF(B275="","",F275*(VLOOKUP(B275,'Carbon Asset Database'!$A$3:$AB$876,16,0)))</f>
        <v/>
      </c>
      <c r="H275" s="116"/>
      <c r="I275" s="113" t="str">
        <f>IF(H275="","",IF(H275="Default",VLOOKUP(B275,'Carbon Asset Database'!$A$3:$AB$876,21,0),"N/A"))</f>
        <v/>
      </c>
      <c r="J275" s="113" t="str">
        <f>IF(H275="","",IF(H275="Default",VLOOKUP(B275,'Carbon Asset Database'!$A$3:$AB$876,22,0),"N/A"))</f>
        <v/>
      </c>
      <c r="K275" s="116"/>
      <c r="L275" s="116"/>
      <c r="M275" s="116" t="str">
        <f>IF(B275="","",F275*VLOOKUP(B275,'Carbon Asset Database'!$A$3:$AB$876,18,0))</f>
        <v/>
      </c>
      <c r="N275" s="116" t="str">
        <f>IF(B275="","",IF(H275="Default",F275*(VLOOKUP(B275,'Carbon Asset Database'!$A$3:$AB$876,19,0)),(G275/1000*K275*$U$2+G275/1000*L275*$U$3)))</f>
        <v/>
      </c>
      <c r="O275" s="121" t="str">
        <f>IF(A275="","",VLOOKUP(A275,'Dropdown lists'!$T$2:$U$18,2,0))</f>
        <v/>
      </c>
      <c r="P275" s="122" t="str">
        <f t="shared" si="8"/>
        <v/>
      </c>
      <c r="Q275" s="122" t="str">
        <f t="shared" si="9"/>
        <v/>
      </c>
    </row>
    <row r="276" spans="3:17" x14ac:dyDescent="0.3">
      <c r="C276" s="112" t="str">
        <f>IF(B276="","",VLOOKUP(B276,'Carbon Asset Database'!$A$3:$AB$876,12,0))</f>
        <v/>
      </c>
      <c r="D276" s="108" t="str">
        <f>IF(B276="","",(VLOOKUP(B276,'Carbon Asset Database'!$A$3:$AB$876,4,0)&amp;" - "&amp;(VLOOKUP(B276,'Carbon Asset Database'!$A$3:$AB$876,5,0))))</f>
        <v/>
      </c>
      <c r="E276" s="108" t="str">
        <f>IF(B276="","",VLOOKUP(B276,'Carbon Asset Database'!$A$3:$AB$876,14,0))</f>
        <v/>
      </c>
      <c r="F276" s="116"/>
      <c r="G276" s="113" t="str">
        <f>IF(B276="","",F276*(VLOOKUP(B276,'Carbon Asset Database'!$A$3:$AB$876,16,0)))</f>
        <v/>
      </c>
      <c r="H276" s="116"/>
      <c r="I276" s="113" t="str">
        <f>IF(H276="","",IF(H276="Default",VLOOKUP(B276,'Carbon Asset Database'!$A$3:$AB$876,21,0),"N/A"))</f>
        <v/>
      </c>
      <c r="J276" s="113" t="str">
        <f>IF(H276="","",IF(H276="Default",VLOOKUP(B276,'Carbon Asset Database'!$A$3:$AB$876,22,0),"N/A"))</f>
        <v/>
      </c>
      <c r="K276" s="116"/>
      <c r="L276" s="116"/>
      <c r="M276" s="116" t="str">
        <f>IF(B276="","",F276*VLOOKUP(B276,'Carbon Asset Database'!$A$3:$AB$876,18,0))</f>
        <v/>
      </c>
      <c r="N276" s="116" t="str">
        <f>IF(B276="","",IF(H276="Default",F276*(VLOOKUP(B276,'Carbon Asset Database'!$A$3:$AB$876,19,0)),(G276/1000*K276*$U$2+G276/1000*L276*$U$3)))</f>
        <v/>
      </c>
      <c r="O276" s="121" t="str">
        <f>IF(A276="","",VLOOKUP(A276,'Dropdown lists'!$T$2:$U$18,2,0))</f>
        <v/>
      </c>
      <c r="P276" s="122" t="str">
        <f t="shared" si="8"/>
        <v/>
      </c>
      <c r="Q276" s="122" t="str">
        <f t="shared" si="9"/>
        <v/>
      </c>
    </row>
    <row r="277" spans="3:17" x14ac:dyDescent="0.3">
      <c r="C277" s="112" t="str">
        <f>IF(B277="","",VLOOKUP(B277,'Carbon Asset Database'!$A$3:$AB$876,12,0))</f>
        <v/>
      </c>
      <c r="D277" s="108" t="str">
        <f>IF(B277="","",(VLOOKUP(B277,'Carbon Asset Database'!$A$3:$AB$876,4,0)&amp;" - "&amp;(VLOOKUP(B277,'Carbon Asset Database'!$A$3:$AB$876,5,0))))</f>
        <v/>
      </c>
      <c r="E277" s="108" t="str">
        <f>IF(B277="","",VLOOKUP(B277,'Carbon Asset Database'!$A$3:$AB$876,14,0))</f>
        <v/>
      </c>
      <c r="F277" s="116"/>
      <c r="G277" s="113" t="str">
        <f>IF(B277="","",F277*(VLOOKUP(B277,'Carbon Asset Database'!$A$3:$AB$876,16,0)))</f>
        <v/>
      </c>
      <c r="H277" s="116"/>
      <c r="I277" s="113" t="str">
        <f>IF(H277="","",IF(H277="Default",VLOOKUP(B277,'Carbon Asset Database'!$A$3:$AB$876,21,0),"N/A"))</f>
        <v/>
      </c>
      <c r="J277" s="113" t="str">
        <f>IF(H277="","",IF(H277="Default",VLOOKUP(B277,'Carbon Asset Database'!$A$3:$AB$876,22,0),"N/A"))</f>
        <v/>
      </c>
      <c r="K277" s="116"/>
      <c r="L277" s="116"/>
      <c r="M277" s="116" t="str">
        <f>IF(B277="","",F277*VLOOKUP(B277,'Carbon Asset Database'!$A$3:$AB$876,18,0))</f>
        <v/>
      </c>
      <c r="N277" s="116" t="str">
        <f>IF(B277="","",IF(H277="Default",F277*(VLOOKUP(B277,'Carbon Asset Database'!$A$3:$AB$876,19,0)),(G277/1000*K277*$U$2+G277/1000*L277*$U$3)))</f>
        <v/>
      </c>
      <c r="O277" s="121" t="str">
        <f>IF(A277="","",VLOOKUP(A277,'Dropdown lists'!$T$2:$U$18,2,0))</f>
        <v/>
      </c>
      <c r="P277" s="122" t="str">
        <f t="shared" si="8"/>
        <v/>
      </c>
      <c r="Q277" s="122" t="str">
        <f t="shared" si="9"/>
        <v/>
      </c>
    </row>
    <row r="278" spans="3:17" x14ac:dyDescent="0.3">
      <c r="C278" s="112" t="str">
        <f>IF(B278="","",VLOOKUP(B278,'Carbon Asset Database'!$A$3:$AB$876,12,0))</f>
        <v/>
      </c>
      <c r="D278" s="108" t="str">
        <f>IF(B278="","",(VLOOKUP(B278,'Carbon Asset Database'!$A$3:$AB$876,4,0)&amp;" - "&amp;(VLOOKUP(B278,'Carbon Asset Database'!$A$3:$AB$876,5,0))))</f>
        <v/>
      </c>
      <c r="E278" s="108" t="str">
        <f>IF(B278="","",VLOOKUP(B278,'Carbon Asset Database'!$A$3:$AB$876,14,0))</f>
        <v/>
      </c>
      <c r="F278" s="116"/>
      <c r="G278" s="113" t="str">
        <f>IF(B278="","",F278*(VLOOKUP(B278,'Carbon Asset Database'!$A$3:$AB$876,16,0)))</f>
        <v/>
      </c>
      <c r="H278" s="116"/>
      <c r="I278" s="113" t="str">
        <f>IF(H278="","",IF(H278="Default",VLOOKUP(B278,'Carbon Asset Database'!$A$3:$AB$876,21,0),"N/A"))</f>
        <v/>
      </c>
      <c r="J278" s="113" t="str">
        <f>IF(H278="","",IF(H278="Default",VLOOKUP(B278,'Carbon Asset Database'!$A$3:$AB$876,22,0),"N/A"))</f>
        <v/>
      </c>
      <c r="K278" s="116"/>
      <c r="L278" s="116"/>
      <c r="M278" s="116" t="str">
        <f>IF(B278="","",F278*VLOOKUP(B278,'Carbon Asset Database'!$A$3:$AB$876,18,0))</f>
        <v/>
      </c>
      <c r="N278" s="116" t="str">
        <f>IF(B278="","",IF(H278="Default",F278*(VLOOKUP(B278,'Carbon Asset Database'!$A$3:$AB$876,19,0)),(G278/1000*K278*$U$2+G278/1000*L278*$U$3)))</f>
        <v/>
      </c>
      <c r="O278" s="121" t="str">
        <f>IF(A278="","",VLOOKUP(A278,'Dropdown lists'!$T$2:$U$18,2,0))</f>
        <v/>
      </c>
      <c r="P278" s="122" t="str">
        <f t="shared" si="8"/>
        <v/>
      </c>
      <c r="Q278" s="122" t="str">
        <f t="shared" si="9"/>
        <v/>
      </c>
    </row>
    <row r="279" spans="3:17" x14ac:dyDescent="0.3">
      <c r="C279" s="112" t="str">
        <f>IF(B279="","",VLOOKUP(B279,'Carbon Asset Database'!$A$3:$AB$876,12,0))</f>
        <v/>
      </c>
      <c r="D279" s="108" t="str">
        <f>IF(B279="","",(VLOOKUP(B279,'Carbon Asset Database'!$A$3:$AB$876,4,0)&amp;" - "&amp;(VLOOKUP(B279,'Carbon Asset Database'!$A$3:$AB$876,5,0))))</f>
        <v/>
      </c>
      <c r="E279" s="108" t="str">
        <f>IF(B279="","",VLOOKUP(B279,'Carbon Asset Database'!$A$3:$AB$876,14,0))</f>
        <v/>
      </c>
      <c r="F279" s="116"/>
      <c r="G279" s="113" t="str">
        <f>IF(B279="","",F279*(VLOOKUP(B279,'Carbon Asset Database'!$A$3:$AB$876,16,0)))</f>
        <v/>
      </c>
      <c r="H279" s="116"/>
      <c r="I279" s="113" t="str">
        <f>IF(H279="","",IF(H279="Default",VLOOKUP(B279,'Carbon Asset Database'!$A$3:$AB$876,21,0),"N/A"))</f>
        <v/>
      </c>
      <c r="J279" s="113" t="str">
        <f>IF(H279="","",IF(H279="Default",VLOOKUP(B279,'Carbon Asset Database'!$A$3:$AB$876,22,0),"N/A"))</f>
        <v/>
      </c>
      <c r="K279" s="116"/>
      <c r="L279" s="116"/>
      <c r="M279" s="116" t="str">
        <f>IF(B279="","",F279*VLOOKUP(B279,'Carbon Asset Database'!$A$3:$AB$876,18,0))</f>
        <v/>
      </c>
      <c r="N279" s="116" t="str">
        <f>IF(B279="","",IF(H279="Default",F279*(VLOOKUP(B279,'Carbon Asset Database'!$A$3:$AB$876,19,0)),(G279/1000*K279*$U$2+G279/1000*L279*$U$3)))</f>
        <v/>
      </c>
      <c r="O279" s="121" t="str">
        <f>IF(A279="","",VLOOKUP(A279,'Dropdown lists'!$T$2:$U$18,2,0))</f>
        <v/>
      </c>
      <c r="P279" s="122" t="str">
        <f t="shared" si="8"/>
        <v/>
      </c>
      <c r="Q279" s="122" t="str">
        <f t="shared" si="9"/>
        <v/>
      </c>
    </row>
    <row r="280" spans="3:17" x14ac:dyDescent="0.3">
      <c r="C280" s="112" t="str">
        <f>IF(B280="","",VLOOKUP(B280,'Carbon Asset Database'!$A$3:$AB$876,12,0))</f>
        <v/>
      </c>
      <c r="D280" s="108" t="str">
        <f>IF(B280="","",(VLOOKUP(B280,'Carbon Asset Database'!$A$3:$AB$876,4,0)&amp;" - "&amp;(VLOOKUP(B280,'Carbon Asset Database'!$A$3:$AB$876,5,0))))</f>
        <v/>
      </c>
      <c r="E280" s="108" t="str">
        <f>IF(B280="","",VLOOKUP(B280,'Carbon Asset Database'!$A$3:$AB$876,14,0))</f>
        <v/>
      </c>
      <c r="F280" s="116"/>
      <c r="G280" s="113" t="str">
        <f>IF(B280="","",F280*(VLOOKUP(B280,'Carbon Asset Database'!$A$3:$AB$876,16,0)))</f>
        <v/>
      </c>
      <c r="H280" s="116"/>
      <c r="I280" s="113" t="str">
        <f>IF(H280="","",IF(H280="Default",VLOOKUP(B280,'Carbon Asset Database'!$A$3:$AB$876,21,0),"N/A"))</f>
        <v/>
      </c>
      <c r="J280" s="113" t="str">
        <f>IF(H280="","",IF(H280="Default",VLOOKUP(B280,'Carbon Asset Database'!$A$3:$AB$876,22,0),"N/A"))</f>
        <v/>
      </c>
      <c r="K280" s="116"/>
      <c r="L280" s="116"/>
      <c r="M280" s="116" t="str">
        <f>IF(B280="","",F280*VLOOKUP(B280,'Carbon Asset Database'!$A$3:$AB$876,18,0))</f>
        <v/>
      </c>
      <c r="N280" s="116" t="str">
        <f>IF(B280="","",IF(H280="Default",F280*(VLOOKUP(B280,'Carbon Asset Database'!$A$3:$AB$876,19,0)),(G280/1000*K280*$U$2+G280/1000*L280*$U$3)))</f>
        <v/>
      </c>
      <c r="O280" s="121" t="str">
        <f>IF(A280="","",VLOOKUP(A280,'Dropdown lists'!$T$2:$U$18,2,0))</f>
        <v/>
      </c>
      <c r="P280" s="122" t="str">
        <f t="shared" si="8"/>
        <v/>
      </c>
      <c r="Q280" s="122" t="str">
        <f t="shared" si="9"/>
        <v/>
      </c>
    </row>
    <row r="281" spans="3:17" x14ac:dyDescent="0.3">
      <c r="C281" s="112" t="str">
        <f>IF(B281="","",VLOOKUP(B281,'Carbon Asset Database'!$A$3:$AB$876,12,0))</f>
        <v/>
      </c>
      <c r="D281" s="108" t="str">
        <f>IF(B281="","",(VLOOKUP(B281,'Carbon Asset Database'!$A$3:$AB$876,4,0)&amp;" - "&amp;(VLOOKUP(B281,'Carbon Asset Database'!$A$3:$AB$876,5,0))))</f>
        <v/>
      </c>
      <c r="E281" s="108" t="str">
        <f>IF(B281="","",VLOOKUP(B281,'Carbon Asset Database'!$A$3:$AB$876,14,0))</f>
        <v/>
      </c>
      <c r="F281" s="116"/>
      <c r="G281" s="113" t="str">
        <f>IF(B281="","",F281*(VLOOKUP(B281,'Carbon Asset Database'!$A$3:$AB$876,16,0)))</f>
        <v/>
      </c>
      <c r="H281" s="116"/>
      <c r="I281" s="113" t="str">
        <f>IF(H281="","",IF(H281="Default",VLOOKUP(B281,'Carbon Asset Database'!$A$3:$AB$876,21,0),"N/A"))</f>
        <v/>
      </c>
      <c r="J281" s="113" t="str">
        <f>IF(H281="","",IF(H281="Default",VLOOKUP(B281,'Carbon Asset Database'!$A$3:$AB$876,22,0),"N/A"))</f>
        <v/>
      </c>
      <c r="K281" s="116"/>
      <c r="L281" s="116"/>
      <c r="M281" s="116" t="str">
        <f>IF(B281="","",F281*VLOOKUP(B281,'Carbon Asset Database'!$A$3:$AB$876,18,0))</f>
        <v/>
      </c>
      <c r="N281" s="116" t="str">
        <f>IF(B281="","",IF(H281="Default",F281*(VLOOKUP(B281,'Carbon Asset Database'!$A$3:$AB$876,19,0)),(G281/1000*K281*$U$2+G281/1000*L281*$U$3)))</f>
        <v/>
      </c>
      <c r="O281" s="121" t="str">
        <f>IF(A281="","",VLOOKUP(A281,'Dropdown lists'!$T$2:$U$18,2,0))</f>
        <v/>
      </c>
      <c r="P281" s="122" t="str">
        <f t="shared" si="8"/>
        <v/>
      </c>
      <c r="Q281" s="122" t="str">
        <f t="shared" si="9"/>
        <v/>
      </c>
    </row>
    <row r="282" spans="3:17" x14ac:dyDescent="0.3">
      <c r="C282" s="112" t="str">
        <f>IF(B282="","",VLOOKUP(B282,'Carbon Asset Database'!$A$3:$AB$876,12,0))</f>
        <v/>
      </c>
      <c r="D282" s="108" t="str">
        <f>IF(B282="","",(VLOOKUP(B282,'Carbon Asset Database'!$A$3:$AB$876,4,0)&amp;" - "&amp;(VLOOKUP(B282,'Carbon Asset Database'!$A$3:$AB$876,5,0))))</f>
        <v/>
      </c>
      <c r="E282" s="108" t="str">
        <f>IF(B282="","",VLOOKUP(B282,'Carbon Asset Database'!$A$3:$AB$876,14,0))</f>
        <v/>
      </c>
      <c r="F282" s="116"/>
      <c r="G282" s="113" t="str">
        <f>IF(B282="","",F282*(VLOOKUP(B282,'Carbon Asset Database'!$A$3:$AB$876,16,0)))</f>
        <v/>
      </c>
      <c r="H282" s="116"/>
      <c r="I282" s="113" t="str">
        <f>IF(H282="","",IF(H282="Default",VLOOKUP(B282,'Carbon Asset Database'!$A$3:$AB$876,21,0),"N/A"))</f>
        <v/>
      </c>
      <c r="J282" s="113" t="str">
        <f>IF(H282="","",IF(H282="Default",VLOOKUP(B282,'Carbon Asset Database'!$A$3:$AB$876,22,0),"N/A"))</f>
        <v/>
      </c>
      <c r="K282" s="116"/>
      <c r="L282" s="116"/>
      <c r="M282" s="116" t="str">
        <f>IF(B282="","",F282*VLOOKUP(B282,'Carbon Asset Database'!$A$3:$AB$876,18,0))</f>
        <v/>
      </c>
      <c r="N282" s="116" t="str">
        <f>IF(B282="","",IF(H282="Default",F282*(VLOOKUP(B282,'Carbon Asset Database'!$A$3:$AB$876,19,0)),(G282/1000*K282*$U$2+G282/1000*L282*$U$3)))</f>
        <v/>
      </c>
      <c r="O282" s="121" t="str">
        <f>IF(A282="","",VLOOKUP(A282,'Dropdown lists'!$T$2:$U$18,2,0))</f>
        <v/>
      </c>
      <c r="P282" s="122" t="str">
        <f t="shared" si="8"/>
        <v/>
      </c>
      <c r="Q282" s="122" t="str">
        <f t="shared" si="9"/>
        <v/>
      </c>
    </row>
    <row r="283" spans="3:17" x14ac:dyDescent="0.3">
      <c r="C283" s="112" t="str">
        <f>IF(B283="","",VLOOKUP(B283,'Carbon Asset Database'!$A$3:$AB$876,12,0))</f>
        <v/>
      </c>
      <c r="D283" s="108" t="str">
        <f>IF(B283="","",(VLOOKUP(B283,'Carbon Asset Database'!$A$3:$AB$876,4,0)&amp;" - "&amp;(VLOOKUP(B283,'Carbon Asset Database'!$A$3:$AB$876,5,0))))</f>
        <v/>
      </c>
      <c r="E283" s="108" t="str">
        <f>IF(B283="","",VLOOKUP(B283,'Carbon Asset Database'!$A$3:$AB$876,14,0))</f>
        <v/>
      </c>
      <c r="F283" s="116"/>
      <c r="G283" s="113" t="str">
        <f>IF(B283="","",F283*(VLOOKUP(B283,'Carbon Asset Database'!$A$3:$AB$876,16,0)))</f>
        <v/>
      </c>
      <c r="H283" s="116"/>
      <c r="I283" s="113" t="str">
        <f>IF(H283="","",IF(H283="Default",VLOOKUP(B283,'Carbon Asset Database'!$A$3:$AB$876,21,0),"N/A"))</f>
        <v/>
      </c>
      <c r="J283" s="113" t="str">
        <f>IF(H283="","",IF(H283="Default",VLOOKUP(B283,'Carbon Asset Database'!$A$3:$AB$876,22,0),"N/A"))</f>
        <v/>
      </c>
      <c r="K283" s="116"/>
      <c r="L283" s="116"/>
      <c r="M283" s="116" t="str">
        <f>IF(B283="","",F283*VLOOKUP(B283,'Carbon Asset Database'!$A$3:$AB$876,18,0))</f>
        <v/>
      </c>
      <c r="N283" s="116" t="str">
        <f>IF(B283="","",IF(H283="Default",F283*(VLOOKUP(B283,'Carbon Asset Database'!$A$3:$AB$876,19,0)),(G283/1000*K283*$U$2+G283/1000*L283*$U$3)))</f>
        <v/>
      </c>
      <c r="O283" s="121" t="str">
        <f>IF(A283="","",VLOOKUP(A283,'Dropdown lists'!$T$2:$U$18,2,0))</f>
        <v/>
      </c>
      <c r="P283" s="122" t="str">
        <f t="shared" si="8"/>
        <v/>
      </c>
      <c r="Q283" s="122" t="str">
        <f t="shared" si="9"/>
        <v/>
      </c>
    </row>
    <row r="284" spans="3:17" x14ac:dyDescent="0.3">
      <c r="C284" s="112" t="str">
        <f>IF(B284="","",VLOOKUP(B284,'Carbon Asset Database'!$A$3:$AB$876,12,0))</f>
        <v/>
      </c>
      <c r="D284" s="108" t="str">
        <f>IF(B284="","",(VLOOKUP(B284,'Carbon Asset Database'!$A$3:$AB$876,4,0)&amp;" - "&amp;(VLOOKUP(B284,'Carbon Asset Database'!$A$3:$AB$876,5,0))))</f>
        <v/>
      </c>
      <c r="E284" s="108" t="str">
        <f>IF(B284="","",VLOOKUP(B284,'Carbon Asset Database'!$A$3:$AB$876,14,0))</f>
        <v/>
      </c>
      <c r="F284" s="116"/>
      <c r="G284" s="113" t="str">
        <f>IF(B284="","",F284*(VLOOKUP(B284,'Carbon Asset Database'!$A$3:$AB$876,16,0)))</f>
        <v/>
      </c>
      <c r="H284" s="116"/>
      <c r="I284" s="113" t="str">
        <f>IF(H284="","",IF(H284="Default",VLOOKUP(B284,'Carbon Asset Database'!$A$3:$AB$876,21,0),"N/A"))</f>
        <v/>
      </c>
      <c r="J284" s="113" t="str">
        <f>IF(H284="","",IF(H284="Default",VLOOKUP(B284,'Carbon Asset Database'!$A$3:$AB$876,22,0),"N/A"))</f>
        <v/>
      </c>
      <c r="K284" s="116"/>
      <c r="L284" s="116"/>
      <c r="M284" s="116" t="str">
        <f>IF(B284="","",F284*VLOOKUP(B284,'Carbon Asset Database'!$A$3:$AB$876,18,0))</f>
        <v/>
      </c>
      <c r="N284" s="116" t="str">
        <f>IF(B284="","",IF(H284="Default",F284*(VLOOKUP(B284,'Carbon Asset Database'!$A$3:$AB$876,19,0)),(G284/1000*K284*$U$2+G284/1000*L284*$U$3)))</f>
        <v/>
      </c>
      <c r="O284" s="121" t="str">
        <f>IF(A284="","",VLOOKUP(A284,'Dropdown lists'!$T$2:$U$18,2,0))</f>
        <v/>
      </c>
      <c r="P284" s="122" t="str">
        <f t="shared" si="8"/>
        <v/>
      </c>
      <c r="Q284" s="122" t="str">
        <f t="shared" si="9"/>
        <v/>
      </c>
    </row>
    <row r="285" spans="3:17" x14ac:dyDescent="0.3">
      <c r="C285" s="112" t="str">
        <f>IF(B285="","",VLOOKUP(B285,'Carbon Asset Database'!$A$3:$AB$876,12,0))</f>
        <v/>
      </c>
      <c r="D285" s="108" t="str">
        <f>IF(B285="","",(VLOOKUP(B285,'Carbon Asset Database'!$A$3:$AB$876,4,0)&amp;" - "&amp;(VLOOKUP(B285,'Carbon Asset Database'!$A$3:$AB$876,5,0))))</f>
        <v/>
      </c>
      <c r="E285" s="108" t="str">
        <f>IF(B285="","",VLOOKUP(B285,'Carbon Asset Database'!$A$3:$AB$876,14,0))</f>
        <v/>
      </c>
      <c r="F285" s="116"/>
      <c r="G285" s="113" t="str">
        <f>IF(B285="","",F285*(VLOOKUP(B285,'Carbon Asset Database'!$A$3:$AB$876,16,0)))</f>
        <v/>
      </c>
      <c r="H285" s="116"/>
      <c r="I285" s="113" t="str">
        <f>IF(H285="","",IF(H285="Default",VLOOKUP(B285,'Carbon Asset Database'!$A$3:$AB$876,21,0),"N/A"))</f>
        <v/>
      </c>
      <c r="J285" s="113" t="str">
        <f>IF(H285="","",IF(H285="Default",VLOOKUP(B285,'Carbon Asset Database'!$A$3:$AB$876,22,0),"N/A"))</f>
        <v/>
      </c>
      <c r="K285" s="116"/>
      <c r="L285" s="116"/>
      <c r="M285" s="116" t="str">
        <f>IF(B285="","",F285*VLOOKUP(B285,'Carbon Asset Database'!$A$3:$AB$876,18,0))</f>
        <v/>
      </c>
      <c r="N285" s="116" t="str">
        <f>IF(B285="","",IF(H285="Default",F285*(VLOOKUP(B285,'Carbon Asset Database'!$A$3:$AB$876,19,0)),(G285/1000*K285*$U$2+G285/1000*L285*$U$3)))</f>
        <v/>
      </c>
      <c r="O285" s="121" t="str">
        <f>IF(A285="","",VLOOKUP(A285,'Dropdown lists'!$T$2:$U$18,2,0))</f>
        <v/>
      </c>
      <c r="P285" s="122" t="str">
        <f t="shared" si="8"/>
        <v/>
      </c>
      <c r="Q285" s="122" t="str">
        <f t="shared" si="9"/>
        <v/>
      </c>
    </row>
    <row r="286" spans="3:17" x14ac:dyDescent="0.3">
      <c r="C286" s="112" t="str">
        <f>IF(B286="","",VLOOKUP(B286,'Carbon Asset Database'!$A$3:$AB$876,12,0))</f>
        <v/>
      </c>
      <c r="D286" s="108" t="str">
        <f>IF(B286="","",(VLOOKUP(B286,'Carbon Asset Database'!$A$3:$AB$876,4,0)&amp;" - "&amp;(VLOOKUP(B286,'Carbon Asset Database'!$A$3:$AB$876,5,0))))</f>
        <v/>
      </c>
      <c r="E286" s="108" t="str">
        <f>IF(B286="","",VLOOKUP(B286,'Carbon Asset Database'!$A$3:$AB$876,14,0))</f>
        <v/>
      </c>
      <c r="F286" s="116"/>
      <c r="G286" s="113" t="str">
        <f>IF(B286="","",F286*(VLOOKUP(B286,'Carbon Asset Database'!$A$3:$AB$876,16,0)))</f>
        <v/>
      </c>
      <c r="H286" s="116"/>
      <c r="I286" s="113" t="str">
        <f>IF(H286="","",IF(H286="Default",VLOOKUP(B286,'Carbon Asset Database'!$A$3:$AB$876,21,0),"N/A"))</f>
        <v/>
      </c>
      <c r="J286" s="113" t="str">
        <f>IF(H286="","",IF(H286="Default",VLOOKUP(B286,'Carbon Asset Database'!$A$3:$AB$876,22,0),"N/A"))</f>
        <v/>
      </c>
      <c r="K286" s="116"/>
      <c r="L286" s="116"/>
      <c r="M286" s="116" t="str">
        <f>IF(B286="","",F286*VLOOKUP(B286,'Carbon Asset Database'!$A$3:$AB$876,18,0))</f>
        <v/>
      </c>
      <c r="N286" s="116" t="str">
        <f>IF(B286="","",IF(H286="Default",F286*(VLOOKUP(B286,'Carbon Asset Database'!$A$3:$AB$876,19,0)),(G286/1000*K286*$U$2+G286/1000*L286*$U$3)))</f>
        <v/>
      </c>
      <c r="O286" s="121" t="str">
        <f>IF(A286="","",VLOOKUP(A286,'Dropdown lists'!$T$2:$U$18,2,0))</f>
        <v/>
      </c>
      <c r="P286" s="122" t="str">
        <f t="shared" si="8"/>
        <v/>
      </c>
      <c r="Q286" s="122" t="str">
        <f t="shared" si="9"/>
        <v/>
      </c>
    </row>
    <row r="287" spans="3:17" x14ac:dyDescent="0.3">
      <c r="C287" s="112" t="str">
        <f>IF(B287="","",VLOOKUP(B287,'Carbon Asset Database'!$A$3:$AB$876,12,0))</f>
        <v/>
      </c>
      <c r="D287" s="108" t="str">
        <f>IF(B287="","",(VLOOKUP(B287,'Carbon Asset Database'!$A$3:$AB$876,4,0)&amp;" - "&amp;(VLOOKUP(B287,'Carbon Asset Database'!$A$3:$AB$876,5,0))))</f>
        <v/>
      </c>
      <c r="E287" s="108" t="str">
        <f>IF(B287="","",VLOOKUP(B287,'Carbon Asset Database'!$A$3:$AB$876,14,0))</f>
        <v/>
      </c>
      <c r="F287" s="116"/>
      <c r="G287" s="113" t="str">
        <f>IF(B287="","",F287*(VLOOKUP(B287,'Carbon Asset Database'!$A$3:$AB$876,16,0)))</f>
        <v/>
      </c>
      <c r="H287" s="116"/>
      <c r="I287" s="113" t="str">
        <f>IF(H287="","",IF(H287="Default",VLOOKUP(B287,'Carbon Asset Database'!$A$3:$AB$876,21,0),"N/A"))</f>
        <v/>
      </c>
      <c r="J287" s="113" t="str">
        <f>IF(H287="","",IF(H287="Default",VLOOKUP(B287,'Carbon Asset Database'!$A$3:$AB$876,22,0),"N/A"))</f>
        <v/>
      </c>
      <c r="K287" s="116"/>
      <c r="L287" s="116"/>
      <c r="M287" s="116" t="str">
        <f>IF(B287="","",F287*VLOOKUP(B287,'Carbon Asset Database'!$A$3:$AB$876,18,0))</f>
        <v/>
      </c>
      <c r="N287" s="116" t="str">
        <f>IF(B287="","",IF(H287="Default",F287*(VLOOKUP(B287,'Carbon Asset Database'!$A$3:$AB$876,19,0)),(G287/1000*K287*$U$2+G287/1000*L287*$U$3)))</f>
        <v/>
      </c>
      <c r="O287" s="121" t="str">
        <f>IF(A287="","",VLOOKUP(A287,'Dropdown lists'!$T$2:$U$18,2,0))</f>
        <v/>
      </c>
      <c r="P287" s="122" t="str">
        <f t="shared" si="8"/>
        <v/>
      </c>
      <c r="Q287" s="122" t="str">
        <f t="shared" si="9"/>
        <v/>
      </c>
    </row>
    <row r="288" spans="3:17" x14ac:dyDescent="0.3">
      <c r="C288" s="112" t="str">
        <f>IF(B288="","",VLOOKUP(B288,'Carbon Asset Database'!$A$3:$AB$876,12,0))</f>
        <v/>
      </c>
      <c r="D288" s="108" t="str">
        <f>IF(B288="","",(VLOOKUP(B288,'Carbon Asset Database'!$A$3:$AB$876,4,0)&amp;" - "&amp;(VLOOKUP(B288,'Carbon Asset Database'!$A$3:$AB$876,5,0))))</f>
        <v/>
      </c>
      <c r="E288" s="108" t="str">
        <f>IF(B288="","",VLOOKUP(B288,'Carbon Asset Database'!$A$3:$AB$876,14,0))</f>
        <v/>
      </c>
      <c r="F288" s="116"/>
      <c r="G288" s="113" t="str">
        <f>IF(B288="","",F288*(VLOOKUP(B288,'Carbon Asset Database'!$A$3:$AB$876,16,0)))</f>
        <v/>
      </c>
      <c r="H288" s="116"/>
      <c r="I288" s="113" t="str">
        <f>IF(H288="","",IF(H288="Default",VLOOKUP(B288,'Carbon Asset Database'!$A$3:$AB$876,21,0),"N/A"))</f>
        <v/>
      </c>
      <c r="J288" s="113" t="str">
        <f>IF(H288="","",IF(H288="Default",VLOOKUP(B288,'Carbon Asset Database'!$A$3:$AB$876,22,0),"N/A"))</f>
        <v/>
      </c>
      <c r="K288" s="116"/>
      <c r="L288" s="116"/>
      <c r="M288" s="116" t="str">
        <f>IF(B288="","",F288*VLOOKUP(B288,'Carbon Asset Database'!$A$3:$AB$876,18,0))</f>
        <v/>
      </c>
      <c r="N288" s="116" t="str">
        <f>IF(B288="","",IF(H288="Default",F288*(VLOOKUP(B288,'Carbon Asset Database'!$A$3:$AB$876,19,0)),(G288/1000*K288*$U$2+G288/1000*L288*$U$3)))</f>
        <v/>
      </c>
      <c r="O288" s="121" t="str">
        <f>IF(A288="","",VLOOKUP(A288,'Dropdown lists'!$T$2:$U$18,2,0))</f>
        <v/>
      </c>
      <c r="P288" s="122" t="str">
        <f t="shared" si="8"/>
        <v/>
      </c>
      <c r="Q288" s="122" t="str">
        <f t="shared" si="9"/>
        <v/>
      </c>
    </row>
    <row r="289" spans="3:17" x14ac:dyDescent="0.3">
      <c r="C289" s="112" t="str">
        <f>IF(B289="","",VLOOKUP(B289,'Carbon Asset Database'!$A$3:$AB$876,12,0))</f>
        <v/>
      </c>
      <c r="D289" s="108" t="str">
        <f>IF(B289="","",(VLOOKUP(B289,'Carbon Asset Database'!$A$3:$AB$876,4,0)&amp;" - "&amp;(VLOOKUP(B289,'Carbon Asset Database'!$A$3:$AB$876,5,0))))</f>
        <v/>
      </c>
      <c r="E289" s="108" t="str">
        <f>IF(B289="","",VLOOKUP(B289,'Carbon Asset Database'!$A$3:$AB$876,14,0))</f>
        <v/>
      </c>
      <c r="F289" s="116"/>
      <c r="G289" s="113" t="str">
        <f>IF(B289="","",F289*(VLOOKUP(B289,'Carbon Asset Database'!$A$3:$AB$876,16,0)))</f>
        <v/>
      </c>
      <c r="H289" s="116"/>
      <c r="I289" s="113" t="str">
        <f>IF(H289="","",IF(H289="Default",VLOOKUP(B289,'Carbon Asset Database'!$A$3:$AB$876,21,0),"N/A"))</f>
        <v/>
      </c>
      <c r="J289" s="113" t="str">
        <f>IF(H289="","",IF(H289="Default",VLOOKUP(B289,'Carbon Asset Database'!$A$3:$AB$876,22,0),"N/A"))</f>
        <v/>
      </c>
      <c r="K289" s="116"/>
      <c r="L289" s="116"/>
      <c r="M289" s="116" t="str">
        <f>IF(B289="","",F289*VLOOKUP(B289,'Carbon Asset Database'!$A$3:$AB$876,18,0))</f>
        <v/>
      </c>
      <c r="N289" s="116" t="str">
        <f>IF(B289="","",IF(H289="Default",F289*(VLOOKUP(B289,'Carbon Asset Database'!$A$3:$AB$876,19,0)),(G289/1000*K289*$U$2+G289/1000*L289*$U$3)))</f>
        <v/>
      </c>
      <c r="O289" s="121" t="str">
        <f>IF(A289="","",VLOOKUP(A289,'Dropdown lists'!$T$2:$U$18,2,0))</f>
        <v/>
      </c>
      <c r="P289" s="122" t="str">
        <f t="shared" si="8"/>
        <v/>
      </c>
      <c r="Q289" s="122" t="str">
        <f t="shared" si="9"/>
        <v/>
      </c>
    </row>
    <row r="290" spans="3:17" x14ac:dyDescent="0.3">
      <c r="C290" s="112" t="str">
        <f>IF(B290="","",VLOOKUP(B290,'Carbon Asset Database'!$A$3:$AB$876,12,0))</f>
        <v/>
      </c>
      <c r="D290" s="108" t="str">
        <f>IF(B290="","",(VLOOKUP(B290,'Carbon Asset Database'!$A$3:$AB$876,4,0)&amp;" - "&amp;(VLOOKUP(B290,'Carbon Asset Database'!$A$3:$AB$876,5,0))))</f>
        <v/>
      </c>
      <c r="E290" s="108" t="str">
        <f>IF(B290="","",VLOOKUP(B290,'Carbon Asset Database'!$A$3:$AB$876,14,0))</f>
        <v/>
      </c>
      <c r="F290" s="116"/>
      <c r="G290" s="113" t="str">
        <f>IF(B290="","",F290*(VLOOKUP(B290,'Carbon Asset Database'!$A$3:$AB$876,16,0)))</f>
        <v/>
      </c>
      <c r="H290" s="116"/>
      <c r="I290" s="113" t="str">
        <f>IF(H290="","",IF(H290="Default",VLOOKUP(B290,'Carbon Asset Database'!$A$3:$AB$876,21,0),"N/A"))</f>
        <v/>
      </c>
      <c r="J290" s="113" t="str">
        <f>IF(H290="","",IF(H290="Default",VLOOKUP(B290,'Carbon Asset Database'!$A$3:$AB$876,22,0),"N/A"))</f>
        <v/>
      </c>
      <c r="K290" s="116"/>
      <c r="L290" s="116"/>
      <c r="M290" s="116" t="str">
        <f>IF(B290="","",F290*VLOOKUP(B290,'Carbon Asset Database'!$A$3:$AB$876,18,0))</f>
        <v/>
      </c>
      <c r="N290" s="116" t="str">
        <f>IF(B290="","",IF(H290="Default",F290*(VLOOKUP(B290,'Carbon Asset Database'!$A$3:$AB$876,19,0)),(G290/1000*K290*$U$2+G290/1000*L290*$U$3)))</f>
        <v/>
      </c>
      <c r="O290" s="121" t="str">
        <f>IF(A290="","",VLOOKUP(A290,'Dropdown lists'!$T$2:$U$18,2,0))</f>
        <v/>
      </c>
      <c r="P290" s="122" t="str">
        <f t="shared" si="8"/>
        <v/>
      </c>
      <c r="Q290" s="122" t="str">
        <f t="shared" si="9"/>
        <v/>
      </c>
    </row>
    <row r="291" spans="3:17" x14ac:dyDescent="0.3">
      <c r="C291" s="112" t="str">
        <f>IF(B291="","",VLOOKUP(B291,'Carbon Asset Database'!$A$3:$AB$876,12,0))</f>
        <v/>
      </c>
      <c r="D291" s="108" t="str">
        <f>IF(B291="","",(VLOOKUP(B291,'Carbon Asset Database'!$A$3:$AB$876,4,0)&amp;" - "&amp;(VLOOKUP(B291,'Carbon Asset Database'!$A$3:$AB$876,5,0))))</f>
        <v/>
      </c>
      <c r="E291" s="108" t="str">
        <f>IF(B291="","",VLOOKUP(B291,'Carbon Asset Database'!$A$3:$AB$876,14,0))</f>
        <v/>
      </c>
      <c r="F291" s="116"/>
      <c r="G291" s="113" t="str">
        <f>IF(B291="","",F291*(VLOOKUP(B291,'Carbon Asset Database'!$A$3:$AB$876,16,0)))</f>
        <v/>
      </c>
      <c r="H291" s="116"/>
      <c r="I291" s="113" t="str">
        <f>IF(H291="","",IF(H291="Default",VLOOKUP(B291,'Carbon Asset Database'!$A$3:$AB$876,21,0),"N/A"))</f>
        <v/>
      </c>
      <c r="J291" s="113" t="str">
        <f>IF(H291="","",IF(H291="Default",VLOOKUP(B291,'Carbon Asset Database'!$A$3:$AB$876,22,0),"N/A"))</f>
        <v/>
      </c>
      <c r="K291" s="116"/>
      <c r="L291" s="116"/>
      <c r="M291" s="116" t="str">
        <f>IF(B291="","",F291*VLOOKUP(B291,'Carbon Asset Database'!$A$3:$AB$876,18,0))</f>
        <v/>
      </c>
      <c r="N291" s="116" t="str">
        <f>IF(B291="","",IF(H291="Default",F291*(VLOOKUP(B291,'Carbon Asset Database'!$A$3:$AB$876,19,0)),(G291/1000*K291*$U$2+G291/1000*L291*$U$3)))</f>
        <v/>
      </c>
      <c r="O291" s="121" t="str">
        <f>IF(A291="","",VLOOKUP(A291,'Dropdown lists'!$T$2:$U$18,2,0))</f>
        <v/>
      </c>
      <c r="P291" s="122" t="str">
        <f t="shared" si="8"/>
        <v/>
      </c>
      <c r="Q291" s="122" t="str">
        <f t="shared" si="9"/>
        <v/>
      </c>
    </row>
    <row r="292" spans="3:17" x14ac:dyDescent="0.3">
      <c r="C292" s="112" t="str">
        <f>IF(B292="","",VLOOKUP(B292,'Carbon Asset Database'!$A$3:$AB$876,12,0))</f>
        <v/>
      </c>
      <c r="D292" s="108" t="str">
        <f>IF(B292="","",(VLOOKUP(B292,'Carbon Asset Database'!$A$3:$AB$876,4,0)&amp;" - "&amp;(VLOOKUP(B292,'Carbon Asset Database'!$A$3:$AB$876,5,0))))</f>
        <v/>
      </c>
      <c r="E292" s="108" t="str">
        <f>IF(B292="","",VLOOKUP(B292,'Carbon Asset Database'!$A$3:$AB$876,14,0))</f>
        <v/>
      </c>
      <c r="F292" s="116"/>
      <c r="G292" s="113" t="str">
        <f>IF(B292="","",F292*(VLOOKUP(B292,'Carbon Asset Database'!$A$3:$AB$876,16,0)))</f>
        <v/>
      </c>
      <c r="H292" s="116"/>
      <c r="I292" s="113" t="str">
        <f>IF(H292="","",IF(H292="Default",VLOOKUP(B292,'Carbon Asset Database'!$A$3:$AB$876,21,0),"N/A"))</f>
        <v/>
      </c>
      <c r="J292" s="113" t="str">
        <f>IF(H292="","",IF(H292="Default",VLOOKUP(B292,'Carbon Asset Database'!$A$3:$AB$876,22,0),"N/A"))</f>
        <v/>
      </c>
      <c r="K292" s="116"/>
      <c r="L292" s="116"/>
      <c r="M292" s="116" t="str">
        <f>IF(B292="","",F292*VLOOKUP(B292,'Carbon Asset Database'!$A$3:$AB$876,18,0))</f>
        <v/>
      </c>
      <c r="N292" s="116" t="str">
        <f>IF(B292="","",IF(H292="Default",F292*(VLOOKUP(B292,'Carbon Asset Database'!$A$3:$AB$876,19,0)),(G292/1000*K292*$U$2+G292/1000*L292*$U$3)))</f>
        <v/>
      </c>
      <c r="O292" s="121" t="str">
        <f>IF(A292="","",VLOOKUP(A292,'Dropdown lists'!$T$2:$U$18,2,0))</f>
        <v/>
      </c>
      <c r="P292" s="122" t="str">
        <f t="shared" si="8"/>
        <v/>
      </c>
      <c r="Q292" s="122" t="str">
        <f t="shared" si="9"/>
        <v/>
      </c>
    </row>
    <row r="293" spans="3:17" x14ac:dyDescent="0.3">
      <c r="C293" s="112" t="str">
        <f>IF(B293="","",VLOOKUP(B293,'Carbon Asset Database'!$A$3:$AB$876,12,0))</f>
        <v/>
      </c>
      <c r="D293" s="108" t="str">
        <f>IF(B293="","",(VLOOKUP(B293,'Carbon Asset Database'!$A$3:$AB$876,4,0)&amp;" - "&amp;(VLOOKUP(B293,'Carbon Asset Database'!$A$3:$AB$876,5,0))))</f>
        <v/>
      </c>
      <c r="E293" s="108" t="str">
        <f>IF(B293="","",VLOOKUP(B293,'Carbon Asset Database'!$A$3:$AB$876,14,0))</f>
        <v/>
      </c>
      <c r="F293" s="116"/>
      <c r="G293" s="113" t="str">
        <f>IF(B293="","",F293*(VLOOKUP(B293,'Carbon Asset Database'!$A$3:$AB$876,16,0)))</f>
        <v/>
      </c>
      <c r="H293" s="116"/>
      <c r="I293" s="113" t="str">
        <f>IF(H293="","",IF(H293="Default",VLOOKUP(B293,'Carbon Asset Database'!$A$3:$AB$876,21,0),"N/A"))</f>
        <v/>
      </c>
      <c r="J293" s="113" t="str">
        <f>IF(H293="","",IF(H293="Default",VLOOKUP(B293,'Carbon Asset Database'!$A$3:$AB$876,22,0),"N/A"))</f>
        <v/>
      </c>
      <c r="K293" s="116"/>
      <c r="L293" s="116"/>
      <c r="M293" s="116" t="str">
        <f>IF(B293="","",F293*VLOOKUP(B293,'Carbon Asset Database'!$A$3:$AB$876,18,0))</f>
        <v/>
      </c>
      <c r="N293" s="116" t="str">
        <f>IF(B293="","",IF(H293="Default",F293*(VLOOKUP(B293,'Carbon Asset Database'!$A$3:$AB$876,19,0)),(G293/1000*K293*$U$2+G293/1000*L293*$U$3)))</f>
        <v/>
      </c>
      <c r="O293" s="121" t="str">
        <f>IF(A293="","",VLOOKUP(A293,'Dropdown lists'!$T$2:$U$18,2,0))</f>
        <v/>
      </c>
      <c r="P293" s="122" t="str">
        <f t="shared" si="8"/>
        <v/>
      </c>
      <c r="Q293" s="122" t="str">
        <f t="shared" si="9"/>
        <v/>
      </c>
    </row>
    <row r="294" spans="3:17" x14ac:dyDescent="0.3">
      <c r="C294" s="112" t="str">
        <f>IF(B294="","",VLOOKUP(B294,'Carbon Asset Database'!$A$3:$AB$876,12,0))</f>
        <v/>
      </c>
      <c r="D294" s="108" t="str">
        <f>IF(B294="","",(VLOOKUP(B294,'Carbon Asset Database'!$A$3:$AB$876,4,0)&amp;" - "&amp;(VLOOKUP(B294,'Carbon Asset Database'!$A$3:$AB$876,5,0))))</f>
        <v/>
      </c>
      <c r="E294" s="108" t="str">
        <f>IF(B294="","",VLOOKUP(B294,'Carbon Asset Database'!$A$3:$AB$876,14,0))</f>
        <v/>
      </c>
      <c r="F294" s="116"/>
      <c r="G294" s="113" t="str">
        <f>IF(B294="","",F294*(VLOOKUP(B294,'Carbon Asset Database'!$A$3:$AB$876,16,0)))</f>
        <v/>
      </c>
      <c r="H294" s="116"/>
      <c r="I294" s="113" t="str">
        <f>IF(H294="","",IF(H294="Default",VLOOKUP(B294,'Carbon Asset Database'!$A$3:$AB$876,21,0),"N/A"))</f>
        <v/>
      </c>
      <c r="J294" s="113" t="str">
        <f>IF(H294="","",IF(H294="Default",VLOOKUP(B294,'Carbon Asset Database'!$A$3:$AB$876,22,0),"N/A"))</f>
        <v/>
      </c>
      <c r="K294" s="116"/>
      <c r="L294" s="116"/>
      <c r="M294" s="116" t="str">
        <f>IF(B294="","",F294*VLOOKUP(B294,'Carbon Asset Database'!$A$3:$AB$876,18,0))</f>
        <v/>
      </c>
      <c r="N294" s="116" t="str">
        <f>IF(B294="","",IF(H294="Default",F294*(VLOOKUP(B294,'Carbon Asset Database'!$A$3:$AB$876,19,0)),(G294/1000*K294*$U$2+G294/1000*L294*$U$3)))</f>
        <v/>
      </c>
      <c r="O294" s="121" t="str">
        <f>IF(A294="","",VLOOKUP(A294,'Dropdown lists'!$T$2:$U$18,2,0))</f>
        <v/>
      </c>
      <c r="P294" s="122" t="str">
        <f t="shared" si="8"/>
        <v/>
      </c>
      <c r="Q294" s="122" t="str">
        <f t="shared" si="9"/>
        <v/>
      </c>
    </row>
    <row r="295" spans="3:17" x14ac:dyDescent="0.3">
      <c r="C295" s="112" t="str">
        <f>IF(B295="","",VLOOKUP(B295,'Carbon Asset Database'!$A$3:$AB$876,12,0))</f>
        <v/>
      </c>
      <c r="D295" s="108" t="str">
        <f>IF(B295="","",(VLOOKUP(B295,'Carbon Asset Database'!$A$3:$AB$876,4,0)&amp;" - "&amp;(VLOOKUP(B295,'Carbon Asset Database'!$A$3:$AB$876,5,0))))</f>
        <v/>
      </c>
      <c r="E295" s="108" t="str">
        <f>IF(B295="","",VLOOKUP(B295,'Carbon Asset Database'!$A$3:$AB$876,14,0))</f>
        <v/>
      </c>
      <c r="F295" s="116"/>
      <c r="G295" s="113" t="str">
        <f>IF(B295="","",F295*(VLOOKUP(B295,'Carbon Asset Database'!$A$3:$AB$876,16,0)))</f>
        <v/>
      </c>
      <c r="H295" s="116"/>
      <c r="I295" s="113" t="str">
        <f>IF(H295="","",IF(H295="Default",VLOOKUP(B295,'Carbon Asset Database'!$A$3:$AB$876,21,0),"N/A"))</f>
        <v/>
      </c>
      <c r="J295" s="113" t="str">
        <f>IF(H295="","",IF(H295="Default",VLOOKUP(B295,'Carbon Asset Database'!$A$3:$AB$876,22,0),"N/A"))</f>
        <v/>
      </c>
      <c r="K295" s="116"/>
      <c r="L295" s="116"/>
      <c r="M295" s="116" t="str">
        <f>IF(B295="","",F295*VLOOKUP(B295,'Carbon Asset Database'!$A$3:$AB$876,18,0))</f>
        <v/>
      </c>
      <c r="N295" s="116" t="str">
        <f>IF(B295="","",IF(H295="Default",F295*(VLOOKUP(B295,'Carbon Asset Database'!$A$3:$AB$876,19,0)),(G295/1000*K295*$U$2+G295/1000*L295*$U$3)))</f>
        <v/>
      </c>
      <c r="O295" s="121" t="str">
        <f>IF(A295="","",VLOOKUP(A295,'Dropdown lists'!$T$2:$U$18,2,0))</f>
        <v/>
      </c>
      <c r="P295" s="122" t="str">
        <f t="shared" si="8"/>
        <v/>
      </c>
      <c r="Q295" s="122" t="str">
        <f t="shared" si="9"/>
        <v/>
      </c>
    </row>
    <row r="296" spans="3:17" x14ac:dyDescent="0.3">
      <c r="C296" s="112" t="str">
        <f>IF(B296="","",VLOOKUP(B296,'Carbon Asset Database'!$A$3:$AB$876,12,0))</f>
        <v/>
      </c>
      <c r="D296" s="108" t="str">
        <f>IF(B296="","",(VLOOKUP(B296,'Carbon Asset Database'!$A$3:$AB$876,4,0)&amp;" - "&amp;(VLOOKUP(B296,'Carbon Asset Database'!$A$3:$AB$876,5,0))))</f>
        <v/>
      </c>
      <c r="E296" s="108" t="str">
        <f>IF(B296="","",VLOOKUP(B296,'Carbon Asset Database'!$A$3:$AB$876,14,0))</f>
        <v/>
      </c>
      <c r="F296" s="116"/>
      <c r="G296" s="113" t="str">
        <f>IF(B296="","",F296*(VLOOKUP(B296,'Carbon Asset Database'!$A$3:$AB$876,16,0)))</f>
        <v/>
      </c>
      <c r="H296" s="116"/>
      <c r="I296" s="113" t="str">
        <f>IF(H296="","",IF(H296="Default",VLOOKUP(B296,'Carbon Asset Database'!$A$3:$AB$876,21,0),"N/A"))</f>
        <v/>
      </c>
      <c r="J296" s="113" t="str">
        <f>IF(H296="","",IF(H296="Default",VLOOKUP(B296,'Carbon Asset Database'!$A$3:$AB$876,22,0),"N/A"))</f>
        <v/>
      </c>
      <c r="K296" s="116"/>
      <c r="L296" s="116"/>
      <c r="M296" s="116" t="str">
        <f>IF(B296="","",F296*VLOOKUP(B296,'Carbon Asset Database'!$A$3:$AB$876,18,0))</f>
        <v/>
      </c>
      <c r="N296" s="116" t="str">
        <f>IF(B296="","",IF(H296="Default",F296*(VLOOKUP(B296,'Carbon Asset Database'!$A$3:$AB$876,19,0)),(G296/1000*K296*$U$2+G296/1000*L296*$U$3)))</f>
        <v/>
      </c>
      <c r="O296" s="121" t="str">
        <f>IF(A296="","",VLOOKUP(A296,'Dropdown lists'!$T$2:$U$18,2,0))</f>
        <v/>
      </c>
      <c r="P296" s="122" t="str">
        <f t="shared" si="8"/>
        <v/>
      </c>
      <c r="Q296" s="122" t="str">
        <f t="shared" si="9"/>
        <v/>
      </c>
    </row>
    <row r="297" spans="3:17" x14ac:dyDescent="0.3">
      <c r="C297" s="112" t="str">
        <f>IF(B297="","",VLOOKUP(B297,'Carbon Asset Database'!$A$3:$AB$876,12,0))</f>
        <v/>
      </c>
      <c r="D297" s="108" t="str">
        <f>IF(B297="","",(VLOOKUP(B297,'Carbon Asset Database'!$A$3:$AB$876,4,0)&amp;" - "&amp;(VLOOKUP(B297,'Carbon Asset Database'!$A$3:$AB$876,5,0))))</f>
        <v/>
      </c>
      <c r="E297" s="108" t="str">
        <f>IF(B297="","",VLOOKUP(B297,'Carbon Asset Database'!$A$3:$AB$876,14,0))</f>
        <v/>
      </c>
      <c r="F297" s="116"/>
      <c r="G297" s="113" t="str">
        <f>IF(B297="","",F297*(VLOOKUP(B297,'Carbon Asset Database'!$A$3:$AB$876,16,0)))</f>
        <v/>
      </c>
      <c r="H297" s="116"/>
      <c r="I297" s="113" t="str">
        <f>IF(H297="","",IF(H297="Default",VLOOKUP(B297,'Carbon Asset Database'!$A$3:$AB$876,21,0),"N/A"))</f>
        <v/>
      </c>
      <c r="J297" s="113" t="str">
        <f>IF(H297="","",IF(H297="Default",VLOOKUP(B297,'Carbon Asset Database'!$A$3:$AB$876,22,0),"N/A"))</f>
        <v/>
      </c>
      <c r="K297" s="116"/>
      <c r="L297" s="116"/>
      <c r="M297" s="116" t="str">
        <f>IF(B297="","",F297*VLOOKUP(B297,'Carbon Asset Database'!$A$3:$AB$876,18,0))</f>
        <v/>
      </c>
      <c r="N297" s="116" t="str">
        <f>IF(B297="","",IF(H297="Default",F297*(VLOOKUP(B297,'Carbon Asset Database'!$A$3:$AB$876,19,0)),(G297/1000*K297*$U$2+G297/1000*L297*$U$3)))</f>
        <v/>
      </c>
      <c r="O297" s="121" t="str">
        <f>IF(A297="","",VLOOKUP(A297,'Dropdown lists'!$T$2:$U$18,2,0))</f>
        <v/>
      </c>
      <c r="P297" s="122" t="str">
        <f t="shared" si="8"/>
        <v/>
      </c>
      <c r="Q297" s="122" t="str">
        <f t="shared" si="9"/>
        <v/>
      </c>
    </row>
    <row r="298" spans="3:17" x14ac:dyDescent="0.3">
      <c r="C298" s="112" t="str">
        <f>IF(B298="","",VLOOKUP(B298,'Carbon Asset Database'!$A$3:$AB$876,12,0))</f>
        <v/>
      </c>
      <c r="D298" s="108" t="str">
        <f>IF(B298="","",(VLOOKUP(B298,'Carbon Asset Database'!$A$3:$AB$876,4,0)&amp;" - "&amp;(VLOOKUP(B298,'Carbon Asset Database'!$A$3:$AB$876,5,0))))</f>
        <v/>
      </c>
      <c r="E298" s="108" t="str">
        <f>IF(B298="","",VLOOKUP(B298,'Carbon Asset Database'!$A$3:$AB$876,14,0))</f>
        <v/>
      </c>
      <c r="F298" s="116"/>
      <c r="G298" s="113" t="str">
        <f>IF(B298="","",F298*(VLOOKUP(B298,'Carbon Asset Database'!$A$3:$AB$876,16,0)))</f>
        <v/>
      </c>
      <c r="H298" s="116"/>
      <c r="I298" s="113" t="str">
        <f>IF(H298="","",IF(H298="Default",VLOOKUP(B298,'Carbon Asset Database'!$A$3:$AB$876,21,0),"N/A"))</f>
        <v/>
      </c>
      <c r="J298" s="113" t="str">
        <f>IF(H298="","",IF(H298="Default",VLOOKUP(B298,'Carbon Asset Database'!$A$3:$AB$876,22,0),"N/A"))</f>
        <v/>
      </c>
      <c r="K298" s="116"/>
      <c r="L298" s="116"/>
      <c r="M298" s="116" t="str">
        <f>IF(B298="","",F298*VLOOKUP(B298,'Carbon Asset Database'!$A$3:$AB$876,18,0))</f>
        <v/>
      </c>
      <c r="N298" s="116" t="str">
        <f>IF(B298="","",IF(H298="Default",F298*(VLOOKUP(B298,'Carbon Asset Database'!$A$3:$AB$876,19,0)),(G298/1000*K298*$U$2+G298/1000*L298*$U$3)))</f>
        <v/>
      </c>
      <c r="O298" s="121" t="str">
        <f>IF(A298="","",VLOOKUP(A298,'Dropdown lists'!$T$2:$U$18,2,0))</f>
        <v/>
      </c>
      <c r="P298" s="122" t="str">
        <f t="shared" si="8"/>
        <v/>
      </c>
      <c r="Q298" s="122" t="str">
        <f t="shared" si="9"/>
        <v/>
      </c>
    </row>
    <row r="299" spans="3:17" x14ac:dyDescent="0.3">
      <c r="C299" s="112" t="str">
        <f>IF(B299="","",VLOOKUP(B299,'Carbon Asset Database'!$A$3:$AB$876,12,0))</f>
        <v/>
      </c>
      <c r="D299" s="108" t="str">
        <f>IF(B299="","",(VLOOKUP(B299,'Carbon Asset Database'!$A$3:$AB$876,4,0)&amp;" - "&amp;(VLOOKUP(B299,'Carbon Asset Database'!$A$3:$AB$876,5,0))))</f>
        <v/>
      </c>
      <c r="E299" s="108" t="str">
        <f>IF(B299="","",VLOOKUP(B299,'Carbon Asset Database'!$A$3:$AB$876,14,0))</f>
        <v/>
      </c>
      <c r="F299" s="116"/>
      <c r="G299" s="113" t="str">
        <f>IF(B299="","",F299*(VLOOKUP(B299,'Carbon Asset Database'!$A$3:$AB$876,16,0)))</f>
        <v/>
      </c>
      <c r="H299" s="116"/>
      <c r="I299" s="113" t="str">
        <f>IF(H299="","",IF(H299="Default",VLOOKUP(B299,'Carbon Asset Database'!$A$3:$AB$876,21,0),"N/A"))</f>
        <v/>
      </c>
      <c r="J299" s="113" t="str">
        <f>IF(H299="","",IF(H299="Default",VLOOKUP(B299,'Carbon Asset Database'!$A$3:$AB$876,22,0),"N/A"))</f>
        <v/>
      </c>
      <c r="K299" s="116"/>
      <c r="L299" s="116"/>
      <c r="M299" s="116" t="str">
        <f>IF(B299="","",F299*VLOOKUP(B299,'Carbon Asset Database'!$A$3:$AB$876,18,0))</f>
        <v/>
      </c>
      <c r="N299" s="116" t="str">
        <f>IF(B299="","",IF(H299="Default",F299*(VLOOKUP(B299,'Carbon Asset Database'!$A$3:$AB$876,19,0)),(G299/1000*K299*$U$2+G299/1000*L299*$U$3)))</f>
        <v/>
      </c>
      <c r="O299" s="121" t="str">
        <f>IF(A299="","",VLOOKUP(A299,'Dropdown lists'!$T$2:$U$18,2,0))</f>
        <v/>
      </c>
      <c r="P299" s="122" t="str">
        <f t="shared" si="8"/>
        <v/>
      </c>
      <c r="Q299" s="122" t="str">
        <f t="shared" si="9"/>
        <v/>
      </c>
    </row>
    <row r="300" spans="3:17" x14ac:dyDescent="0.3">
      <c r="C300" s="112" t="str">
        <f>IF(B300="","",VLOOKUP(B300,'Carbon Asset Database'!$A$3:$AB$876,12,0))</f>
        <v/>
      </c>
      <c r="D300" s="108" t="str">
        <f>IF(B300="","",(VLOOKUP(B300,'Carbon Asset Database'!$A$3:$AB$876,4,0)&amp;" - "&amp;(VLOOKUP(B300,'Carbon Asset Database'!$A$3:$AB$876,5,0))))</f>
        <v/>
      </c>
      <c r="E300" s="108" t="str">
        <f>IF(B300="","",VLOOKUP(B300,'Carbon Asset Database'!$A$3:$AB$876,14,0))</f>
        <v/>
      </c>
      <c r="F300" s="116"/>
      <c r="G300" s="113" t="str">
        <f>IF(B300="","",F300*(VLOOKUP(B300,'Carbon Asset Database'!$A$3:$AB$876,16,0)))</f>
        <v/>
      </c>
      <c r="H300" s="116"/>
      <c r="I300" s="113" t="str">
        <f>IF(H300="","",IF(H300="Default",VLOOKUP(B300,'Carbon Asset Database'!$A$3:$AB$876,21,0),"N/A"))</f>
        <v/>
      </c>
      <c r="J300" s="113" t="str">
        <f>IF(H300="","",IF(H300="Default",VLOOKUP(B300,'Carbon Asset Database'!$A$3:$AB$876,22,0),"N/A"))</f>
        <v/>
      </c>
      <c r="K300" s="116"/>
      <c r="L300" s="116"/>
      <c r="M300" s="116" t="str">
        <f>IF(B300="","",F300*VLOOKUP(B300,'Carbon Asset Database'!$A$3:$AB$876,18,0))</f>
        <v/>
      </c>
      <c r="N300" s="116" t="str">
        <f>IF(B300="","",IF(H300="Default",F300*(VLOOKUP(B300,'Carbon Asset Database'!$A$3:$AB$876,19,0)),(G300/1000*K300*$U$2+G300/1000*L300*$U$3)))</f>
        <v/>
      </c>
      <c r="O300" s="121" t="str">
        <f>IF(A300="","",VLOOKUP(A300,'Dropdown lists'!$T$2:$U$18,2,0))</f>
        <v/>
      </c>
      <c r="P300" s="122" t="str">
        <f t="shared" si="8"/>
        <v/>
      </c>
      <c r="Q300" s="122" t="str">
        <f t="shared" si="9"/>
        <v/>
      </c>
    </row>
    <row r="301" spans="3:17" x14ac:dyDescent="0.3">
      <c r="C301" s="112" t="str">
        <f>IF(B301="","",VLOOKUP(B301,'Carbon Asset Database'!$A$3:$AB$876,12,0))</f>
        <v/>
      </c>
      <c r="D301" s="108" t="str">
        <f>IF(B301="","",(VLOOKUP(B301,'Carbon Asset Database'!$A$3:$AB$876,4,0)&amp;" - "&amp;(VLOOKUP(B301,'Carbon Asset Database'!$A$3:$AB$876,5,0))))</f>
        <v/>
      </c>
      <c r="E301" s="108" t="str">
        <f>IF(B301="","",VLOOKUP(B301,'Carbon Asset Database'!$A$3:$AB$876,14,0))</f>
        <v/>
      </c>
      <c r="F301" s="116"/>
      <c r="G301" s="113" t="str">
        <f>IF(B301="","",F301*(VLOOKUP(B301,'Carbon Asset Database'!$A$3:$AB$876,16,0)))</f>
        <v/>
      </c>
      <c r="H301" s="116"/>
      <c r="I301" s="113" t="str">
        <f>IF(H301="","",IF(H301="Default",VLOOKUP(B301,'Carbon Asset Database'!$A$3:$AB$876,21,0),"N/A"))</f>
        <v/>
      </c>
      <c r="J301" s="113" t="str">
        <f>IF(H301="","",IF(H301="Default",VLOOKUP(B301,'Carbon Asset Database'!$A$3:$AB$876,22,0),"N/A"))</f>
        <v/>
      </c>
      <c r="K301" s="116"/>
      <c r="L301" s="116"/>
      <c r="M301" s="116" t="str">
        <f>IF(B301="","",F301*VLOOKUP(B301,'Carbon Asset Database'!$A$3:$AB$876,18,0))</f>
        <v/>
      </c>
      <c r="N301" s="116" t="str">
        <f>IF(B301="","",IF(H301="Default",F301*(VLOOKUP(B301,'Carbon Asset Database'!$A$3:$AB$876,19,0)),(G301/1000*K301*$U$2+G301/1000*L301*$U$3)))</f>
        <v/>
      </c>
      <c r="O301" s="121" t="str">
        <f>IF(A301="","",VLOOKUP(A301,'Dropdown lists'!$T$2:$U$18,2,0))</f>
        <v/>
      </c>
      <c r="P301" s="122" t="str">
        <f t="shared" si="8"/>
        <v/>
      </c>
      <c r="Q301" s="122" t="str">
        <f t="shared" si="9"/>
        <v/>
      </c>
    </row>
    <row r="302" spans="3:17" x14ac:dyDescent="0.3">
      <c r="C302" s="112" t="str">
        <f>IF(B302="","",VLOOKUP(B302,'Carbon Asset Database'!$A$3:$AB$876,12,0))</f>
        <v/>
      </c>
      <c r="D302" s="108" t="str">
        <f>IF(B302="","",(VLOOKUP(B302,'Carbon Asset Database'!$A$3:$AB$876,4,0)&amp;" - "&amp;(VLOOKUP(B302,'Carbon Asset Database'!$A$3:$AB$876,5,0))))</f>
        <v/>
      </c>
      <c r="E302" s="108" t="str">
        <f>IF(B302="","",VLOOKUP(B302,'Carbon Asset Database'!$A$3:$AB$876,14,0))</f>
        <v/>
      </c>
      <c r="F302" s="116"/>
      <c r="G302" s="113" t="str">
        <f>IF(B302="","",F302*(VLOOKUP(B302,'Carbon Asset Database'!$A$3:$AB$876,16,0)))</f>
        <v/>
      </c>
      <c r="H302" s="116"/>
      <c r="I302" s="113" t="str">
        <f>IF(H302="","",IF(H302="Default",VLOOKUP(B302,'Carbon Asset Database'!$A$3:$AB$876,21,0),"N/A"))</f>
        <v/>
      </c>
      <c r="J302" s="113" t="str">
        <f>IF(H302="","",IF(H302="Default",VLOOKUP(B302,'Carbon Asset Database'!$A$3:$AB$876,22,0),"N/A"))</f>
        <v/>
      </c>
      <c r="K302" s="116"/>
      <c r="L302" s="116"/>
      <c r="M302" s="116" t="str">
        <f>IF(B302="","",F302*VLOOKUP(B302,'Carbon Asset Database'!$A$3:$AB$876,18,0))</f>
        <v/>
      </c>
      <c r="N302" s="116" t="str">
        <f>IF(B302="","",IF(H302="Default",F302*(VLOOKUP(B302,'Carbon Asset Database'!$A$3:$AB$876,19,0)),(G302/1000*K302*$U$2+G302/1000*L302*$U$3)))</f>
        <v/>
      </c>
      <c r="O302" s="121" t="str">
        <f>IF(A302="","",VLOOKUP(A302,'Dropdown lists'!$T$2:$U$18,2,0))</f>
        <v/>
      </c>
      <c r="P302" s="122" t="str">
        <f t="shared" si="8"/>
        <v/>
      </c>
      <c r="Q302" s="122" t="str">
        <f t="shared" si="9"/>
        <v/>
      </c>
    </row>
    <row r="303" spans="3:17" x14ac:dyDescent="0.3">
      <c r="C303" s="112" t="str">
        <f>IF(B303="","",VLOOKUP(B303,'Carbon Asset Database'!$A$3:$AB$876,12,0))</f>
        <v/>
      </c>
      <c r="D303" s="108" t="str">
        <f>IF(B303="","",(VLOOKUP(B303,'Carbon Asset Database'!$A$3:$AB$876,4,0)&amp;" - "&amp;(VLOOKUP(B303,'Carbon Asset Database'!$A$3:$AB$876,5,0))))</f>
        <v/>
      </c>
      <c r="E303" s="108" t="str">
        <f>IF(B303="","",VLOOKUP(B303,'Carbon Asset Database'!$A$3:$AB$876,14,0))</f>
        <v/>
      </c>
      <c r="F303" s="116"/>
      <c r="G303" s="113" t="str">
        <f>IF(B303="","",F303*(VLOOKUP(B303,'Carbon Asset Database'!$A$3:$AB$876,16,0)))</f>
        <v/>
      </c>
      <c r="H303" s="116"/>
      <c r="I303" s="113" t="str">
        <f>IF(H303="","",IF(H303="Default",VLOOKUP(B303,'Carbon Asset Database'!$A$3:$AB$876,21,0),"N/A"))</f>
        <v/>
      </c>
      <c r="J303" s="113" t="str">
        <f>IF(H303="","",IF(H303="Default",VLOOKUP(B303,'Carbon Asset Database'!$A$3:$AB$876,22,0),"N/A"))</f>
        <v/>
      </c>
      <c r="K303" s="116"/>
      <c r="L303" s="116"/>
      <c r="M303" s="116" t="str">
        <f>IF(B303="","",F303*VLOOKUP(B303,'Carbon Asset Database'!$A$3:$AB$876,18,0))</f>
        <v/>
      </c>
      <c r="N303" s="116" t="str">
        <f>IF(B303="","",IF(H303="Default",F303*(VLOOKUP(B303,'Carbon Asset Database'!$A$3:$AB$876,19,0)),(G303/1000*K303*$U$2+G303/1000*L303*$U$3)))</f>
        <v/>
      </c>
      <c r="O303" s="121" t="str">
        <f>IF(A303="","",VLOOKUP(A303,'Dropdown lists'!$T$2:$U$18,2,0))</f>
        <v/>
      </c>
      <c r="P303" s="122" t="str">
        <f t="shared" si="8"/>
        <v/>
      </c>
      <c r="Q303" s="122" t="str">
        <f t="shared" si="9"/>
        <v/>
      </c>
    </row>
    <row r="304" spans="3:17" x14ac:dyDescent="0.3">
      <c r="C304" s="112" t="str">
        <f>IF(B304="","",VLOOKUP(B304,'Carbon Asset Database'!$A$3:$AB$876,12,0))</f>
        <v/>
      </c>
      <c r="D304" s="108" t="str">
        <f>IF(B304="","",(VLOOKUP(B304,'Carbon Asset Database'!$A$3:$AB$876,4,0)&amp;" - "&amp;(VLOOKUP(B304,'Carbon Asset Database'!$A$3:$AB$876,5,0))))</f>
        <v/>
      </c>
      <c r="E304" s="108" t="str">
        <f>IF(B304="","",VLOOKUP(B304,'Carbon Asset Database'!$A$3:$AB$876,14,0))</f>
        <v/>
      </c>
      <c r="F304" s="116"/>
      <c r="G304" s="113" t="str">
        <f>IF(B304="","",F304*(VLOOKUP(B304,'Carbon Asset Database'!$A$3:$AB$876,16,0)))</f>
        <v/>
      </c>
      <c r="H304" s="116"/>
      <c r="I304" s="113" t="str">
        <f>IF(H304="","",IF(H304="Default",VLOOKUP(B304,'Carbon Asset Database'!$A$3:$AB$876,21,0),"N/A"))</f>
        <v/>
      </c>
      <c r="J304" s="113" t="str">
        <f>IF(H304="","",IF(H304="Default",VLOOKUP(B304,'Carbon Asset Database'!$A$3:$AB$876,22,0),"N/A"))</f>
        <v/>
      </c>
      <c r="K304" s="116"/>
      <c r="L304" s="116"/>
      <c r="M304" s="116" t="str">
        <f>IF(B304="","",F304*VLOOKUP(B304,'Carbon Asset Database'!$A$3:$AB$876,18,0))</f>
        <v/>
      </c>
      <c r="N304" s="116" t="str">
        <f>IF(B304="","",IF(H304="Default",F304*(VLOOKUP(B304,'Carbon Asset Database'!$A$3:$AB$876,19,0)),(G304/1000*K304*$U$2+G304/1000*L304*$U$3)))</f>
        <v/>
      </c>
      <c r="O304" s="121" t="str">
        <f>IF(A304="","",VLOOKUP(A304,'Dropdown lists'!$T$2:$U$18,2,0))</f>
        <v/>
      </c>
      <c r="P304" s="122" t="str">
        <f t="shared" si="8"/>
        <v/>
      </c>
      <c r="Q304" s="122" t="str">
        <f t="shared" si="9"/>
        <v/>
      </c>
    </row>
    <row r="305" spans="3:17" x14ac:dyDescent="0.3">
      <c r="C305" s="112" t="str">
        <f>IF(B305="","",VLOOKUP(B305,'Carbon Asset Database'!$A$3:$AB$876,12,0))</f>
        <v/>
      </c>
      <c r="D305" s="108" t="str">
        <f>IF(B305="","",(VLOOKUP(B305,'Carbon Asset Database'!$A$3:$AB$876,4,0)&amp;" - "&amp;(VLOOKUP(B305,'Carbon Asset Database'!$A$3:$AB$876,5,0))))</f>
        <v/>
      </c>
      <c r="E305" s="108" t="str">
        <f>IF(B305="","",VLOOKUP(B305,'Carbon Asset Database'!$A$3:$AB$876,14,0))</f>
        <v/>
      </c>
      <c r="F305" s="116"/>
      <c r="G305" s="113" t="str">
        <f>IF(B305="","",F305*(VLOOKUP(B305,'Carbon Asset Database'!$A$3:$AB$876,16,0)))</f>
        <v/>
      </c>
      <c r="H305" s="116"/>
      <c r="I305" s="113" t="str">
        <f>IF(H305="","",IF(H305="Default",VLOOKUP(B305,'Carbon Asset Database'!$A$3:$AB$876,21,0),"N/A"))</f>
        <v/>
      </c>
      <c r="J305" s="113" t="str">
        <f>IF(H305="","",IF(H305="Default",VLOOKUP(B305,'Carbon Asset Database'!$A$3:$AB$876,22,0),"N/A"))</f>
        <v/>
      </c>
      <c r="K305" s="116"/>
      <c r="L305" s="116"/>
      <c r="M305" s="116" t="str">
        <f>IF(B305="","",F305*VLOOKUP(B305,'Carbon Asset Database'!$A$3:$AB$876,18,0))</f>
        <v/>
      </c>
      <c r="N305" s="116" t="str">
        <f>IF(B305="","",IF(H305="Default",F305*(VLOOKUP(B305,'Carbon Asset Database'!$A$3:$AB$876,19,0)),(G305/1000*K305*$U$2+G305/1000*L305*$U$3)))</f>
        <v/>
      </c>
      <c r="O305" s="121" t="str">
        <f>IF(A305="","",VLOOKUP(A305,'Dropdown lists'!$T$2:$U$18,2,0))</f>
        <v/>
      </c>
      <c r="P305" s="122" t="str">
        <f t="shared" si="8"/>
        <v/>
      </c>
      <c r="Q305" s="122" t="str">
        <f t="shared" si="9"/>
        <v/>
      </c>
    </row>
    <row r="306" spans="3:17" x14ac:dyDescent="0.3">
      <c r="C306" s="112" t="str">
        <f>IF(B306="","",VLOOKUP(B306,'Carbon Asset Database'!$A$3:$AB$876,12,0))</f>
        <v/>
      </c>
      <c r="D306" s="108" t="str">
        <f>IF(B306="","",(VLOOKUP(B306,'Carbon Asset Database'!$A$3:$AB$876,4,0)&amp;" - "&amp;(VLOOKUP(B306,'Carbon Asset Database'!$A$3:$AB$876,5,0))))</f>
        <v/>
      </c>
      <c r="E306" s="108" t="str">
        <f>IF(B306="","",VLOOKUP(B306,'Carbon Asset Database'!$A$3:$AB$876,14,0))</f>
        <v/>
      </c>
      <c r="F306" s="116"/>
      <c r="G306" s="113" t="str">
        <f>IF(B306="","",F306*(VLOOKUP(B306,'Carbon Asset Database'!$A$3:$AB$876,16,0)))</f>
        <v/>
      </c>
      <c r="H306" s="116"/>
      <c r="I306" s="113" t="str">
        <f>IF(H306="","",IF(H306="Default",VLOOKUP(B306,'Carbon Asset Database'!$A$3:$AB$876,21,0),"N/A"))</f>
        <v/>
      </c>
      <c r="J306" s="113" t="str">
        <f>IF(H306="","",IF(H306="Default",VLOOKUP(B306,'Carbon Asset Database'!$A$3:$AB$876,22,0),"N/A"))</f>
        <v/>
      </c>
      <c r="K306" s="116"/>
      <c r="L306" s="116"/>
      <c r="M306" s="116" t="str">
        <f>IF(B306="","",F306*VLOOKUP(B306,'Carbon Asset Database'!$A$3:$AB$876,18,0))</f>
        <v/>
      </c>
      <c r="N306" s="116" t="str">
        <f>IF(B306="","",IF(H306="Default",F306*(VLOOKUP(B306,'Carbon Asset Database'!$A$3:$AB$876,19,0)),(G306/1000*K306*$U$2+G306/1000*L306*$U$3)))</f>
        <v/>
      </c>
      <c r="O306" s="121" t="str">
        <f>IF(A306="","",VLOOKUP(A306,'Dropdown lists'!$T$2:$U$18,2,0))</f>
        <v/>
      </c>
      <c r="P306" s="122" t="str">
        <f t="shared" si="8"/>
        <v/>
      </c>
      <c r="Q306" s="122" t="str">
        <f t="shared" si="9"/>
        <v/>
      </c>
    </row>
    <row r="307" spans="3:17" x14ac:dyDescent="0.3">
      <c r="C307" s="112" t="str">
        <f>IF(B307="","",VLOOKUP(B307,'Carbon Asset Database'!$A$3:$AB$876,12,0))</f>
        <v/>
      </c>
      <c r="D307" s="108" t="str">
        <f>IF(B307="","",(VLOOKUP(B307,'Carbon Asset Database'!$A$3:$AB$876,4,0)&amp;" - "&amp;(VLOOKUP(B307,'Carbon Asset Database'!$A$3:$AB$876,5,0))))</f>
        <v/>
      </c>
      <c r="E307" s="108" t="str">
        <f>IF(B307="","",VLOOKUP(B307,'Carbon Asset Database'!$A$3:$AB$876,14,0))</f>
        <v/>
      </c>
      <c r="F307" s="116"/>
      <c r="G307" s="113" t="str">
        <f>IF(B307="","",F307*(VLOOKUP(B307,'Carbon Asset Database'!$A$3:$AB$876,16,0)))</f>
        <v/>
      </c>
      <c r="H307" s="116"/>
      <c r="I307" s="113" t="str">
        <f>IF(H307="","",IF(H307="Default",VLOOKUP(B307,'Carbon Asset Database'!$A$3:$AB$876,21,0),"N/A"))</f>
        <v/>
      </c>
      <c r="J307" s="113" t="str">
        <f>IF(H307="","",IF(H307="Default",VLOOKUP(B307,'Carbon Asset Database'!$A$3:$AB$876,22,0),"N/A"))</f>
        <v/>
      </c>
      <c r="K307" s="116"/>
      <c r="L307" s="116"/>
      <c r="M307" s="116" t="str">
        <f>IF(B307="","",F307*VLOOKUP(B307,'Carbon Asset Database'!$A$3:$AB$876,18,0))</f>
        <v/>
      </c>
      <c r="N307" s="116" t="str">
        <f>IF(B307="","",IF(H307="Default",F307*(VLOOKUP(B307,'Carbon Asset Database'!$A$3:$AB$876,19,0)),(G307/1000*K307*$U$2+G307/1000*L307*$U$3)))</f>
        <v/>
      </c>
      <c r="O307" s="121" t="str">
        <f>IF(A307="","",VLOOKUP(A307,'Dropdown lists'!$T$2:$U$18,2,0))</f>
        <v/>
      </c>
      <c r="P307" s="122" t="str">
        <f t="shared" si="8"/>
        <v/>
      </c>
      <c r="Q307" s="122" t="str">
        <f t="shared" si="9"/>
        <v/>
      </c>
    </row>
    <row r="308" spans="3:17" x14ac:dyDescent="0.3">
      <c r="C308" s="112" t="str">
        <f>IF(B308="","",VLOOKUP(B308,'Carbon Asset Database'!$A$3:$AB$876,12,0))</f>
        <v/>
      </c>
      <c r="D308" s="108" t="str">
        <f>IF(B308="","",(VLOOKUP(B308,'Carbon Asset Database'!$A$3:$AB$876,4,0)&amp;" - "&amp;(VLOOKUP(B308,'Carbon Asset Database'!$A$3:$AB$876,5,0))))</f>
        <v/>
      </c>
      <c r="E308" s="108" t="str">
        <f>IF(B308="","",VLOOKUP(B308,'Carbon Asset Database'!$A$3:$AB$876,14,0))</f>
        <v/>
      </c>
      <c r="F308" s="116"/>
      <c r="G308" s="113" t="str">
        <f>IF(B308="","",F308*(VLOOKUP(B308,'Carbon Asset Database'!$A$3:$AB$876,16,0)))</f>
        <v/>
      </c>
      <c r="H308" s="116"/>
      <c r="I308" s="113" t="str">
        <f>IF(H308="","",IF(H308="Default",VLOOKUP(B308,'Carbon Asset Database'!$A$3:$AB$876,21,0),"N/A"))</f>
        <v/>
      </c>
      <c r="J308" s="113" t="str">
        <f>IF(H308="","",IF(H308="Default",VLOOKUP(B308,'Carbon Asset Database'!$A$3:$AB$876,22,0),"N/A"))</f>
        <v/>
      </c>
      <c r="K308" s="116"/>
      <c r="L308" s="116"/>
      <c r="M308" s="116" t="str">
        <f>IF(B308="","",F308*VLOOKUP(B308,'Carbon Asset Database'!$A$3:$AB$876,18,0))</f>
        <v/>
      </c>
      <c r="N308" s="116" t="str">
        <f>IF(B308="","",IF(H308="Default",F308*(VLOOKUP(B308,'Carbon Asset Database'!$A$3:$AB$876,19,0)),(G308/1000*K308*$U$2+G308/1000*L308*$U$3)))</f>
        <v/>
      </c>
      <c r="O308" s="121" t="str">
        <f>IF(A308="","",VLOOKUP(A308,'Dropdown lists'!$T$2:$U$18,2,0))</f>
        <v/>
      </c>
      <c r="P308" s="122" t="str">
        <f t="shared" si="8"/>
        <v/>
      </c>
      <c r="Q308" s="122" t="str">
        <f t="shared" si="9"/>
        <v/>
      </c>
    </row>
    <row r="309" spans="3:17" x14ac:dyDescent="0.3">
      <c r="C309" s="112" t="str">
        <f>IF(B309="","",VLOOKUP(B309,'Carbon Asset Database'!$A$3:$AB$876,12,0))</f>
        <v/>
      </c>
      <c r="D309" s="108" t="str">
        <f>IF(B309="","",(VLOOKUP(B309,'Carbon Asset Database'!$A$3:$AB$876,4,0)&amp;" - "&amp;(VLOOKUP(B309,'Carbon Asset Database'!$A$3:$AB$876,5,0))))</f>
        <v/>
      </c>
      <c r="E309" s="108" t="str">
        <f>IF(B309="","",VLOOKUP(B309,'Carbon Asset Database'!$A$3:$AB$876,14,0))</f>
        <v/>
      </c>
      <c r="F309" s="116"/>
      <c r="G309" s="113" t="str">
        <f>IF(B309="","",F309*(VLOOKUP(B309,'Carbon Asset Database'!$A$3:$AB$876,16,0)))</f>
        <v/>
      </c>
      <c r="H309" s="116"/>
      <c r="I309" s="113" t="str">
        <f>IF(H309="","",IF(H309="Default",VLOOKUP(B309,'Carbon Asset Database'!$A$3:$AB$876,21,0),"N/A"))</f>
        <v/>
      </c>
      <c r="J309" s="113" t="str">
        <f>IF(H309="","",IF(H309="Default",VLOOKUP(B309,'Carbon Asset Database'!$A$3:$AB$876,22,0),"N/A"))</f>
        <v/>
      </c>
      <c r="K309" s="116"/>
      <c r="L309" s="116"/>
      <c r="M309" s="116" t="str">
        <f>IF(B309="","",F309*VLOOKUP(B309,'Carbon Asset Database'!$A$3:$AB$876,18,0))</f>
        <v/>
      </c>
      <c r="N309" s="116" t="str">
        <f>IF(B309="","",IF(H309="Default",F309*(VLOOKUP(B309,'Carbon Asset Database'!$A$3:$AB$876,19,0)),(G309/1000*K309*$U$2+G309/1000*L309*$U$3)))</f>
        <v/>
      </c>
      <c r="O309" s="121" t="str">
        <f>IF(A309="","",VLOOKUP(A309,'Dropdown lists'!$T$2:$U$18,2,0))</f>
        <v/>
      </c>
      <c r="P309" s="122" t="str">
        <f t="shared" si="8"/>
        <v/>
      </c>
      <c r="Q309" s="122" t="str">
        <f t="shared" si="9"/>
        <v/>
      </c>
    </row>
    <row r="310" spans="3:17" x14ac:dyDescent="0.3">
      <c r="C310" s="112" t="str">
        <f>IF(B310="","",VLOOKUP(B310,'Carbon Asset Database'!$A$3:$AB$876,12,0))</f>
        <v/>
      </c>
      <c r="D310" s="108" t="str">
        <f>IF(B310="","",(VLOOKUP(B310,'Carbon Asset Database'!$A$3:$AB$876,4,0)&amp;" - "&amp;(VLOOKUP(B310,'Carbon Asset Database'!$A$3:$AB$876,5,0))))</f>
        <v/>
      </c>
      <c r="E310" s="108" t="str">
        <f>IF(B310="","",VLOOKUP(B310,'Carbon Asset Database'!$A$3:$AB$876,14,0))</f>
        <v/>
      </c>
      <c r="F310" s="116"/>
      <c r="G310" s="113" t="str">
        <f>IF(B310="","",F310*(VLOOKUP(B310,'Carbon Asset Database'!$A$3:$AB$876,16,0)))</f>
        <v/>
      </c>
      <c r="H310" s="116"/>
      <c r="I310" s="113" t="str">
        <f>IF(H310="","",IF(H310="Default",VLOOKUP(B310,'Carbon Asset Database'!$A$3:$AB$876,21,0),"N/A"))</f>
        <v/>
      </c>
      <c r="J310" s="113" t="str">
        <f>IF(H310="","",IF(H310="Default",VLOOKUP(B310,'Carbon Asset Database'!$A$3:$AB$876,22,0),"N/A"))</f>
        <v/>
      </c>
      <c r="K310" s="116"/>
      <c r="L310" s="116"/>
      <c r="M310" s="116" t="str">
        <f>IF(B310="","",F310*VLOOKUP(B310,'Carbon Asset Database'!$A$3:$AB$876,18,0))</f>
        <v/>
      </c>
      <c r="N310" s="116" t="str">
        <f>IF(B310="","",IF(H310="Default",F310*(VLOOKUP(B310,'Carbon Asset Database'!$A$3:$AB$876,19,0)),(G310/1000*K310*$U$2+G310/1000*L310*$U$3)))</f>
        <v/>
      </c>
      <c r="O310" s="121" t="str">
        <f>IF(A310="","",VLOOKUP(A310,'Dropdown lists'!$T$2:$U$18,2,0))</f>
        <v/>
      </c>
      <c r="P310" s="122" t="str">
        <f t="shared" si="8"/>
        <v/>
      </c>
      <c r="Q310" s="122" t="str">
        <f t="shared" si="9"/>
        <v/>
      </c>
    </row>
    <row r="311" spans="3:17" x14ac:dyDescent="0.3">
      <c r="C311" s="112" t="str">
        <f>IF(B311="","",VLOOKUP(B311,'Carbon Asset Database'!$A$3:$AB$876,12,0))</f>
        <v/>
      </c>
      <c r="D311" s="108" t="str">
        <f>IF(B311="","",(VLOOKUP(B311,'Carbon Asset Database'!$A$3:$AB$876,4,0)&amp;" - "&amp;(VLOOKUP(B311,'Carbon Asset Database'!$A$3:$AB$876,5,0))))</f>
        <v/>
      </c>
      <c r="E311" s="108" t="str">
        <f>IF(B311="","",VLOOKUP(B311,'Carbon Asset Database'!$A$3:$AB$876,14,0))</f>
        <v/>
      </c>
      <c r="F311" s="116"/>
      <c r="G311" s="113" t="str">
        <f>IF(B311="","",F311*(VLOOKUP(B311,'Carbon Asset Database'!$A$3:$AB$876,16,0)))</f>
        <v/>
      </c>
      <c r="H311" s="116"/>
      <c r="I311" s="113" t="str">
        <f>IF(H311="","",IF(H311="Default",VLOOKUP(B311,'Carbon Asset Database'!$A$3:$AB$876,21,0),"N/A"))</f>
        <v/>
      </c>
      <c r="J311" s="113" t="str">
        <f>IF(H311="","",IF(H311="Default",VLOOKUP(B311,'Carbon Asset Database'!$A$3:$AB$876,22,0),"N/A"))</f>
        <v/>
      </c>
      <c r="K311" s="116"/>
      <c r="L311" s="116"/>
      <c r="M311" s="116" t="str">
        <f>IF(B311="","",F311*VLOOKUP(B311,'Carbon Asset Database'!$A$3:$AB$876,18,0))</f>
        <v/>
      </c>
      <c r="N311" s="116" t="str">
        <f>IF(B311="","",IF(H311="Default",F311*(VLOOKUP(B311,'Carbon Asset Database'!$A$3:$AB$876,19,0)),(G311/1000*K311*$U$2+G311/1000*L311*$U$3)))</f>
        <v/>
      </c>
      <c r="O311" s="121" t="str">
        <f>IF(A311="","",VLOOKUP(A311,'Dropdown lists'!$T$2:$U$18,2,0))</f>
        <v/>
      </c>
      <c r="P311" s="122" t="str">
        <f t="shared" si="8"/>
        <v/>
      </c>
      <c r="Q311" s="122" t="str">
        <f t="shared" si="9"/>
        <v/>
      </c>
    </row>
    <row r="312" spans="3:17" x14ac:dyDescent="0.3">
      <c r="C312" s="112" t="str">
        <f>IF(B312="","",VLOOKUP(B312,'Carbon Asset Database'!$A$3:$AB$876,12,0))</f>
        <v/>
      </c>
      <c r="D312" s="108" t="str">
        <f>IF(B312="","",(VLOOKUP(B312,'Carbon Asset Database'!$A$3:$AB$876,4,0)&amp;" - "&amp;(VLOOKUP(B312,'Carbon Asset Database'!$A$3:$AB$876,5,0))))</f>
        <v/>
      </c>
      <c r="E312" s="108" t="str">
        <f>IF(B312="","",VLOOKUP(B312,'Carbon Asset Database'!$A$3:$AB$876,14,0))</f>
        <v/>
      </c>
      <c r="F312" s="116"/>
      <c r="G312" s="113" t="str">
        <f>IF(B312="","",F312*(VLOOKUP(B312,'Carbon Asset Database'!$A$3:$AB$876,16,0)))</f>
        <v/>
      </c>
      <c r="H312" s="116"/>
      <c r="I312" s="113" t="str">
        <f>IF(H312="","",IF(H312="Default",VLOOKUP(B312,'Carbon Asset Database'!$A$3:$AB$876,21,0),"N/A"))</f>
        <v/>
      </c>
      <c r="J312" s="113" t="str">
        <f>IF(H312="","",IF(H312="Default",VLOOKUP(B312,'Carbon Asset Database'!$A$3:$AB$876,22,0),"N/A"))</f>
        <v/>
      </c>
      <c r="K312" s="116"/>
      <c r="L312" s="116"/>
      <c r="M312" s="116" t="str">
        <f>IF(B312="","",F312*VLOOKUP(B312,'Carbon Asset Database'!$A$3:$AB$876,18,0))</f>
        <v/>
      </c>
      <c r="N312" s="116" t="str">
        <f>IF(B312="","",IF(H312="Default",F312*(VLOOKUP(B312,'Carbon Asset Database'!$A$3:$AB$876,19,0)),(G312/1000*K312*$U$2+G312/1000*L312*$U$3)))</f>
        <v/>
      </c>
      <c r="O312" s="121" t="str">
        <f>IF(A312="","",VLOOKUP(A312,'Dropdown lists'!$T$2:$U$18,2,0))</f>
        <v/>
      </c>
      <c r="P312" s="122" t="str">
        <f t="shared" si="8"/>
        <v/>
      </c>
      <c r="Q312" s="122" t="str">
        <f t="shared" si="9"/>
        <v/>
      </c>
    </row>
    <row r="313" spans="3:17" x14ac:dyDescent="0.3">
      <c r="C313" s="112" t="str">
        <f>IF(B313="","",VLOOKUP(B313,'Carbon Asset Database'!$A$3:$AB$876,12,0))</f>
        <v/>
      </c>
      <c r="D313" s="108" t="str">
        <f>IF(B313="","",(VLOOKUP(B313,'Carbon Asset Database'!$A$3:$AB$876,4,0)&amp;" - "&amp;(VLOOKUP(B313,'Carbon Asset Database'!$A$3:$AB$876,5,0))))</f>
        <v/>
      </c>
      <c r="E313" s="108" t="str">
        <f>IF(B313="","",VLOOKUP(B313,'Carbon Asset Database'!$A$3:$AB$876,14,0))</f>
        <v/>
      </c>
      <c r="F313" s="116"/>
      <c r="G313" s="113" t="str">
        <f>IF(B313="","",F313*(VLOOKUP(B313,'Carbon Asset Database'!$A$3:$AB$876,16,0)))</f>
        <v/>
      </c>
      <c r="H313" s="116"/>
      <c r="I313" s="113" t="str">
        <f>IF(H313="","",IF(H313="Default",VLOOKUP(B313,'Carbon Asset Database'!$A$3:$AB$876,21,0),"N/A"))</f>
        <v/>
      </c>
      <c r="J313" s="113" t="str">
        <f>IF(H313="","",IF(H313="Default",VLOOKUP(B313,'Carbon Asset Database'!$A$3:$AB$876,22,0),"N/A"))</f>
        <v/>
      </c>
      <c r="K313" s="116"/>
      <c r="L313" s="116"/>
      <c r="M313" s="116" t="str">
        <f>IF(B313="","",F313*VLOOKUP(B313,'Carbon Asset Database'!$A$3:$AB$876,18,0))</f>
        <v/>
      </c>
      <c r="N313" s="116" t="str">
        <f>IF(B313="","",IF(H313="Default",F313*(VLOOKUP(B313,'Carbon Asset Database'!$A$3:$AB$876,19,0)),(G313/1000*K313*$U$2+G313/1000*L313*$U$3)))</f>
        <v/>
      </c>
      <c r="O313" s="121" t="str">
        <f>IF(A313="","",VLOOKUP(A313,'Dropdown lists'!$T$2:$U$18,2,0))</f>
        <v/>
      </c>
      <c r="P313" s="122" t="str">
        <f t="shared" si="8"/>
        <v/>
      </c>
      <c r="Q313" s="122" t="str">
        <f t="shared" si="9"/>
        <v/>
      </c>
    </row>
    <row r="314" spans="3:17" x14ac:dyDescent="0.3">
      <c r="C314" s="112" t="str">
        <f>IF(B314="","",VLOOKUP(B314,'Carbon Asset Database'!$A$3:$AB$876,12,0))</f>
        <v/>
      </c>
      <c r="D314" s="108" t="str">
        <f>IF(B314="","",(VLOOKUP(B314,'Carbon Asset Database'!$A$3:$AB$876,4,0)&amp;" - "&amp;(VLOOKUP(B314,'Carbon Asset Database'!$A$3:$AB$876,5,0))))</f>
        <v/>
      </c>
      <c r="E314" s="108" t="str">
        <f>IF(B314="","",VLOOKUP(B314,'Carbon Asset Database'!$A$3:$AB$876,14,0))</f>
        <v/>
      </c>
      <c r="F314" s="116"/>
      <c r="G314" s="113" t="str">
        <f>IF(B314="","",F314*(VLOOKUP(B314,'Carbon Asset Database'!$A$3:$AB$876,16,0)))</f>
        <v/>
      </c>
      <c r="H314" s="116"/>
      <c r="I314" s="113" t="str">
        <f>IF(H314="","",IF(H314="Default",VLOOKUP(B314,'Carbon Asset Database'!$A$3:$AB$876,21,0),"N/A"))</f>
        <v/>
      </c>
      <c r="J314" s="113" t="str">
        <f>IF(H314="","",IF(H314="Default",VLOOKUP(B314,'Carbon Asset Database'!$A$3:$AB$876,22,0),"N/A"))</f>
        <v/>
      </c>
      <c r="K314" s="116"/>
      <c r="L314" s="116"/>
      <c r="M314" s="116" t="str">
        <f>IF(B314="","",F314*VLOOKUP(B314,'Carbon Asset Database'!$A$3:$AB$876,18,0))</f>
        <v/>
      </c>
      <c r="N314" s="116" t="str">
        <f>IF(B314="","",IF(H314="Default",F314*(VLOOKUP(B314,'Carbon Asset Database'!$A$3:$AB$876,19,0)),(G314/1000*K314*$U$2+G314/1000*L314*$U$3)))</f>
        <v/>
      </c>
      <c r="O314" s="121" t="str">
        <f>IF(A314="","",VLOOKUP(A314,'Dropdown lists'!$T$2:$U$18,2,0))</f>
        <v/>
      </c>
      <c r="P314" s="122" t="str">
        <f t="shared" si="8"/>
        <v/>
      </c>
      <c r="Q314" s="122" t="str">
        <f t="shared" si="9"/>
        <v/>
      </c>
    </row>
    <row r="315" spans="3:17" x14ac:dyDescent="0.3">
      <c r="C315" s="112" t="str">
        <f>IF(B315="","",VLOOKUP(B315,'Carbon Asset Database'!$A$3:$AB$876,12,0))</f>
        <v/>
      </c>
      <c r="D315" s="108" t="str">
        <f>IF(B315="","",(VLOOKUP(B315,'Carbon Asset Database'!$A$3:$AB$876,4,0)&amp;" - "&amp;(VLOOKUP(B315,'Carbon Asset Database'!$A$3:$AB$876,5,0))))</f>
        <v/>
      </c>
      <c r="E315" s="108" t="str">
        <f>IF(B315="","",VLOOKUP(B315,'Carbon Asset Database'!$A$3:$AB$876,14,0))</f>
        <v/>
      </c>
      <c r="F315" s="116"/>
      <c r="G315" s="113" t="str">
        <f>IF(B315="","",F315*(VLOOKUP(B315,'Carbon Asset Database'!$A$3:$AB$876,16,0)))</f>
        <v/>
      </c>
      <c r="H315" s="116"/>
      <c r="I315" s="113" t="str">
        <f>IF(H315="","",IF(H315="Default",VLOOKUP(B315,'Carbon Asset Database'!$A$3:$AB$876,21,0),"N/A"))</f>
        <v/>
      </c>
      <c r="J315" s="113" t="str">
        <f>IF(H315="","",IF(H315="Default",VLOOKUP(B315,'Carbon Asset Database'!$A$3:$AB$876,22,0),"N/A"))</f>
        <v/>
      </c>
      <c r="K315" s="116"/>
      <c r="L315" s="116"/>
      <c r="M315" s="116" t="str">
        <f>IF(B315="","",F315*VLOOKUP(B315,'Carbon Asset Database'!$A$3:$AB$876,18,0))</f>
        <v/>
      </c>
      <c r="N315" s="116" t="str">
        <f>IF(B315="","",IF(H315="Default",F315*(VLOOKUP(B315,'Carbon Asset Database'!$A$3:$AB$876,19,0)),(G315/1000*K315*$U$2+G315/1000*L315*$U$3)))</f>
        <v/>
      </c>
      <c r="O315" s="121" t="str">
        <f>IF(A315="","",VLOOKUP(A315,'Dropdown lists'!$T$2:$U$18,2,0))</f>
        <v/>
      </c>
      <c r="P315" s="122" t="str">
        <f t="shared" si="8"/>
        <v/>
      </c>
      <c r="Q315" s="122" t="str">
        <f t="shared" si="9"/>
        <v/>
      </c>
    </row>
    <row r="316" spans="3:17" x14ac:dyDescent="0.3">
      <c r="C316" s="112" t="str">
        <f>IF(B316="","",VLOOKUP(B316,'Carbon Asset Database'!$A$3:$AB$876,12,0))</f>
        <v/>
      </c>
      <c r="D316" s="108" t="str">
        <f>IF(B316="","",(VLOOKUP(B316,'Carbon Asset Database'!$A$3:$AB$876,4,0)&amp;" - "&amp;(VLOOKUP(B316,'Carbon Asset Database'!$A$3:$AB$876,5,0))))</f>
        <v/>
      </c>
      <c r="E316" s="108" t="str">
        <f>IF(B316="","",VLOOKUP(B316,'Carbon Asset Database'!$A$3:$AB$876,14,0))</f>
        <v/>
      </c>
      <c r="F316" s="116"/>
      <c r="G316" s="113" t="str">
        <f>IF(B316="","",F316*(VLOOKUP(B316,'Carbon Asset Database'!$A$3:$AB$876,16,0)))</f>
        <v/>
      </c>
      <c r="H316" s="116"/>
      <c r="I316" s="113" t="str">
        <f>IF(H316="","",IF(H316="Default",VLOOKUP(B316,'Carbon Asset Database'!$A$3:$AB$876,21,0),"N/A"))</f>
        <v/>
      </c>
      <c r="J316" s="113" t="str">
        <f>IF(H316="","",IF(H316="Default",VLOOKUP(B316,'Carbon Asset Database'!$A$3:$AB$876,22,0),"N/A"))</f>
        <v/>
      </c>
      <c r="K316" s="116"/>
      <c r="L316" s="116"/>
      <c r="M316" s="116" t="str">
        <f>IF(B316="","",F316*VLOOKUP(B316,'Carbon Asset Database'!$A$3:$AB$876,18,0))</f>
        <v/>
      </c>
      <c r="N316" s="116" t="str">
        <f>IF(B316="","",IF(H316="Default",F316*(VLOOKUP(B316,'Carbon Asset Database'!$A$3:$AB$876,19,0)),(G316/1000*K316*$U$2+G316/1000*L316*$U$3)))</f>
        <v/>
      </c>
      <c r="O316" s="121" t="str">
        <f>IF(A316="","",VLOOKUP(A316,'Dropdown lists'!$T$2:$U$18,2,0))</f>
        <v/>
      </c>
      <c r="P316" s="122" t="str">
        <f t="shared" si="8"/>
        <v/>
      </c>
      <c r="Q316" s="122" t="str">
        <f t="shared" si="9"/>
        <v/>
      </c>
    </row>
    <row r="317" spans="3:17" x14ac:dyDescent="0.3">
      <c r="C317" s="112" t="str">
        <f>IF(B317="","",VLOOKUP(B317,'Carbon Asset Database'!$A$3:$AB$876,12,0))</f>
        <v/>
      </c>
      <c r="D317" s="108" t="str">
        <f>IF(B317="","",(VLOOKUP(B317,'Carbon Asset Database'!$A$3:$AB$876,4,0)&amp;" - "&amp;(VLOOKUP(B317,'Carbon Asset Database'!$A$3:$AB$876,5,0))))</f>
        <v/>
      </c>
      <c r="E317" s="108" t="str">
        <f>IF(B317="","",VLOOKUP(B317,'Carbon Asset Database'!$A$3:$AB$876,14,0))</f>
        <v/>
      </c>
      <c r="F317" s="116"/>
      <c r="G317" s="113" t="str">
        <f>IF(B317="","",F317*(VLOOKUP(B317,'Carbon Asset Database'!$A$3:$AB$876,16,0)))</f>
        <v/>
      </c>
      <c r="H317" s="116"/>
      <c r="I317" s="113" t="str">
        <f>IF(H317="","",IF(H317="Default",VLOOKUP(B317,'Carbon Asset Database'!$A$3:$AB$876,21,0),"N/A"))</f>
        <v/>
      </c>
      <c r="J317" s="113" t="str">
        <f>IF(H317="","",IF(H317="Default",VLOOKUP(B317,'Carbon Asset Database'!$A$3:$AB$876,22,0),"N/A"))</f>
        <v/>
      </c>
      <c r="K317" s="116"/>
      <c r="L317" s="116"/>
      <c r="M317" s="116" t="str">
        <f>IF(B317="","",F317*VLOOKUP(B317,'Carbon Asset Database'!$A$3:$AB$876,18,0))</f>
        <v/>
      </c>
      <c r="N317" s="116" t="str">
        <f>IF(B317="","",IF(H317="Default",F317*(VLOOKUP(B317,'Carbon Asset Database'!$A$3:$AB$876,19,0)),(G317/1000*K317*$U$2+G317/1000*L317*$U$3)))</f>
        <v/>
      </c>
      <c r="O317" s="121" t="str">
        <f>IF(A317="","",VLOOKUP(A317,'Dropdown lists'!$T$2:$U$18,2,0))</f>
        <v/>
      </c>
      <c r="P317" s="122" t="str">
        <f t="shared" si="8"/>
        <v/>
      </c>
      <c r="Q317" s="122" t="str">
        <f t="shared" si="9"/>
        <v/>
      </c>
    </row>
    <row r="318" spans="3:17" x14ac:dyDescent="0.3">
      <c r="C318" s="112" t="str">
        <f>IF(B318="","",VLOOKUP(B318,'Carbon Asset Database'!$A$3:$AB$876,12,0))</f>
        <v/>
      </c>
      <c r="D318" s="108" t="str">
        <f>IF(B318="","",(VLOOKUP(B318,'Carbon Asset Database'!$A$3:$AB$876,4,0)&amp;" - "&amp;(VLOOKUP(B318,'Carbon Asset Database'!$A$3:$AB$876,5,0))))</f>
        <v/>
      </c>
      <c r="E318" s="108" t="str">
        <f>IF(B318="","",VLOOKUP(B318,'Carbon Asset Database'!$A$3:$AB$876,14,0))</f>
        <v/>
      </c>
      <c r="F318" s="116"/>
      <c r="G318" s="113" t="str">
        <f>IF(B318="","",F318*(VLOOKUP(B318,'Carbon Asset Database'!$A$3:$AB$876,16,0)))</f>
        <v/>
      </c>
      <c r="H318" s="116"/>
      <c r="I318" s="113" t="str">
        <f>IF(H318="","",IF(H318="Default",VLOOKUP(B318,'Carbon Asset Database'!$A$3:$AB$876,21,0),"N/A"))</f>
        <v/>
      </c>
      <c r="J318" s="113" t="str">
        <f>IF(H318="","",IF(H318="Default",VLOOKUP(B318,'Carbon Asset Database'!$A$3:$AB$876,22,0),"N/A"))</f>
        <v/>
      </c>
      <c r="K318" s="116"/>
      <c r="L318" s="116"/>
      <c r="M318" s="116" t="str">
        <f>IF(B318="","",F318*VLOOKUP(B318,'Carbon Asset Database'!$A$3:$AB$876,18,0))</f>
        <v/>
      </c>
      <c r="N318" s="116" t="str">
        <f>IF(B318="","",IF(H318="Default",F318*(VLOOKUP(B318,'Carbon Asset Database'!$A$3:$AB$876,19,0)),(G318/1000*K318*$U$2+G318/1000*L318*$U$3)))</f>
        <v/>
      </c>
      <c r="O318" s="121" t="str">
        <f>IF(A318="","",VLOOKUP(A318,'Dropdown lists'!$T$2:$U$18,2,0))</f>
        <v/>
      </c>
      <c r="P318" s="122" t="str">
        <f t="shared" si="8"/>
        <v/>
      </c>
      <c r="Q318" s="122" t="str">
        <f t="shared" si="9"/>
        <v/>
      </c>
    </row>
    <row r="319" spans="3:17" x14ac:dyDescent="0.3">
      <c r="C319" s="112" t="str">
        <f>IF(B319="","",VLOOKUP(B319,'Carbon Asset Database'!$A$3:$AB$876,12,0))</f>
        <v/>
      </c>
      <c r="D319" s="108" t="str">
        <f>IF(B319="","",(VLOOKUP(B319,'Carbon Asset Database'!$A$3:$AB$876,4,0)&amp;" - "&amp;(VLOOKUP(B319,'Carbon Asset Database'!$A$3:$AB$876,5,0))))</f>
        <v/>
      </c>
      <c r="E319" s="108" t="str">
        <f>IF(B319="","",VLOOKUP(B319,'Carbon Asset Database'!$A$3:$AB$876,14,0))</f>
        <v/>
      </c>
      <c r="F319" s="116"/>
      <c r="G319" s="113" t="str">
        <f>IF(B319="","",F319*(VLOOKUP(B319,'Carbon Asset Database'!$A$3:$AB$876,16,0)))</f>
        <v/>
      </c>
      <c r="H319" s="116"/>
      <c r="I319" s="113" t="str">
        <f>IF(H319="","",IF(H319="Default",VLOOKUP(B319,'Carbon Asset Database'!$A$3:$AB$876,21,0),"N/A"))</f>
        <v/>
      </c>
      <c r="J319" s="113" t="str">
        <f>IF(H319="","",IF(H319="Default",VLOOKUP(B319,'Carbon Asset Database'!$A$3:$AB$876,22,0),"N/A"))</f>
        <v/>
      </c>
      <c r="K319" s="116"/>
      <c r="L319" s="116"/>
      <c r="M319" s="116" t="str">
        <f>IF(B319="","",F319*VLOOKUP(B319,'Carbon Asset Database'!$A$3:$AB$876,18,0))</f>
        <v/>
      </c>
      <c r="N319" s="116" t="str">
        <f>IF(B319="","",IF(H319="Default",F319*(VLOOKUP(B319,'Carbon Asset Database'!$A$3:$AB$876,19,0)),(G319/1000*K319*$U$2+G319/1000*L319*$U$3)))</f>
        <v/>
      </c>
      <c r="O319" s="121" t="str">
        <f>IF(A319="","",VLOOKUP(A319,'Dropdown lists'!$T$2:$U$18,2,0))</f>
        <v/>
      </c>
      <c r="P319" s="122" t="str">
        <f t="shared" si="8"/>
        <v/>
      </c>
      <c r="Q319" s="122" t="str">
        <f t="shared" si="9"/>
        <v/>
      </c>
    </row>
    <row r="320" spans="3:17" x14ac:dyDescent="0.3">
      <c r="C320" s="112" t="str">
        <f>IF(B320="","",VLOOKUP(B320,'Carbon Asset Database'!$A$3:$AB$876,12,0))</f>
        <v/>
      </c>
      <c r="D320" s="108" t="str">
        <f>IF(B320="","",(VLOOKUP(B320,'Carbon Asset Database'!$A$3:$AB$876,4,0)&amp;" - "&amp;(VLOOKUP(B320,'Carbon Asset Database'!$A$3:$AB$876,5,0))))</f>
        <v/>
      </c>
      <c r="E320" s="108" t="str">
        <f>IF(B320="","",VLOOKUP(B320,'Carbon Asset Database'!$A$3:$AB$876,14,0))</f>
        <v/>
      </c>
      <c r="F320" s="116"/>
      <c r="G320" s="113" t="str">
        <f>IF(B320="","",F320*(VLOOKUP(B320,'Carbon Asset Database'!$A$3:$AB$876,16,0)))</f>
        <v/>
      </c>
      <c r="H320" s="116"/>
      <c r="I320" s="113" t="str">
        <f>IF(H320="","",IF(H320="Default",VLOOKUP(B320,'Carbon Asset Database'!$A$3:$AB$876,21,0),"N/A"))</f>
        <v/>
      </c>
      <c r="J320" s="113" t="str">
        <f>IF(H320="","",IF(H320="Default",VLOOKUP(B320,'Carbon Asset Database'!$A$3:$AB$876,22,0),"N/A"))</f>
        <v/>
      </c>
      <c r="K320" s="116"/>
      <c r="L320" s="116"/>
      <c r="M320" s="116" t="str">
        <f>IF(B320="","",F320*VLOOKUP(B320,'Carbon Asset Database'!$A$3:$AB$876,18,0))</f>
        <v/>
      </c>
      <c r="N320" s="116" t="str">
        <f>IF(B320="","",IF(H320="Default",F320*(VLOOKUP(B320,'Carbon Asset Database'!$A$3:$AB$876,19,0)),(G320/1000*K320*$U$2+G320/1000*L320*$U$3)))</f>
        <v/>
      </c>
      <c r="O320" s="121" t="str">
        <f>IF(A320="","",VLOOKUP(A320,'Dropdown lists'!$T$2:$U$18,2,0))</f>
        <v/>
      </c>
      <c r="P320" s="122" t="str">
        <f t="shared" si="8"/>
        <v/>
      </c>
      <c r="Q320" s="122" t="str">
        <f t="shared" si="9"/>
        <v/>
      </c>
    </row>
    <row r="321" spans="3:17" x14ac:dyDescent="0.3">
      <c r="C321" s="112" t="str">
        <f>IF(B321="","",VLOOKUP(B321,'Carbon Asset Database'!$A$3:$AB$876,12,0))</f>
        <v/>
      </c>
      <c r="D321" s="108" t="str">
        <f>IF(B321="","",(VLOOKUP(B321,'Carbon Asset Database'!$A$3:$AB$876,4,0)&amp;" - "&amp;(VLOOKUP(B321,'Carbon Asset Database'!$A$3:$AB$876,5,0))))</f>
        <v/>
      </c>
      <c r="E321" s="108" t="str">
        <f>IF(B321="","",VLOOKUP(B321,'Carbon Asset Database'!$A$3:$AB$876,14,0))</f>
        <v/>
      </c>
      <c r="F321" s="116"/>
      <c r="G321" s="113" t="str">
        <f>IF(B321="","",F321*(VLOOKUP(B321,'Carbon Asset Database'!$A$3:$AB$876,16,0)))</f>
        <v/>
      </c>
      <c r="H321" s="116"/>
      <c r="I321" s="113" t="str">
        <f>IF(H321="","",IF(H321="Default",VLOOKUP(B321,'Carbon Asset Database'!$A$3:$AB$876,21,0),"N/A"))</f>
        <v/>
      </c>
      <c r="J321" s="113" t="str">
        <f>IF(H321="","",IF(H321="Default",VLOOKUP(B321,'Carbon Asset Database'!$A$3:$AB$876,22,0),"N/A"))</f>
        <v/>
      </c>
      <c r="K321" s="116"/>
      <c r="L321" s="116"/>
      <c r="M321" s="116" t="str">
        <f>IF(B321="","",F321*VLOOKUP(B321,'Carbon Asset Database'!$A$3:$AB$876,18,0))</f>
        <v/>
      </c>
      <c r="N321" s="116" t="str">
        <f>IF(B321="","",IF(H321="Default",F321*(VLOOKUP(B321,'Carbon Asset Database'!$A$3:$AB$876,19,0)),(G321/1000*K321*$U$2+G321/1000*L321*$U$3)))</f>
        <v/>
      </c>
      <c r="O321" s="121" t="str">
        <f>IF(A321="","",VLOOKUP(A321,'Dropdown lists'!$T$2:$U$18,2,0))</f>
        <v/>
      </c>
      <c r="P321" s="122" t="str">
        <f t="shared" si="8"/>
        <v/>
      </c>
      <c r="Q321" s="122" t="str">
        <f t="shared" si="9"/>
        <v/>
      </c>
    </row>
    <row r="322" spans="3:17" x14ac:dyDescent="0.3">
      <c r="C322" s="112" t="str">
        <f>IF(B322="","",VLOOKUP(B322,'Carbon Asset Database'!$A$3:$AB$876,12,0))</f>
        <v/>
      </c>
      <c r="D322" s="108" t="str">
        <f>IF(B322="","",(VLOOKUP(B322,'Carbon Asset Database'!$A$3:$AB$876,4,0)&amp;" - "&amp;(VLOOKUP(B322,'Carbon Asset Database'!$A$3:$AB$876,5,0))))</f>
        <v/>
      </c>
      <c r="E322" s="108" t="str">
        <f>IF(B322="","",VLOOKUP(B322,'Carbon Asset Database'!$A$3:$AB$876,14,0))</f>
        <v/>
      </c>
      <c r="F322" s="116"/>
      <c r="G322" s="113" t="str">
        <f>IF(B322="","",F322*(VLOOKUP(B322,'Carbon Asset Database'!$A$3:$AB$876,16,0)))</f>
        <v/>
      </c>
      <c r="H322" s="116"/>
      <c r="I322" s="113" t="str">
        <f>IF(H322="","",IF(H322="Default",VLOOKUP(B322,'Carbon Asset Database'!$A$3:$AB$876,21,0),"N/A"))</f>
        <v/>
      </c>
      <c r="J322" s="113" t="str">
        <f>IF(H322="","",IF(H322="Default",VLOOKUP(B322,'Carbon Asset Database'!$A$3:$AB$876,22,0),"N/A"))</f>
        <v/>
      </c>
      <c r="K322" s="116"/>
      <c r="L322" s="116"/>
      <c r="M322" s="116" t="str">
        <f>IF(B322="","",F322*VLOOKUP(B322,'Carbon Asset Database'!$A$3:$AB$876,18,0))</f>
        <v/>
      </c>
      <c r="N322" s="116" t="str">
        <f>IF(B322="","",IF(H322="Default",F322*(VLOOKUP(B322,'Carbon Asset Database'!$A$3:$AB$876,19,0)),(G322/1000*K322*$U$2+G322/1000*L322*$U$3)))</f>
        <v/>
      </c>
      <c r="O322" s="121" t="str">
        <f>IF(A322="","",VLOOKUP(A322,'Dropdown lists'!$T$2:$U$18,2,0))</f>
        <v/>
      </c>
      <c r="P322" s="122" t="str">
        <f t="shared" si="8"/>
        <v/>
      </c>
      <c r="Q322" s="122" t="str">
        <f t="shared" si="9"/>
        <v/>
      </c>
    </row>
    <row r="323" spans="3:17" x14ac:dyDescent="0.3">
      <c r="C323" s="112" t="str">
        <f>IF(B323="","",VLOOKUP(B323,'Carbon Asset Database'!$A$3:$AB$876,12,0))</f>
        <v/>
      </c>
      <c r="D323" s="108" t="str">
        <f>IF(B323="","",(VLOOKUP(B323,'Carbon Asset Database'!$A$3:$AB$876,4,0)&amp;" - "&amp;(VLOOKUP(B323,'Carbon Asset Database'!$A$3:$AB$876,5,0))))</f>
        <v/>
      </c>
      <c r="E323" s="108" t="str">
        <f>IF(B323="","",VLOOKUP(B323,'Carbon Asset Database'!$A$3:$AB$876,14,0))</f>
        <v/>
      </c>
      <c r="F323" s="116"/>
      <c r="G323" s="113" t="str">
        <f>IF(B323="","",F323*(VLOOKUP(B323,'Carbon Asset Database'!$A$3:$AB$876,16,0)))</f>
        <v/>
      </c>
      <c r="H323" s="116"/>
      <c r="I323" s="113" t="str">
        <f>IF(H323="","",IF(H323="Default",VLOOKUP(B323,'Carbon Asset Database'!$A$3:$AB$876,21,0),"N/A"))</f>
        <v/>
      </c>
      <c r="J323" s="113" t="str">
        <f>IF(H323="","",IF(H323="Default",VLOOKUP(B323,'Carbon Asset Database'!$A$3:$AB$876,22,0),"N/A"))</f>
        <v/>
      </c>
      <c r="K323" s="116"/>
      <c r="L323" s="116"/>
      <c r="M323" s="116" t="str">
        <f>IF(B323="","",F323*VLOOKUP(B323,'Carbon Asset Database'!$A$3:$AB$876,18,0))</f>
        <v/>
      </c>
      <c r="N323" s="116" t="str">
        <f>IF(B323="","",IF(H323="Default",F323*(VLOOKUP(B323,'Carbon Asset Database'!$A$3:$AB$876,19,0)),(G323/1000*K323*$U$2+G323/1000*L323*$U$3)))</f>
        <v/>
      </c>
      <c r="O323" s="121" t="str">
        <f>IF(A323="","",VLOOKUP(A323,'Dropdown lists'!$T$2:$U$18,2,0))</f>
        <v/>
      </c>
      <c r="P323" s="122" t="str">
        <f t="shared" ref="P323:P386" si="10">IF(A323="","",IF(H323="Default",I323,K323))</f>
        <v/>
      </c>
      <c r="Q323" s="122" t="str">
        <f t="shared" ref="Q323:Q386" si="11">IF(A323="","",IF(H323="Default",J323,L323))</f>
        <v/>
      </c>
    </row>
    <row r="324" spans="3:17" x14ac:dyDescent="0.3">
      <c r="C324" s="112" t="str">
        <f>IF(B324="","",VLOOKUP(B324,'Carbon Asset Database'!$A$3:$AB$876,12,0))</f>
        <v/>
      </c>
      <c r="D324" s="108" t="str">
        <f>IF(B324="","",(VLOOKUP(B324,'Carbon Asset Database'!$A$3:$AB$876,4,0)&amp;" - "&amp;(VLOOKUP(B324,'Carbon Asset Database'!$A$3:$AB$876,5,0))))</f>
        <v/>
      </c>
      <c r="E324" s="108" t="str">
        <f>IF(B324="","",VLOOKUP(B324,'Carbon Asset Database'!$A$3:$AB$876,14,0))</f>
        <v/>
      </c>
      <c r="F324" s="116"/>
      <c r="G324" s="113" t="str">
        <f>IF(B324="","",F324*(VLOOKUP(B324,'Carbon Asset Database'!$A$3:$AB$876,16,0)))</f>
        <v/>
      </c>
      <c r="H324" s="116"/>
      <c r="I324" s="113" t="str">
        <f>IF(H324="","",IF(H324="Default",VLOOKUP(B324,'Carbon Asset Database'!$A$3:$AB$876,21,0),"N/A"))</f>
        <v/>
      </c>
      <c r="J324" s="113" t="str">
        <f>IF(H324="","",IF(H324="Default",VLOOKUP(B324,'Carbon Asset Database'!$A$3:$AB$876,22,0),"N/A"))</f>
        <v/>
      </c>
      <c r="K324" s="116"/>
      <c r="L324" s="116"/>
      <c r="M324" s="116" t="str">
        <f>IF(B324="","",F324*VLOOKUP(B324,'Carbon Asset Database'!$A$3:$AB$876,18,0))</f>
        <v/>
      </c>
      <c r="N324" s="116" t="str">
        <f>IF(B324="","",IF(H324="Default",F324*(VLOOKUP(B324,'Carbon Asset Database'!$A$3:$AB$876,19,0)),(G324/1000*K324*$U$2+G324/1000*L324*$U$3)))</f>
        <v/>
      </c>
      <c r="O324" s="121" t="str">
        <f>IF(A324="","",VLOOKUP(A324,'Dropdown lists'!$T$2:$U$18,2,0))</f>
        <v/>
      </c>
      <c r="P324" s="122" t="str">
        <f t="shared" si="10"/>
        <v/>
      </c>
      <c r="Q324" s="122" t="str">
        <f t="shared" si="11"/>
        <v/>
      </c>
    </row>
    <row r="325" spans="3:17" x14ac:dyDescent="0.3">
      <c r="C325" s="112" t="str">
        <f>IF(B325="","",VLOOKUP(B325,'Carbon Asset Database'!$A$3:$AB$876,12,0))</f>
        <v/>
      </c>
      <c r="D325" s="108" t="str">
        <f>IF(B325="","",(VLOOKUP(B325,'Carbon Asset Database'!$A$3:$AB$876,4,0)&amp;" - "&amp;(VLOOKUP(B325,'Carbon Asset Database'!$A$3:$AB$876,5,0))))</f>
        <v/>
      </c>
      <c r="E325" s="108" t="str">
        <f>IF(B325="","",VLOOKUP(B325,'Carbon Asset Database'!$A$3:$AB$876,14,0))</f>
        <v/>
      </c>
      <c r="F325" s="116"/>
      <c r="G325" s="113" t="str">
        <f>IF(B325="","",F325*(VLOOKUP(B325,'Carbon Asset Database'!$A$3:$AB$876,16,0)))</f>
        <v/>
      </c>
      <c r="H325" s="116"/>
      <c r="I325" s="113" t="str">
        <f>IF(H325="","",IF(H325="Default",VLOOKUP(B325,'Carbon Asset Database'!$A$3:$AB$876,21,0),"N/A"))</f>
        <v/>
      </c>
      <c r="J325" s="113" t="str">
        <f>IF(H325="","",IF(H325="Default",VLOOKUP(B325,'Carbon Asset Database'!$A$3:$AB$876,22,0),"N/A"))</f>
        <v/>
      </c>
      <c r="K325" s="116"/>
      <c r="L325" s="116"/>
      <c r="M325" s="116" t="str">
        <f>IF(B325="","",F325*VLOOKUP(B325,'Carbon Asset Database'!$A$3:$AB$876,18,0))</f>
        <v/>
      </c>
      <c r="N325" s="116" t="str">
        <f>IF(B325="","",IF(H325="Default",F325*(VLOOKUP(B325,'Carbon Asset Database'!$A$3:$AB$876,19,0)),(G325/1000*K325*$U$2+G325/1000*L325*$U$3)))</f>
        <v/>
      </c>
      <c r="O325" s="121" t="str">
        <f>IF(A325="","",VLOOKUP(A325,'Dropdown lists'!$T$2:$U$18,2,0))</f>
        <v/>
      </c>
      <c r="P325" s="122" t="str">
        <f t="shared" si="10"/>
        <v/>
      </c>
      <c r="Q325" s="122" t="str">
        <f t="shared" si="11"/>
        <v/>
      </c>
    </row>
    <row r="326" spans="3:17" x14ac:dyDescent="0.3">
      <c r="C326" s="112" t="str">
        <f>IF(B326="","",VLOOKUP(B326,'Carbon Asset Database'!$A$3:$AB$876,12,0))</f>
        <v/>
      </c>
      <c r="D326" s="108" t="str">
        <f>IF(B326="","",(VLOOKUP(B326,'Carbon Asset Database'!$A$3:$AB$876,4,0)&amp;" - "&amp;(VLOOKUP(B326,'Carbon Asset Database'!$A$3:$AB$876,5,0))))</f>
        <v/>
      </c>
      <c r="E326" s="108" t="str">
        <f>IF(B326="","",VLOOKUP(B326,'Carbon Asset Database'!$A$3:$AB$876,14,0))</f>
        <v/>
      </c>
      <c r="F326" s="116"/>
      <c r="G326" s="113" t="str">
        <f>IF(B326="","",F326*(VLOOKUP(B326,'Carbon Asset Database'!$A$3:$AB$876,16,0)))</f>
        <v/>
      </c>
      <c r="H326" s="116"/>
      <c r="I326" s="113" t="str">
        <f>IF(H326="","",IF(H326="Default",VLOOKUP(B326,'Carbon Asset Database'!$A$3:$AB$876,21,0),"N/A"))</f>
        <v/>
      </c>
      <c r="J326" s="113" t="str">
        <f>IF(H326="","",IF(H326="Default",VLOOKUP(B326,'Carbon Asset Database'!$A$3:$AB$876,22,0),"N/A"))</f>
        <v/>
      </c>
      <c r="K326" s="116"/>
      <c r="L326" s="116"/>
      <c r="M326" s="116" t="str">
        <f>IF(B326="","",F326*VLOOKUP(B326,'Carbon Asset Database'!$A$3:$AB$876,18,0))</f>
        <v/>
      </c>
      <c r="N326" s="116" t="str">
        <f>IF(B326="","",IF(H326="Default",F326*(VLOOKUP(B326,'Carbon Asset Database'!$A$3:$AB$876,19,0)),(G326/1000*K326*$U$2+G326/1000*L326*$U$3)))</f>
        <v/>
      </c>
      <c r="O326" s="121" t="str">
        <f>IF(A326="","",VLOOKUP(A326,'Dropdown lists'!$T$2:$U$18,2,0))</f>
        <v/>
      </c>
      <c r="P326" s="122" t="str">
        <f t="shared" si="10"/>
        <v/>
      </c>
      <c r="Q326" s="122" t="str">
        <f t="shared" si="11"/>
        <v/>
      </c>
    </row>
    <row r="327" spans="3:17" x14ac:dyDescent="0.3">
      <c r="C327" s="112" t="str">
        <f>IF(B327="","",VLOOKUP(B327,'Carbon Asset Database'!$A$3:$AB$876,12,0))</f>
        <v/>
      </c>
      <c r="D327" s="108" t="str">
        <f>IF(B327="","",(VLOOKUP(B327,'Carbon Asset Database'!$A$3:$AB$876,4,0)&amp;" - "&amp;(VLOOKUP(B327,'Carbon Asset Database'!$A$3:$AB$876,5,0))))</f>
        <v/>
      </c>
      <c r="E327" s="108" t="str">
        <f>IF(B327="","",VLOOKUP(B327,'Carbon Asset Database'!$A$3:$AB$876,14,0))</f>
        <v/>
      </c>
      <c r="F327" s="116"/>
      <c r="G327" s="113" t="str">
        <f>IF(B327="","",F327*(VLOOKUP(B327,'Carbon Asset Database'!$A$3:$AB$876,16,0)))</f>
        <v/>
      </c>
      <c r="H327" s="116"/>
      <c r="I327" s="113" t="str">
        <f>IF(H327="","",IF(H327="Default",VLOOKUP(B327,'Carbon Asset Database'!$A$3:$AB$876,21,0),"N/A"))</f>
        <v/>
      </c>
      <c r="J327" s="113" t="str">
        <f>IF(H327="","",IF(H327="Default",VLOOKUP(B327,'Carbon Asset Database'!$A$3:$AB$876,22,0),"N/A"))</f>
        <v/>
      </c>
      <c r="K327" s="116"/>
      <c r="L327" s="116"/>
      <c r="M327" s="116" t="str">
        <f>IF(B327="","",F327*VLOOKUP(B327,'Carbon Asset Database'!$A$3:$AB$876,18,0))</f>
        <v/>
      </c>
      <c r="N327" s="116" t="str">
        <f>IF(B327="","",IF(H327="Default",F327*(VLOOKUP(B327,'Carbon Asset Database'!$A$3:$AB$876,19,0)),(G327/1000*K327*$U$2+G327/1000*L327*$U$3)))</f>
        <v/>
      </c>
      <c r="O327" s="121" t="str">
        <f>IF(A327="","",VLOOKUP(A327,'Dropdown lists'!$T$2:$U$18,2,0))</f>
        <v/>
      </c>
      <c r="P327" s="122" t="str">
        <f t="shared" si="10"/>
        <v/>
      </c>
      <c r="Q327" s="122" t="str">
        <f t="shared" si="11"/>
        <v/>
      </c>
    </row>
    <row r="328" spans="3:17" x14ac:dyDescent="0.3">
      <c r="C328" s="112" t="str">
        <f>IF(B328="","",VLOOKUP(B328,'Carbon Asset Database'!$A$3:$AB$876,12,0))</f>
        <v/>
      </c>
      <c r="D328" s="108" t="str">
        <f>IF(B328="","",(VLOOKUP(B328,'Carbon Asset Database'!$A$3:$AB$876,4,0)&amp;" - "&amp;(VLOOKUP(B328,'Carbon Asset Database'!$A$3:$AB$876,5,0))))</f>
        <v/>
      </c>
      <c r="E328" s="108" t="str">
        <f>IF(B328="","",VLOOKUP(B328,'Carbon Asset Database'!$A$3:$AB$876,14,0))</f>
        <v/>
      </c>
      <c r="F328" s="116"/>
      <c r="G328" s="113" t="str">
        <f>IF(B328="","",F328*(VLOOKUP(B328,'Carbon Asset Database'!$A$3:$AB$876,16,0)))</f>
        <v/>
      </c>
      <c r="H328" s="116"/>
      <c r="I328" s="113" t="str">
        <f>IF(H328="","",IF(H328="Default",VLOOKUP(B328,'Carbon Asset Database'!$A$3:$AB$876,21,0),"N/A"))</f>
        <v/>
      </c>
      <c r="J328" s="113" t="str">
        <f>IF(H328="","",IF(H328="Default",VLOOKUP(B328,'Carbon Asset Database'!$A$3:$AB$876,22,0),"N/A"))</f>
        <v/>
      </c>
      <c r="K328" s="116"/>
      <c r="L328" s="116"/>
      <c r="M328" s="116" t="str">
        <f>IF(B328="","",F328*VLOOKUP(B328,'Carbon Asset Database'!$A$3:$AB$876,18,0))</f>
        <v/>
      </c>
      <c r="N328" s="116" t="str">
        <f>IF(B328="","",IF(H328="Default",F328*(VLOOKUP(B328,'Carbon Asset Database'!$A$3:$AB$876,19,0)),(G328/1000*K328*$U$2+G328/1000*L328*$U$3)))</f>
        <v/>
      </c>
      <c r="O328" s="121" t="str">
        <f>IF(A328="","",VLOOKUP(A328,'Dropdown lists'!$T$2:$U$18,2,0))</f>
        <v/>
      </c>
      <c r="P328" s="122" t="str">
        <f t="shared" si="10"/>
        <v/>
      </c>
      <c r="Q328" s="122" t="str">
        <f t="shared" si="11"/>
        <v/>
      </c>
    </row>
    <row r="329" spans="3:17" x14ac:dyDescent="0.3">
      <c r="C329" s="112" t="str">
        <f>IF(B329="","",VLOOKUP(B329,'Carbon Asset Database'!$A$3:$AB$876,12,0))</f>
        <v/>
      </c>
      <c r="D329" s="108" t="str">
        <f>IF(B329="","",(VLOOKUP(B329,'Carbon Asset Database'!$A$3:$AB$876,4,0)&amp;" - "&amp;(VLOOKUP(B329,'Carbon Asset Database'!$A$3:$AB$876,5,0))))</f>
        <v/>
      </c>
      <c r="E329" s="108" t="str">
        <f>IF(B329="","",VLOOKUP(B329,'Carbon Asset Database'!$A$3:$AB$876,14,0))</f>
        <v/>
      </c>
      <c r="F329" s="116"/>
      <c r="G329" s="113" t="str">
        <f>IF(B329="","",F329*(VLOOKUP(B329,'Carbon Asset Database'!$A$3:$AB$876,16,0)))</f>
        <v/>
      </c>
      <c r="H329" s="116"/>
      <c r="I329" s="113" t="str">
        <f>IF(H329="","",IF(H329="Default",VLOOKUP(B329,'Carbon Asset Database'!$A$3:$AB$876,21,0),"N/A"))</f>
        <v/>
      </c>
      <c r="J329" s="113" t="str">
        <f>IF(H329="","",IF(H329="Default",VLOOKUP(B329,'Carbon Asset Database'!$A$3:$AB$876,22,0),"N/A"))</f>
        <v/>
      </c>
      <c r="K329" s="116"/>
      <c r="L329" s="116"/>
      <c r="M329" s="116" t="str">
        <f>IF(B329="","",F329*VLOOKUP(B329,'Carbon Asset Database'!$A$3:$AB$876,18,0))</f>
        <v/>
      </c>
      <c r="N329" s="116" t="str">
        <f>IF(B329="","",IF(H329="Default",F329*(VLOOKUP(B329,'Carbon Asset Database'!$A$3:$AB$876,19,0)),(G329/1000*K329*$U$2+G329/1000*L329*$U$3)))</f>
        <v/>
      </c>
      <c r="O329" s="121" t="str">
        <f>IF(A329="","",VLOOKUP(A329,'Dropdown lists'!$T$2:$U$18,2,0))</f>
        <v/>
      </c>
      <c r="P329" s="122" t="str">
        <f t="shared" si="10"/>
        <v/>
      </c>
      <c r="Q329" s="122" t="str">
        <f t="shared" si="11"/>
        <v/>
      </c>
    </row>
    <row r="330" spans="3:17" x14ac:dyDescent="0.3">
      <c r="C330" s="112" t="str">
        <f>IF(B330="","",VLOOKUP(B330,'Carbon Asset Database'!$A$3:$AB$876,12,0))</f>
        <v/>
      </c>
      <c r="D330" s="108" t="str">
        <f>IF(B330="","",(VLOOKUP(B330,'Carbon Asset Database'!$A$3:$AB$876,4,0)&amp;" - "&amp;(VLOOKUP(B330,'Carbon Asset Database'!$A$3:$AB$876,5,0))))</f>
        <v/>
      </c>
      <c r="E330" s="108" t="str">
        <f>IF(B330="","",VLOOKUP(B330,'Carbon Asset Database'!$A$3:$AB$876,14,0))</f>
        <v/>
      </c>
      <c r="F330" s="116"/>
      <c r="G330" s="113" t="str">
        <f>IF(B330="","",F330*(VLOOKUP(B330,'Carbon Asset Database'!$A$3:$AB$876,16,0)))</f>
        <v/>
      </c>
      <c r="H330" s="116"/>
      <c r="I330" s="113" t="str">
        <f>IF(H330="","",IF(H330="Default",VLOOKUP(B330,'Carbon Asset Database'!$A$3:$AB$876,21,0),"N/A"))</f>
        <v/>
      </c>
      <c r="J330" s="113" t="str">
        <f>IF(H330="","",IF(H330="Default",VLOOKUP(B330,'Carbon Asset Database'!$A$3:$AB$876,22,0),"N/A"))</f>
        <v/>
      </c>
      <c r="K330" s="116"/>
      <c r="L330" s="116"/>
      <c r="M330" s="116" t="str">
        <f>IF(B330="","",F330*VLOOKUP(B330,'Carbon Asset Database'!$A$3:$AB$876,18,0))</f>
        <v/>
      </c>
      <c r="N330" s="116" t="str">
        <f>IF(B330="","",IF(H330="Default",F330*(VLOOKUP(B330,'Carbon Asset Database'!$A$3:$AB$876,19,0)),(G330/1000*K330*$U$2+G330/1000*L330*$U$3)))</f>
        <v/>
      </c>
      <c r="O330" s="121" t="str">
        <f>IF(A330="","",VLOOKUP(A330,'Dropdown lists'!$T$2:$U$18,2,0))</f>
        <v/>
      </c>
      <c r="P330" s="122" t="str">
        <f t="shared" si="10"/>
        <v/>
      </c>
      <c r="Q330" s="122" t="str">
        <f t="shared" si="11"/>
        <v/>
      </c>
    </row>
    <row r="331" spans="3:17" x14ac:dyDescent="0.3">
      <c r="C331" s="112" t="str">
        <f>IF(B331="","",VLOOKUP(B331,'Carbon Asset Database'!$A$3:$AB$876,12,0))</f>
        <v/>
      </c>
      <c r="D331" s="108" t="str">
        <f>IF(B331="","",(VLOOKUP(B331,'Carbon Asset Database'!$A$3:$AB$876,4,0)&amp;" - "&amp;(VLOOKUP(B331,'Carbon Asset Database'!$A$3:$AB$876,5,0))))</f>
        <v/>
      </c>
      <c r="E331" s="108" t="str">
        <f>IF(B331="","",VLOOKUP(B331,'Carbon Asset Database'!$A$3:$AB$876,14,0))</f>
        <v/>
      </c>
      <c r="F331" s="116"/>
      <c r="G331" s="113" t="str">
        <f>IF(B331="","",F331*(VLOOKUP(B331,'Carbon Asset Database'!$A$3:$AB$876,16,0)))</f>
        <v/>
      </c>
      <c r="H331" s="116"/>
      <c r="I331" s="113" t="str">
        <f>IF(H331="","",IF(H331="Default",VLOOKUP(B331,'Carbon Asset Database'!$A$3:$AB$876,21,0),"N/A"))</f>
        <v/>
      </c>
      <c r="J331" s="113" t="str">
        <f>IF(H331="","",IF(H331="Default",VLOOKUP(B331,'Carbon Asset Database'!$A$3:$AB$876,22,0),"N/A"))</f>
        <v/>
      </c>
      <c r="K331" s="116"/>
      <c r="L331" s="116"/>
      <c r="M331" s="116" t="str">
        <f>IF(B331="","",F331*VLOOKUP(B331,'Carbon Asset Database'!$A$3:$AB$876,18,0))</f>
        <v/>
      </c>
      <c r="N331" s="116" t="str">
        <f>IF(B331="","",IF(H331="Default",F331*(VLOOKUP(B331,'Carbon Asset Database'!$A$3:$AB$876,19,0)),(G331/1000*K331*$U$2+G331/1000*L331*$U$3)))</f>
        <v/>
      </c>
      <c r="O331" s="121" t="str">
        <f>IF(A331="","",VLOOKUP(A331,'Dropdown lists'!$T$2:$U$18,2,0))</f>
        <v/>
      </c>
      <c r="P331" s="122" t="str">
        <f t="shared" si="10"/>
        <v/>
      </c>
      <c r="Q331" s="122" t="str">
        <f t="shared" si="11"/>
        <v/>
      </c>
    </row>
    <row r="332" spans="3:17" x14ac:dyDescent="0.3">
      <c r="C332" s="112" t="str">
        <f>IF(B332="","",VLOOKUP(B332,'Carbon Asset Database'!$A$3:$AB$876,12,0))</f>
        <v/>
      </c>
      <c r="D332" s="108" t="str">
        <f>IF(B332="","",(VLOOKUP(B332,'Carbon Asset Database'!$A$3:$AB$876,4,0)&amp;" - "&amp;(VLOOKUP(B332,'Carbon Asset Database'!$A$3:$AB$876,5,0))))</f>
        <v/>
      </c>
      <c r="E332" s="108" t="str">
        <f>IF(B332="","",VLOOKUP(B332,'Carbon Asset Database'!$A$3:$AB$876,14,0))</f>
        <v/>
      </c>
      <c r="F332" s="116"/>
      <c r="G332" s="113" t="str">
        <f>IF(B332="","",F332*(VLOOKUP(B332,'Carbon Asset Database'!$A$3:$AB$876,16,0)))</f>
        <v/>
      </c>
      <c r="H332" s="116"/>
      <c r="I332" s="113" t="str">
        <f>IF(H332="","",IF(H332="Default",VLOOKUP(B332,'Carbon Asset Database'!$A$3:$AB$876,21,0),"N/A"))</f>
        <v/>
      </c>
      <c r="J332" s="113" t="str">
        <f>IF(H332="","",IF(H332="Default",VLOOKUP(B332,'Carbon Asset Database'!$A$3:$AB$876,22,0),"N/A"))</f>
        <v/>
      </c>
      <c r="K332" s="116"/>
      <c r="L332" s="116"/>
      <c r="M332" s="116" t="str">
        <f>IF(B332="","",F332*VLOOKUP(B332,'Carbon Asset Database'!$A$3:$AB$876,18,0))</f>
        <v/>
      </c>
      <c r="N332" s="116" t="str">
        <f>IF(B332="","",IF(H332="Default",F332*(VLOOKUP(B332,'Carbon Asset Database'!$A$3:$AB$876,19,0)),(G332/1000*K332*$U$2+G332/1000*L332*$U$3)))</f>
        <v/>
      </c>
      <c r="O332" s="121" t="str">
        <f>IF(A332="","",VLOOKUP(A332,'Dropdown lists'!$T$2:$U$18,2,0))</f>
        <v/>
      </c>
      <c r="P332" s="122" t="str">
        <f t="shared" si="10"/>
        <v/>
      </c>
      <c r="Q332" s="122" t="str">
        <f t="shared" si="11"/>
        <v/>
      </c>
    </row>
    <row r="333" spans="3:17" x14ac:dyDescent="0.3">
      <c r="C333" s="112" t="str">
        <f>IF(B333="","",VLOOKUP(B333,'Carbon Asset Database'!$A$3:$AB$876,12,0))</f>
        <v/>
      </c>
      <c r="D333" s="108" t="str">
        <f>IF(B333="","",(VLOOKUP(B333,'Carbon Asset Database'!$A$3:$AB$876,4,0)&amp;" - "&amp;(VLOOKUP(B333,'Carbon Asset Database'!$A$3:$AB$876,5,0))))</f>
        <v/>
      </c>
      <c r="E333" s="108" t="str">
        <f>IF(B333="","",VLOOKUP(B333,'Carbon Asset Database'!$A$3:$AB$876,14,0))</f>
        <v/>
      </c>
      <c r="F333" s="116"/>
      <c r="G333" s="113" t="str">
        <f>IF(B333="","",F333*(VLOOKUP(B333,'Carbon Asset Database'!$A$3:$AB$876,16,0)))</f>
        <v/>
      </c>
      <c r="H333" s="116"/>
      <c r="I333" s="113" t="str">
        <f>IF(H333="","",IF(H333="Default",VLOOKUP(B333,'Carbon Asset Database'!$A$3:$AB$876,21,0),"N/A"))</f>
        <v/>
      </c>
      <c r="J333" s="113" t="str">
        <f>IF(H333="","",IF(H333="Default",VLOOKUP(B333,'Carbon Asset Database'!$A$3:$AB$876,22,0),"N/A"))</f>
        <v/>
      </c>
      <c r="K333" s="116"/>
      <c r="L333" s="116"/>
      <c r="M333" s="116" t="str">
        <f>IF(B333="","",F333*VLOOKUP(B333,'Carbon Asset Database'!$A$3:$AB$876,18,0))</f>
        <v/>
      </c>
      <c r="N333" s="116" t="str">
        <f>IF(B333="","",IF(H333="Default",F333*(VLOOKUP(B333,'Carbon Asset Database'!$A$3:$AB$876,19,0)),(G333/1000*K333*$U$2+G333/1000*L333*$U$3)))</f>
        <v/>
      </c>
      <c r="O333" s="121" t="str">
        <f>IF(A333="","",VLOOKUP(A333,'Dropdown lists'!$T$2:$U$18,2,0))</f>
        <v/>
      </c>
      <c r="P333" s="122" t="str">
        <f t="shared" si="10"/>
        <v/>
      </c>
      <c r="Q333" s="122" t="str">
        <f t="shared" si="11"/>
        <v/>
      </c>
    </row>
    <row r="334" spans="3:17" x14ac:dyDescent="0.3">
      <c r="C334" s="112" t="str">
        <f>IF(B334="","",VLOOKUP(B334,'Carbon Asset Database'!$A$3:$AB$876,12,0))</f>
        <v/>
      </c>
      <c r="D334" s="108" t="str">
        <f>IF(B334="","",(VLOOKUP(B334,'Carbon Asset Database'!$A$3:$AB$876,4,0)&amp;" - "&amp;(VLOOKUP(B334,'Carbon Asset Database'!$A$3:$AB$876,5,0))))</f>
        <v/>
      </c>
      <c r="E334" s="108" t="str">
        <f>IF(B334="","",VLOOKUP(B334,'Carbon Asset Database'!$A$3:$AB$876,14,0))</f>
        <v/>
      </c>
      <c r="F334" s="116"/>
      <c r="G334" s="113" t="str">
        <f>IF(B334="","",F334*(VLOOKUP(B334,'Carbon Asset Database'!$A$3:$AB$876,16,0)))</f>
        <v/>
      </c>
      <c r="H334" s="116"/>
      <c r="I334" s="113" t="str">
        <f>IF(H334="","",IF(H334="Default",VLOOKUP(B334,'Carbon Asset Database'!$A$3:$AB$876,21,0),"N/A"))</f>
        <v/>
      </c>
      <c r="J334" s="113" t="str">
        <f>IF(H334="","",IF(H334="Default",VLOOKUP(B334,'Carbon Asset Database'!$A$3:$AB$876,22,0),"N/A"))</f>
        <v/>
      </c>
      <c r="K334" s="116"/>
      <c r="L334" s="116"/>
      <c r="M334" s="116" t="str">
        <f>IF(B334="","",F334*VLOOKUP(B334,'Carbon Asset Database'!$A$3:$AB$876,18,0))</f>
        <v/>
      </c>
      <c r="N334" s="116" t="str">
        <f>IF(B334="","",IF(H334="Default",F334*(VLOOKUP(B334,'Carbon Asset Database'!$A$3:$AB$876,19,0)),(G334/1000*K334*$U$2+G334/1000*L334*$U$3)))</f>
        <v/>
      </c>
      <c r="O334" s="121" t="str">
        <f>IF(A334="","",VLOOKUP(A334,'Dropdown lists'!$T$2:$U$18,2,0))</f>
        <v/>
      </c>
      <c r="P334" s="122" t="str">
        <f t="shared" si="10"/>
        <v/>
      </c>
      <c r="Q334" s="122" t="str">
        <f t="shared" si="11"/>
        <v/>
      </c>
    </row>
    <row r="335" spans="3:17" x14ac:dyDescent="0.3">
      <c r="C335" s="112" t="str">
        <f>IF(B335="","",VLOOKUP(B335,'Carbon Asset Database'!$A$3:$AB$876,12,0))</f>
        <v/>
      </c>
      <c r="D335" s="108" t="str">
        <f>IF(B335="","",(VLOOKUP(B335,'Carbon Asset Database'!$A$3:$AB$876,4,0)&amp;" - "&amp;(VLOOKUP(B335,'Carbon Asset Database'!$A$3:$AB$876,5,0))))</f>
        <v/>
      </c>
      <c r="E335" s="108" t="str">
        <f>IF(B335="","",VLOOKUP(B335,'Carbon Asset Database'!$A$3:$AB$876,14,0))</f>
        <v/>
      </c>
      <c r="F335" s="116"/>
      <c r="G335" s="113" t="str">
        <f>IF(B335="","",F335*(VLOOKUP(B335,'Carbon Asset Database'!$A$3:$AB$876,16,0)))</f>
        <v/>
      </c>
      <c r="H335" s="116"/>
      <c r="I335" s="113" t="str">
        <f>IF(H335="","",IF(H335="Default",VLOOKUP(B335,'Carbon Asset Database'!$A$3:$AB$876,21,0),"N/A"))</f>
        <v/>
      </c>
      <c r="J335" s="113" t="str">
        <f>IF(H335="","",IF(H335="Default",VLOOKUP(B335,'Carbon Asset Database'!$A$3:$AB$876,22,0),"N/A"))</f>
        <v/>
      </c>
      <c r="K335" s="116"/>
      <c r="L335" s="116"/>
      <c r="M335" s="116" t="str">
        <f>IF(B335="","",F335*VLOOKUP(B335,'Carbon Asset Database'!$A$3:$AB$876,18,0))</f>
        <v/>
      </c>
      <c r="N335" s="116" t="str">
        <f>IF(B335="","",IF(H335="Default",F335*(VLOOKUP(B335,'Carbon Asset Database'!$A$3:$AB$876,19,0)),(G335/1000*K335*$U$2+G335/1000*L335*$U$3)))</f>
        <v/>
      </c>
      <c r="O335" s="121" t="str">
        <f>IF(A335="","",VLOOKUP(A335,'Dropdown lists'!$T$2:$U$18,2,0))</f>
        <v/>
      </c>
      <c r="P335" s="122" t="str">
        <f t="shared" si="10"/>
        <v/>
      </c>
      <c r="Q335" s="122" t="str">
        <f t="shared" si="11"/>
        <v/>
      </c>
    </row>
    <row r="336" spans="3:17" x14ac:dyDescent="0.3">
      <c r="C336" s="112" t="str">
        <f>IF(B336="","",VLOOKUP(B336,'Carbon Asset Database'!$A$3:$AB$876,12,0))</f>
        <v/>
      </c>
      <c r="D336" s="108" t="str">
        <f>IF(B336="","",(VLOOKUP(B336,'Carbon Asset Database'!$A$3:$AB$876,4,0)&amp;" - "&amp;(VLOOKUP(B336,'Carbon Asset Database'!$A$3:$AB$876,5,0))))</f>
        <v/>
      </c>
      <c r="E336" s="108" t="str">
        <f>IF(B336="","",VLOOKUP(B336,'Carbon Asset Database'!$A$3:$AB$876,14,0))</f>
        <v/>
      </c>
      <c r="F336" s="116"/>
      <c r="G336" s="113" t="str">
        <f>IF(B336="","",F336*(VLOOKUP(B336,'Carbon Asset Database'!$A$3:$AB$876,16,0)))</f>
        <v/>
      </c>
      <c r="H336" s="116"/>
      <c r="I336" s="113" t="str">
        <f>IF(H336="","",IF(H336="Default",VLOOKUP(B336,'Carbon Asset Database'!$A$3:$AB$876,21,0),"N/A"))</f>
        <v/>
      </c>
      <c r="J336" s="113" t="str">
        <f>IF(H336="","",IF(H336="Default",VLOOKUP(B336,'Carbon Asset Database'!$A$3:$AB$876,22,0),"N/A"))</f>
        <v/>
      </c>
      <c r="K336" s="116"/>
      <c r="L336" s="116"/>
      <c r="M336" s="116" t="str">
        <f>IF(B336="","",F336*VLOOKUP(B336,'Carbon Asset Database'!$A$3:$AB$876,18,0))</f>
        <v/>
      </c>
      <c r="N336" s="116" t="str">
        <f>IF(B336="","",IF(H336="Default",F336*(VLOOKUP(B336,'Carbon Asset Database'!$A$3:$AB$876,19,0)),(G336/1000*K336*$U$2+G336/1000*L336*$U$3)))</f>
        <v/>
      </c>
      <c r="O336" s="121" t="str">
        <f>IF(A336="","",VLOOKUP(A336,'Dropdown lists'!$T$2:$U$18,2,0))</f>
        <v/>
      </c>
      <c r="P336" s="122" t="str">
        <f t="shared" si="10"/>
        <v/>
      </c>
      <c r="Q336" s="122" t="str">
        <f t="shared" si="11"/>
        <v/>
      </c>
    </row>
    <row r="337" spans="3:17" x14ac:dyDescent="0.3">
      <c r="C337" s="112" t="str">
        <f>IF(B337="","",VLOOKUP(B337,'Carbon Asset Database'!$A$3:$AB$876,12,0))</f>
        <v/>
      </c>
      <c r="D337" s="108" t="str">
        <f>IF(B337="","",(VLOOKUP(B337,'Carbon Asset Database'!$A$3:$AB$876,4,0)&amp;" - "&amp;(VLOOKUP(B337,'Carbon Asset Database'!$A$3:$AB$876,5,0))))</f>
        <v/>
      </c>
      <c r="E337" s="108" t="str">
        <f>IF(B337="","",VLOOKUP(B337,'Carbon Asset Database'!$A$3:$AB$876,14,0))</f>
        <v/>
      </c>
      <c r="F337" s="116"/>
      <c r="G337" s="113" t="str">
        <f>IF(B337="","",F337*(VLOOKUP(B337,'Carbon Asset Database'!$A$3:$AB$876,16,0)))</f>
        <v/>
      </c>
      <c r="H337" s="116"/>
      <c r="I337" s="113" t="str">
        <f>IF(H337="","",IF(H337="Default",VLOOKUP(B337,'Carbon Asset Database'!$A$3:$AB$876,21,0),"N/A"))</f>
        <v/>
      </c>
      <c r="J337" s="113" t="str">
        <f>IF(H337="","",IF(H337="Default",VLOOKUP(B337,'Carbon Asset Database'!$A$3:$AB$876,22,0),"N/A"))</f>
        <v/>
      </c>
      <c r="K337" s="116"/>
      <c r="L337" s="116"/>
      <c r="M337" s="116" t="str">
        <f>IF(B337="","",F337*VLOOKUP(B337,'Carbon Asset Database'!$A$3:$AB$876,18,0))</f>
        <v/>
      </c>
      <c r="N337" s="116" t="str">
        <f>IF(B337="","",IF(H337="Default",F337*(VLOOKUP(B337,'Carbon Asset Database'!$A$3:$AB$876,19,0)),(G337/1000*K337*$U$2+G337/1000*L337*$U$3)))</f>
        <v/>
      </c>
      <c r="O337" s="121" t="str">
        <f>IF(A337="","",VLOOKUP(A337,'Dropdown lists'!$T$2:$U$18,2,0))</f>
        <v/>
      </c>
      <c r="P337" s="122" t="str">
        <f t="shared" si="10"/>
        <v/>
      </c>
      <c r="Q337" s="122" t="str">
        <f t="shared" si="11"/>
        <v/>
      </c>
    </row>
    <row r="338" spans="3:17" x14ac:dyDescent="0.3">
      <c r="C338" s="112" t="str">
        <f>IF(B338="","",VLOOKUP(B338,'Carbon Asset Database'!$A$3:$AB$876,12,0))</f>
        <v/>
      </c>
      <c r="D338" s="108" t="str">
        <f>IF(B338="","",(VLOOKUP(B338,'Carbon Asset Database'!$A$3:$AB$876,4,0)&amp;" - "&amp;(VLOOKUP(B338,'Carbon Asset Database'!$A$3:$AB$876,5,0))))</f>
        <v/>
      </c>
      <c r="E338" s="108" t="str">
        <f>IF(B338="","",VLOOKUP(B338,'Carbon Asset Database'!$A$3:$AB$876,14,0))</f>
        <v/>
      </c>
      <c r="F338" s="116"/>
      <c r="G338" s="113" t="str">
        <f>IF(B338="","",F338*(VLOOKUP(B338,'Carbon Asset Database'!$A$3:$AB$876,16,0)))</f>
        <v/>
      </c>
      <c r="H338" s="116"/>
      <c r="I338" s="113" t="str">
        <f>IF(H338="","",IF(H338="Default",VLOOKUP(B338,'Carbon Asset Database'!$A$3:$AB$876,21,0),"N/A"))</f>
        <v/>
      </c>
      <c r="J338" s="113" t="str">
        <f>IF(H338="","",IF(H338="Default",VLOOKUP(B338,'Carbon Asset Database'!$A$3:$AB$876,22,0),"N/A"))</f>
        <v/>
      </c>
      <c r="K338" s="116"/>
      <c r="L338" s="116"/>
      <c r="M338" s="116" t="str">
        <f>IF(B338="","",F338*VLOOKUP(B338,'Carbon Asset Database'!$A$3:$AB$876,18,0))</f>
        <v/>
      </c>
      <c r="N338" s="116" t="str">
        <f>IF(B338="","",IF(H338="Default",F338*(VLOOKUP(B338,'Carbon Asset Database'!$A$3:$AB$876,19,0)),(G338/1000*K338*$U$2+G338/1000*L338*$U$3)))</f>
        <v/>
      </c>
      <c r="O338" s="121" t="str">
        <f>IF(A338="","",VLOOKUP(A338,'Dropdown lists'!$T$2:$U$18,2,0))</f>
        <v/>
      </c>
      <c r="P338" s="122" t="str">
        <f t="shared" si="10"/>
        <v/>
      </c>
      <c r="Q338" s="122" t="str">
        <f t="shared" si="11"/>
        <v/>
      </c>
    </row>
    <row r="339" spans="3:17" x14ac:dyDescent="0.3">
      <c r="C339" s="112" t="str">
        <f>IF(B339="","",VLOOKUP(B339,'Carbon Asset Database'!$A$3:$AB$876,12,0))</f>
        <v/>
      </c>
      <c r="D339" s="108" t="str">
        <f>IF(B339="","",(VLOOKUP(B339,'Carbon Asset Database'!$A$3:$AB$876,4,0)&amp;" - "&amp;(VLOOKUP(B339,'Carbon Asset Database'!$A$3:$AB$876,5,0))))</f>
        <v/>
      </c>
      <c r="E339" s="108" t="str">
        <f>IF(B339="","",VLOOKUP(B339,'Carbon Asset Database'!$A$3:$AB$876,14,0))</f>
        <v/>
      </c>
      <c r="F339" s="116"/>
      <c r="G339" s="113" t="str">
        <f>IF(B339="","",F339*(VLOOKUP(B339,'Carbon Asset Database'!$A$3:$AB$876,16,0)))</f>
        <v/>
      </c>
      <c r="H339" s="116"/>
      <c r="I339" s="113" t="str">
        <f>IF(H339="","",IF(H339="Default",VLOOKUP(B339,'Carbon Asset Database'!$A$3:$AB$876,21,0),"N/A"))</f>
        <v/>
      </c>
      <c r="J339" s="113" t="str">
        <f>IF(H339="","",IF(H339="Default",VLOOKUP(B339,'Carbon Asset Database'!$A$3:$AB$876,22,0),"N/A"))</f>
        <v/>
      </c>
      <c r="K339" s="116"/>
      <c r="L339" s="116"/>
      <c r="M339" s="116" t="str">
        <f>IF(B339="","",F339*VLOOKUP(B339,'Carbon Asset Database'!$A$3:$AB$876,18,0))</f>
        <v/>
      </c>
      <c r="N339" s="116" t="str">
        <f>IF(B339="","",IF(H339="Default",F339*(VLOOKUP(B339,'Carbon Asset Database'!$A$3:$AB$876,19,0)),(G339/1000*K339*$U$2+G339/1000*L339*$U$3)))</f>
        <v/>
      </c>
      <c r="O339" s="121" t="str">
        <f>IF(A339="","",VLOOKUP(A339,'Dropdown lists'!$T$2:$U$18,2,0))</f>
        <v/>
      </c>
      <c r="P339" s="122" t="str">
        <f t="shared" si="10"/>
        <v/>
      </c>
      <c r="Q339" s="122" t="str">
        <f t="shared" si="11"/>
        <v/>
      </c>
    </row>
    <row r="340" spans="3:17" x14ac:dyDescent="0.3">
      <c r="C340" s="112" t="str">
        <f>IF(B340="","",VLOOKUP(B340,'Carbon Asset Database'!$A$3:$AB$876,12,0))</f>
        <v/>
      </c>
      <c r="D340" s="108" t="str">
        <f>IF(B340="","",(VLOOKUP(B340,'Carbon Asset Database'!$A$3:$AB$876,4,0)&amp;" - "&amp;(VLOOKUP(B340,'Carbon Asset Database'!$A$3:$AB$876,5,0))))</f>
        <v/>
      </c>
      <c r="E340" s="108" t="str">
        <f>IF(B340="","",VLOOKUP(B340,'Carbon Asset Database'!$A$3:$AB$876,14,0))</f>
        <v/>
      </c>
      <c r="F340" s="116"/>
      <c r="G340" s="113" t="str">
        <f>IF(B340="","",F340*(VLOOKUP(B340,'Carbon Asset Database'!$A$3:$AB$876,16,0)))</f>
        <v/>
      </c>
      <c r="H340" s="116"/>
      <c r="I340" s="113" t="str">
        <f>IF(H340="","",IF(H340="Default",VLOOKUP(B340,'Carbon Asset Database'!$A$3:$AB$876,21,0),"N/A"))</f>
        <v/>
      </c>
      <c r="J340" s="113" t="str">
        <f>IF(H340="","",IF(H340="Default",VLOOKUP(B340,'Carbon Asset Database'!$A$3:$AB$876,22,0),"N/A"))</f>
        <v/>
      </c>
      <c r="K340" s="116"/>
      <c r="L340" s="116"/>
      <c r="M340" s="116" t="str">
        <f>IF(B340="","",F340*VLOOKUP(B340,'Carbon Asset Database'!$A$3:$AB$876,18,0))</f>
        <v/>
      </c>
      <c r="N340" s="116" t="str">
        <f>IF(B340="","",IF(H340="Default",F340*(VLOOKUP(B340,'Carbon Asset Database'!$A$3:$AB$876,19,0)),(G340/1000*K340*$U$2+G340/1000*L340*$U$3)))</f>
        <v/>
      </c>
      <c r="O340" s="121" t="str">
        <f>IF(A340="","",VLOOKUP(A340,'Dropdown lists'!$T$2:$U$18,2,0))</f>
        <v/>
      </c>
      <c r="P340" s="122" t="str">
        <f t="shared" si="10"/>
        <v/>
      </c>
      <c r="Q340" s="122" t="str">
        <f t="shared" si="11"/>
        <v/>
      </c>
    </row>
    <row r="341" spans="3:17" x14ac:dyDescent="0.3">
      <c r="C341" s="112" t="str">
        <f>IF(B341="","",VLOOKUP(B341,'Carbon Asset Database'!$A$3:$AB$876,12,0))</f>
        <v/>
      </c>
      <c r="D341" s="108" t="str">
        <f>IF(B341="","",(VLOOKUP(B341,'Carbon Asset Database'!$A$3:$AB$876,4,0)&amp;" - "&amp;(VLOOKUP(B341,'Carbon Asset Database'!$A$3:$AB$876,5,0))))</f>
        <v/>
      </c>
      <c r="E341" s="108" t="str">
        <f>IF(B341="","",VLOOKUP(B341,'Carbon Asset Database'!$A$3:$AB$876,14,0))</f>
        <v/>
      </c>
      <c r="F341" s="116"/>
      <c r="G341" s="113" t="str">
        <f>IF(B341="","",F341*(VLOOKUP(B341,'Carbon Asset Database'!$A$3:$AB$876,16,0)))</f>
        <v/>
      </c>
      <c r="H341" s="116"/>
      <c r="I341" s="113" t="str">
        <f>IF(H341="","",IF(H341="Default",VLOOKUP(B341,'Carbon Asset Database'!$A$3:$AB$876,21,0),"N/A"))</f>
        <v/>
      </c>
      <c r="J341" s="113" t="str">
        <f>IF(H341="","",IF(H341="Default",VLOOKUP(B341,'Carbon Asset Database'!$A$3:$AB$876,22,0),"N/A"))</f>
        <v/>
      </c>
      <c r="K341" s="116"/>
      <c r="L341" s="116"/>
      <c r="M341" s="116" t="str">
        <f>IF(B341="","",F341*VLOOKUP(B341,'Carbon Asset Database'!$A$3:$AB$876,18,0))</f>
        <v/>
      </c>
      <c r="N341" s="116" t="str">
        <f>IF(B341="","",IF(H341="Default",F341*(VLOOKUP(B341,'Carbon Asset Database'!$A$3:$AB$876,19,0)),(G341/1000*K341*$U$2+G341/1000*L341*$U$3)))</f>
        <v/>
      </c>
      <c r="O341" s="121" t="str">
        <f>IF(A341="","",VLOOKUP(A341,'Dropdown lists'!$T$2:$U$18,2,0))</f>
        <v/>
      </c>
      <c r="P341" s="122" t="str">
        <f t="shared" si="10"/>
        <v/>
      </c>
      <c r="Q341" s="122" t="str">
        <f t="shared" si="11"/>
        <v/>
      </c>
    </row>
    <row r="342" spans="3:17" x14ac:dyDescent="0.3">
      <c r="C342" s="112" t="str">
        <f>IF(B342="","",VLOOKUP(B342,'Carbon Asset Database'!$A$3:$AB$876,12,0))</f>
        <v/>
      </c>
      <c r="D342" s="108" t="str">
        <f>IF(B342="","",(VLOOKUP(B342,'Carbon Asset Database'!$A$3:$AB$876,4,0)&amp;" - "&amp;(VLOOKUP(B342,'Carbon Asset Database'!$A$3:$AB$876,5,0))))</f>
        <v/>
      </c>
      <c r="E342" s="108" t="str">
        <f>IF(B342="","",VLOOKUP(B342,'Carbon Asset Database'!$A$3:$AB$876,14,0))</f>
        <v/>
      </c>
      <c r="F342" s="116"/>
      <c r="G342" s="113" t="str">
        <f>IF(B342="","",F342*(VLOOKUP(B342,'Carbon Asset Database'!$A$3:$AB$876,16,0)))</f>
        <v/>
      </c>
      <c r="H342" s="116"/>
      <c r="I342" s="113" t="str">
        <f>IF(H342="","",IF(H342="Default",VLOOKUP(B342,'Carbon Asset Database'!$A$3:$AB$876,21,0),"N/A"))</f>
        <v/>
      </c>
      <c r="J342" s="113" t="str">
        <f>IF(H342="","",IF(H342="Default",VLOOKUP(B342,'Carbon Asset Database'!$A$3:$AB$876,22,0),"N/A"))</f>
        <v/>
      </c>
      <c r="K342" s="116"/>
      <c r="L342" s="116"/>
      <c r="M342" s="116" t="str">
        <f>IF(B342="","",F342*VLOOKUP(B342,'Carbon Asset Database'!$A$3:$AB$876,18,0))</f>
        <v/>
      </c>
      <c r="N342" s="116" t="str">
        <f>IF(B342="","",IF(H342="Default",F342*(VLOOKUP(B342,'Carbon Asset Database'!$A$3:$AB$876,19,0)),(G342/1000*K342*$U$2+G342/1000*L342*$U$3)))</f>
        <v/>
      </c>
      <c r="O342" s="121" t="str">
        <f>IF(A342="","",VLOOKUP(A342,'Dropdown lists'!$T$2:$U$18,2,0))</f>
        <v/>
      </c>
      <c r="P342" s="122" t="str">
        <f t="shared" si="10"/>
        <v/>
      </c>
      <c r="Q342" s="122" t="str">
        <f t="shared" si="11"/>
        <v/>
      </c>
    </row>
    <row r="343" spans="3:17" x14ac:dyDescent="0.3">
      <c r="C343" s="112" t="str">
        <f>IF(B343="","",VLOOKUP(B343,'Carbon Asset Database'!$A$3:$AB$876,12,0))</f>
        <v/>
      </c>
      <c r="D343" s="108" t="str">
        <f>IF(B343="","",(VLOOKUP(B343,'Carbon Asset Database'!$A$3:$AB$876,4,0)&amp;" - "&amp;(VLOOKUP(B343,'Carbon Asset Database'!$A$3:$AB$876,5,0))))</f>
        <v/>
      </c>
      <c r="E343" s="108" t="str">
        <f>IF(B343="","",VLOOKUP(B343,'Carbon Asset Database'!$A$3:$AB$876,14,0))</f>
        <v/>
      </c>
      <c r="F343" s="116"/>
      <c r="G343" s="113" t="str">
        <f>IF(B343="","",F343*(VLOOKUP(B343,'Carbon Asset Database'!$A$3:$AB$876,16,0)))</f>
        <v/>
      </c>
      <c r="H343" s="116"/>
      <c r="I343" s="113" t="str">
        <f>IF(H343="","",IF(H343="Default",VLOOKUP(B343,'Carbon Asset Database'!$A$3:$AB$876,21,0),"N/A"))</f>
        <v/>
      </c>
      <c r="J343" s="113" t="str">
        <f>IF(H343="","",IF(H343="Default",VLOOKUP(B343,'Carbon Asset Database'!$A$3:$AB$876,22,0),"N/A"))</f>
        <v/>
      </c>
      <c r="K343" s="116"/>
      <c r="L343" s="116"/>
      <c r="M343" s="116" t="str">
        <f>IF(B343="","",F343*VLOOKUP(B343,'Carbon Asset Database'!$A$3:$AB$876,18,0))</f>
        <v/>
      </c>
      <c r="N343" s="116" t="str">
        <f>IF(B343="","",IF(H343="Default",F343*(VLOOKUP(B343,'Carbon Asset Database'!$A$3:$AB$876,19,0)),(G343/1000*K343*$U$2+G343/1000*L343*$U$3)))</f>
        <v/>
      </c>
      <c r="O343" s="121" t="str">
        <f>IF(A343="","",VLOOKUP(A343,'Dropdown lists'!$T$2:$U$18,2,0))</f>
        <v/>
      </c>
      <c r="P343" s="122" t="str">
        <f t="shared" si="10"/>
        <v/>
      </c>
      <c r="Q343" s="122" t="str">
        <f t="shared" si="11"/>
        <v/>
      </c>
    </row>
    <row r="344" spans="3:17" x14ac:dyDescent="0.3">
      <c r="C344" s="112" t="str">
        <f>IF(B344="","",VLOOKUP(B344,'Carbon Asset Database'!$A$3:$AB$876,12,0))</f>
        <v/>
      </c>
      <c r="D344" s="108" t="str">
        <f>IF(B344="","",(VLOOKUP(B344,'Carbon Asset Database'!$A$3:$AB$876,4,0)&amp;" - "&amp;(VLOOKUP(B344,'Carbon Asset Database'!$A$3:$AB$876,5,0))))</f>
        <v/>
      </c>
      <c r="E344" s="108" t="str">
        <f>IF(B344="","",VLOOKUP(B344,'Carbon Asset Database'!$A$3:$AB$876,14,0))</f>
        <v/>
      </c>
      <c r="F344" s="116"/>
      <c r="G344" s="113" t="str">
        <f>IF(B344="","",F344*(VLOOKUP(B344,'Carbon Asset Database'!$A$3:$AB$876,16,0)))</f>
        <v/>
      </c>
      <c r="H344" s="116"/>
      <c r="I344" s="113" t="str">
        <f>IF(H344="","",IF(H344="Default",VLOOKUP(B344,'Carbon Asset Database'!$A$3:$AB$876,21,0),"N/A"))</f>
        <v/>
      </c>
      <c r="J344" s="113" t="str">
        <f>IF(H344="","",IF(H344="Default",VLOOKUP(B344,'Carbon Asset Database'!$A$3:$AB$876,22,0),"N/A"))</f>
        <v/>
      </c>
      <c r="K344" s="116"/>
      <c r="L344" s="116"/>
      <c r="M344" s="116" t="str">
        <f>IF(B344="","",F344*VLOOKUP(B344,'Carbon Asset Database'!$A$3:$AB$876,18,0))</f>
        <v/>
      </c>
      <c r="N344" s="116" t="str">
        <f>IF(B344="","",IF(H344="Default",F344*(VLOOKUP(B344,'Carbon Asset Database'!$A$3:$AB$876,19,0)),(G344/1000*K344*$U$2+G344/1000*L344*$U$3)))</f>
        <v/>
      </c>
      <c r="O344" s="121" t="str">
        <f>IF(A344="","",VLOOKUP(A344,'Dropdown lists'!$T$2:$U$18,2,0))</f>
        <v/>
      </c>
      <c r="P344" s="122" t="str">
        <f t="shared" si="10"/>
        <v/>
      </c>
      <c r="Q344" s="122" t="str">
        <f t="shared" si="11"/>
        <v/>
      </c>
    </row>
    <row r="345" spans="3:17" x14ac:dyDescent="0.3">
      <c r="C345" s="112" t="str">
        <f>IF(B345="","",VLOOKUP(B345,'Carbon Asset Database'!$A$3:$AB$876,12,0))</f>
        <v/>
      </c>
      <c r="D345" s="108" t="str">
        <f>IF(B345="","",(VLOOKUP(B345,'Carbon Asset Database'!$A$3:$AB$876,4,0)&amp;" - "&amp;(VLOOKUP(B345,'Carbon Asset Database'!$A$3:$AB$876,5,0))))</f>
        <v/>
      </c>
      <c r="E345" s="108" t="str">
        <f>IF(B345="","",VLOOKUP(B345,'Carbon Asset Database'!$A$3:$AB$876,14,0))</f>
        <v/>
      </c>
      <c r="F345" s="116"/>
      <c r="G345" s="113" t="str">
        <f>IF(B345="","",F345*(VLOOKUP(B345,'Carbon Asset Database'!$A$3:$AB$876,16,0)))</f>
        <v/>
      </c>
      <c r="H345" s="116"/>
      <c r="I345" s="113" t="str">
        <f>IF(H345="","",IF(H345="Default",VLOOKUP(B345,'Carbon Asset Database'!$A$3:$AB$876,21,0),"N/A"))</f>
        <v/>
      </c>
      <c r="J345" s="113" t="str">
        <f>IF(H345="","",IF(H345="Default",VLOOKUP(B345,'Carbon Asset Database'!$A$3:$AB$876,22,0),"N/A"))</f>
        <v/>
      </c>
      <c r="K345" s="116"/>
      <c r="L345" s="116"/>
      <c r="M345" s="116" t="str">
        <f>IF(B345="","",F345*VLOOKUP(B345,'Carbon Asset Database'!$A$3:$AB$876,18,0))</f>
        <v/>
      </c>
      <c r="N345" s="116" t="str">
        <f>IF(B345="","",IF(H345="Default",F345*(VLOOKUP(B345,'Carbon Asset Database'!$A$3:$AB$876,19,0)),(G345/1000*K345*$U$2+G345/1000*L345*$U$3)))</f>
        <v/>
      </c>
      <c r="O345" s="121" t="str">
        <f>IF(A345="","",VLOOKUP(A345,'Dropdown lists'!$T$2:$U$18,2,0))</f>
        <v/>
      </c>
      <c r="P345" s="122" t="str">
        <f t="shared" si="10"/>
        <v/>
      </c>
      <c r="Q345" s="122" t="str">
        <f t="shared" si="11"/>
        <v/>
      </c>
    </row>
    <row r="346" spans="3:17" x14ac:dyDescent="0.3">
      <c r="C346" s="112" t="str">
        <f>IF(B346="","",VLOOKUP(B346,'Carbon Asset Database'!$A$3:$AB$876,12,0))</f>
        <v/>
      </c>
      <c r="D346" s="108" t="str">
        <f>IF(B346="","",(VLOOKUP(B346,'Carbon Asset Database'!$A$3:$AB$876,4,0)&amp;" - "&amp;(VLOOKUP(B346,'Carbon Asset Database'!$A$3:$AB$876,5,0))))</f>
        <v/>
      </c>
      <c r="E346" s="108" t="str">
        <f>IF(B346="","",VLOOKUP(B346,'Carbon Asset Database'!$A$3:$AB$876,14,0))</f>
        <v/>
      </c>
      <c r="F346" s="116"/>
      <c r="G346" s="113" t="str">
        <f>IF(B346="","",F346*(VLOOKUP(B346,'Carbon Asset Database'!$A$3:$AB$876,16,0)))</f>
        <v/>
      </c>
      <c r="H346" s="116"/>
      <c r="I346" s="113" t="str">
        <f>IF(H346="","",IF(H346="Default",VLOOKUP(B346,'Carbon Asset Database'!$A$3:$AB$876,21,0),"N/A"))</f>
        <v/>
      </c>
      <c r="J346" s="113" t="str">
        <f>IF(H346="","",IF(H346="Default",VLOOKUP(B346,'Carbon Asset Database'!$A$3:$AB$876,22,0),"N/A"))</f>
        <v/>
      </c>
      <c r="K346" s="116"/>
      <c r="L346" s="116"/>
      <c r="M346" s="116" t="str">
        <f>IF(B346="","",F346*VLOOKUP(B346,'Carbon Asset Database'!$A$3:$AB$876,18,0))</f>
        <v/>
      </c>
      <c r="N346" s="116" t="str">
        <f>IF(B346="","",IF(H346="Default",F346*(VLOOKUP(B346,'Carbon Asset Database'!$A$3:$AB$876,19,0)),(G346/1000*K346*$U$2+G346/1000*L346*$U$3)))</f>
        <v/>
      </c>
      <c r="O346" s="121" t="str">
        <f>IF(A346="","",VLOOKUP(A346,'Dropdown lists'!$T$2:$U$18,2,0))</f>
        <v/>
      </c>
      <c r="P346" s="122" t="str">
        <f t="shared" si="10"/>
        <v/>
      </c>
      <c r="Q346" s="122" t="str">
        <f t="shared" si="11"/>
        <v/>
      </c>
    </row>
    <row r="347" spans="3:17" x14ac:dyDescent="0.3">
      <c r="C347" s="112" t="str">
        <f>IF(B347="","",VLOOKUP(B347,'Carbon Asset Database'!$A$3:$AB$876,12,0))</f>
        <v/>
      </c>
      <c r="D347" s="108" t="str">
        <f>IF(B347="","",(VLOOKUP(B347,'Carbon Asset Database'!$A$3:$AB$876,4,0)&amp;" - "&amp;(VLOOKUP(B347,'Carbon Asset Database'!$A$3:$AB$876,5,0))))</f>
        <v/>
      </c>
      <c r="E347" s="108" t="str">
        <f>IF(B347="","",VLOOKUP(B347,'Carbon Asset Database'!$A$3:$AB$876,14,0))</f>
        <v/>
      </c>
      <c r="F347" s="116"/>
      <c r="G347" s="113" t="str">
        <f>IF(B347="","",F347*(VLOOKUP(B347,'Carbon Asset Database'!$A$3:$AB$876,16,0)))</f>
        <v/>
      </c>
      <c r="H347" s="116"/>
      <c r="I347" s="113" t="str">
        <f>IF(H347="","",IF(H347="Default",VLOOKUP(B347,'Carbon Asset Database'!$A$3:$AB$876,21,0),"N/A"))</f>
        <v/>
      </c>
      <c r="J347" s="113" t="str">
        <f>IF(H347="","",IF(H347="Default",VLOOKUP(B347,'Carbon Asset Database'!$A$3:$AB$876,22,0),"N/A"))</f>
        <v/>
      </c>
      <c r="K347" s="116"/>
      <c r="L347" s="116"/>
      <c r="M347" s="116" t="str">
        <f>IF(B347="","",F347*VLOOKUP(B347,'Carbon Asset Database'!$A$3:$AB$876,18,0))</f>
        <v/>
      </c>
      <c r="N347" s="116" t="str">
        <f>IF(B347="","",IF(H347="Default",F347*(VLOOKUP(B347,'Carbon Asset Database'!$A$3:$AB$876,19,0)),(G347/1000*K347*$U$2+G347/1000*L347*$U$3)))</f>
        <v/>
      </c>
      <c r="O347" s="121" t="str">
        <f>IF(A347="","",VLOOKUP(A347,'Dropdown lists'!$T$2:$U$18,2,0))</f>
        <v/>
      </c>
      <c r="P347" s="122" t="str">
        <f t="shared" si="10"/>
        <v/>
      </c>
      <c r="Q347" s="122" t="str">
        <f t="shared" si="11"/>
        <v/>
      </c>
    </row>
    <row r="348" spans="3:17" x14ac:dyDescent="0.3">
      <c r="C348" s="112" t="str">
        <f>IF(B348="","",VLOOKUP(B348,'Carbon Asset Database'!$A$3:$AB$876,12,0))</f>
        <v/>
      </c>
      <c r="D348" s="108" t="str">
        <f>IF(B348="","",(VLOOKUP(B348,'Carbon Asset Database'!$A$3:$AB$876,4,0)&amp;" - "&amp;(VLOOKUP(B348,'Carbon Asset Database'!$A$3:$AB$876,5,0))))</f>
        <v/>
      </c>
      <c r="E348" s="108" t="str">
        <f>IF(B348="","",VLOOKUP(B348,'Carbon Asset Database'!$A$3:$AB$876,14,0))</f>
        <v/>
      </c>
      <c r="F348" s="116"/>
      <c r="G348" s="113" t="str">
        <f>IF(B348="","",F348*(VLOOKUP(B348,'Carbon Asset Database'!$A$3:$AB$876,16,0)))</f>
        <v/>
      </c>
      <c r="H348" s="116"/>
      <c r="I348" s="113" t="str">
        <f>IF(H348="","",IF(H348="Default",VLOOKUP(B348,'Carbon Asset Database'!$A$3:$AB$876,21,0),"N/A"))</f>
        <v/>
      </c>
      <c r="J348" s="113" t="str">
        <f>IF(H348="","",IF(H348="Default",VLOOKUP(B348,'Carbon Asset Database'!$A$3:$AB$876,22,0),"N/A"))</f>
        <v/>
      </c>
      <c r="K348" s="116"/>
      <c r="L348" s="116"/>
      <c r="M348" s="116" t="str">
        <f>IF(B348="","",F348*VLOOKUP(B348,'Carbon Asset Database'!$A$3:$AB$876,18,0))</f>
        <v/>
      </c>
      <c r="N348" s="116" t="str">
        <f>IF(B348="","",IF(H348="Default",F348*(VLOOKUP(B348,'Carbon Asset Database'!$A$3:$AB$876,19,0)),(G348/1000*K348*$U$2+G348/1000*L348*$U$3)))</f>
        <v/>
      </c>
      <c r="O348" s="121" t="str">
        <f>IF(A348="","",VLOOKUP(A348,'Dropdown lists'!$T$2:$U$18,2,0))</f>
        <v/>
      </c>
      <c r="P348" s="122" t="str">
        <f t="shared" si="10"/>
        <v/>
      </c>
      <c r="Q348" s="122" t="str">
        <f t="shared" si="11"/>
        <v/>
      </c>
    </row>
    <row r="349" spans="3:17" x14ac:dyDescent="0.3">
      <c r="C349" s="112" t="str">
        <f>IF(B349="","",VLOOKUP(B349,'Carbon Asset Database'!$A$3:$AB$876,12,0))</f>
        <v/>
      </c>
      <c r="D349" s="108" t="str">
        <f>IF(B349="","",(VLOOKUP(B349,'Carbon Asset Database'!$A$3:$AB$876,4,0)&amp;" - "&amp;(VLOOKUP(B349,'Carbon Asset Database'!$A$3:$AB$876,5,0))))</f>
        <v/>
      </c>
      <c r="E349" s="108" t="str">
        <f>IF(B349="","",VLOOKUP(B349,'Carbon Asset Database'!$A$3:$AB$876,14,0))</f>
        <v/>
      </c>
      <c r="F349" s="116"/>
      <c r="G349" s="113" t="str">
        <f>IF(B349="","",F349*(VLOOKUP(B349,'Carbon Asset Database'!$A$3:$AB$876,16,0)))</f>
        <v/>
      </c>
      <c r="H349" s="116"/>
      <c r="I349" s="113" t="str">
        <f>IF(H349="","",IF(H349="Default",VLOOKUP(B349,'Carbon Asset Database'!$A$3:$AB$876,21,0),"N/A"))</f>
        <v/>
      </c>
      <c r="J349" s="113" t="str">
        <f>IF(H349="","",IF(H349="Default",VLOOKUP(B349,'Carbon Asset Database'!$A$3:$AB$876,22,0),"N/A"))</f>
        <v/>
      </c>
      <c r="K349" s="116"/>
      <c r="L349" s="116"/>
      <c r="M349" s="116" t="str">
        <f>IF(B349="","",F349*VLOOKUP(B349,'Carbon Asset Database'!$A$3:$AB$876,18,0))</f>
        <v/>
      </c>
      <c r="N349" s="116" t="str">
        <f>IF(B349="","",IF(H349="Default",F349*(VLOOKUP(B349,'Carbon Asset Database'!$A$3:$AB$876,19,0)),(G349/1000*K349*$U$2+G349/1000*L349*$U$3)))</f>
        <v/>
      </c>
      <c r="O349" s="121" t="str">
        <f>IF(A349="","",VLOOKUP(A349,'Dropdown lists'!$T$2:$U$18,2,0))</f>
        <v/>
      </c>
      <c r="P349" s="122" t="str">
        <f t="shared" si="10"/>
        <v/>
      </c>
      <c r="Q349" s="122" t="str">
        <f t="shared" si="11"/>
        <v/>
      </c>
    </row>
    <row r="350" spans="3:17" x14ac:dyDescent="0.3">
      <c r="C350" s="112" t="str">
        <f>IF(B350="","",VLOOKUP(B350,'Carbon Asset Database'!$A$3:$AB$876,12,0))</f>
        <v/>
      </c>
      <c r="D350" s="108" t="str">
        <f>IF(B350="","",(VLOOKUP(B350,'Carbon Asset Database'!$A$3:$AB$876,4,0)&amp;" - "&amp;(VLOOKUP(B350,'Carbon Asset Database'!$A$3:$AB$876,5,0))))</f>
        <v/>
      </c>
      <c r="E350" s="108" t="str">
        <f>IF(B350="","",VLOOKUP(B350,'Carbon Asset Database'!$A$3:$AB$876,14,0))</f>
        <v/>
      </c>
      <c r="F350" s="116"/>
      <c r="G350" s="113" t="str">
        <f>IF(B350="","",F350*(VLOOKUP(B350,'Carbon Asset Database'!$A$3:$AB$876,16,0)))</f>
        <v/>
      </c>
      <c r="H350" s="116"/>
      <c r="I350" s="113" t="str">
        <f>IF(H350="","",IF(H350="Default",VLOOKUP(B350,'Carbon Asset Database'!$A$3:$AB$876,21,0),"N/A"))</f>
        <v/>
      </c>
      <c r="J350" s="113" t="str">
        <f>IF(H350="","",IF(H350="Default",VLOOKUP(B350,'Carbon Asset Database'!$A$3:$AB$876,22,0),"N/A"))</f>
        <v/>
      </c>
      <c r="K350" s="116"/>
      <c r="L350" s="116"/>
      <c r="M350" s="116" t="str">
        <f>IF(B350="","",F350*VLOOKUP(B350,'Carbon Asset Database'!$A$3:$AB$876,18,0))</f>
        <v/>
      </c>
      <c r="N350" s="116" t="str">
        <f>IF(B350="","",IF(H350="Default",F350*(VLOOKUP(B350,'Carbon Asset Database'!$A$3:$AB$876,19,0)),(G350/1000*K350*$U$2+G350/1000*L350*$U$3)))</f>
        <v/>
      </c>
      <c r="O350" s="121" t="str">
        <f>IF(A350="","",VLOOKUP(A350,'Dropdown lists'!$T$2:$U$18,2,0))</f>
        <v/>
      </c>
      <c r="P350" s="122" t="str">
        <f t="shared" si="10"/>
        <v/>
      </c>
      <c r="Q350" s="122" t="str">
        <f t="shared" si="11"/>
        <v/>
      </c>
    </row>
    <row r="351" spans="3:17" x14ac:dyDescent="0.3">
      <c r="C351" s="112" t="str">
        <f>IF(B351="","",VLOOKUP(B351,'Carbon Asset Database'!$A$3:$AB$876,12,0))</f>
        <v/>
      </c>
      <c r="D351" s="108" t="str">
        <f>IF(B351="","",(VLOOKUP(B351,'Carbon Asset Database'!$A$3:$AB$876,4,0)&amp;" - "&amp;(VLOOKUP(B351,'Carbon Asset Database'!$A$3:$AB$876,5,0))))</f>
        <v/>
      </c>
      <c r="E351" s="108" t="str">
        <f>IF(B351="","",VLOOKUP(B351,'Carbon Asset Database'!$A$3:$AB$876,14,0))</f>
        <v/>
      </c>
      <c r="F351" s="116"/>
      <c r="G351" s="113" t="str">
        <f>IF(B351="","",F351*(VLOOKUP(B351,'Carbon Asset Database'!$A$3:$AB$876,16,0)))</f>
        <v/>
      </c>
      <c r="H351" s="116"/>
      <c r="I351" s="113" t="str">
        <f>IF(H351="","",IF(H351="Default",VLOOKUP(B351,'Carbon Asset Database'!$A$3:$AB$876,21,0),"N/A"))</f>
        <v/>
      </c>
      <c r="J351" s="113" t="str">
        <f>IF(H351="","",IF(H351="Default",VLOOKUP(B351,'Carbon Asset Database'!$A$3:$AB$876,22,0),"N/A"))</f>
        <v/>
      </c>
      <c r="K351" s="116"/>
      <c r="L351" s="116"/>
      <c r="M351" s="116" t="str">
        <f>IF(B351="","",F351*VLOOKUP(B351,'Carbon Asset Database'!$A$3:$AB$876,18,0))</f>
        <v/>
      </c>
      <c r="N351" s="116" t="str">
        <f>IF(B351="","",IF(H351="Default",F351*(VLOOKUP(B351,'Carbon Asset Database'!$A$3:$AB$876,19,0)),(G351/1000*K351*$U$2+G351/1000*L351*$U$3)))</f>
        <v/>
      </c>
      <c r="O351" s="121" t="str">
        <f>IF(A351="","",VLOOKUP(A351,'Dropdown lists'!$T$2:$U$18,2,0))</f>
        <v/>
      </c>
      <c r="P351" s="122" t="str">
        <f t="shared" si="10"/>
        <v/>
      </c>
      <c r="Q351" s="122" t="str">
        <f t="shared" si="11"/>
        <v/>
      </c>
    </row>
    <row r="352" spans="3:17" x14ac:dyDescent="0.3">
      <c r="C352" s="112" t="str">
        <f>IF(B352="","",VLOOKUP(B352,'Carbon Asset Database'!$A$3:$AB$876,12,0))</f>
        <v/>
      </c>
      <c r="D352" s="108" t="str">
        <f>IF(B352="","",(VLOOKUP(B352,'Carbon Asset Database'!$A$3:$AB$876,4,0)&amp;" - "&amp;(VLOOKUP(B352,'Carbon Asset Database'!$A$3:$AB$876,5,0))))</f>
        <v/>
      </c>
      <c r="E352" s="108" t="str">
        <f>IF(B352="","",VLOOKUP(B352,'Carbon Asset Database'!$A$3:$AB$876,14,0))</f>
        <v/>
      </c>
      <c r="F352" s="116"/>
      <c r="G352" s="113" t="str">
        <f>IF(B352="","",F352*(VLOOKUP(B352,'Carbon Asset Database'!$A$3:$AB$876,16,0)))</f>
        <v/>
      </c>
      <c r="H352" s="116"/>
      <c r="I352" s="113" t="str">
        <f>IF(H352="","",IF(H352="Default",VLOOKUP(B352,'Carbon Asset Database'!$A$3:$AB$876,21,0),"N/A"))</f>
        <v/>
      </c>
      <c r="J352" s="113" t="str">
        <f>IF(H352="","",IF(H352="Default",VLOOKUP(B352,'Carbon Asset Database'!$A$3:$AB$876,22,0),"N/A"))</f>
        <v/>
      </c>
      <c r="K352" s="116"/>
      <c r="L352" s="116"/>
      <c r="M352" s="116" t="str">
        <f>IF(B352="","",F352*VLOOKUP(B352,'Carbon Asset Database'!$A$3:$AB$876,18,0))</f>
        <v/>
      </c>
      <c r="N352" s="116" t="str">
        <f>IF(B352="","",IF(H352="Default",F352*(VLOOKUP(B352,'Carbon Asset Database'!$A$3:$AB$876,19,0)),(G352/1000*K352*$U$2+G352/1000*L352*$U$3)))</f>
        <v/>
      </c>
      <c r="O352" s="121" t="str">
        <f>IF(A352="","",VLOOKUP(A352,'Dropdown lists'!$T$2:$U$18,2,0))</f>
        <v/>
      </c>
      <c r="P352" s="122" t="str">
        <f t="shared" si="10"/>
        <v/>
      </c>
      <c r="Q352" s="122" t="str">
        <f t="shared" si="11"/>
        <v/>
      </c>
    </row>
    <row r="353" spans="3:17" x14ac:dyDescent="0.3">
      <c r="C353" s="112" t="str">
        <f>IF(B353="","",VLOOKUP(B353,'Carbon Asset Database'!$A$3:$AB$876,12,0))</f>
        <v/>
      </c>
      <c r="D353" s="108" t="str">
        <f>IF(B353="","",(VLOOKUP(B353,'Carbon Asset Database'!$A$3:$AB$876,4,0)&amp;" - "&amp;(VLOOKUP(B353,'Carbon Asset Database'!$A$3:$AB$876,5,0))))</f>
        <v/>
      </c>
      <c r="E353" s="108" t="str">
        <f>IF(B353="","",VLOOKUP(B353,'Carbon Asset Database'!$A$3:$AB$876,14,0))</f>
        <v/>
      </c>
      <c r="F353" s="116"/>
      <c r="G353" s="113" t="str">
        <f>IF(B353="","",F353*(VLOOKUP(B353,'Carbon Asset Database'!$A$3:$AB$876,16,0)))</f>
        <v/>
      </c>
      <c r="H353" s="116"/>
      <c r="I353" s="113" t="str">
        <f>IF(H353="","",IF(H353="Default",VLOOKUP(B353,'Carbon Asset Database'!$A$3:$AB$876,21,0),"N/A"))</f>
        <v/>
      </c>
      <c r="J353" s="113" t="str">
        <f>IF(H353="","",IF(H353="Default",VLOOKUP(B353,'Carbon Asset Database'!$A$3:$AB$876,22,0),"N/A"))</f>
        <v/>
      </c>
      <c r="K353" s="116"/>
      <c r="L353" s="116"/>
      <c r="M353" s="116" t="str">
        <f>IF(B353="","",F353*VLOOKUP(B353,'Carbon Asset Database'!$A$3:$AB$876,18,0))</f>
        <v/>
      </c>
      <c r="N353" s="116" t="str">
        <f>IF(B353="","",IF(H353="Default",F353*(VLOOKUP(B353,'Carbon Asset Database'!$A$3:$AB$876,19,0)),(G353/1000*K353*$U$2+G353/1000*L353*$U$3)))</f>
        <v/>
      </c>
      <c r="O353" s="121" t="str">
        <f>IF(A353="","",VLOOKUP(A353,'Dropdown lists'!$T$2:$U$18,2,0))</f>
        <v/>
      </c>
      <c r="P353" s="122" t="str">
        <f t="shared" si="10"/>
        <v/>
      </c>
      <c r="Q353" s="122" t="str">
        <f t="shared" si="11"/>
        <v/>
      </c>
    </row>
    <row r="354" spans="3:17" x14ac:dyDescent="0.3">
      <c r="C354" s="112" t="str">
        <f>IF(B354="","",VLOOKUP(B354,'Carbon Asset Database'!$A$3:$AB$876,12,0))</f>
        <v/>
      </c>
      <c r="D354" s="108" t="str">
        <f>IF(B354="","",(VLOOKUP(B354,'Carbon Asset Database'!$A$3:$AB$876,4,0)&amp;" - "&amp;(VLOOKUP(B354,'Carbon Asset Database'!$A$3:$AB$876,5,0))))</f>
        <v/>
      </c>
      <c r="E354" s="108" t="str">
        <f>IF(B354="","",VLOOKUP(B354,'Carbon Asset Database'!$A$3:$AB$876,14,0))</f>
        <v/>
      </c>
      <c r="F354" s="116"/>
      <c r="G354" s="113" t="str">
        <f>IF(B354="","",F354*(VLOOKUP(B354,'Carbon Asset Database'!$A$3:$AB$876,16,0)))</f>
        <v/>
      </c>
      <c r="H354" s="116"/>
      <c r="I354" s="113" t="str">
        <f>IF(H354="","",IF(H354="Default",VLOOKUP(B354,'Carbon Asset Database'!$A$3:$AB$876,21,0),"N/A"))</f>
        <v/>
      </c>
      <c r="J354" s="113" t="str">
        <f>IF(H354="","",IF(H354="Default",VLOOKUP(B354,'Carbon Asset Database'!$A$3:$AB$876,22,0),"N/A"))</f>
        <v/>
      </c>
      <c r="K354" s="116"/>
      <c r="L354" s="116"/>
      <c r="M354" s="116" t="str">
        <f>IF(B354="","",F354*VLOOKUP(B354,'Carbon Asset Database'!$A$3:$AB$876,18,0))</f>
        <v/>
      </c>
      <c r="N354" s="116" t="str">
        <f>IF(B354="","",IF(H354="Default",F354*(VLOOKUP(B354,'Carbon Asset Database'!$A$3:$AB$876,19,0)),(G354/1000*K354*$U$2+G354/1000*L354*$U$3)))</f>
        <v/>
      </c>
      <c r="O354" s="121" t="str">
        <f>IF(A354="","",VLOOKUP(A354,'Dropdown lists'!$T$2:$U$18,2,0))</f>
        <v/>
      </c>
      <c r="P354" s="122" t="str">
        <f t="shared" si="10"/>
        <v/>
      </c>
      <c r="Q354" s="122" t="str">
        <f t="shared" si="11"/>
        <v/>
      </c>
    </row>
    <row r="355" spans="3:17" x14ac:dyDescent="0.3">
      <c r="C355" s="112" t="str">
        <f>IF(B355="","",VLOOKUP(B355,'Carbon Asset Database'!$A$3:$AB$876,12,0))</f>
        <v/>
      </c>
      <c r="D355" s="108" t="str">
        <f>IF(B355="","",(VLOOKUP(B355,'Carbon Asset Database'!$A$3:$AB$876,4,0)&amp;" - "&amp;(VLOOKUP(B355,'Carbon Asset Database'!$A$3:$AB$876,5,0))))</f>
        <v/>
      </c>
      <c r="E355" s="108" t="str">
        <f>IF(B355="","",VLOOKUP(B355,'Carbon Asset Database'!$A$3:$AB$876,14,0))</f>
        <v/>
      </c>
      <c r="F355" s="116"/>
      <c r="G355" s="113" t="str">
        <f>IF(B355="","",F355*(VLOOKUP(B355,'Carbon Asset Database'!$A$3:$AB$876,16,0)))</f>
        <v/>
      </c>
      <c r="H355" s="116"/>
      <c r="I355" s="113" t="str">
        <f>IF(H355="","",IF(H355="Default",VLOOKUP(B355,'Carbon Asset Database'!$A$3:$AB$876,21,0),"N/A"))</f>
        <v/>
      </c>
      <c r="J355" s="113" t="str">
        <f>IF(H355="","",IF(H355="Default",VLOOKUP(B355,'Carbon Asset Database'!$A$3:$AB$876,22,0),"N/A"))</f>
        <v/>
      </c>
      <c r="K355" s="116"/>
      <c r="L355" s="116"/>
      <c r="M355" s="116" t="str">
        <f>IF(B355="","",F355*VLOOKUP(B355,'Carbon Asset Database'!$A$3:$AB$876,18,0))</f>
        <v/>
      </c>
      <c r="N355" s="116" t="str">
        <f>IF(B355="","",IF(H355="Default",F355*(VLOOKUP(B355,'Carbon Asset Database'!$A$3:$AB$876,19,0)),(G355/1000*K355*$U$2+G355/1000*L355*$U$3)))</f>
        <v/>
      </c>
      <c r="O355" s="121" t="str">
        <f>IF(A355="","",VLOOKUP(A355,'Dropdown lists'!$T$2:$U$18,2,0))</f>
        <v/>
      </c>
      <c r="P355" s="122" t="str">
        <f t="shared" si="10"/>
        <v/>
      </c>
      <c r="Q355" s="122" t="str">
        <f t="shared" si="11"/>
        <v/>
      </c>
    </row>
    <row r="356" spans="3:17" x14ac:dyDescent="0.3">
      <c r="C356" s="112" t="str">
        <f>IF(B356="","",VLOOKUP(B356,'Carbon Asset Database'!$A$3:$AB$876,12,0))</f>
        <v/>
      </c>
      <c r="D356" s="108" t="str">
        <f>IF(B356="","",(VLOOKUP(B356,'Carbon Asset Database'!$A$3:$AB$876,4,0)&amp;" - "&amp;(VLOOKUP(B356,'Carbon Asset Database'!$A$3:$AB$876,5,0))))</f>
        <v/>
      </c>
      <c r="E356" s="108" t="str">
        <f>IF(B356="","",VLOOKUP(B356,'Carbon Asset Database'!$A$3:$AB$876,14,0))</f>
        <v/>
      </c>
      <c r="F356" s="116"/>
      <c r="G356" s="113" t="str">
        <f>IF(B356="","",F356*(VLOOKUP(B356,'Carbon Asset Database'!$A$3:$AB$876,16,0)))</f>
        <v/>
      </c>
      <c r="H356" s="116"/>
      <c r="I356" s="113" t="str">
        <f>IF(H356="","",IF(H356="Default",VLOOKUP(B356,'Carbon Asset Database'!$A$3:$AB$876,21,0),"N/A"))</f>
        <v/>
      </c>
      <c r="J356" s="113" t="str">
        <f>IF(H356="","",IF(H356="Default",VLOOKUP(B356,'Carbon Asset Database'!$A$3:$AB$876,22,0),"N/A"))</f>
        <v/>
      </c>
      <c r="K356" s="116"/>
      <c r="L356" s="116"/>
      <c r="M356" s="116" t="str">
        <f>IF(B356="","",F356*VLOOKUP(B356,'Carbon Asset Database'!$A$3:$AB$876,18,0))</f>
        <v/>
      </c>
      <c r="N356" s="116" t="str">
        <f>IF(B356="","",IF(H356="Default",F356*(VLOOKUP(B356,'Carbon Asset Database'!$A$3:$AB$876,19,0)),(G356/1000*K356*$U$2+G356/1000*L356*$U$3)))</f>
        <v/>
      </c>
      <c r="O356" s="121" t="str">
        <f>IF(A356="","",VLOOKUP(A356,'Dropdown lists'!$T$2:$U$18,2,0))</f>
        <v/>
      </c>
      <c r="P356" s="122" t="str">
        <f t="shared" si="10"/>
        <v/>
      </c>
      <c r="Q356" s="122" t="str">
        <f t="shared" si="11"/>
        <v/>
      </c>
    </row>
    <row r="357" spans="3:17" x14ac:dyDescent="0.3">
      <c r="C357" s="112" t="str">
        <f>IF(B357="","",VLOOKUP(B357,'Carbon Asset Database'!$A$3:$AB$876,12,0))</f>
        <v/>
      </c>
      <c r="D357" s="108" t="str">
        <f>IF(B357="","",(VLOOKUP(B357,'Carbon Asset Database'!$A$3:$AB$876,4,0)&amp;" - "&amp;(VLOOKUP(B357,'Carbon Asset Database'!$A$3:$AB$876,5,0))))</f>
        <v/>
      </c>
      <c r="E357" s="108" t="str">
        <f>IF(B357="","",VLOOKUP(B357,'Carbon Asset Database'!$A$3:$AB$876,14,0))</f>
        <v/>
      </c>
      <c r="F357" s="116"/>
      <c r="G357" s="113" t="str">
        <f>IF(B357="","",F357*(VLOOKUP(B357,'Carbon Asset Database'!$A$3:$AB$876,16,0)))</f>
        <v/>
      </c>
      <c r="H357" s="116"/>
      <c r="I357" s="113" t="str">
        <f>IF(H357="","",IF(H357="Default",VLOOKUP(B357,'Carbon Asset Database'!$A$3:$AB$876,21,0),"N/A"))</f>
        <v/>
      </c>
      <c r="J357" s="113" t="str">
        <f>IF(H357="","",IF(H357="Default",VLOOKUP(B357,'Carbon Asset Database'!$A$3:$AB$876,22,0),"N/A"))</f>
        <v/>
      </c>
      <c r="K357" s="116"/>
      <c r="L357" s="116"/>
      <c r="M357" s="116" t="str">
        <f>IF(B357="","",F357*VLOOKUP(B357,'Carbon Asset Database'!$A$3:$AB$876,18,0))</f>
        <v/>
      </c>
      <c r="N357" s="116" t="str">
        <f>IF(B357="","",IF(H357="Default",F357*(VLOOKUP(B357,'Carbon Asset Database'!$A$3:$AB$876,19,0)),(G357/1000*K357*$U$2+G357/1000*L357*$U$3)))</f>
        <v/>
      </c>
      <c r="O357" s="121" t="str">
        <f>IF(A357="","",VLOOKUP(A357,'Dropdown lists'!$T$2:$U$18,2,0))</f>
        <v/>
      </c>
      <c r="P357" s="122" t="str">
        <f t="shared" si="10"/>
        <v/>
      </c>
      <c r="Q357" s="122" t="str">
        <f t="shared" si="11"/>
        <v/>
      </c>
    </row>
    <row r="358" spans="3:17" x14ac:dyDescent="0.3">
      <c r="C358" s="112" t="str">
        <f>IF(B358="","",VLOOKUP(B358,'Carbon Asset Database'!$A$3:$AB$876,12,0))</f>
        <v/>
      </c>
      <c r="D358" s="108" t="str">
        <f>IF(B358="","",(VLOOKUP(B358,'Carbon Asset Database'!$A$3:$AB$876,4,0)&amp;" - "&amp;(VLOOKUP(B358,'Carbon Asset Database'!$A$3:$AB$876,5,0))))</f>
        <v/>
      </c>
      <c r="E358" s="108" t="str">
        <f>IF(B358="","",VLOOKUP(B358,'Carbon Asset Database'!$A$3:$AB$876,14,0))</f>
        <v/>
      </c>
      <c r="F358" s="116"/>
      <c r="G358" s="113" t="str">
        <f>IF(B358="","",F358*(VLOOKUP(B358,'Carbon Asset Database'!$A$3:$AB$876,16,0)))</f>
        <v/>
      </c>
      <c r="H358" s="116"/>
      <c r="I358" s="113" t="str">
        <f>IF(H358="","",IF(H358="Default",VLOOKUP(B358,'Carbon Asset Database'!$A$3:$AB$876,21,0),"N/A"))</f>
        <v/>
      </c>
      <c r="J358" s="113" t="str">
        <f>IF(H358="","",IF(H358="Default",VLOOKUP(B358,'Carbon Asset Database'!$A$3:$AB$876,22,0),"N/A"))</f>
        <v/>
      </c>
      <c r="K358" s="116"/>
      <c r="L358" s="116"/>
      <c r="M358" s="116" t="str">
        <f>IF(B358="","",F358*VLOOKUP(B358,'Carbon Asset Database'!$A$3:$AB$876,18,0))</f>
        <v/>
      </c>
      <c r="N358" s="116" t="str">
        <f>IF(B358="","",IF(H358="Default",F358*(VLOOKUP(B358,'Carbon Asset Database'!$A$3:$AB$876,19,0)),(G358/1000*K358*$U$2+G358/1000*L358*$U$3)))</f>
        <v/>
      </c>
      <c r="O358" s="121" t="str">
        <f>IF(A358="","",VLOOKUP(A358,'Dropdown lists'!$T$2:$U$18,2,0))</f>
        <v/>
      </c>
      <c r="P358" s="122" t="str">
        <f t="shared" si="10"/>
        <v/>
      </c>
      <c r="Q358" s="122" t="str">
        <f t="shared" si="11"/>
        <v/>
      </c>
    </row>
    <row r="359" spans="3:17" x14ac:dyDescent="0.3">
      <c r="C359" s="112" t="str">
        <f>IF(B359="","",VLOOKUP(B359,'Carbon Asset Database'!$A$3:$AB$876,12,0))</f>
        <v/>
      </c>
      <c r="D359" s="108" t="str">
        <f>IF(B359="","",(VLOOKUP(B359,'Carbon Asset Database'!$A$3:$AB$876,4,0)&amp;" - "&amp;(VLOOKUP(B359,'Carbon Asset Database'!$A$3:$AB$876,5,0))))</f>
        <v/>
      </c>
      <c r="E359" s="108" t="str">
        <f>IF(B359="","",VLOOKUP(B359,'Carbon Asset Database'!$A$3:$AB$876,14,0))</f>
        <v/>
      </c>
      <c r="F359" s="116"/>
      <c r="G359" s="113" t="str">
        <f>IF(B359="","",F359*(VLOOKUP(B359,'Carbon Asset Database'!$A$3:$AB$876,16,0)))</f>
        <v/>
      </c>
      <c r="H359" s="116"/>
      <c r="I359" s="113" t="str">
        <f>IF(H359="","",IF(H359="Default",VLOOKUP(B359,'Carbon Asset Database'!$A$3:$AB$876,21,0),"N/A"))</f>
        <v/>
      </c>
      <c r="J359" s="113" t="str">
        <f>IF(H359="","",IF(H359="Default",VLOOKUP(B359,'Carbon Asset Database'!$A$3:$AB$876,22,0),"N/A"))</f>
        <v/>
      </c>
      <c r="K359" s="116"/>
      <c r="L359" s="116"/>
      <c r="M359" s="116" t="str">
        <f>IF(B359="","",F359*VLOOKUP(B359,'Carbon Asset Database'!$A$3:$AB$876,18,0))</f>
        <v/>
      </c>
      <c r="N359" s="116" t="str">
        <f>IF(B359="","",IF(H359="Default",F359*(VLOOKUP(B359,'Carbon Asset Database'!$A$3:$AB$876,19,0)),(G359/1000*K359*$U$2+G359/1000*L359*$U$3)))</f>
        <v/>
      </c>
      <c r="O359" s="121" t="str">
        <f>IF(A359="","",VLOOKUP(A359,'Dropdown lists'!$T$2:$U$18,2,0))</f>
        <v/>
      </c>
      <c r="P359" s="122" t="str">
        <f t="shared" si="10"/>
        <v/>
      </c>
      <c r="Q359" s="122" t="str">
        <f t="shared" si="11"/>
        <v/>
      </c>
    </row>
    <row r="360" spans="3:17" x14ac:dyDescent="0.3">
      <c r="C360" s="112" t="str">
        <f>IF(B360="","",VLOOKUP(B360,'Carbon Asset Database'!$A$3:$AB$876,12,0))</f>
        <v/>
      </c>
      <c r="D360" s="108" t="str">
        <f>IF(B360="","",(VLOOKUP(B360,'Carbon Asset Database'!$A$3:$AB$876,4,0)&amp;" - "&amp;(VLOOKUP(B360,'Carbon Asset Database'!$A$3:$AB$876,5,0))))</f>
        <v/>
      </c>
      <c r="E360" s="108" t="str">
        <f>IF(B360="","",VLOOKUP(B360,'Carbon Asset Database'!$A$3:$AB$876,14,0))</f>
        <v/>
      </c>
      <c r="F360" s="116"/>
      <c r="G360" s="113" t="str">
        <f>IF(B360="","",F360*(VLOOKUP(B360,'Carbon Asset Database'!$A$3:$AB$876,16,0)))</f>
        <v/>
      </c>
      <c r="H360" s="116"/>
      <c r="I360" s="113" t="str">
        <f>IF(H360="","",IF(H360="Default",VLOOKUP(B360,'Carbon Asset Database'!$A$3:$AB$876,21,0),"N/A"))</f>
        <v/>
      </c>
      <c r="J360" s="113" t="str">
        <f>IF(H360="","",IF(H360="Default",VLOOKUP(B360,'Carbon Asset Database'!$A$3:$AB$876,22,0),"N/A"))</f>
        <v/>
      </c>
      <c r="K360" s="116"/>
      <c r="L360" s="116"/>
      <c r="M360" s="116" t="str">
        <f>IF(B360="","",F360*VLOOKUP(B360,'Carbon Asset Database'!$A$3:$AB$876,18,0))</f>
        <v/>
      </c>
      <c r="N360" s="116" t="str">
        <f>IF(B360="","",IF(H360="Default",F360*(VLOOKUP(B360,'Carbon Asset Database'!$A$3:$AB$876,19,0)),(G360/1000*K360*$U$2+G360/1000*L360*$U$3)))</f>
        <v/>
      </c>
      <c r="O360" s="121" t="str">
        <f>IF(A360="","",VLOOKUP(A360,'Dropdown lists'!$T$2:$U$18,2,0))</f>
        <v/>
      </c>
      <c r="P360" s="122" t="str">
        <f t="shared" si="10"/>
        <v/>
      </c>
      <c r="Q360" s="122" t="str">
        <f t="shared" si="11"/>
        <v/>
      </c>
    </row>
    <row r="361" spans="3:17" x14ac:dyDescent="0.3">
      <c r="C361" s="112" t="str">
        <f>IF(B361="","",VLOOKUP(B361,'Carbon Asset Database'!$A$3:$AB$876,12,0))</f>
        <v/>
      </c>
      <c r="D361" s="108" t="str">
        <f>IF(B361="","",(VLOOKUP(B361,'Carbon Asset Database'!$A$3:$AB$876,4,0)&amp;" - "&amp;(VLOOKUP(B361,'Carbon Asset Database'!$A$3:$AB$876,5,0))))</f>
        <v/>
      </c>
      <c r="E361" s="108" t="str">
        <f>IF(B361="","",VLOOKUP(B361,'Carbon Asset Database'!$A$3:$AB$876,14,0))</f>
        <v/>
      </c>
      <c r="F361" s="116"/>
      <c r="G361" s="113" t="str">
        <f>IF(B361="","",F361*(VLOOKUP(B361,'Carbon Asset Database'!$A$3:$AB$876,16,0)))</f>
        <v/>
      </c>
      <c r="H361" s="116"/>
      <c r="I361" s="113" t="str">
        <f>IF(H361="","",IF(H361="Default",VLOOKUP(B361,'Carbon Asset Database'!$A$3:$AB$876,21,0),"N/A"))</f>
        <v/>
      </c>
      <c r="J361" s="113" t="str">
        <f>IF(H361="","",IF(H361="Default",VLOOKUP(B361,'Carbon Asset Database'!$A$3:$AB$876,22,0),"N/A"))</f>
        <v/>
      </c>
      <c r="K361" s="116"/>
      <c r="L361" s="116"/>
      <c r="M361" s="116" t="str">
        <f>IF(B361="","",F361*VLOOKUP(B361,'Carbon Asset Database'!$A$3:$AB$876,18,0))</f>
        <v/>
      </c>
      <c r="N361" s="116" t="str">
        <f>IF(B361="","",IF(H361="Default",F361*(VLOOKUP(B361,'Carbon Asset Database'!$A$3:$AB$876,19,0)),(G361/1000*K361*$U$2+G361/1000*L361*$U$3)))</f>
        <v/>
      </c>
      <c r="O361" s="121" t="str">
        <f>IF(A361="","",VLOOKUP(A361,'Dropdown lists'!$T$2:$U$18,2,0))</f>
        <v/>
      </c>
      <c r="P361" s="122" t="str">
        <f t="shared" si="10"/>
        <v/>
      </c>
      <c r="Q361" s="122" t="str">
        <f t="shared" si="11"/>
        <v/>
      </c>
    </row>
    <row r="362" spans="3:17" x14ac:dyDescent="0.3">
      <c r="C362" s="112" t="str">
        <f>IF(B362="","",VLOOKUP(B362,'Carbon Asset Database'!$A$3:$AB$876,12,0))</f>
        <v/>
      </c>
      <c r="D362" s="108" t="str">
        <f>IF(B362="","",(VLOOKUP(B362,'Carbon Asset Database'!$A$3:$AB$876,4,0)&amp;" - "&amp;(VLOOKUP(B362,'Carbon Asset Database'!$A$3:$AB$876,5,0))))</f>
        <v/>
      </c>
      <c r="E362" s="108" t="str">
        <f>IF(B362="","",VLOOKUP(B362,'Carbon Asset Database'!$A$3:$AB$876,14,0))</f>
        <v/>
      </c>
      <c r="F362" s="116"/>
      <c r="G362" s="113" t="str">
        <f>IF(B362="","",F362*(VLOOKUP(B362,'Carbon Asset Database'!$A$3:$AB$876,16,0)))</f>
        <v/>
      </c>
      <c r="H362" s="116"/>
      <c r="I362" s="113" t="str">
        <f>IF(H362="","",IF(H362="Default",VLOOKUP(B362,'Carbon Asset Database'!$A$3:$AB$876,21,0),"N/A"))</f>
        <v/>
      </c>
      <c r="J362" s="113" t="str">
        <f>IF(H362="","",IF(H362="Default",VLOOKUP(B362,'Carbon Asset Database'!$A$3:$AB$876,22,0),"N/A"))</f>
        <v/>
      </c>
      <c r="K362" s="116"/>
      <c r="L362" s="116"/>
      <c r="M362" s="116" t="str">
        <f>IF(B362="","",F362*VLOOKUP(B362,'Carbon Asset Database'!$A$3:$AB$876,18,0))</f>
        <v/>
      </c>
      <c r="N362" s="116" t="str">
        <f>IF(B362="","",IF(H362="Default",F362*(VLOOKUP(B362,'Carbon Asset Database'!$A$3:$AB$876,19,0)),(G362/1000*K362*$U$2+G362/1000*L362*$U$3)))</f>
        <v/>
      </c>
      <c r="O362" s="121" t="str">
        <f>IF(A362="","",VLOOKUP(A362,'Dropdown lists'!$T$2:$U$18,2,0))</f>
        <v/>
      </c>
      <c r="P362" s="122" t="str">
        <f t="shared" si="10"/>
        <v/>
      </c>
      <c r="Q362" s="122" t="str">
        <f t="shared" si="11"/>
        <v/>
      </c>
    </row>
    <row r="363" spans="3:17" x14ac:dyDescent="0.3">
      <c r="C363" s="112" t="str">
        <f>IF(B363="","",VLOOKUP(B363,'Carbon Asset Database'!$A$3:$AB$876,12,0))</f>
        <v/>
      </c>
      <c r="D363" s="108" t="str">
        <f>IF(B363="","",(VLOOKUP(B363,'Carbon Asset Database'!$A$3:$AB$876,4,0)&amp;" - "&amp;(VLOOKUP(B363,'Carbon Asset Database'!$A$3:$AB$876,5,0))))</f>
        <v/>
      </c>
      <c r="E363" s="108" t="str">
        <f>IF(B363="","",VLOOKUP(B363,'Carbon Asset Database'!$A$3:$AB$876,14,0))</f>
        <v/>
      </c>
      <c r="F363" s="116"/>
      <c r="G363" s="113" t="str">
        <f>IF(B363="","",F363*(VLOOKUP(B363,'Carbon Asset Database'!$A$3:$AB$876,16,0)))</f>
        <v/>
      </c>
      <c r="H363" s="116"/>
      <c r="I363" s="113" t="str">
        <f>IF(H363="","",IF(H363="Default",VLOOKUP(B363,'Carbon Asset Database'!$A$3:$AB$876,21,0),"N/A"))</f>
        <v/>
      </c>
      <c r="J363" s="113" t="str">
        <f>IF(H363="","",IF(H363="Default",VLOOKUP(B363,'Carbon Asset Database'!$A$3:$AB$876,22,0),"N/A"))</f>
        <v/>
      </c>
      <c r="K363" s="116"/>
      <c r="L363" s="116"/>
      <c r="M363" s="116" t="str">
        <f>IF(B363="","",F363*VLOOKUP(B363,'Carbon Asset Database'!$A$3:$AB$876,18,0))</f>
        <v/>
      </c>
      <c r="N363" s="116" t="str">
        <f>IF(B363="","",IF(H363="Default",F363*(VLOOKUP(B363,'Carbon Asset Database'!$A$3:$AB$876,19,0)),(G363/1000*K363*$U$2+G363/1000*L363*$U$3)))</f>
        <v/>
      </c>
      <c r="O363" s="121" t="str">
        <f>IF(A363="","",VLOOKUP(A363,'Dropdown lists'!$T$2:$U$18,2,0))</f>
        <v/>
      </c>
      <c r="P363" s="122" t="str">
        <f t="shared" si="10"/>
        <v/>
      </c>
      <c r="Q363" s="122" t="str">
        <f t="shared" si="11"/>
        <v/>
      </c>
    </row>
    <row r="364" spans="3:17" x14ac:dyDescent="0.3">
      <c r="C364" s="112" t="str">
        <f>IF(B364="","",VLOOKUP(B364,'Carbon Asset Database'!$A$3:$AB$876,12,0))</f>
        <v/>
      </c>
      <c r="D364" s="108" t="str">
        <f>IF(B364="","",(VLOOKUP(B364,'Carbon Asset Database'!$A$3:$AB$876,4,0)&amp;" - "&amp;(VLOOKUP(B364,'Carbon Asset Database'!$A$3:$AB$876,5,0))))</f>
        <v/>
      </c>
      <c r="E364" s="108" t="str">
        <f>IF(B364="","",VLOOKUP(B364,'Carbon Asset Database'!$A$3:$AB$876,14,0))</f>
        <v/>
      </c>
      <c r="F364" s="116"/>
      <c r="G364" s="113" t="str">
        <f>IF(B364="","",F364*(VLOOKUP(B364,'Carbon Asset Database'!$A$3:$AB$876,16,0)))</f>
        <v/>
      </c>
      <c r="H364" s="116"/>
      <c r="I364" s="113" t="str">
        <f>IF(H364="","",IF(H364="Default",VLOOKUP(B364,'Carbon Asset Database'!$A$3:$AB$876,21,0),"N/A"))</f>
        <v/>
      </c>
      <c r="J364" s="113" t="str">
        <f>IF(H364="","",IF(H364="Default",VLOOKUP(B364,'Carbon Asset Database'!$A$3:$AB$876,22,0),"N/A"))</f>
        <v/>
      </c>
      <c r="K364" s="116"/>
      <c r="L364" s="116"/>
      <c r="M364" s="116" t="str">
        <f>IF(B364="","",F364*VLOOKUP(B364,'Carbon Asset Database'!$A$3:$AB$876,18,0))</f>
        <v/>
      </c>
      <c r="N364" s="116" t="str">
        <f>IF(B364="","",IF(H364="Default",F364*(VLOOKUP(B364,'Carbon Asset Database'!$A$3:$AB$876,19,0)),(G364/1000*K364*$U$2+G364/1000*L364*$U$3)))</f>
        <v/>
      </c>
      <c r="O364" s="121" t="str">
        <f>IF(A364="","",VLOOKUP(A364,'Dropdown lists'!$T$2:$U$18,2,0))</f>
        <v/>
      </c>
      <c r="P364" s="122" t="str">
        <f t="shared" si="10"/>
        <v/>
      </c>
      <c r="Q364" s="122" t="str">
        <f t="shared" si="11"/>
        <v/>
      </c>
    </row>
    <row r="365" spans="3:17" x14ac:dyDescent="0.3">
      <c r="C365" s="112" t="str">
        <f>IF(B365="","",VLOOKUP(B365,'Carbon Asset Database'!$A$3:$AB$876,12,0))</f>
        <v/>
      </c>
      <c r="D365" s="108" t="str">
        <f>IF(B365="","",(VLOOKUP(B365,'Carbon Asset Database'!$A$3:$AB$876,4,0)&amp;" - "&amp;(VLOOKUP(B365,'Carbon Asset Database'!$A$3:$AB$876,5,0))))</f>
        <v/>
      </c>
      <c r="E365" s="108" t="str">
        <f>IF(B365="","",VLOOKUP(B365,'Carbon Asset Database'!$A$3:$AB$876,14,0))</f>
        <v/>
      </c>
      <c r="F365" s="116"/>
      <c r="G365" s="113" t="str">
        <f>IF(B365="","",F365*(VLOOKUP(B365,'Carbon Asset Database'!$A$3:$AB$876,16,0)))</f>
        <v/>
      </c>
      <c r="H365" s="116"/>
      <c r="I365" s="113" t="str">
        <f>IF(H365="","",IF(H365="Default",VLOOKUP(B365,'Carbon Asset Database'!$A$3:$AB$876,21,0),"N/A"))</f>
        <v/>
      </c>
      <c r="J365" s="113" t="str">
        <f>IF(H365="","",IF(H365="Default",VLOOKUP(B365,'Carbon Asset Database'!$A$3:$AB$876,22,0),"N/A"))</f>
        <v/>
      </c>
      <c r="K365" s="116"/>
      <c r="L365" s="116"/>
      <c r="M365" s="116" t="str">
        <f>IF(B365="","",F365*VLOOKUP(B365,'Carbon Asset Database'!$A$3:$AB$876,18,0))</f>
        <v/>
      </c>
      <c r="N365" s="116" t="str">
        <f>IF(B365="","",IF(H365="Default",F365*(VLOOKUP(B365,'Carbon Asset Database'!$A$3:$AB$876,19,0)),(G365/1000*K365*$U$2+G365/1000*L365*$U$3)))</f>
        <v/>
      </c>
      <c r="O365" s="121" t="str">
        <f>IF(A365="","",VLOOKUP(A365,'Dropdown lists'!$T$2:$U$18,2,0))</f>
        <v/>
      </c>
      <c r="P365" s="122" t="str">
        <f t="shared" si="10"/>
        <v/>
      </c>
      <c r="Q365" s="122" t="str">
        <f t="shared" si="11"/>
        <v/>
      </c>
    </row>
    <row r="366" spans="3:17" x14ac:dyDescent="0.3">
      <c r="C366" s="112" t="str">
        <f>IF(B366="","",VLOOKUP(B366,'Carbon Asset Database'!$A$3:$AB$876,12,0))</f>
        <v/>
      </c>
      <c r="D366" s="108" t="str">
        <f>IF(B366="","",(VLOOKUP(B366,'Carbon Asset Database'!$A$3:$AB$876,4,0)&amp;" - "&amp;(VLOOKUP(B366,'Carbon Asset Database'!$A$3:$AB$876,5,0))))</f>
        <v/>
      </c>
      <c r="E366" s="108" t="str">
        <f>IF(B366="","",VLOOKUP(B366,'Carbon Asset Database'!$A$3:$AB$876,14,0))</f>
        <v/>
      </c>
      <c r="F366" s="116"/>
      <c r="G366" s="113" t="str">
        <f>IF(B366="","",F366*(VLOOKUP(B366,'Carbon Asset Database'!$A$3:$AB$876,16,0)))</f>
        <v/>
      </c>
      <c r="H366" s="116"/>
      <c r="I366" s="113" t="str">
        <f>IF(H366="","",IF(H366="Default",VLOOKUP(B366,'Carbon Asset Database'!$A$3:$AB$876,21,0),"N/A"))</f>
        <v/>
      </c>
      <c r="J366" s="113" t="str">
        <f>IF(H366="","",IF(H366="Default",VLOOKUP(B366,'Carbon Asset Database'!$A$3:$AB$876,22,0),"N/A"))</f>
        <v/>
      </c>
      <c r="K366" s="116"/>
      <c r="L366" s="116"/>
      <c r="M366" s="116" t="str">
        <f>IF(B366="","",F366*VLOOKUP(B366,'Carbon Asset Database'!$A$3:$AB$876,18,0))</f>
        <v/>
      </c>
      <c r="N366" s="116" t="str">
        <f>IF(B366="","",IF(H366="Default",F366*(VLOOKUP(B366,'Carbon Asset Database'!$A$3:$AB$876,19,0)),(G366/1000*K366*$U$2+G366/1000*L366*$U$3)))</f>
        <v/>
      </c>
      <c r="O366" s="121" t="str">
        <f>IF(A366="","",VLOOKUP(A366,'Dropdown lists'!$T$2:$U$18,2,0))</f>
        <v/>
      </c>
      <c r="P366" s="122" t="str">
        <f t="shared" si="10"/>
        <v/>
      </c>
      <c r="Q366" s="122" t="str">
        <f t="shared" si="11"/>
        <v/>
      </c>
    </row>
    <row r="367" spans="3:17" x14ac:dyDescent="0.3">
      <c r="C367" s="112" t="str">
        <f>IF(B367="","",VLOOKUP(B367,'Carbon Asset Database'!$A$3:$AB$876,12,0))</f>
        <v/>
      </c>
      <c r="D367" s="108" t="str">
        <f>IF(B367="","",(VLOOKUP(B367,'Carbon Asset Database'!$A$3:$AB$876,4,0)&amp;" - "&amp;(VLOOKUP(B367,'Carbon Asset Database'!$A$3:$AB$876,5,0))))</f>
        <v/>
      </c>
      <c r="E367" s="108" t="str">
        <f>IF(B367="","",VLOOKUP(B367,'Carbon Asset Database'!$A$3:$AB$876,14,0))</f>
        <v/>
      </c>
      <c r="F367" s="116"/>
      <c r="G367" s="113" t="str">
        <f>IF(B367="","",F367*(VLOOKUP(B367,'Carbon Asset Database'!$A$3:$AB$876,16,0)))</f>
        <v/>
      </c>
      <c r="H367" s="116"/>
      <c r="I367" s="113" t="str">
        <f>IF(H367="","",IF(H367="Default",VLOOKUP(B367,'Carbon Asset Database'!$A$3:$AB$876,21,0),"N/A"))</f>
        <v/>
      </c>
      <c r="J367" s="113" t="str">
        <f>IF(H367="","",IF(H367="Default",VLOOKUP(B367,'Carbon Asset Database'!$A$3:$AB$876,22,0),"N/A"))</f>
        <v/>
      </c>
      <c r="K367" s="116"/>
      <c r="L367" s="116"/>
      <c r="M367" s="116" t="str">
        <f>IF(B367="","",F367*VLOOKUP(B367,'Carbon Asset Database'!$A$3:$AB$876,18,0))</f>
        <v/>
      </c>
      <c r="N367" s="116" t="str">
        <f>IF(B367="","",IF(H367="Default",F367*(VLOOKUP(B367,'Carbon Asset Database'!$A$3:$AB$876,19,0)),(G367/1000*K367*$U$2+G367/1000*L367*$U$3)))</f>
        <v/>
      </c>
      <c r="O367" s="121" t="str">
        <f>IF(A367="","",VLOOKUP(A367,'Dropdown lists'!$T$2:$U$18,2,0))</f>
        <v/>
      </c>
      <c r="P367" s="122" t="str">
        <f t="shared" si="10"/>
        <v/>
      </c>
      <c r="Q367" s="122" t="str">
        <f t="shared" si="11"/>
        <v/>
      </c>
    </row>
    <row r="368" spans="3:17" x14ac:dyDescent="0.3">
      <c r="C368" s="112" t="str">
        <f>IF(B368="","",VLOOKUP(B368,'Carbon Asset Database'!$A$3:$AB$876,12,0))</f>
        <v/>
      </c>
      <c r="D368" s="108" t="str">
        <f>IF(B368="","",(VLOOKUP(B368,'Carbon Asset Database'!$A$3:$AB$876,4,0)&amp;" - "&amp;(VLOOKUP(B368,'Carbon Asset Database'!$A$3:$AB$876,5,0))))</f>
        <v/>
      </c>
      <c r="E368" s="108" t="str">
        <f>IF(B368="","",VLOOKUP(B368,'Carbon Asset Database'!$A$3:$AB$876,14,0))</f>
        <v/>
      </c>
      <c r="F368" s="116"/>
      <c r="G368" s="113" t="str">
        <f>IF(B368="","",F368*(VLOOKUP(B368,'Carbon Asset Database'!$A$3:$AB$876,16,0)))</f>
        <v/>
      </c>
      <c r="H368" s="116"/>
      <c r="I368" s="113" t="str">
        <f>IF(H368="","",IF(H368="Default",VLOOKUP(B368,'Carbon Asset Database'!$A$3:$AB$876,21,0),"N/A"))</f>
        <v/>
      </c>
      <c r="J368" s="113" t="str">
        <f>IF(H368="","",IF(H368="Default",VLOOKUP(B368,'Carbon Asset Database'!$A$3:$AB$876,22,0),"N/A"))</f>
        <v/>
      </c>
      <c r="K368" s="116"/>
      <c r="L368" s="116"/>
      <c r="M368" s="116" t="str">
        <f>IF(B368="","",F368*VLOOKUP(B368,'Carbon Asset Database'!$A$3:$AB$876,18,0))</f>
        <v/>
      </c>
      <c r="N368" s="116" t="str">
        <f>IF(B368="","",IF(H368="Default",F368*(VLOOKUP(B368,'Carbon Asset Database'!$A$3:$AB$876,19,0)),(G368/1000*K368*$U$2+G368/1000*L368*$U$3)))</f>
        <v/>
      </c>
      <c r="O368" s="121" t="str">
        <f>IF(A368="","",VLOOKUP(A368,'Dropdown lists'!$T$2:$U$18,2,0))</f>
        <v/>
      </c>
      <c r="P368" s="122" t="str">
        <f t="shared" si="10"/>
        <v/>
      </c>
      <c r="Q368" s="122" t="str">
        <f t="shared" si="11"/>
        <v/>
      </c>
    </row>
    <row r="369" spans="3:17" x14ac:dyDescent="0.3">
      <c r="C369" s="112" t="str">
        <f>IF(B369="","",VLOOKUP(B369,'Carbon Asset Database'!$A$3:$AB$876,12,0))</f>
        <v/>
      </c>
      <c r="D369" s="108" t="str">
        <f>IF(B369="","",(VLOOKUP(B369,'Carbon Asset Database'!$A$3:$AB$876,4,0)&amp;" - "&amp;(VLOOKUP(B369,'Carbon Asset Database'!$A$3:$AB$876,5,0))))</f>
        <v/>
      </c>
      <c r="E369" s="108" t="str">
        <f>IF(B369="","",VLOOKUP(B369,'Carbon Asset Database'!$A$3:$AB$876,14,0))</f>
        <v/>
      </c>
      <c r="F369" s="116"/>
      <c r="G369" s="113" t="str">
        <f>IF(B369="","",F369*(VLOOKUP(B369,'Carbon Asset Database'!$A$3:$AB$876,16,0)))</f>
        <v/>
      </c>
      <c r="H369" s="116"/>
      <c r="I369" s="113" t="str">
        <f>IF(H369="","",IF(H369="Default",VLOOKUP(B369,'Carbon Asset Database'!$A$3:$AB$876,21,0),"N/A"))</f>
        <v/>
      </c>
      <c r="J369" s="113" t="str">
        <f>IF(H369="","",IF(H369="Default",VLOOKUP(B369,'Carbon Asset Database'!$A$3:$AB$876,22,0),"N/A"))</f>
        <v/>
      </c>
      <c r="K369" s="116"/>
      <c r="L369" s="116"/>
      <c r="M369" s="116" t="str">
        <f>IF(B369="","",F369*VLOOKUP(B369,'Carbon Asset Database'!$A$3:$AB$876,18,0))</f>
        <v/>
      </c>
      <c r="N369" s="116" t="str">
        <f>IF(B369="","",IF(H369="Default",F369*(VLOOKUP(B369,'Carbon Asset Database'!$A$3:$AB$876,19,0)),(G369/1000*K369*$U$2+G369/1000*L369*$U$3)))</f>
        <v/>
      </c>
      <c r="O369" s="121" t="str">
        <f>IF(A369="","",VLOOKUP(A369,'Dropdown lists'!$T$2:$U$18,2,0))</f>
        <v/>
      </c>
      <c r="P369" s="122" t="str">
        <f t="shared" si="10"/>
        <v/>
      </c>
      <c r="Q369" s="122" t="str">
        <f t="shared" si="11"/>
        <v/>
      </c>
    </row>
    <row r="370" spans="3:17" x14ac:dyDescent="0.3">
      <c r="C370" s="112" t="str">
        <f>IF(B370="","",VLOOKUP(B370,'Carbon Asset Database'!$A$3:$AB$876,12,0))</f>
        <v/>
      </c>
      <c r="D370" s="108" t="str">
        <f>IF(B370="","",(VLOOKUP(B370,'Carbon Asset Database'!$A$3:$AB$876,4,0)&amp;" - "&amp;(VLOOKUP(B370,'Carbon Asset Database'!$A$3:$AB$876,5,0))))</f>
        <v/>
      </c>
      <c r="E370" s="108" t="str">
        <f>IF(B370="","",VLOOKUP(B370,'Carbon Asset Database'!$A$3:$AB$876,14,0))</f>
        <v/>
      </c>
      <c r="F370" s="116"/>
      <c r="G370" s="113" t="str">
        <f>IF(B370="","",F370*(VLOOKUP(B370,'Carbon Asset Database'!$A$3:$AB$876,16,0)))</f>
        <v/>
      </c>
      <c r="H370" s="116"/>
      <c r="I370" s="113" t="str">
        <f>IF(H370="","",IF(H370="Default",VLOOKUP(B370,'Carbon Asset Database'!$A$3:$AB$876,21,0),"N/A"))</f>
        <v/>
      </c>
      <c r="J370" s="113" t="str">
        <f>IF(H370="","",IF(H370="Default",VLOOKUP(B370,'Carbon Asset Database'!$A$3:$AB$876,22,0),"N/A"))</f>
        <v/>
      </c>
      <c r="K370" s="116"/>
      <c r="L370" s="116"/>
      <c r="M370" s="116" t="str">
        <f>IF(B370="","",F370*VLOOKUP(B370,'Carbon Asset Database'!$A$3:$AB$876,18,0))</f>
        <v/>
      </c>
      <c r="N370" s="116" t="str">
        <f>IF(B370="","",IF(H370="Default",F370*(VLOOKUP(B370,'Carbon Asset Database'!$A$3:$AB$876,19,0)),(G370/1000*K370*$U$2+G370/1000*L370*$U$3)))</f>
        <v/>
      </c>
      <c r="O370" s="121" t="str">
        <f>IF(A370="","",VLOOKUP(A370,'Dropdown lists'!$T$2:$U$18,2,0))</f>
        <v/>
      </c>
      <c r="P370" s="122" t="str">
        <f t="shared" si="10"/>
        <v/>
      </c>
      <c r="Q370" s="122" t="str">
        <f t="shared" si="11"/>
        <v/>
      </c>
    </row>
    <row r="371" spans="3:17" x14ac:dyDescent="0.3">
      <c r="C371" s="112" t="str">
        <f>IF(B371="","",VLOOKUP(B371,'Carbon Asset Database'!$A$3:$AB$876,12,0))</f>
        <v/>
      </c>
      <c r="D371" s="108" t="str">
        <f>IF(B371="","",(VLOOKUP(B371,'Carbon Asset Database'!$A$3:$AB$876,4,0)&amp;" - "&amp;(VLOOKUP(B371,'Carbon Asset Database'!$A$3:$AB$876,5,0))))</f>
        <v/>
      </c>
      <c r="E371" s="108" t="str">
        <f>IF(B371="","",VLOOKUP(B371,'Carbon Asset Database'!$A$3:$AB$876,14,0))</f>
        <v/>
      </c>
      <c r="F371" s="116"/>
      <c r="G371" s="113" t="str">
        <f>IF(B371="","",F371*(VLOOKUP(B371,'Carbon Asset Database'!$A$3:$AB$876,16,0)))</f>
        <v/>
      </c>
      <c r="H371" s="116"/>
      <c r="I371" s="113" t="str">
        <f>IF(H371="","",IF(H371="Default",VLOOKUP(B371,'Carbon Asset Database'!$A$3:$AB$876,21,0),"N/A"))</f>
        <v/>
      </c>
      <c r="J371" s="113" t="str">
        <f>IF(H371="","",IF(H371="Default",VLOOKUP(B371,'Carbon Asset Database'!$A$3:$AB$876,22,0),"N/A"))</f>
        <v/>
      </c>
      <c r="K371" s="116"/>
      <c r="L371" s="116"/>
      <c r="M371" s="116" t="str">
        <f>IF(B371="","",F371*VLOOKUP(B371,'Carbon Asset Database'!$A$3:$AB$876,18,0))</f>
        <v/>
      </c>
      <c r="N371" s="116" t="str">
        <f>IF(B371="","",IF(H371="Default",F371*(VLOOKUP(B371,'Carbon Asset Database'!$A$3:$AB$876,19,0)),(G371/1000*K371*$U$2+G371/1000*L371*$U$3)))</f>
        <v/>
      </c>
      <c r="O371" s="121" t="str">
        <f>IF(A371="","",VLOOKUP(A371,'Dropdown lists'!$T$2:$U$18,2,0))</f>
        <v/>
      </c>
      <c r="P371" s="122" t="str">
        <f t="shared" si="10"/>
        <v/>
      </c>
      <c r="Q371" s="122" t="str">
        <f t="shared" si="11"/>
        <v/>
      </c>
    </row>
    <row r="372" spans="3:17" x14ac:dyDescent="0.3">
      <c r="C372" s="112" t="str">
        <f>IF(B372="","",VLOOKUP(B372,'Carbon Asset Database'!$A$3:$AB$876,12,0))</f>
        <v/>
      </c>
      <c r="D372" s="108" t="str">
        <f>IF(B372="","",(VLOOKUP(B372,'Carbon Asset Database'!$A$3:$AB$876,4,0)&amp;" - "&amp;(VLOOKUP(B372,'Carbon Asset Database'!$A$3:$AB$876,5,0))))</f>
        <v/>
      </c>
      <c r="E372" s="108" t="str">
        <f>IF(B372="","",VLOOKUP(B372,'Carbon Asset Database'!$A$3:$AB$876,14,0))</f>
        <v/>
      </c>
      <c r="F372" s="116"/>
      <c r="G372" s="113" t="str">
        <f>IF(B372="","",F372*(VLOOKUP(B372,'Carbon Asset Database'!$A$3:$AB$876,16,0)))</f>
        <v/>
      </c>
      <c r="H372" s="116"/>
      <c r="I372" s="113" t="str">
        <f>IF(H372="","",IF(H372="Default",VLOOKUP(B372,'Carbon Asset Database'!$A$3:$AB$876,21,0),"N/A"))</f>
        <v/>
      </c>
      <c r="J372" s="113" t="str">
        <f>IF(H372="","",IF(H372="Default",VLOOKUP(B372,'Carbon Asset Database'!$A$3:$AB$876,22,0),"N/A"))</f>
        <v/>
      </c>
      <c r="K372" s="116"/>
      <c r="L372" s="116"/>
      <c r="M372" s="116" t="str">
        <f>IF(B372="","",F372*VLOOKUP(B372,'Carbon Asset Database'!$A$3:$AB$876,18,0))</f>
        <v/>
      </c>
      <c r="N372" s="116" t="str">
        <f>IF(B372="","",IF(H372="Default",F372*(VLOOKUP(B372,'Carbon Asset Database'!$A$3:$AB$876,19,0)),(G372/1000*K372*$U$2+G372/1000*L372*$U$3)))</f>
        <v/>
      </c>
      <c r="O372" s="121" t="str">
        <f>IF(A372="","",VLOOKUP(A372,'Dropdown lists'!$T$2:$U$18,2,0))</f>
        <v/>
      </c>
      <c r="P372" s="122" t="str">
        <f t="shared" si="10"/>
        <v/>
      </c>
      <c r="Q372" s="122" t="str">
        <f t="shared" si="11"/>
        <v/>
      </c>
    </row>
    <row r="373" spans="3:17" x14ac:dyDescent="0.3">
      <c r="C373" s="112" t="str">
        <f>IF(B373="","",VLOOKUP(B373,'Carbon Asset Database'!$A$3:$AB$876,12,0))</f>
        <v/>
      </c>
      <c r="D373" s="108" t="str">
        <f>IF(B373="","",(VLOOKUP(B373,'Carbon Asset Database'!$A$3:$AB$876,4,0)&amp;" - "&amp;(VLOOKUP(B373,'Carbon Asset Database'!$A$3:$AB$876,5,0))))</f>
        <v/>
      </c>
      <c r="E373" s="108" t="str">
        <f>IF(B373="","",VLOOKUP(B373,'Carbon Asset Database'!$A$3:$AB$876,14,0))</f>
        <v/>
      </c>
      <c r="F373" s="116"/>
      <c r="G373" s="113" t="str">
        <f>IF(B373="","",F373*(VLOOKUP(B373,'Carbon Asset Database'!$A$3:$AB$876,16,0)))</f>
        <v/>
      </c>
      <c r="H373" s="116"/>
      <c r="I373" s="113" t="str">
        <f>IF(H373="","",IF(H373="Default",VLOOKUP(B373,'Carbon Asset Database'!$A$3:$AB$876,21,0),"N/A"))</f>
        <v/>
      </c>
      <c r="J373" s="113" t="str">
        <f>IF(H373="","",IF(H373="Default",VLOOKUP(B373,'Carbon Asset Database'!$A$3:$AB$876,22,0),"N/A"))</f>
        <v/>
      </c>
      <c r="K373" s="116"/>
      <c r="L373" s="116"/>
      <c r="M373" s="116" t="str">
        <f>IF(B373="","",F373*VLOOKUP(B373,'Carbon Asset Database'!$A$3:$AB$876,18,0))</f>
        <v/>
      </c>
      <c r="N373" s="116" t="str">
        <f>IF(B373="","",IF(H373="Default",F373*(VLOOKUP(B373,'Carbon Asset Database'!$A$3:$AB$876,19,0)),(G373/1000*K373*$U$2+G373/1000*L373*$U$3)))</f>
        <v/>
      </c>
      <c r="O373" s="121" t="str">
        <f>IF(A373="","",VLOOKUP(A373,'Dropdown lists'!$T$2:$U$18,2,0))</f>
        <v/>
      </c>
      <c r="P373" s="122" t="str">
        <f t="shared" si="10"/>
        <v/>
      </c>
      <c r="Q373" s="122" t="str">
        <f t="shared" si="11"/>
        <v/>
      </c>
    </row>
    <row r="374" spans="3:17" x14ac:dyDescent="0.3">
      <c r="C374" s="112" t="str">
        <f>IF(B374="","",VLOOKUP(B374,'Carbon Asset Database'!$A$3:$AB$876,12,0))</f>
        <v/>
      </c>
      <c r="D374" s="108" t="str">
        <f>IF(B374="","",(VLOOKUP(B374,'Carbon Asset Database'!$A$3:$AB$876,4,0)&amp;" - "&amp;(VLOOKUP(B374,'Carbon Asset Database'!$A$3:$AB$876,5,0))))</f>
        <v/>
      </c>
      <c r="E374" s="108" t="str">
        <f>IF(B374="","",VLOOKUP(B374,'Carbon Asset Database'!$A$3:$AB$876,14,0))</f>
        <v/>
      </c>
      <c r="F374" s="116"/>
      <c r="G374" s="113" t="str">
        <f>IF(B374="","",F374*(VLOOKUP(B374,'Carbon Asset Database'!$A$3:$AB$876,16,0)))</f>
        <v/>
      </c>
      <c r="H374" s="116"/>
      <c r="I374" s="113" t="str">
        <f>IF(H374="","",IF(H374="Default",VLOOKUP(B374,'Carbon Asset Database'!$A$3:$AB$876,21,0),"N/A"))</f>
        <v/>
      </c>
      <c r="J374" s="113" t="str">
        <f>IF(H374="","",IF(H374="Default",VLOOKUP(B374,'Carbon Asset Database'!$A$3:$AB$876,22,0),"N/A"))</f>
        <v/>
      </c>
      <c r="K374" s="116"/>
      <c r="L374" s="116"/>
      <c r="M374" s="116" t="str">
        <f>IF(B374="","",F374*VLOOKUP(B374,'Carbon Asset Database'!$A$3:$AB$876,18,0))</f>
        <v/>
      </c>
      <c r="N374" s="116" t="str">
        <f>IF(B374="","",IF(H374="Default",F374*(VLOOKUP(B374,'Carbon Asset Database'!$A$3:$AB$876,19,0)),(G374/1000*K374*$U$2+G374/1000*L374*$U$3)))</f>
        <v/>
      </c>
      <c r="O374" s="121" t="str">
        <f>IF(A374="","",VLOOKUP(A374,'Dropdown lists'!$T$2:$U$18,2,0))</f>
        <v/>
      </c>
      <c r="P374" s="122" t="str">
        <f t="shared" si="10"/>
        <v/>
      </c>
      <c r="Q374" s="122" t="str">
        <f t="shared" si="11"/>
        <v/>
      </c>
    </row>
    <row r="375" spans="3:17" x14ac:dyDescent="0.3">
      <c r="C375" s="112" t="str">
        <f>IF(B375="","",VLOOKUP(B375,'Carbon Asset Database'!$A$3:$AB$876,12,0))</f>
        <v/>
      </c>
      <c r="D375" s="108" t="str">
        <f>IF(B375="","",(VLOOKUP(B375,'Carbon Asset Database'!$A$3:$AB$876,4,0)&amp;" - "&amp;(VLOOKUP(B375,'Carbon Asset Database'!$A$3:$AB$876,5,0))))</f>
        <v/>
      </c>
      <c r="E375" s="108" t="str">
        <f>IF(B375="","",VLOOKUP(B375,'Carbon Asset Database'!$A$3:$AB$876,14,0))</f>
        <v/>
      </c>
      <c r="F375" s="116"/>
      <c r="G375" s="113" t="str">
        <f>IF(B375="","",F375*(VLOOKUP(B375,'Carbon Asset Database'!$A$3:$AB$876,16,0)))</f>
        <v/>
      </c>
      <c r="H375" s="116"/>
      <c r="I375" s="113" t="str">
        <f>IF(H375="","",IF(H375="Default",VLOOKUP(B375,'Carbon Asset Database'!$A$3:$AB$876,21,0),"N/A"))</f>
        <v/>
      </c>
      <c r="J375" s="113" t="str">
        <f>IF(H375="","",IF(H375="Default",VLOOKUP(B375,'Carbon Asset Database'!$A$3:$AB$876,22,0),"N/A"))</f>
        <v/>
      </c>
      <c r="K375" s="116"/>
      <c r="L375" s="116"/>
      <c r="M375" s="116" t="str">
        <f>IF(B375="","",F375*VLOOKUP(B375,'Carbon Asset Database'!$A$3:$AB$876,18,0))</f>
        <v/>
      </c>
      <c r="N375" s="116" t="str">
        <f>IF(B375="","",IF(H375="Default",F375*(VLOOKUP(B375,'Carbon Asset Database'!$A$3:$AB$876,19,0)),(G375/1000*K375*$U$2+G375/1000*L375*$U$3)))</f>
        <v/>
      </c>
      <c r="O375" s="121" t="str">
        <f>IF(A375="","",VLOOKUP(A375,'Dropdown lists'!$T$2:$U$18,2,0))</f>
        <v/>
      </c>
      <c r="P375" s="122" t="str">
        <f t="shared" si="10"/>
        <v/>
      </c>
      <c r="Q375" s="122" t="str">
        <f t="shared" si="11"/>
        <v/>
      </c>
    </row>
    <row r="376" spans="3:17" x14ac:dyDescent="0.3">
      <c r="C376" s="112" t="str">
        <f>IF(B376="","",VLOOKUP(B376,'Carbon Asset Database'!$A$3:$AB$876,12,0))</f>
        <v/>
      </c>
      <c r="D376" s="108" t="str">
        <f>IF(B376="","",(VLOOKUP(B376,'Carbon Asset Database'!$A$3:$AB$876,4,0)&amp;" - "&amp;(VLOOKUP(B376,'Carbon Asset Database'!$A$3:$AB$876,5,0))))</f>
        <v/>
      </c>
      <c r="E376" s="108" t="str">
        <f>IF(B376="","",VLOOKUP(B376,'Carbon Asset Database'!$A$3:$AB$876,14,0))</f>
        <v/>
      </c>
      <c r="F376" s="116"/>
      <c r="G376" s="113" t="str">
        <f>IF(B376="","",F376*(VLOOKUP(B376,'Carbon Asset Database'!$A$3:$AB$876,16,0)))</f>
        <v/>
      </c>
      <c r="H376" s="116"/>
      <c r="I376" s="113" t="str">
        <f>IF(H376="","",IF(H376="Default",VLOOKUP(B376,'Carbon Asset Database'!$A$3:$AB$876,21,0),"N/A"))</f>
        <v/>
      </c>
      <c r="J376" s="113" t="str">
        <f>IF(H376="","",IF(H376="Default",VLOOKUP(B376,'Carbon Asset Database'!$A$3:$AB$876,22,0),"N/A"))</f>
        <v/>
      </c>
      <c r="K376" s="116"/>
      <c r="L376" s="116"/>
      <c r="M376" s="116" t="str">
        <f>IF(B376="","",F376*VLOOKUP(B376,'Carbon Asset Database'!$A$3:$AB$876,18,0))</f>
        <v/>
      </c>
      <c r="N376" s="116" t="str">
        <f>IF(B376="","",IF(H376="Default",F376*(VLOOKUP(B376,'Carbon Asset Database'!$A$3:$AB$876,19,0)),(G376/1000*K376*$U$2+G376/1000*L376*$U$3)))</f>
        <v/>
      </c>
      <c r="O376" s="121" t="str">
        <f>IF(A376="","",VLOOKUP(A376,'Dropdown lists'!$T$2:$U$18,2,0))</f>
        <v/>
      </c>
      <c r="P376" s="122" t="str">
        <f t="shared" si="10"/>
        <v/>
      </c>
      <c r="Q376" s="122" t="str">
        <f t="shared" si="11"/>
        <v/>
      </c>
    </row>
    <row r="377" spans="3:17" x14ac:dyDescent="0.3">
      <c r="C377" s="112" t="str">
        <f>IF(B377="","",VLOOKUP(B377,'Carbon Asset Database'!$A$3:$AB$876,12,0))</f>
        <v/>
      </c>
      <c r="D377" s="108" t="str">
        <f>IF(B377="","",(VLOOKUP(B377,'Carbon Asset Database'!$A$3:$AB$876,4,0)&amp;" - "&amp;(VLOOKUP(B377,'Carbon Asset Database'!$A$3:$AB$876,5,0))))</f>
        <v/>
      </c>
      <c r="E377" s="108" t="str">
        <f>IF(B377="","",VLOOKUP(B377,'Carbon Asset Database'!$A$3:$AB$876,14,0))</f>
        <v/>
      </c>
      <c r="F377" s="116"/>
      <c r="G377" s="113" t="str">
        <f>IF(B377="","",F377*(VLOOKUP(B377,'Carbon Asset Database'!$A$3:$AB$876,16,0)))</f>
        <v/>
      </c>
      <c r="H377" s="116"/>
      <c r="I377" s="113" t="str">
        <f>IF(H377="","",IF(H377="Default",VLOOKUP(B377,'Carbon Asset Database'!$A$3:$AB$876,21,0),"N/A"))</f>
        <v/>
      </c>
      <c r="J377" s="113" t="str">
        <f>IF(H377="","",IF(H377="Default",VLOOKUP(B377,'Carbon Asset Database'!$A$3:$AB$876,22,0),"N/A"))</f>
        <v/>
      </c>
      <c r="K377" s="116"/>
      <c r="L377" s="116"/>
      <c r="M377" s="116" t="str">
        <f>IF(B377="","",F377*VLOOKUP(B377,'Carbon Asset Database'!$A$3:$AB$876,18,0))</f>
        <v/>
      </c>
      <c r="N377" s="116" t="str">
        <f>IF(B377="","",IF(H377="Default",F377*(VLOOKUP(B377,'Carbon Asset Database'!$A$3:$AB$876,19,0)),(G377/1000*K377*$U$2+G377/1000*L377*$U$3)))</f>
        <v/>
      </c>
      <c r="O377" s="121" t="str">
        <f>IF(A377="","",VLOOKUP(A377,'Dropdown lists'!$T$2:$U$18,2,0))</f>
        <v/>
      </c>
      <c r="P377" s="122" t="str">
        <f t="shared" si="10"/>
        <v/>
      </c>
      <c r="Q377" s="122" t="str">
        <f t="shared" si="11"/>
        <v/>
      </c>
    </row>
    <row r="378" spans="3:17" x14ac:dyDescent="0.3">
      <c r="C378" s="112" t="str">
        <f>IF(B378="","",VLOOKUP(B378,'Carbon Asset Database'!$A$3:$AB$876,12,0))</f>
        <v/>
      </c>
      <c r="D378" s="108" t="str">
        <f>IF(B378="","",(VLOOKUP(B378,'Carbon Asset Database'!$A$3:$AB$876,4,0)&amp;" - "&amp;(VLOOKUP(B378,'Carbon Asset Database'!$A$3:$AB$876,5,0))))</f>
        <v/>
      </c>
      <c r="E378" s="108" t="str">
        <f>IF(B378="","",VLOOKUP(B378,'Carbon Asset Database'!$A$3:$AB$876,14,0))</f>
        <v/>
      </c>
      <c r="F378" s="116"/>
      <c r="G378" s="113" t="str">
        <f>IF(B378="","",F378*(VLOOKUP(B378,'Carbon Asset Database'!$A$3:$AB$876,16,0)))</f>
        <v/>
      </c>
      <c r="H378" s="116"/>
      <c r="I378" s="113" t="str">
        <f>IF(H378="","",IF(H378="Default",VLOOKUP(B378,'Carbon Asset Database'!$A$3:$AB$876,21,0),"N/A"))</f>
        <v/>
      </c>
      <c r="J378" s="113" t="str">
        <f>IF(H378="","",IF(H378="Default",VLOOKUP(B378,'Carbon Asset Database'!$A$3:$AB$876,22,0),"N/A"))</f>
        <v/>
      </c>
      <c r="K378" s="116"/>
      <c r="L378" s="116"/>
      <c r="M378" s="116" t="str">
        <f>IF(B378="","",F378*VLOOKUP(B378,'Carbon Asset Database'!$A$3:$AB$876,18,0))</f>
        <v/>
      </c>
      <c r="N378" s="116" t="str">
        <f>IF(B378="","",IF(H378="Default",F378*(VLOOKUP(B378,'Carbon Asset Database'!$A$3:$AB$876,19,0)),(G378/1000*K378*$U$2+G378/1000*L378*$U$3)))</f>
        <v/>
      </c>
      <c r="O378" s="121" t="str">
        <f>IF(A378="","",VLOOKUP(A378,'Dropdown lists'!$T$2:$U$18,2,0))</f>
        <v/>
      </c>
      <c r="P378" s="122" t="str">
        <f t="shared" si="10"/>
        <v/>
      </c>
      <c r="Q378" s="122" t="str">
        <f t="shared" si="11"/>
        <v/>
      </c>
    </row>
    <row r="379" spans="3:17" x14ac:dyDescent="0.3">
      <c r="C379" s="112" t="str">
        <f>IF(B379="","",VLOOKUP(B379,'Carbon Asset Database'!$A$3:$AB$876,12,0))</f>
        <v/>
      </c>
      <c r="D379" s="108" t="str">
        <f>IF(B379="","",(VLOOKUP(B379,'Carbon Asset Database'!$A$3:$AB$876,4,0)&amp;" - "&amp;(VLOOKUP(B379,'Carbon Asset Database'!$A$3:$AB$876,5,0))))</f>
        <v/>
      </c>
      <c r="E379" s="108" t="str">
        <f>IF(B379="","",VLOOKUP(B379,'Carbon Asset Database'!$A$3:$AB$876,14,0))</f>
        <v/>
      </c>
      <c r="F379" s="116"/>
      <c r="G379" s="113" t="str">
        <f>IF(B379="","",F379*(VLOOKUP(B379,'Carbon Asset Database'!$A$3:$AB$876,16,0)))</f>
        <v/>
      </c>
      <c r="H379" s="116"/>
      <c r="I379" s="113" t="str">
        <f>IF(H379="","",IF(H379="Default",VLOOKUP(B379,'Carbon Asset Database'!$A$3:$AB$876,21,0),"N/A"))</f>
        <v/>
      </c>
      <c r="J379" s="113" t="str">
        <f>IF(H379="","",IF(H379="Default",VLOOKUP(B379,'Carbon Asset Database'!$A$3:$AB$876,22,0),"N/A"))</f>
        <v/>
      </c>
      <c r="K379" s="116"/>
      <c r="L379" s="116"/>
      <c r="M379" s="116" t="str">
        <f>IF(B379="","",F379*VLOOKUP(B379,'Carbon Asset Database'!$A$3:$AB$876,18,0))</f>
        <v/>
      </c>
      <c r="N379" s="116" t="str">
        <f>IF(B379="","",IF(H379="Default",F379*(VLOOKUP(B379,'Carbon Asset Database'!$A$3:$AB$876,19,0)),(G379/1000*K379*$U$2+G379/1000*L379*$U$3)))</f>
        <v/>
      </c>
      <c r="O379" s="121" t="str">
        <f>IF(A379="","",VLOOKUP(A379,'Dropdown lists'!$T$2:$U$18,2,0))</f>
        <v/>
      </c>
      <c r="P379" s="122" t="str">
        <f t="shared" si="10"/>
        <v/>
      </c>
      <c r="Q379" s="122" t="str">
        <f t="shared" si="11"/>
        <v/>
      </c>
    </row>
    <row r="380" spans="3:17" x14ac:dyDescent="0.3">
      <c r="C380" s="112" t="str">
        <f>IF(B380="","",VLOOKUP(B380,'Carbon Asset Database'!$A$3:$AB$876,12,0))</f>
        <v/>
      </c>
      <c r="D380" s="108" t="str">
        <f>IF(B380="","",(VLOOKUP(B380,'Carbon Asset Database'!$A$3:$AB$876,4,0)&amp;" - "&amp;(VLOOKUP(B380,'Carbon Asset Database'!$A$3:$AB$876,5,0))))</f>
        <v/>
      </c>
      <c r="E380" s="108" t="str">
        <f>IF(B380="","",VLOOKUP(B380,'Carbon Asset Database'!$A$3:$AB$876,14,0))</f>
        <v/>
      </c>
      <c r="F380" s="116"/>
      <c r="G380" s="113" t="str">
        <f>IF(B380="","",F380*(VLOOKUP(B380,'Carbon Asset Database'!$A$3:$AB$876,16,0)))</f>
        <v/>
      </c>
      <c r="H380" s="116"/>
      <c r="I380" s="113" t="str">
        <f>IF(H380="","",IF(H380="Default",VLOOKUP(B380,'Carbon Asset Database'!$A$3:$AB$876,21,0),"N/A"))</f>
        <v/>
      </c>
      <c r="J380" s="113" t="str">
        <f>IF(H380="","",IF(H380="Default",VLOOKUP(B380,'Carbon Asset Database'!$A$3:$AB$876,22,0),"N/A"))</f>
        <v/>
      </c>
      <c r="K380" s="116"/>
      <c r="L380" s="116"/>
      <c r="M380" s="116" t="str">
        <f>IF(B380="","",F380*VLOOKUP(B380,'Carbon Asset Database'!$A$3:$AB$876,18,0))</f>
        <v/>
      </c>
      <c r="N380" s="116" t="str">
        <f>IF(B380="","",IF(H380="Default",F380*(VLOOKUP(B380,'Carbon Asset Database'!$A$3:$AB$876,19,0)),(G380/1000*K380*$U$2+G380/1000*L380*$U$3)))</f>
        <v/>
      </c>
      <c r="O380" s="121" t="str">
        <f>IF(A380="","",VLOOKUP(A380,'Dropdown lists'!$T$2:$U$18,2,0))</f>
        <v/>
      </c>
      <c r="P380" s="122" t="str">
        <f t="shared" si="10"/>
        <v/>
      </c>
      <c r="Q380" s="122" t="str">
        <f t="shared" si="11"/>
        <v/>
      </c>
    </row>
    <row r="381" spans="3:17" x14ac:dyDescent="0.3">
      <c r="C381" s="112" t="str">
        <f>IF(B381="","",VLOOKUP(B381,'Carbon Asset Database'!$A$3:$AB$876,12,0))</f>
        <v/>
      </c>
      <c r="D381" s="108" t="str">
        <f>IF(B381="","",(VLOOKUP(B381,'Carbon Asset Database'!$A$3:$AB$876,4,0)&amp;" - "&amp;(VLOOKUP(B381,'Carbon Asset Database'!$A$3:$AB$876,5,0))))</f>
        <v/>
      </c>
      <c r="E381" s="108" t="str">
        <f>IF(B381="","",VLOOKUP(B381,'Carbon Asset Database'!$A$3:$AB$876,14,0))</f>
        <v/>
      </c>
      <c r="F381" s="116"/>
      <c r="G381" s="113" t="str">
        <f>IF(B381="","",F381*(VLOOKUP(B381,'Carbon Asset Database'!$A$3:$AB$876,16,0)))</f>
        <v/>
      </c>
      <c r="H381" s="116"/>
      <c r="I381" s="113" t="str">
        <f>IF(H381="","",IF(H381="Default",VLOOKUP(B381,'Carbon Asset Database'!$A$3:$AB$876,21,0),"N/A"))</f>
        <v/>
      </c>
      <c r="J381" s="113" t="str">
        <f>IF(H381="","",IF(H381="Default",VLOOKUP(B381,'Carbon Asset Database'!$A$3:$AB$876,22,0),"N/A"))</f>
        <v/>
      </c>
      <c r="K381" s="116"/>
      <c r="L381" s="116"/>
      <c r="M381" s="116" t="str">
        <f>IF(B381="","",F381*VLOOKUP(B381,'Carbon Asset Database'!$A$3:$AB$876,18,0))</f>
        <v/>
      </c>
      <c r="N381" s="116" t="str">
        <f>IF(B381="","",IF(H381="Default",F381*(VLOOKUP(B381,'Carbon Asset Database'!$A$3:$AB$876,19,0)),(G381/1000*K381*$U$2+G381/1000*L381*$U$3)))</f>
        <v/>
      </c>
      <c r="O381" s="121" t="str">
        <f>IF(A381="","",VLOOKUP(A381,'Dropdown lists'!$T$2:$U$18,2,0))</f>
        <v/>
      </c>
      <c r="P381" s="122" t="str">
        <f t="shared" si="10"/>
        <v/>
      </c>
      <c r="Q381" s="122" t="str">
        <f t="shared" si="11"/>
        <v/>
      </c>
    </row>
    <row r="382" spans="3:17" x14ac:dyDescent="0.3">
      <c r="C382" s="112" t="str">
        <f>IF(B382="","",VLOOKUP(B382,'Carbon Asset Database'!$A$3:$AB$876,12,0))</f>
        <v/>
      </c>
      <c r="D382" s="108" t="str">
        <f>IF(B382="","",(VLOOKUP(B382,'Carbon Asset Database'!$A$3:$AB$876,4,0)&amp;" - "&amp;(VLOOKUP(B382,'Carbon Asset Database'!$A$3:$AB$876,5,0))))</f>
        <v/>
      </c>
      <c r="E382" s="108" t="str">
        <f>IF(B382="","",VLOOKUP(B382,'Carbon Asset Database'!$A$3:$AB$876,14,0))</f>
        <v/>
      </c>
      <c r="F382" s="116"/>
      <c r="G382" s="113" t="str">
        <f>IF(B382="","",F382*(VLOOKUP(B382,'Carbon Asset Database'!$A$3:$AB$876,16,0)))</f>
        <v/>
      </c>
      <c r="H382" s="116"/>
      <c r="I382" s="113" t="str">
        <f>IF(H382="","",IF(H382="Default",VLOOKUP(B382,'Carbon Asset Database'!$A$3:$AB$876,21,0),"N/A"))</f>
        <v/>
      </c>
      <c r="J382" s="113" t="str">
        <f>IF(H382="","",IF(H382="Default",VLOOKUP(B382,'Carbon Asset Database'!$A$3:$AB$876,22,0),"N/A"))</f>
        <v/>
      </c>
      <c r="K382" s="116"/>
      <c r="L382" s="116"/>
      <c r="M382" s="116" t="str">
        <f>IF(B382="","",F382*VLOOKUP(B382,'Carbon Asset Database'!$A$3:$AB$876,18,0))</f>
        <v/>
      </c>
      <c r="N382" s="116" t="str">
        <f>IF(B382="","",IF(H382="Default",F382*(VLOOKUP(B382,'Carbon Asset Database'!$A$3:$AB$876,19,0)),(G382/1000*K382*$U$2+G382/1000*L382*$U$3)))</f>
        <v/>
      </c>
      <c r="O382" s="121" t="str">
        <f>IF(A382="","",VLOOKUP(A382,'Dropdown lists'!$T$2:$U$18,2,0))</f>
        <v/>
      </c>
      <c r="P382" s="122" t="str">
        <f t="shared" si="10"/>
        <v/>
      </c>
      <c r="Q382" s="122" t="str">
        <f t="shared" si="11"/>
        <v/>
      </c>
    </row>
    <row r="383" spans="3:17" x14ac:dyDescent="0.3">
      <c r="C383" s="112" t="str">
        <f>IF(B383="","",VLOOKUP(B383,'Carbon Asset Database'!$A$3:$AB$876,12,0))</f>
        <v/>
      </c>
      <c r="D383" s="108" t="str">
        <f>IF(B383="","",(VLOOKUP(B383,'Carbon Asset Database'!$A$3:$AB$876,4,0)&amp;" - "&amp;(VLOOKUP(B383,'Carbon Asset Database'!$A$3:$AB$876,5,0))))</f>
        <v/>
      </c>
      <c r="E383" s="108" t="str">
        <f>IF(B383="","",VLOOKUP(B383,'Carbon Asset Database'!$A$3:$AB$876,14,0))</f>
        <v/>
      </c>
      <c r="F383" s="116"/>
      <c r="G383" s="113" t="str">
        <f>IF(B383="","",F383*(VLOOKUP(B383,'Carbon Asset Database'!$A$3:$AB$876,16,0)))</f>
        <v/>
      </c>
      <c r="H383" s="116"/>
      <c r="I383" s="113" t="str">
        <f>IF(H383="","",IF(H383="Default",VLOOKUP(B383,'Carbon Asset Database'!$A$3:$AB$876,21,0),"N/A"))</f>
        <v/>
      </c>
      <c r="J383" s="113" t="str">
        <f>IF(H383="","",IF(H383="Default",VLOOKUP(B383,'Carbon Asset Database'!$A$3:$AB$876,22,0),"N/A"))</f>
        <v/>
      </c>
      <c r="K383" s="116"/>
      <c r="L383" s="116"/>
      <c r="M383" s="116" t="str">
        <f>IF(B383="","",F383*VLOOKUP(B383,'Carbon Asset Database'!$A$3:$AB$876,18,0))</f>
        <v/>
      </c>
      <c r="N383" s="116" t="str">
        <f>IF(B383="","",IF(H383="Default",F383*(VLOOKUP(B383,'Carbon Asset Database'!$A$3:$AB$876,19,0)),(G383/1000*K383*$U$2+G383/1000*L383*$U$3)))</f>
        <v/>
      </c>
      <c r="O383" s="121" t="str">
        <f>IF(A383="","",VLOOKUP(A383,'Dropdown lists'!$T$2:$U$18,2,0))</f>
        <v/>
      </c>
      <c r="P383" s="122" t="str">
        <f t="shared" si="10"/>
        <v/>
      </c>
      <c r="Q383" s="122" t="str">
        <f t="shared" si="11"/>
        <v/>
      </c>
    </row>
    <row r="384" spans="3:17" x14ac:dyDescent="0.3">
      <c r="C384" s="112" t="str">
        <f>IF(B384="","",VLOOKUP(B384,'Carbon Asset Database'!$A$3:$AB$876,12,0))</f>
        <v/>
      </c>
      <c r="D384" s="108" t="str">
        <f>IF(B384="","",(VLOOKUP(B384,'Carbon Asset Database'!$A$3:$AB$876,4,0)&amp;" - "&amp;(VLOOKUP(B384,'Carbon Asset Database'!$A$3:$AB$876,5,0))))</f>
        <v/>
      </c>
      <c r="E384" s="108" t="str">
        <f>IF(B384="","",VLOOKUP(B384,'Carbon Asset Database'!$A$3:$AB$876,14,0))</f>
        <v/>
      </c>
      <c r="F384" s="116"/>
      <c r="G384" s="113" t="str">
        <f>IF(B384="","",F384*(VLOOKUP(B384,'Carbon Asset Database'!$A$3:$AB$876,16,0)))</f>
        <v/>
      </c>
      <c r="H384" s="116"/>
      <c r="I384" s="113" t="str">
        <f>IF(H384="","",IF(H384="Default",VLOOKUP(B384,'Carbon Asset Database'!$A$3:$AB$876,21,0),"N/A"))</f>
        <v/>
      </c>
      <c r="J384" s="113" t="str">
        <f>IF(H384="","",IF(H384="Default",VLOOKUP(B384,'Carbon Asset Database'!$A$3:$AB$876,22,0),"N/A"))</f>
        <v/>
      </c>
      <c r="K384" s="116"/>
      <c r="L384" s="116"/>
      <c r="M384" s="116" t="str">
        <f>IF(B384="","",F384*VLOOKUP(B384,'Carbon Asset Database'!$A$3:$AB$876,18,0))</f>
        <v/>
      </c>
      <c r="N384" s="116" t="str">
        <f>IF(B384="","",IF(H384="Default",F384*(VLOOKUP(B384,'Carbon Asset Database'!$A$3:$AB$876,19,0)),(G384/1000*K384*$U$2+G384/1000*L384*$U$3)))</f>
        <v/>
      </c>
      <c r="O384" s="121" t="str">
        <f>IF(A384="","",VLOOKUP(A384,'Dropdown lists'!$T$2:$U$18,2,0))</f>
        <v/>
      </c>
      <c r="P384" s="122" t="str">
        <f t="shared" si="10"/>
        <v/>
      </c>
      <c r="Q384" s="122" t="str">
        <f t="shared" si="11"/>
        <v/>
      </c>
    </row>
    <row r="385" spans="3:17" x14ac:dyDescent="0.3">
      <c r="C385" s="112" t="str">
        <f>IF(B385="","",VLOOKUP(B385,'Carbon Asset Database'!$A$3:$AB$876,12,0))</f>
        <v/>
      </c>
      <c r="D385" s="108" t="str">
        <f>IF(B385="","",(VLOOKUP(B385,'Carbon Asset Database'!$A$3:$AB$876,4,0)&amp;" - "&amp;(VLOOKUP(B385,'Carbon Asset Database'!$A$3:$AB$876,5,0))))</f>
        <v/>
      </c>
      <c r="E385" s="108" t="str">
        <f>IF(B385="","",VLOOKUP(B385,'Carbon Asset Database'!$A$3:$AB$876,14,0))</f>
        <v/>
      </c>
      <c r="F385" s="116"/>
      <c r="G385" s="113" t="str">
        <f>IF(B385="","",F385*(VLOOKUP(B385,'Carbon Asset Database'!$A$3:$AB$876,16,0)))</f>
        <v/>
      </c>
      <c r="H385" s="116"/>
      <c r="I385" s="113" t="str">
        <f>IF(H385="","",IF(H385="Default",VLOOKUP(B385,'Carbon Asset Database'!$A$3:$AB$876,21,0),"N/A"))</f>
        <v/>
      </c>
      <c r="J385" s="113" t="str">
        <f>IF(H385="","",IF(H385="Default",VLOOKUP(B385,'Carbon Asset Database'!$A$3:$AB$876,22,0),"N/A"))</f>
        <v/>
      </c>
      <c r="K385" s="116"/>
      <c r="L385" s="116"/>
      <c r="M385" s="116" t="str">
        <f>IF(B385="","",F385*VLOOKUP(B385,'Carbon Asset Database'!$A$3:$AB$876,18,0))</f>
        <v/>
      </c>
      <c r="N385" s="116" t="str">
        <f>IF(B385="","",IF(H385="Default",F385*(VLOOKUP(B385,'Carbon Asset Database'!$A$3:$AB$876,19,0)),(G385/1000*K385*$U$2+G385/1000*L385*$U$3)))</f>
        <v/>
      </c>
      <c r="O385" s="121" t="str">
        <f>IF(A385="","",VLOOKUP(A385,'Dropdown lists'!$T$2:$U$18,2,0))</f>
        <v/>
      </c>
      <c r="P385" s="122" t="str">
        <f t="shared" si="10"/>
        <v/>
      </c>
      <c r="Q385" s="122" t="str">
        <f t="shared" si="11"/>
        <v/>
      </c>
    </row>
    <row r="386" spans="3:17" x14ac:dyDescent="0.3">
      <c r="C386" s="112" t="str">
        <f>IF(B386="","",VLOOKUP(B386,'Carbon Asset Database'!$A$3:$AB$876,12,0))</f>
        <v/>
      </c>
      <c r="D386" s="108" t="str">
        <f>IF(B386="","",(VLOOKUP(B386,'Carbon Asset Database'!$A$3:$AB$876,4,0)&amp;" - "&amp;(VLOOKUP(B386,'Carbon Asset Database'!$A$3:$AB$876,5,0))))</f>
        <v/>
      </c>
      <c r="E386" s="108" t="str">
        <f>IF(B386="","",VLOOKUP(B386,'Carbon Asset Database'!$A$3:$AB$876,14,0))</f>
        <v/>
      </c>
      <c r="F386" s="116"/>
      <c r="G386" s="113" t="str">
        <f>IF(B386="","",F386*(VLOOKUP(B386,'Carbon Asset Database'!$A$3:$AB$876,16,0)))</f>
        <v/>
      </c>
      <c r="H386" s="116"/>
      <c r="I386" s="113" t="str">
        <f>IF(H386="","",IF(H386="Default",VLOOKUP(B386,'Carbon Asset Database'!$A$3:$AB$876,21,0),"N/A"))</f>
        <v/>
      </c>
      <c r="J386" s="113" t="str">
        <f>IF(H386="","",IF(H386="Default",VLOOKUP(B386,'Carbon Asset Database'!$A$3:$AB$876,22,0),"N/A"))</f>
        <v/>
      </c>
      <c r="K386" s="116"/>
      <c r="L386" s="116"/>
      <c r="M386" s="116" t="str">
        <f>IF(B386="","",F386*VLOOKUP(B386,'Carbon Asset Database'!$A$3:$AB$876,18,0))</f>
        <v/>
      </c>
      <c r="N386" s="116" t="str">
        <f>IF(B386="","",IF(H386="Default",F386*(VLOOKUP(B386,'Carbon Asset Database'!$A$3:$AB$876,19,0)),(G386/1000*K386*$U$2+G386/1000*L386*$U$3)))</f>
        <v/>
      </c>
      <c r="O386" s="121" t="str">
        <f>IF(A386="","",VLOOKUP(A386,'Dropdown lists'!$T$2:$U$18,2,0))</f>
        <v/>
      </c>
      <c r="P386" s="122" t="str">
        <f t="shared" si="10"/>
        <v/>
      </c>
      <c r="Q386" s="122" t="str">
        <f t="shared" si="11"/>
        <v/>
      </c>
    </row>
    <row r="387" spans="3:17" x14ac:dyDescent="0.3">
      <c r="C387" s="112" t="str">
        <f>IF(B387="","",VLOOKUP(B387,'Carbon Asset Database'!$A$3:$AB$876,12,0))</f>
        <v/>
      </c>
      <c r="D387" s="108" t="str">
        <f>IF(B387="","",(VLOOKUP(B387,'Carbon Asset Database'!$A$3:$AB$876,4,0)&amp;" - "&amp;(VLOOKUP(B387,'Carbon Asset Database'!$A$3:$AB$876,5,0))))</f>
        <v/>
      </c>
      <c r="E387" s="108" t="str">
        <f>IF(B387="","",VLOOKUP(B387,'Carbon Asset Database'!$A$3:$AB$876,14,0))</f>
        <v/>
      </c>
      <c r="F387" s="116"/>
      <c r="G387" s="113" t="str">
        <f>IF(B387="","",F387*(VLOOKUP(B387,'Carbon Asset Database'!$A$3:$AB$876,16,0)))</f>
        <v/>
      </c>
      <c r="H387" s="116"/>
      <c r="I387" s="113" t="str">
        <f>IF(H387="","",IF(H387="Default",VLOOKUP(B387,'Carbon Asset Database'!$A$3:$AB$876,21,0),"N/A"))</f>
        <v/>
      </c>
      <c r="J387" s="113" t="str">
        <f>IF(H387="","",IF(H387="Default",VLOOKUP(B387,'Carbon Asset Database'!$A$3:$AB$876,22,0),"N/A"))</f>
        <v/>
      </c>
      <c r="K387" s="116"/>
      <c r="L387" s="116"/>
      <c r="M387" s="116" t="str">
        <f>IF(B387="","",F387*VLOOKUP(B387,'Carbon Asset Database'!$A$3:$AB$876,18,0))</f>
        <v/>
      </c>
      <c r="N387" s="116" t="str">
        <f>IF(B387="","",IF(H387="Default",F387*(VLOOKUP(B387,'Carbon Asset Database'!$A$3:$AB$876,19,0)),(G387/1000*K387*$U$2+G387/1000*L387*$U$3)))</f>
        <v/>
      </c>
      <c r="O387" s="121" t="str">
        <f>IF(A387="","",VLOOKUP(A387,'Dropdown lists'!$T$2:$U$18,2,0))</f>
        <v/>
      </c>
      <c r="P387" s="122" t="str">
        <f t="shared" ref="P387:P450" si="12">IF(A387="","",IF(H387="Default",I387,K387))</f>
        <v/>
      </c>
      <c r="Q387" s="122" t="str">
        <f t="shared" ref="Q387:Q450" si="13">IF(A387="","",IF(H387="Default",J387,L387))</f>
        <v/>
      </c>
    </row>
    <row r="388" spans="3:17" x14ac:dyDescent="0.3">
      <c r="C388" s="112" t="str">
        <f>IF(B388="","",VLOOKUP(B388,'Carbon Asset Database'!$A$3:$AB$876,12,0))</f>
        <v/>
      </c>
      <c r="D388" s="108" t="str">
        <f>IF(B388="","",(VLOOKUP(B388,'Carbon Asset Database'!$A$3:$AB$876,4,0)&amp;" - "&amp;(VLOOKUP(B388,'Carbon Asset Database'!$A$3:$AB$876,5,0))))</f>
        <v/>
      </c>
      <c r="E388" s="108" t="str">
        <f>IF(B388="","",VLOOKUP(B388,'Carbon Asset Database'!$A$3:$AB$876,14,0))</f>
        <v/>
      </c>
      <c r="F388" s="116"/>
      <c r="G388" s="113" t="str">
        <f>IF(B388="","",F388*(VLOOKUP(B388,'Carbon Asset Database'!$A$3:$AB$876,16,0)))</f>
        <v/>
      </c>
      <c r="H388" s="116"/>
      <c r="I388" s="113" t="str">
        <f>IF(H388="","",IF(H388="Default",VLOOKUP(B388,'Carbon Asset Database'!$A$3:$AB$876,21,0),"N/A"))</f>
        <v/>
      </c>
      <c r="J388" s="113" t="str">
        <f>IF(H388="","",IF(H388="Default",VLOOKUP(B388,'Carbon Asset Database'!$A$3:$AB$876,22,0),"N/A"))</f>
        <v/>
      </c>
      <c r="K388" s="116"/>
      <c r="L388" s="116"/>
      <c r="M388" s="116" t="str">
        <f>IF(B388="","",F388*VLOOKUP(B388,'Carbon Asset Database'!$A$3:$AB$876,18,0))</f>
        <v/>
      </c>
      <c r="N388" s="116" t="str">
        <f>IF(B388="","",IF(H388="Default",F388*(VLOOKUP(B388,'Carbon Asset Database'!$A$3:$AB$876,19,0)),(G388/1000*K388*$U$2+G388/1000*L388*$U$3)))</f>
        <v/>
      </c>
      <c r="O388" s="121" t="str">
        <f>IF(A388="","",VLOOKUP(A388,'Dropdown lists'!$T$2:$U$18,2,0))</f>
        <v/>
      </c>
      <c r="P388" s="122" t="str">
        <f t="shared" si="12"/>
        <v/>
      </c>
      <c r="Q388" s="122" t="str">
        <f t="shared" si="13"/>
        <v/>
      </c>
    </row>
    <row r="389" spans="3:17" x14ac:dyDescent="0.3">
      <c r="C389" s="112" t="str">
        <f>IF(B389="","",VLOOKUP(B389,'Carbon Asset Database'!$A$3:$AB$876,12,0))</f>
        <v/>
      </c>
      <c r="D389" s="108" t="str">
        <f>IF(B389="","",(VLOOKUP(B389,'Carbon Asset Database'!$A$3:$AB$876,4,0)&amp;" - "&amp;(VLOOKUP(B389,'Carbon Asset Database'!$A$3:$AB$876,5,0))))</f>
        <v/>
      </c>
      <c r="E389" s="108" t="str">
        <f>IF(B389="","",VLOOKUP(B389,'Carbon Asset Database'!$A$3:$AB$876,14,0))</f>
        <v/>
      </c>
      <c r="F389" s="116"/>
      <c r="G389" s="113" t="str">
        <f>IF(B389="","",F389*(VLOOKUP(B389,'Carbon Asset Database'!$A$3:$AB$876,16,0)))</f>
        <v/>
      </c>
      <c r="H389" s="116"/>
      <c r="I389" s="113" t="str">
        <f>IF(H389="","",IF(H389="Default",VLOOKUP(B389,'Carbon Asset Database'!$A$3:$AB$876,21,0),"N/A"))</f>
        <v/>
      </c>
      <c r="J389" s="113" t="str">
        <f>IF(H389="","",IF(H389="Default",VLOOKUP(B389,'Carbon Asset Database'!$A$3:$AB$876,22,0),"N/A"))</f>
        <v/>
      </c>
      <c r="K389" s="116"/>
      <c r="L389" s="116"/>
      <c r="M389" s="116" t="str">
        <f>IF(B389="","",F389*VLOOKUP(B389,'Carbon Asset Database'!$A$3:$AB$876,18,0))</f>
        <v/>
      </c>
      <c r="N389" s="116" t="str">
        <f>IF(B389="","",IF(H389="Default",F389*(VLOOKUP(B389,'Carbon Asset Database'!$A$3:$AB$876,19,0)),(G389/1000*K389*$U$2+G389/1000*L389*$U$3)))</f>
        <v/>
      </c>
      <c r="O389" s="121" t="str">
        <f>IF(A389="","",VLOOKUP(A389,'Dropdown lists'!$T$2:$U$18,2,0))</f>
        <v/>
      </c>
      <c r="P389" s="122" t="str">
        <f t="shared" si="12"/>
        <v/>
      </c>
      <c r="Q389" s="122" t="str">
        <f t="shared" si="13"/>
        <v/>
      </c>
    </row>
    <row r="390" spans="3:17" x14ac:dyDescent="0.3">
      <c r="C390" s="112" t="str">
        <f>IF(B390="","",VLOOKUP(B390,'Carbon Asset Database'!$A$3:$AB$876,12,0))</f>
        <v/>
      </c>
      <c r="D390" s="108" t="str">
        <f>IF(B390="","",(VLOOKUP(B390,'Carbon Asset Database'!$A$3:$AB$876,4,0)&amp;" - "&amp;(VLOOKUP(B390,'Carbon Asset Database'!$A$3:$AB$876,5,0))))</f>
        <v/>
      </c>
      <c r="E390" s="108" t="str">
        <f>IF(B390="","",VLOOKUP(B390,'Carbon Asset Database'!$A$3:$AB$876,14,0))</f>
        <v/>
      </c>
      <c r="F390" s="116"/>
      <c r="G390" s="113" t="str">
        <f>IF(B390="","",F390*(VLOOKUP(B390,'Carbon Asset Database'!$A$3:$AB$876,16,0)))</f>
        <v/>
      </c>
      <c r="H390" s="116"/>
      <c r="I390" s="113" t="str">
        <f>IF(H390="","",IF(H390="Default",VLOOKUP(B390,'Carbon Asset Database'!$A$3:$AB$876,21,0),"N/A"))</f>
        <v/>
      </c>
      <c r="J390" s="113" t="str">
        <f>IF(H390="","",IF(H390="Default",VLOOKUP(B390,'Carbon Asset Database'!$A$3:$AB$876,22,0),"N/A"))</f>
        <v/>
      </c>
      <c r="K390" s="116"/>
      <c r="L390" s="116"/>
      <c r="M390" s="116" t="str">
        <f>IF(B390="","",F390*VLOOKUP(B390,'Carbon Asset Database'!$A$3:$AB$876,18,0))</f>
        <v/>
      </c>
      <c r="N390" s="116" t="str">
        <f>IF(B390="","",IF(H390="Default",F390*(VLOOKUP(B390,'Carbon Asset Database'!$A$3:$AB$876,19,0)),(G390/1000*K390*$U$2+G390/1000*L390*$U$3)))</f>
        <v/>
      </c>
      <c r="O390" s="121" t="str">
        <f>IF(A390="","",VLOOKUP(A390,'Dropdown lists'!$T$2:$U$18,2,0))</f>
        <v/>
      </c>
      <c r="P390" s="122" t="str">
        <f t="shared" si="12"/>
        <v/>
      </c>
      <c r="Q390" s="122" t="str">
        <f t="shared" si="13"/>
        <v/>
      </c>
    </row>
    <row r="391" spans="3:17" x14ac:dyDescent="0.3">
      <c r="C391" s="112" t="str">
        <f>IF(B391="","",VLOOKUP(B391,'Carbon Asset Database'!$A$3:$AB$876,12,0))</f>
        <v/>
      </c>
      <c r="D391" s="108" t="str">
        <f>IF(B391="","",(VLOOKUP(B391,'Carbon Asset Database'!$A$3:$AB$876,4,0)&amp;" - "&amp;(VLOOKUP(B391,'Carbon Asset Database'!$A$3:$AB$876,5,0))))</f>
        <v/>
      </c>
      <c r="E391" s="108" t="str">
        <f>IF(B391="","",VLOOKUP(B391,'Carbon Asset Database'!$A$3:$AB$876,14,0))</f>
        <v/>
      </c>
      <c r="F391" s="116"/>
      <c r="G391" s="113" t="str">
        <f>IF(B391="","",F391*(VLOOKUP(B391,'Carbon Asset Database'!$A$3:$AB$876,16,0)))</f>
        <v/>
      </c>
      <c r="H391" s="116"/>
      <c r="I391" s="113" t="str">
        <f>IF(H391="","",IF(H391="Default",VLOOKUP(B391,'Carbon Asset Database'!$A$3:$AB$876,21,0),"N/A"))</f>
        <v/>
      </c>
      <c r="J391" s="113" t="str">
        <f>IF(H391="","",IF(H391="Default",VLOOKUP(B391,'Carbon Asset Database'!$A$3:$AB$876,22,0),"N/A"))</f>
        <v/>
      </c>
      <c r="K391" s="116"/>
      <c r="L391" s="116"/>
      <c r="M391" s="116" t="str">
        <f>IF(B391="","",F391*VLOOKUP(B391,'Carbon Asset Database'!$A$3:$AB$876,18,0))</f>
        <v/>
      </c>
      <c r="N391" s="116" t="str">
        <f>IF(B391="","",IF(H391="Default",F391*(VLOOKUP(B391,'Carbon Asset Database'!$A$3:$AB$876,19,0)),(G391/1000*K391*$U$2+G391/1000*L391*$U$3)))</f>
        <v/>
      </c>
      <c r="O391" s="121" t="str">
        <f>IF(A391="","",VLOOKUP(A391,'Dropdown lists'!$T$2:$U$18,2,0))</f>
        <v/>
      </c>
      <c r="P391" s="122" t="str">
        <f t="shared" si="12"/>
        <v/>
      </c>
      <c r="Q391" s="122" t="str">
        <f t="shared" si="13"/>
        <v/>
      </c>
    </row>
    <row r="392" spans="3:17" x14ac:dyDescent="0.3">
      <c r="C392" s="112" t="str">
        <f>IF(B392="","",VLOOKUP(B392,'Carbon Asset Database'!$A$3:$AB$876,12,0))</f>
        <v/>
      </c>
      <c r="D392" s="108" t="str">
        <f>IF(B392="","",(VLOOKUP(B392,'Carbon Asset Database'!$A$3:$AB$876,4,0)&amp;" - "&amp;(VLOOKUP(B392,'Carbon Asset Database'!$A$3:$AB$876,5,0))))</f>
        <v/>
      </c>
      <c r="E392" s="108" t="str">
        <f>IF(B392="","",VLOOKUP(B392,'Carbon Asset Database'!$A$3:$AB$876,14,0))</f>
        <v/>
      </c>
      <c r="F392" s="116"/>
      <c r="G392" s="113" t="str">
        <f>IF(B392="","",F392*(VLOOKUP(B392,'Carbon Asset Database'!$A$3:$AB$876,16,0)))</f>
        <v/>
      </c>
      <c r="H392" s="116"/>
      <c r="I392" s="113" t="str">
        <f>IF(H392="","",IF(H392="Default",VLOOKUP(B392,'Carbon Asset Database'!$A$3:$AB$876,21,0),"N/A"))</f>
        <v/>
      </c>
      <c r="J392" s="113" t="str">
        <f>IF(H392="","",IF(H392="Default",VLOOKUP(B392,'Carbon Asset Database'!$A$3:$AB$876,22,0),"N/A"))</f>
        <v/>
      </c>
      <c r="K392" s="116"/>
      <c r="L392" s="116"/>
      <c r="M392" s="116" t="str">
        <f>IF(B392="","",F392*VLOOKUP(B392,'Carbon Asset Database'!$A$3:$AB$876,18,0))</f>
        <v/>
      </c>
      <c r="N392" s="116" t="str">
        <f>IF(B392="","",IF(H392="Default",F392*(VLOOKUP(B392,'Carbon Asset Database'!$A$3:$AB$876,19,0)),(G392/1000*K392*$U$2+G392/1000*L392*$U$3)))</f>
        <v/>
      </c>
      <c r="O392" s="121" t="str">
        <f>IF(A392="","",VLOOKUP(A392,'Dropdown lists'!$T$2:$U$18,2,0))</f>
        <v/>
      </c>
      <c r="P392" s="122" t="str">
        <f t="shared" si="12"/>
        <v/>
      </c>
      <c r="Q392" s="122" t="str">
        <f t="shared" si="13"/>
        <v/>
      </c>
    </row>
    <row r="393" spans="3:17" x14ac:dyDescent="0.3">
      <c r="C393" s="112" t="str">
        <f>IF(B393="","",VLOOKUP(B393,'Carbon Asset Database'!$A$3:$AB$876,12,0))</f>
        <v/>
      </c>
      <c r="D393" s="108" t="str">
        <f>IF(B393="","",(VLOOKUP(B393,'Carbon Asset Database'!$A$3:$AB$876,4,0)&amp;" - "&amp;(VLOOKUP(B393,'Carbon Asset Database'!$A$3:$AB$876,5,0))))</f>
        <v/>
      </c>
      <c r="E393" s="108" t="str">
        <f>IF(B393="","",VLOOKUP(B393,'Carbon Asset Database'!$A$3:$AB$876,14,0))</f>
        <v/>
      </c>
      <c r="F393" s="116"/>
      <c r="G393" s="113" t="str">
        <f>IF(B393="","",F393*(VLOOKUP(B393,'Carbon Asset Database'!$A$3:$AB$876,16,0)))</f>
        <v/>
      </c>
      <c r="H393" s="116"/>
      <c r="I393" s="113" t="str">
        <f>IF(H393="","",IF(H393="Default",VLOOKUP(B393,'Carbon Asset Database'!$A$3:$AB$876,21,0),"N/A"))</f>
        <v/>
      </c>
      <c r="J393" s="113" t="str">
        <f>IF(H393="","",IF(H393="Default",VLOOKUP(B393,'Carbon Asset Database'!$A$3:$AB$876,22,0),"N/A"))</f>
        <v/>
      </c>
      <c r="K393" s="116"/>
      <c r="L393" s="116"/>
      <c r="M393" s="116" t="str">
        <f>IF(B393="","",F393*VLOOKUP(B393,'Carbon Asset Database'!$A$3:$AB$876,18,0))</f>
        <v/>
      </c>
      <c r="N393" s="116" t="str">
        <f>IF(B393="","",IF(H393="Default",F393*(VLOOKUP(B393,'Carbon Asset Database'!$A$3:$AB$876,19,0)),(G393/1000*K393*$U$2+G393/1000*L393*$U$3)))</f>
        <v/>
      </c>
      <c r="O393" s="121" t="str">
        <f>IF(A393="","",VLOOKUP(A393,'Dropdown lists'!$T$2:$U$18,2,0))</f>
        <v/>
      </c>
      <c r="P393" s="122" t="str">
        <f t="shared" si="12"/>
        <v/>
      </c>
      <c r="Q393" s="122" t="str">
        <f t="shared" si="13"/>
        <v/>
      </c>
    </row>
    <row r="394" spans="3:17" x14ac:dyDescent="0.3">
      <c r="C394" s="112" t="str">
        <f>IF(B394="","",VLOOKUP(B394,'Carbon Asset Database'!$A$3:$AB$876,12,0))</f>
        <v/>
      </c>
      <c r="D394" s="108" t="str">
        <f>IF(B394="","",(VLOOKUP(B394,'Carbon Asset Database'!$A$3:$AB$876,4,0)&amp;" - "&amp;(VLOOKUP(B394,'Carbon Asset Database'!$A$3:$AB$876,5,0))))</f>
        <v/>
      </c>
      <c r="E394" s="108" t="str">
        <f>IF(B394="","",VLOOKUP(B394,'Carbon Asset Database'!$A$3:$AB$876,14,0))</f>
        <v/>
      </c>
      <c r="F394" s="116"/>
      <c r="G394" s="113" t="str">
        <f>IF(B394="","",F394*(VLOOKUP(B394,'Carbon Asset Database'!$A$3:$AB$876,16,0)))</f>
        <v/>
      </c>
      <c r="H394" s="116"/>
      <c r="I394" s="113" t="str">
        <f>IF(H394="","",IF(H394="Default",VLOOKUP(B394,'Carbon Asset Database'!$A$3:$AB$876,21,0),"N/A"))</f>
        <v/>
      </c>
      <c r="J394" s="113" t="str">
        <f>IF(H394="","",IF(H394="Default",VLOOKUP(B394,'Carbon Asset Database'!$A$3:$AB$876,22,0),"N/A"))</f>
        <v/>
      </c>
      <c r="K394" s="116"/>
      <c r="L394" s="116"/>
      <c r="M394" s="116" t="str">
        <f>IF(B394="","",F394*VLOOKUP(B394,'Carbon Asset Database'!$A$3:$AB$876,18,0))</f>
        <v/>
      </c>
      <c r="N394" s="116" t="str">
        <f>IF(B394="","",IF(H394="Default",F394*(VLOOKUP(B394,'Carbon Asset Database'!$A$3:$AB$876,19,0)),(G394/1000*K394*$U$2+G394/1000*L394*$U$3)))</f>
        <v/>
      </c>
      <c r="O394" s="121" t="str">
        <f>IF(A394="","",VLOOKUP(A394,'Dropdown lists'!$T$2:$U$18,2,0))</f>
        <v/>
      </c>
      <c r="P394" s="122" t="str">
        <f t="shared" si="12"/>
        <v/>
      </c>
      <c r="Q394" s="122" t="str">
        <f t="shared" si="13"/>
        <v/>
      </c>
    </row>
    <row r="395" spans="3:17" x14ac:dyDescent="0.3">
      <c r="C395" s="112" t="str">
        <f>IF(B395="","",VLOOKUP(B395,'Carbon Asset Database'!$A$3:$AB$876,12,0))</f>
        <v/>
      </c>
      <c r="D395" s="108" t="str">
        <f>IF(B395="","",(VLOOKUP(B395,'Carbon Asset Database'!$A$3:$AB$876,4,0)&amp;" - "&amp;(VLOOKUP(B395,'Carbon Asset Database'!$A$3:$AB$876,5,0))))</f>
        <v/>
      </c>
      <c r="E395" s="108" t="str">
        <f>IF(B395="","",VLOOKUP(B395,'Carbon Asset Database'!$A$3:$AB$876,14,0))</f>
        <v/>
      </c>
      <c r="F395" s="116"/>
      <c r="G395" s="113" t="str">
        <f>IF(B395="","",F395*(VLOOKUP(B395,'Carbon Asset Database'!$A$3:$AB$876,16,0)))</f>
        <v/>
      </c>
      <c r="H395" s="116"/>
      <c r="I395" s="113" t="str">
        <f>IF(H395="","",IF(H395="Default",VLOOKUP(B395,'Carbon Asset Database'!$A$3:$AB$876,21,0),"N/A"))</f>
        <v/>
      </c>
      <c r="J395" s="113" t="str">
        <f>IF(H395="","",IF(H395="Default",VLOOKUP(B395,'Carbon Asset Database'!$A$3:$AB$876,22,0),"N/A"))</f>
        <v/>
      </c>
      <c r="K395" s="116"/>
      <c r="L395" s="116"/>
      <c r="M395" s="116" t="str">
        <f>IF(B395="","",F395*VLOOKUP(B395,'Carbon Asset Database'!$A$3:$AB$876,18,0))</f>
        <v/>
      </c>
      <c r="N395" s="116" t="str">
        <f>IF(B395="","",IF(H395="Default",F395*(VLOOKUP(B395,'Carbon Asset Database'!$A$3:$AB$876,19,0)),(G395/1000*K395*$U$2+G395/1000*L395*$U$3)))</f>
        <v/>
      </c>
      <c r="O395" s="121" t="str">
        <f>IF(A395="","",VLOOKUP(A395,'Dropdown lists'!$T$2:$U$18,2,0))</f>
        <v/>
      </c>
      <c r="P395" s="122" t="str">
        <f t="shared" si="12"/>
        <v/>
      </c>
      <c r="Q395" s="122" t="str">
        <f t="shared" si="13"/>
        <v/>
      </c>
    </row>
    <row r="396" spans="3:17" x14ac:dyDescent="0.3">
      <c r="C396" s="112" t="str">
        <f>IF(B396="","",VLOOKUP(B396,'Carbon Asset Database'!$A$3:$AB$876,12,0))</f>
        <v/>
      </c>
      <c r="D396" s="108" t="str">
        <f>IF(B396="","",(VLOOKUP(B396,'Carbon Asset Database'!$A$3:$AB$876,4,0)&amp;" - "&amp;(VLOOKUP(B396,'Carbon Asset Database'!$A$3:$AB$876,5,0))))</f>
        <v/>
      </c>
      <c r="E396" s="108" t="str">
        <f>IF(B396="","",VLOOKUP(B396,'Carbon Asset Database'!$A$3:$AB$876,14,0))</f>
        <v/>
      </c>
      <c r="F396" s="116"/>
      <c r="G396" s="113" t="str">
        <f>IF(B396="","",F396*(VLOOKUP(B396,'Carbon Asset Database'!$A$3:$AB$876,16,0)))</f>
        <v/>
      </c>
      <c r="H396" s="116"/>
      <c r="I396" s="113" t="str">
        <f>IF(H396="","",IF(H396="Default",VLOOKUP(B396,'Carbon Asset Database'!$A$3:$AB$876,21,0),"N/A"))</f>
        <v/>
      </c>
      <c r="J396" s="113" t="str">
        <f>IF(H396="","",IF(H396="Default",VLOOKUP(B396,'Carbon Asset Database'!$A$3:$AB$876,22,0),"N/A"))</f>
        <v/>
      </c>
      <c r="K396" s="116"/>
      <c r="L396" s="116"/>
      <c r="M396" s="116" t="str">
        <f>IF(B396="","",F396*VLOOKUP(B396,'Carbon Asset Database'!$A$3:$AB$876,18,0))</f>
        <v/>
      </c>
      <c r="N396" s="116" t="str">
        <f>IF(B396="","",IF(H396="Default",F396*(VLOOKUP(B396,'Carbon Asset Database'!$A$3:$AB$876,19,0)),(G396/1000*K396*$U$2+G396/1000*L396*$U$3)))</f>
        <v/>
      </c>
      <c r="O396" s="121" t="str">
        <f>IF(A396="","",VLOOKUP(A396,'Dropdown lists'!$T$2:$U$18,2,0))</f>
        <v/>
      </c>
      <c r="P396" s="122" t="str">
        <f t="shared" si="12"/>
        <v/>
      </c>
      <c r="Q396" s="122" t="str">
        <f t="shared" si="13"/>
        <v/>
      </c>
    </row>
    <row r="397" spans="3:17" x14ac:dyDescent="0.3">
      <c r="C397" s="112" t="str">
        <f>IF(B397="","",VLOOKUP(B397,'Carbon Asset Database'!$A$3:$AB$876,12,0))</f>
        <v/>
      </c>
      <c r="D397" s="108" t="str">
        <f>IF(B397="","",(VLOOKUP(B397,'Carbon Asset Database'!$A$3:$AB$876,4,0)&amp;" - "&amp;(VLOOKUP(B397,'Carbon Asset Database'!$A$3:$AB$876,5,0))))</f>
        <v/>
      </c>
      <c r="E397" s="108" t="str">
        <f>IF(B397="","",VLOOKUP(B397,'Carbon Asset Database'!$A$3:$AB$876,14,0))</f>
        <v/>
      </c>
      <c r="F397" s="116"/>
      <c r="G397" s="113" t="str">
        <f>IF(B397="","",F397*(VLOOKUP(B397,'Carbon Asset Database'!$A$3:$AB$876,16,0)))</f>
        <v/>
      </c>
      <c r="H397" s="116"/>
      <c r="I397" s="113" t="str">
        <f>IF(H397="","",IF(H397="Default",VLOOKUP(B397,'Carbon Asset Database'!$A$3:$AB$876,21,0),"N/A"))</f>
        <v/>
      </c>
      <c r="J397" s="113" t="str">
        <f>IF(H397="","",IF(H397="Default",VLOOKUP(B397,'Carbon Asset Database'!$A$3:$AB$876,22,0),"N/A"))</f>
        <v/>
      </c>
      <c r="K397" s="116"/>
      <c r="L397" s="116"/>
      <c r="M397" s="116" t="str">
        <f>IF(B397="","",F397*VLOOKUP(B397,'Carbon Asset Database'!$A$3:$AB$876,18,0))</f>
        <v/>
      </c>
      <c r="N397" s="116" t="str">
        <f>IF(B397="","",IF(H397="Default",F397*(VLOOKUP(B397,'Carbon Asset Database'!$A$3:$AB$876,19,0)),(G397/1000*K397*$U$2+G397/1000*L397*$U$3)))</f>
        <v/>
      </c>
      <c r="O397" s="121" t="str">
        <f>IF(A397="","",VLOOKUP(A397,'Dropdown lists'!$T$2:$U$18,2,0))</f>
        <v/>
      </c>
      <c r="P397" s="122" t="str">
        <f t="shared" si="12"/>
        <v/>
      </c>
      <c r="Q397" s="122" t="str">
        <f t="shared" si="13"/>
        <v/>
      </c>
    </row>
    <row r="398" spans="3:17" x14ac:dyDescent="0.3">
      <c r="C398" s="112" t="str">
        <f>IF(B398="","",VLOOKUP(B398,'Carbon Asset Database'!$A$3:$AB$876,12,0))</f>
        <v/>
      </c>
      <c r="D398" s="108" t="str">
        <f>IF(B398="","",(VLOOKUP(B398,'Carbon Asset Database'!$A$3:$AB$876,4,0)&amp;" - "&amp;(VLOOKUP(B398,'Carbon Asset Database'!$A$3:$AB$876,5,0))))</f>
        <v/>
      </c>
      <c r="E398" s="108" t="str">
        <f>IF(B398="","",VLOOKUP(B398,'Carbon Asset Database'!$A$3:$AB$876,14,0))</f>
        <v/>
      </c>
      <c r="F398" s="116"/>
      <c r="G398" s="113" t="str">
        <f>IF(B398="","",F398*(VLOOKUP(B398,'Carbon Asset Database'!$A$3:$AB$876,16,0)))</f>
        <v/>
      </c>
      <c r="H398" s="116"/>
      <c r="I398" s="113" t="str">
        <f>IF(H398="","",IF(H398="Default",VLOOKUP(B398,'Carbon Asset Database'!$A$3:$AB$876,21,0),"N/A"))</f>
        <v/>
      </c>
      <c r="J398" s="113" t="str">
        <f>IF(H398="","",IF(H398="Default",VLOOKUP(B398,'Carbon Asset Database'!$A$3:$AB$876,22,0),"N/A"))</f>
        <v/>
      </c>
      <c r="K398" s="116"/>
      <c r="L398" s="116"/>
      <c r="M398" s="116" t="str">
        <f>IF(B398="","",F398*VLOOKUP(B398,'Carbon Asset Database'!$A$3:$AB$876,18,0))</f>
        <v/>
      </c>
      <c r="N398" s="116" t="str">
        <f>IF(B398="","",IF(H398="Default",F398*(VLOOKUP(B398,'Carbon Asset Database'!$A$3:$AB$876,19,0)),(G398/1000*K398*$U$2+G398/1000*L398*$U$3)))</f>
        <v/>
      </c>
      <c r="O398" s="121" t="str">
        <f>IF(A398="","",VLOOKUP(A398,'Dropdown lists'!$T$2:$U$18,2,0))</f>
        <v/>
      </c>
      <c r="P398" s="122" t="str">
        <f t="shared" si="12"/>
        <v/>
      </c>
      <c r="Q398" s="122" t="str">
        <f t="shared" si="13"/>
        <v/>
      </c>
    </row>
    <row r="399" spans="3:17" x14ac:dyDescent="0.3">
      <c r="C399" s="112" t="str">
        <f>IF(B399="","",VLOOKUP(B399,'Carbon Asset Database'!$A$3:$AB$876,12,0))</f>
        <v/>
      </c>
      <c r="D399" s="108" t="str">
        <f>IF(B399="","",(VLOOKUP(B399,'Carbon Asset Database'!$A$3:$AB$876,4,0)&amp;" - "&amp;(VLOOKUP(B399,'Carbon Asset Database'!$A$3:$AB$876,5,0))))</f>
        <v/>
      </c>
      <c r="E399" s="108" t="str">
        <f>IF(B399="","",VLOOKUP(B399,'Carbon Asset Database'!$A$3:$AB$876,14,0))</f>
        <v/>
      </c>
      <c r="F399" s="116"/>
      <c r="G399" s="113" t="str">
        <f>IF(B399="","",F399*(VLOOKUP(B399,'Carbon Asset Database'!$A$3:$AB$876,16,0)))</f>
        <v/>
      </c>
      <c r="H399" s="116"/>
      <c r="I399" s="113" t="str">
        <f>IF(H399="","",IF(H399="Default",VLOOKUP(B399,'Carbon Asset Database'!$A$3:$AB$876,21,0),"N/A"))</f>
        <v/>
      </c>
      <c r="J399" s="113" t="str">
        <f>IF(H399="","",IF(H399="Default",VLOOKUP(B399,'Carbon Asset Database'!$A$3:$AB$876,22,0),"N/A"))</f>
        <v/>
      </c>
      <c r="K399" s="116"/>
      <c r="L399" s="116"/>
      <c r="M399" s="116" t="str">
        <f>IF(B399="","",F399*VLOOKUP(B399,'Carbon Asset Database'!$A$3:$AB$876,18,0))</f>
        <v/>
      </c>
      <c r="N399" s="116" t="str">
        <f>IF(B399="","",IF(H399="Default",F399*(VLOOKUP(B399,'Carbon Asset Database'!$A$3:$AB$876,19,0)),(G399/1000*K399*$U$2+G399/1000*L399*$U$3)))</f>
        <v/>
      </c>
      <c r="O399" s="121" t="str">
        <f>IF(A399="","",VLOOKUP(A399,'Dropdown lists'!$T$2:$U$18,2,0))</f>
        <v/>
      </c>
      <c r="P399" s="122" t="str">
        <f t="shared" si="12"/>
        <v/>
      </c>
      <c r="Q399" s="122" t="str">
        <f t="shared" si="13"/>
        <v/>
      </c>
    </row>
    <row r="400" spans="3:17" x14ac:dyDescent="0.3">
      <c r="C400" s="112" t="str">
        <f>IF(B400="","",VLOOKUP(B400,'Carbon Asset Database'!$A$3:$AB$876,12,0))</f>
        <v/>
      </c>
      <c r="D400" s="108" t="str">
        <f>IF(B400="","",(VLOOKUP(B400,'Carbon Asset Database'!$A$3:$AB$876,4,0)&amp;" - "&amp;(VLOOKUP(B400,'Carbon Asset Database'!$A$3:$AB$876,5,0))))</f>
        <v/>
      </c>
      <c r="E400" s="108" t="str">
        <f>IF(B400="","",VLOOKUP(B400,'Carbon Asset Database'!$A$3:$AB$876,14,0))</f>
        <v/>
      </c>
      <c r="F400" s="116"/>
      <c r="G400" s="113" t="str">
        <f>IF(B400="","",F400*(VLOOKUP(B400,'Carbon Asset Database'!$A$3:$AB$876,16,0)))</f>
        <v/>
      </c>
      <c r="H400" s="116"/>
      <c r="I400" s="113" t="str">
        <f>IF(H400="","",IF(H400="Default",VLOOKUP(B400,'Carbon Asset Database'!$A$3:$AB$876,21,0),"N/A"))</f>
        <v/>
      </c>
      <c r="J400" s="113" t="str">
        <f>IF(H400="","",IF(H400="Default",VLOOKUP(B400,'Carbon Asset Database'!$A$3:$AB$876,22,0),"N/A"))</f>
        <v/>
      </c>
      <c r="K400" s="116"/>
      <c r="L400" s="116"/>
      <c r="M400" s="116" t="str">
        <f>IF(B400="","",F400*VLOOKUP(B400,'Carbon Asset Database'!$A$3:$AB$876,18,0))</f>
        <v/>
      </c>
      <c r="N400" s="116" t="str">
        <f>IF(B400="","",IF(H400="Default",F400*(VLOOKUP(B400,'Carbon Asset Database'!$A$3:$AB$876,19,0)),(G400/1000*K400*$U$2+G400/1000*L400*$U$3)))</f>
        <v/>
      </c>
      <c r="O400" s="121" t="str">
        <f>IF(A400="","",VLOOKUP(A400,'Dropdown lists'!$T$2:$U$18,2,0))</f>
        <v/>
      </c>
      <c r="P400" s="122" t="str">
        <f t="shared" si="12"/>
        <v/>
      </c>
      <c r="Q400" s="122" t="str">
        <f t="shared" si="13"/>
        <v/>
      </c>
    </row>
    <row r="401" spans="3:17" x14ac:dyDescent="0.3">
      <c r="C401" s="112" t="str">
        <f>IF(B401="","",VLOOKUP(B401,'Carbon Asset Database'!$A$3:$AB$876,12,0))</f>
        <v/>
      </c>
      <c r="D401" s="108" t="str">
        <f>IF(B401="","",(VLOOKUP(B401,'Carbon Asset Database'!$A$3:$AB$876,4,0)&amp;" - "&amp;(VLOOKUP(B401,'Carbon Asset Database'!$A$3:$AB$876,5,0))))</f>
        <v/>
      </c>
      <c r="E401" s="108" t="str">
        <f>IF(B401="","",VLOOKUP(B401,'Carbon Asset Database'!$A$3:$AB$876,14,0))</f>
        <v/>
      </c>
      <c r="F401" s="116"/>
      <c r="G401" s="113" t="str">
        <f>IF(B401="","",F401*(VLOOKUP(B401,'Carbon Asset Database'!$A$3:$AB$876,16,0)))</f>
        <v/>
      </c>
      <c r="H401" s="116"/>
      <c r="I401" s="113" t="str">
        <f>IF(H401="","",IF(H401="Default",VLOOKUP(B401,'Carbon Asset Database'!$A$3:$AB$876,21,0),"N/A"))</f>
        <v/>
      </c>
      <c r="J401" s="113" t="str">
        <f>IF(H401="","",IF(H401="Default",VLOOKUP(B401,'Carbon Asset Database'!$A$3:$AB$876,22,0),"N/A"))</f>
        <v/>
      </c>
      <c r="K401" s="116"/>
      <c r="L401" s="116"/>
      <c r="M401" s="116" t="str">
        <f>IF(B401="","",F401*VLOOKUP(B401,'Carbon Asset Database'!$A$3:$AB$876,18,0))</f>
        <v/>
      </c>
      <c r="N401" s="116" t="str">
        <f>IF(B401="","",IF(H401="Default",F401*(VLOOKUP(B401,'Carbon Asset Database'!$A$3:$AB$876,19,0)),(G401/1000*K401*$U$2+G401/1000*L401*$U$3)))</f>
        <v/>
      </c>
      <c r="O401" s="121" t="str">
        <f>IF(A401="","",VLOOKUP(A401,'Dropdown lists'!$T$2:$U$18,2,0))</f>
        <v/>
      </c>
      <c r="P401" s="122" t="str">
        <f t="shared" si="12"/>
        <v/>
      </c>
      <c r="Q401" s="122" t="str">
        <f t="shared" si="13"/>
        <v/>
      </c>
    </row>
    <row r="402" spans="3:17" x14ac:dyDescent="0.3">
      <c r="C402" s="112" t="str">
        <f>IF(B402="","",VLOOKUP(B402,'Carbon Asset Database'!$A$3:$AB$876,12,0))</f>
        <v/>
      </c>
      <c r="D402" s="108" t="str">
        <f>IF(B402="","",(VLOOKUP(B402,'Carbon Asset Database'!$A$3:$AB$876,4,0)&amp;" - "&amp;(VLOOKUP(B402,'Carbon Asset Database'!$A$3:$AB$876,5,0))))</f>
        <v/>
      </c>
      <c r="E402" s="108" t="str">
        <f>IF(B402="","",VLOOKUP(B402,'Carbon Asset Database'!$A$3:$AB$876,14,0))</f>
        <v/>
      </c>
      <c r="F402" s="116"/>
      <c r="G402" s="113" t="str">
        <f>IF(B402="","",F402*(VLOOKUP(B402,'Carbon Asset Database'!$A$3:$AB$876,16,0)))</f>
        <v/>
      </c>
      <c r="H402" s="116"/>
      <c r="I402" s="113" t="str">
        <f>IF(H402="","",IF(H402="Default",VLOOKUP(B402,'Carbon Asset Database'!$A$3:$AB$876,21,0),"N/A"))</f>
        <v/>
      </c>
      <c r="J402" s="113" t="str">
        <f>IF(H402="","",IF(H402="Default",VLOOKUP(B402,'Carbon Asset Database'!$A$3:$AB$876,22,0),"N/A"))</f>
        <v/>
      </c>
      <c r="K402" s="116"/>
      <c r="L402" s="116"/>
      <c r="M402" s="116" t="str">
        <f>IF(B402="","",F402*VLOOKUP(B402,'Carbon Asset Database'!$A$3:$AB$876,18,0))</f>
        <v/>
      </c>
      <c r="N402" s="116" t="str">
        <f>IF(B402="","",IF(H402="Default",F402*(VLOOKUP(B402,'Carbon Asset Database'!$A$3:$AB$876,19,0)),(G402/1000*K402*$U$2+G402/1000*L402*$U$3)))</f>
        <v/>
      </c>
      <c r="O402" s="121" t="str">
        <f>IF(A402="","",VLOOKUP(A402,'Dropdown lists'!$T$2:$U$18,2,0))</f>
        <v/>
      </c>
      <c r="P402" s="122" t="str">
        <f t="shared" si="12"/>
        <v/>
      </c>
      <c r="Q402" s="122" t="str">
        <f t="shared" si="13"/>
        <v/>
      </c>
    </row>
    <row r="403" spans="3:17" x14ac:dyDescent="0.3">
      <c r="C403" s="112" t="str">
        <f>IF(B403="","",VLOOKUP(B403,'Carbon Asset Database'!$A$3:$AB$876,12,0))</f>
        <v/>
      </c>
      <c r="D403" s="108" t="str">
        <f>IF(B403="","",(VLOOKUP(B403,'Carbon Asset Database'!$A$3:$AB$876,4,0)&amp;" - "&amp;(VLOOKUP(B403,'Carbon Asset Database'!$A$3:$AB$876,5,0))))</f>
        <v/>
      </c>
      <c r="E403" s="108" t="str">
        <f>IF(B403="","",VLOOKUP(B403,'Carbon Asset Database'!$A$3:$AB$876,14,0))</f>
        <v/>
      </c>
      <c r="F403" s="116"/>
      <c r="G403" s="113" t="str">
        <f>IF(B403="","",F403*(VLOOKUP(B403,'Carbon Asset Database'!$A$3:$AB$876,16,0)))</f>
        <v/>
      </c>
      <c r="H403" s="116"/>
      <c r="I403" s="113" t="str">
        <f>IF(H403="","",IF(H403="Default",VLOOKUP(B403,'Carbon Asset Database'!$A$3:$AB$876,21,0),"N/A"))</f>
        <v/>
      </c>
      <c r="J403" s="113" t="str">
        <f>IF(H403="","",IF(H403="Default",VLOOKUP(B403,'Carbon Asset Database'!$A$3:$AB$876,22,0),"N/A"))</f>
        <v/>
      </c>
      <c r="K403" s="116"/>
      <c r="L403" s="116"/>
      <c r="M403" s="116" t="str">
        <f>IF(B403="","",F403*VLOOKUP(B403,'Carbon Asset Database'!$A$3:$AB$876,18,0))</f>
        <v/>
      </c>
      <c r="N403" s="116" t="str">
        <f>IF(B403="","",IF(H403="Default",F403*(VLOOKUP(B403,'Carbon Asset Database'!$A$3:$AB$876,19,0)),(G403/1000*K403*$U$2+G403/1000*L403*$U$3)))</f>
        <v/>
      </c>
      <c r="O403" s="121" t="str">
        <f>IF(A403="","",VLOOKUP(A403,'Dropdown lists'!$T$2:$U$18,2,0))</f>
        <v/>
      </c>
      <c r="P403" s="122" t="str">
        <f t="shared" si="12"/>
        <v/>
      </c>
      <c r="Q403" s="122" t="str">
        <f t="shared" si="13"/>
        <v/>
      </c>
    </row>
    <row r="404" spans="3:17" x14ac:dyDescent="0.3">
      <c r="C404" s="112" t="str">
        <f>IF(B404="","",VLOOKUP(B404,'Carbon Asset Database'!$A$3:$AB$876,12,0))</f>
        <v/>
      </c>
      <c r="D404" s="108" t="str">
        <f>IF(B404="","",(VLOOKUP(B404,'Carbon Asset Database'!$A$3:$AB$876,4,0)&amp;" - "&amp;(VLOOKUP(B404,'Carbon Asset Database'!$A$3:$AB$876,5,0))))</f>
        <v/>
      </c>
      <c r="E404" s="108" t="str">
        <f>IF(B404="","",VLOOKUP(B404,'Carbon Asset Database'!$A$3:$AB$876,14,0))</f>
        <v/>
      </c>
      <c r="F404" s="116"/>
      <c r="G404" s="113" t="str">
        <f>IF(B404="","",F404*(VLOOKUP(B404,'Carbon Asset Database'!$A$3:$AB$876,16,0)))</f>
        <v/>
      </c>
      <c r="H404" s="116"/>
      <c r="I404" s="113" t="str">
        <f>IF(H404="","",IF(H404="Default",VLOOKUP(B404,'Carbon Asset Database'!$A$3:$AB$876,21,0),"N/A"))</f>
        <v/>
      </c>
      <c r="J404" s="113" t="str">
        <f>IF(H404="","",IF(H404="Default",VLOOKUP(B404,'Carbon Asset Database'!$A$3:$AB$876,22,0),"N/A"))</f>
        <v/>
      </c>
      <c r="K404" s="116"/>
      <c r="L404" s="116"/>
      <c r="M404" s="116" t="str">
        <f>IF(B404="","",F404*VLOOKUP(B404,'Carbon Asset Database'!$A$3:$AB$876,18,0))</f>
        <v/>
      </c>
      <c r="N404" s="116" t="str">
        <f>IF(B404="","",IF(H404="Default",F404*(VLOOKUP(B404,'Carbon Asset Database'!$A$3:$AB$876,19,0)),(G404/1000*K404*$U$2+G404/1000*L404*$U$3)))</f>
        <v/>
      </c>
      <c r="O404" s="121" t="str">
        <f>IF(A404="","",VLOOKUP(A404,'Dropdown lists'!$T$2:$U$18,2,0))</f>
        <v/>
      </c>
      <c r="P404" s="122" t="str">
        <f t="shared" si="12"/>
        <v/>
      </c>
      <c r="Q404" s="122" t="str">
        <f t="shared" si="13"/>
        <v/>
      </c>
    </row>
    <row r="405" spans="3:17" x14ac:dyDescent="0.3">
      <c r="C405" s="112" t="str">
        <f>IF(B405="","",VLOOKUP(B405,'Carbon Asset Database'!$A$3:$AB$876,12,0))</f>
        <v/>
      </c>
      <c r="D405" s="108" t="str">
        <f>IF(B405="","",(VLOOKUP(B405,'Carbon Asset Database'!$A$3:$AB$876,4,0)&amp;" - "&amp;(VLOOKUP(B405,'Carbon Asset Database'!$A$3:$AB$876,5,0))))</f>
        <v/>
      </c>
      <c r="E405" s="108" t="str">
        <f>IF(B405="","",VLOOKUP(B405,'Carbon Asset Database'!$A$3:$AB$876,14,0))</f>
        <v/>
      </c>
      <c r="F405" s="116"/>
      <c r="G405" s="113" t="str">
        <f>IF(B405="","",F405*(VLOOKUP(B405,'Carbon Asset Database'!$A$3:$AB$876,16,0)))</f>
        <v/>
      </c>
      <c r="H405" s="116"/>
      <c r="I405" s="113" t="str">
        <f>IF(H405="","",IF(H405="Default",VLOOKUP(B405,'Carbon Asset Database'!$A$3:$AB$876,21,0),"N/A"))</f>
        <v/>
      </c>
      <c r="J405" s="113" t="str">
        <f>IF(H405="","",IF(H405="Default",VLOOKUP(B405,'Carbon Asset Database'!$A$3:$AB$876,22,0),"N/A"))</f>
        <v/>
      </c>
      <c r="K405" s="116"/>
      <c r="L405" s="116"/>
      <c r="M405" s="116" t="str">
        <f>IF(B405="","",F405*VLOOKUP(B405,'Carbon Asset Database'!$A$3:$AB$876,18,0))</f>
        <v/>
      </c>
      <c r="N405" s="116" t="str">
        <f>IF(B405="","",IF(H405="Default",F405*(VLOOKUP(B405,'Carbon Asset Database'!$A$3:$AB$876,19,0)),(G405/1000*K405*$U$2+G405/1000*L405*$U$3)))</f>
        <v/>
      </c>
      <c r="O405" s="121" t="str">
        <f>IF(A405="","",VLOOKUP(A405,'Dropdown lists'!$T$2:$U$18,2,0))</f>
        <v/>
      </c>
      <c r="P405" s="122" t="str">
        <f t="shared" si="12"/>
        <v/>
      </c>
      <c r="Q405" s="122" t="str">
        <f t="shared" si="13"/>
        <v/>
      </c>
    </row>
    <row r="406" spans="3:17" x14ac:dyDescent="0.3">
      <c r="C406" s="112" t="str">
        <f>IF(B406="","",VLOOKUP(B406,'Carbon Asset Database'!$A$3:$AB$876,12,0))</f>
        <v/>
      </c>
      <c r="D406" s="108" t="str">
        <f>IF(B406="","",(VLOOKUP(B406,'Carbon Asset Database'!$A$3:$AB$876,4,0)&amp;" - "&amp;(VLOOKUP(B406,'Carbon Asset Database'!$A$3:$AB$876,5,0))))</f>
        <v/>
      </c>
      <c r="E406" s="108" t="str">
        <f>IF(B406="","",VLOOKUP(B406,'Carbon Asset Database'!$A$3:$AB$876,14,0))</f>
        <v/>
      </c>
      <c r="F406" s="116"/>
      <c r="G406" s="113" t="str">
        <f>IF(B406="","",F406*(VLOOKUP(B406,'Carbon Asset Database'!$A$3:$AB$876,16,0)))</f>
        <v/>
      </c>
      <c r="H406" s="116"/>
      <c r="I406" s="113" t="str">
        <f>IF(H406="","",IF(H406="Default",VLOOKUP(B406,'Carbon Asset Database'!$A$3:$AB$876,21,0),"N/A"))</f>
        <v/>
      </c>
      <c r="J406" s="113" t="str">
        <f>IF(H406="","",IF(H406="Default",VLOOKUP(B406,'Carbon Asset Database'!$A$3:$AB$876,22,0),"N/A"))</f>
        <v/>
      </c>
      <c r="K406" s="116"/>
      <c r="L406" s="116"/>
      <c r="M406" s="116" t="str">
        <f>IF(B406="","",F406*VLOOKUP(B406,'Carbon Asset Database'!$A$3:$AB$876,18,0))</f>
        <v/>
      </c>
      <c r="N406" s="116" t="str">
        <f>IF(B406="","",IF(H406="Default",F406*(VLOOKUP(B406,'Carbon Asset Database'!$A$3:$AB$876,19,0)),(G406/1000*K406*$U$2+G406/1000*L406*$U$3)))</f>
        <v/>
      </c>
      <c r="O406" s="121" t="str">
        <f>IF(A406="","",VLOOKUP(A406,'Dropdown lists'!$T$2:$U$18,2,0))</f>
        <v/>
      </c>
      <c r="P406" s="122" t="str">
        <f t="shared" si="12"/>
        <v/>
      </c>
      <c r="Q406" s="122" t="str">
        <f t="shared" si="13"/>
        <v/>
      </c>
    </row>
    <row r="407" spans="3:17" x14ac:dyDescent="0.3">
      <c r="C407" s="112" t="str">
        <f>IF(B407="","",VLOOKUP(B407,'Carbon Asset Database'!$A$3:$AB$876,12,0))</f>
        <v/>
      </c>
      <c r="D407" s="108" t="str">
        <f>IF(B407="","",(VLOOKUP(B407,'Carbon Asset Database'!$A$3:$AB$876,4,0)&amp;" - "&amp;(VLOOKUP(B407,'Carbon Asset Database'!$A$3:$AB$876,5,0))))</f>
        <v/>
      </c>
      <c r="E407" s="108" t="str">
        <f>IF(B407="","",VLOOKUP(B407,'Carbon Asset Database'!$A$3:$AB$876,14,0))</f>
        <v/>
      </c>
      <c r="F407" s="116"/>
      <c r="G407" s="113" t="str">
        <f>IF(B407="","",F407*(VLOOKUP(B407,'Carbon Asset Database'!$A$3:$AB$876,16,0)))</f>
        <v/>
      </c>
      <c r="H407" s="116"/>
      <c r="I407" s="113" t="str">
        <f>IF(H407="","",IF(H407="Default",VLOOKUP(B407,'Carbon Asset Database'!$A$3:$AB$876,21,0),"N/A"))</f>
        <v/>
      </c>
      <c r="J407" s="113" t="str">
        <f>IF(H407="","",IF(H407="Default",VLOOKUP(B407,'Carbon Asset Database'!$A$3:$AB$876,22,0),"N/A"))</f>
        <v/>
      </c>
      <c r="K407" s="116"/>
      <c r="L407" s="116"/>
      <c r="M407" s="116" t="str">
        <f>IF(B407="","",F407*VLOOKUP(B407,'Carbon Asset Database'!$A$3:$AB$876,18,0))</f>
        <v/>
      </c>
      <c r="N407" s="116" t="str">
        <f>IF(B407="","",IF(H407="Default",F407*(VLOOKUP(B407,'Carbon Asset Database'!$A$3:$AB$876,19,0)),(G407/1000*K407*$U$2+G407/1000*L407*$U$3)))</f>
        <v/>
      </c>
      <c r="O407" s="121" t="str">
        <f>IF(A407="","",VLOOKUP(A407,'Dropdown lists'!$T$2:$U$18,2,0))</f>
        <v/>
      </c>
      <c r="P407" s="122" t="str">
        <f t="shared" si="12"/>
        <v/>
      </c>
      <c r="Q407" s="122" t="str">
        <f t="shared" si="13"/>
        <v/>
      </c>
    </row>
    <row r="408" spans="3:17" x14ac:dyDescent="0.3">
      <c r="C408" s="112" t="str">
        <f>IF(B408="","",VLOOKUP(B408,'Carbon Asset Database'!$A$3:$AB$876,12,0))</f>
        <v/>
      </c>
      <c r="D408" s="108" t="str">
        <f>IF(B408="","",(VLOOKUP(B408,'Carbon Asset Database'!$A$3:$AB$876,4,0)&amp;" - "&amp;(VLOOKUP(B408,'Carbon Asset Database'!$A$3:$AB$876,5,0))))</f>
        <v/>
      </c>
      <c r="E408" s="108" t="str">
        <f>IF(B408="","",VLOOKUP(B408,'Carbon Asset Database'!$A$3:$AB$876,14,0))</f>
        <v/>
      </c>
      <c r="F408" s="116"/>
      <c r="G408" s="113" t="str">
        <f>IF(B408="","",F408*(VLOOKUP(B408,'Carbon Asset Database'!$A$3:$AB$876,16,0)))</f>
        <v/>
      </c>
      <c r="H408" s="116"/>
      <c r="I408" s="113" t="str">
        <f>IF(H408="","",IF(H408="Default",VLOOKUP(B408,'Carbon Asset Database'!$A$3:$AB$876,21,0),"N/A"))</f>
        <v/>
      </c>
      <c r="J408" s="113" t="str">
        <f>IF(H408="","",IF(H408="Default",VLOOKUP(B408,'Carbon Asset Database'!$A$3:$AB$876,22,0),"N/A"))</f>
        <v/>
      </c>
      <c r="K408" s="116"/>
      <c r="L408" s="116"/>
      <c r="M408" s="116" t="str">
        <f>IF(B408="","",F408*VLOOKUP(B408,'Carbon Asset Database'!$A$3:$AB$876,18,0))</f>
        <v/>
      </c>
      <c r="N408" s="116" t="str">
        <f>IF(B408="","",IF(H408="Default",F408*(VLOOKUP(B408,'Carbon Asset Database'!$A$3:$AB$876,19,0)),(G408/1000*K408*$U$2+G408/1000*L408*$U$3)))</f>
        <v/>
      </c>
      <c r="O408" s="121" t="str">
        <f>IF(A408="","",VLOOKUP(A408,'Dropdown lists'!$T$2:$U$18,2,0))</f>
        <v/>
      </c>
      <c r="P408" s="122" t="str">
        <f t="shared" si="12"/>
        <v/>
      </c>
      <c r="Q408" s="122" t="str">
        <f t="shared" si="13"/>
        <v/>
      </c>
    </row>
    <row r="409" spans="3:17" x14ac:dyDescent="0.3">
      <c r="C409" s="112" t="str">
        <f>IF(B409="","",VLOOKUP(B409,'Carbon Asset Database'!$A$3:$AB$876,12,0))</f>
        <v/>
      </c>
      <c r="D409" s="108" t="str">
        <f>IF(B409="","",(VLOOKUP(B409,'Carbon Asset Database'!$A$3:$AB$876,4,0)&amp;" - "&amp;(VLOOKUP(B409,'Carbon Asset Database'!$A$3:$AB$876,5,0))))</f>
        <v/>
      </c>
      <c r="E409" s="108" t="str">
        <f>IF(B409="","",VLOOKUP(B409,'Carbon Asset Database'!$A$3:$AB$876,14,0))</f>
        <v/>
      </c>
      <c r="F409" s="116"/>
      <c r="G409" s="113" t="str">
        <f>IF(B409="","",F409*(VLOOKUP(B409,'Carbon Asset Database'!$A$3:$AB$876,16,0)))</f>
        <v/>
      </c>
      <c r="H409" s="116"/>
      <c r="I409" s="113" t="str">
        <f>IF(H409="","",IF(H409="Default",VLOOKUP(B409,'Carbon Asset Database'!$A$3:$AB$876,21,0),"N/A"))</f>
        <v/>
      </c>
      <c r="J409" s="113" t="str">
        <f>IF(H409="","",IF(H409="Default",VLOOKUP(B409,'Carbon Asset Database'!$A$3:$AB$876,22,0),"N/A"))</f>
        <v/>
      </c>
      <c r="K409" s="116"/>
      <c r="L409" s="116"/>
      <c r="M409" s="116" t="str">
        <f>IF(B409="","",F409*VLOOKUP(B409,'Carbon Asset Database'!$A$3:$AB$876,18,0))</f>
        <v/>
      </c>
      <c r="N409" s="116" t="str">
        <f>IF(B409="","",IF(H409="Default",F409*(VLOOKUP(B409,'Carbon Asset Database'!$A$3:$AB$876,19,0)),(G409/1000*K409*$U$2+G409/1000*L409*$U$3)))</f>
        <v/>
      </c>
      <c r="O409" s="121" t="str">
        <f>IF(A409="","",VLOOKUP(A409,'Dropdown lists'!$T$2:$U$18,2,0))</f>
        <v/>
      </c>
      <c r="P409" s="122" t="str">
        <f t="shared" si="12"/>
        <v/>
      </c>
      <c r="Q409" s="122" t="str">
        <f t="shared" si="13"/>
        <v/>
      </c>
    </row>
    <row r="410" spans="3:17" x14ac:dyDescent="0.3">
      <c r="C410" s="112" t="str">
        <f>IF(B410="","",VLOOKUP(B410,'Carbon Asset Database'!$A$3:$AB$876,12,0))</f>
        <v/>
      </c>
      <c r="D410" s="108" t="str">
        <f>IF(B410="","",(VLOOKUP(B410,'Carbon Asset Database'!$A$3:$AB$876,4,0)&amp;" - "&amp;(VLOOKUP(B410,'Carbon Asset Database'!$A$3:$AB$876,5,0))))</f>
        <v/>
      </c>
      <c r="E410" s="108" t="str">
        <f>IF(B410="","",VLOOKUP(B410,'Carbon Asset Database'!$A$3:$AB$876,14,0))</f>
        <v/>
      </c>
      <c r="F410" s="116"/>
      <c r="G410" s="113" t="str">
        <f>IF(B410="","",F410*(VLOOKUP(B410,'Carbon Asset Database'!$A$3:$AB$876,16,0)))</f>
        <v/>
      </c>
      <c r="H410" s="116"/>
      <c r="I410" s="113" t="str">
        <f>IF(H410="","",IF(H410="Default",VLOOKUP(B410,'Carbon Asset Database'!$A$3:$AB$876,21,0),"N/A"))</f>
        <v/>
      </c>
      <c r="J410" s="113" t="str">
        <f>IF(H410="","",IF(H410="Default",VLOOKUP(B410,'Carbon Asset Database'!$A$3:$AB$876,22,0),"N/A"))</f>
        <v/>
      </c>
      <c r="K410" s="116"/>
      <c r="L410" s="116"/>
      <c r="M410" s="116" t="str">
        <f>IF(B410="","",F410*VLOOKUP(B410,'Carbon Asset Database'!$A$3:$AB$876,18,0))</f>
        <v/>
      </c>
      <c r="N410" s="116" t="str">
        <f>IF(B410="","",IF(H410="Default",F410*(VLOOKUP(B410,'Carbon Asset Database'!$A$3:$AB$876,19,0)),(G410/1000*K410*$U$2+G410/1000*L410*$U$3)))</f>
        <v/>
      </c>
      <c r="O410" s="121" t="str">
        <f>IF(A410="","",VLOOKUP(A410,'Dropdown lists'!$T$2:$U$18,2,0))</f>
        <v/>
      </c>
      <c r="P410" s="122" t="str">
        <f t="shared" si="12"/>
        <v/>
      </c>
      <c r="Q410" s="122" t="str">
        <f t="shared" si="13"/>
        <v/>
      </c>
    </row>
    <row r="411" spans="3:17" x14ac:dyDescent="0.3">
      <c r="C411" s="112" t="str">
        <f>IF(B411="","",VLOOKUP(B411,'Carbon Asset Database'!$A$3:$AB$876,12,0))</f>
        <v/>
      </c>
      <c r="D411" s="108" t="str">
        <f>IF(B411="","",(VLOOKUP(B411,'Carbon Asset Database'!$A$3:$AB$876,4,0)&amp;" - "&amp;(VLOOKUP(B411,'Carbon Asset Database'!$A$3:$AB$876,5,0))))</f>
        <v/>
      </c>
      <c r="E411" s="108" t="str">
        <f>IF(B411="","",VLOOKUP(B411,'Carbon Asset Database'!$A$3:$AB$876,14,0))</f>
        <v/>
      </c>
      <c r="F411" s="116"/>
      <c r="G411" s="113" t="str">
        <f>IF(B411="","",F411*(VLOOKUP(B411,'Carbon Asset Database'!$A$3:$AB$876,16,0)))</f>
        <v/>
      </c>
      <c r="H411" s="116"/>
      <c r="I411" s="113" t="str">
        <f>IF(H411="","",IF(H411="Default",VLOOKUP(B411,'Carbon Asset Database'!$A$3:$AB$876,21,0),"N/A"))</f>
        <v/>
      </c>
      <c r="J411" s="113" t="str">
        <f>IF(H411="","",IF(H411="Default",VLOOKUP(B411,'Carbon Asset Database'!$A$3:$AB$876,22,0),"N/A"))</f>
        <v/>
      </c>
      <c r="K411" s="116"/>
      <c r="L411" s="116"/>
      <c r="M411" s="116" t="str">
        <f>IF(B411="","",F411*VLOOKUP(B411,'Carbon Asset Database'!$A$3:$AB$876,18,0))</f>
        <v/>
      </c>
      <c r="N411" s="116" t="str">
        <f>IF(B411="","",IF(H411="Default",F411*(VLOOKUP(B411,'Carbon Asset Database'!$A$3:$AB$876,19,0)),(G411/1000*K411*$U$2+G411/1000*L411*$U$3)))</f>
        <v/>
      </c>
      <c r="O411" s="121" t="str">
        <f>IF(A411="","",VLOOKUP(A411,'Dropdown lists'!$T$2:$U$18,2,0))</f>
        <v/>
      </c>
      <c r="P411" s="122" t="str">
        <f t="shared" si="12"/>
        <v/>
      </c>
      <c r="Q411" s="122" t="str">
        <f t="shared" si="13"/>
        <v/>
      </c>
    </row>
    <row r="412" spans="3:17" x14ac:dyDescent="0.3">
      <c r="C412" s="112" t="str">
        <f>IF(B412="","",VLOOKUP(B412,'Carbon Asset Database'!$A$3:$AB$876,12,0))</f>
        <v/>
      </c>
      <c r="D412" s="108" t="str">
        <f>IF(B412="","",(VLOOKUP(B412,'Carbon Asset Database'!$A$3:$AB$876,4,0)&amp;" - "&amp;(VLOOKUP(B412,'Carbon Asset Database'!$A$3:$AB$876,5,0))))</f>
        <v/>
      </c>
      <c r="E412" s="108" t="str">
        <f>IF(B412="","",VLOOKUP(B412,'Carbon Asset Database'!$A$3:$AB$876,14,0))</f>
        <v/>
      </c>
      <c r="F412" s="116"/>
      <c r="G412" s="113" t="str">
        <f>IF(B412="","",F412*(VLOOKUP(B412,'Carbon Asset Database'!$A$3:$AB$876,16,0)))</f>
        <v/>
      </c>
      <c r="H412" s="116"/>
      <c r="I412" s="113" t="str">
        <f>IF(H412="","",IF(H412="Default",VLOOKUP(B412,'Carbon Asset Database'!$A$3:$AB$876,21,0),"N/A"))</f>
        <v/>
      </c>
      <c r="J412" s="113" t="str">
        <f>IF(H412="","",IF(H412="Default",VLOOKUP(B412,'Carbon Asset Database'!$A$3:$AB$876,22,0),"N/A"))</f>
        <v/>
      </c>
      <c r="K412" s="116"/>
      <c r="L412" s="116"/>
      <c r="M412" s="116" t="str">
        <f>IF(B412="","",F412*VLOOKUP(B412,'Carbon Asset Database'!$A$3:$AB$876,18,0))</f>
        <v/>
      </c>
      <c r="N412" s="116" t="str">
        <f>IF(B412="","",IF(H412="Default",F412*(VLOOKUP(B412,'Carbon Asset Database'!$A$3:$AB$876,19,0)),(G412/1000*K412*$U$2+G412/1000*L412*$U$3)))</f>
        <v/>
      </c>
      <c r="O412" s="121" t="str">
        <f>IF(A412="","",VLOOKUP(A412,'Dropdown lists'!$T$2:$U$18,2,0))</f>
        <v/>
      </c>
      <c r="P412" s="122" t="str">
        <f t="shared" si="12"/>
        <v/>
      </c>
      <c r="Q412" s="122" t="str">
        <f t="shared" si="13"/>
        <v/>
      </c>
    </row>
    <row r="413" spans="3:17" x14ac:dyDescent="0.3">
      <c r="C413" s="112" t="str">
        <f>IF(B413="","",VLOOKUP(B413,'Carbon Asset Database'!$A$3:$AB$876,12,0))</f>
        <v/>
      </c>
      <c r="D413" s="108" t="str">
        <f>IF(B413="","",(VLOOKUP(B413,'Carbon Asset Database'!$A$3:$AB$876,4,0)&amp;" - "&amp;(VLOOKUP(B413,'Carbon Asset Database'!$A$3:$AB$876,5,0))))</f>
        <v/>
      </c>
      <c r="E413" s="108" t="str">
        <f>IF(B413="","",VLOOKUP(B413,'Carbon Asset Database'!$A$3:$AB$876,14,0))</f>
        <v/>
      </c>
      <c r="F413" s="116"/>
      <c r="G413" s="113" t="str">
        <f>IF(B413="","",F413*(VLOOKUP(B413,'Carbon Asset Database'!$A$3:$AB$876,16,0)))</f>
        <v/>
      </c>
      <c r="H413" s="116"/>
      <c r="I413" s="113" t="str">
        <f>IF(H413="","",IF(H413="Default",VLOOKUP(B413,'Carbon Asset Database'!$A$3:$AB$876,21,0),"N/A"))</f>
        <v/>
      </c>
      <c r="J413" s="113" t="str">
        <f>IF(H413="","",IF(H413="Default",VLOOKUP(B413,'Carbon Asset Database'!$A$3:$AB$876,22,0),"N/A"))</f>
        <v/>
      </c>
      <c r="K413" s="116"/>
      <c r="L413" s="116"/>
      <c r="M413" s="116" t="str">
        <f>IF(B413="","",F413*VLOOKUP(B413,'Carbon Asset Database'!$A$3:$AB$876,18,0))</f>
        <v/>
      </c>
      <c r="N413" s="116" t="str">
        <f>IF(B413="","",IF(H413="Default",F413*(VLOOKUP(B413,'Carbon Asset Database'!$A$3:$AB$876,19,0)),(G413/1000*K413*$U$2+G413/1000*L413*$U$3)))</f>
        <v/>
      </c>
      <c r="O413" s="121" t="str">
        <f>IF(A413="","",VLOOKUP(A413,'Dropdown lists'!$T$2:$U$18,2,0))</f>
        <v/>
      </c>
      <c r="P413" s="122" t="str">
        <f t="shared" si="12"/>
        <v/>
      </c>
      <c r="Q413" s="122" t="str">
        <f t="shared" si="13"/>
        <v/>
      </c>
    </row>
    <row r="414" spans="3:17" x14ac:dyDescent="0.3">
      <c r="C414" s="112" t="str">
        <f>IF(B414="","",VLOOKUP(B414,'Carbon Asset Database'!$A$3:$AB$876,12,0))</f>
        <v/>
      </c>
      <c r="D414" s="108" t="str">
        <f>IF(B414="","",(VLOOKUP(B414,'Carbon Asset Database'!$A$3:$AB$876,4,0)&amp;" - "&amp;(VLOOKUP(B414,'Carbon Asset Database'!$A$3:$AB$876,5,0))))</f>
        <v/>
      </c>
      <c r="E414" s="108" t="str">
        <f>IF(B414="","",VLOOKUP(B414,'Carbon Asset Database'!$A$3:$AB$876,14,0))</f>
        <v/>
      </c>
      <c r="F414" s="116"/>
      <c r="G414" s="113" t="str">
        <f>IF(B414="","",F414*(VLOOKUP(B414,'Carbon Asset Database'!$A$3:$AB$876,16,0)))</f>
        <v/>
      </c>
      <c r="H414" s="116"/>
      <c r="I414" s="113" t="str">
        <f>IF(H414="","",IF(H414="Default",VLOOKUP(B414,'Carbon Asset Database'!$A$3:$AB$876,21,0),"N/A"))</f>
        <v/>
      </c>
      <c r="J414" s="113" t="str">
        <f>IF(H414="","",IF(H414="Default",VLOOKUP(B414,'Carbon Asset Database'!$A$3:$AB$876,22,0),"N/A"))</f>
        <v/>
      </c>
      <c r="K414" s="116"/>
      <c r="L414" s="116"/>
      <c r="M414" s="116" t="str">
        <f>IF(B414="","",F414*VLOOKUP(B414,'Carbon Asset Database'!$A$3:$AB$876,18,0))</f>
        <v/>
      </c>
      <c r="N414" s="116" t="str">
        <f>IF(B414="","",IF(H414="Default",F414*(VLOOKUP(B414,'Carbon Asset Database'!$A$3:$AB$876,19,0)),(G414/1000*K414*$U$2+G414/1000*L414*$U$3)))</f>
        <v/>
      </c>
      <c r="O414" s="121" t="str">
        <f>IF(A414="","",VLOOKUP(A414,'Dropdown lists'!$T$2:$U$18,2,0))</f>
        <v/>
      </c>
      <c r="P414" s="122" t="str">
        <f t="shared" si="12"/>
        <v/>
      </c>
      <c r="Q414" s="122" t="str">
        <f t="shared" si="13"/>
        <v/>
      </c>
    </row>
    <row r="415" spans="3:17" x14ac:dyDescent="0.3">
      <c r="C415" s="112" t="str">
        <f>IF(B415="","",VLOOKUP(B415,'Carbon Asset Database'!$A$3:$AB$876,12,0))</f>
        <v/>
      </c>
      <c r="D415" s="108" t="str">
        <f>IF(B415="","",(VLOOKUP(B415,'Carbon Asset Database'!$A$3:$AB$876,4,0)&amp;" - "&amp;(VLOOKUP(B415,'Carbon Asset Database'!$A$3:$AB$876,5,0))))</f>
        <v/>
      </c>
      <c r="E415" s="108" t="str">
        <f>IF(B415="","",VLOOKUP(B415,'Carbon Asset Database'!$A$3:$AB$876,14,0))</f>
        <v/>
      </c>
      <c r="F415" s="116"/>
      <c r="G415" s="113" t="str">
        <f>IF(B415="","",F415*(VLOOKUP(B415,'Carbon Asset Database'!$A$3:$AB$876,16,0)))</f>
        <v/>
      </c>
      <c r="H415" s="116"/>
      <c r="I415" s="113" t="str">
        <f>IF(H415="","",IF(H415="Default",VLOOKUP(B415,'Carbon Asset Database'!$A$3:$AB$876,21,0),"N/A"))</f>
        <v/>
      </c>
      <c r="J415" s="113" t="str">
        <f>IF(H415="","",IF(H415="Default",VLOOKUP(B415,'Carbon Asset Database'!$A$3:$AB$876,22,0),"N/A"))</f>
        <v/>
      </c>
      <c r="K415" s="116"/>
      <c r="L415" s="116"/>
      <c r="M415" s="116" t="str">
        <f>IF(B415="","",F415*VLOOKUP(B415,'Carbon Asset Database'!$A$3:$AB$876,18,0))</f>
        <v/>
      </c>
      <c r="N415" s="116" t="str">
        <f>IF(B415="","",IF(H415="Default",F415*(VLOOKUP(B415,'Carbon Asset Database'!$A$3:$AB$876,19,0)),(G415/1000*K415*$U$2+G415/1000*L415*$U$3)))</f>
        <v/>
      </c>
      <c r="O415" s="121" t="str">
        <f>IF(A415="","",VLOOKUP(A415,'Dropdown lists'!$T$2:$U$18,2,0))</f>
        <v/>
      </c>
      <c r="P415" s="122" t="str">
        <f t="shared" si="12"/>
        <v/>
      </c>
      <c r="Q415" s="122" t="str">
        <f t="shared" si="13"/>
        <v/>
      </c>
    </row>
    <row r="416" spans="3:17" x14ac:dyDescent="0.3">
      <c r="C416" s="112" t="str">
        <f>IF(B416="","",VLOOKUP(B416,'Carbon Asset Database'!$A$3:$AB$876,12,0))</f>
        <v/>
      </c>
      <c r="D416" s="108" t="str">
        <f>IF(B416="","",(VLOOKUP(B416,'Carbon Asset Database'!$A$3:$AB$876,4,0)&amp;" - "&amp;(VLOOKUP(B416,'Carbon Asset Database'!$A$3:$AB$876,5,0))))</f>
        <v/>
      </c>
      <c r="E416" s="108" t="str">
        <f>IF(B416="","",VLOOKUP(B416,'Carbon Asset Database'!$A$3:$AB$876,14,0))</f>
        <v/>
      </c>
      <c r="F416" s="116"/>
      <c r="G416" s="113" t="str">
        <f>IF(B416="","",F416*(VLOOKUP(B416,'Carbon Asset Database'!$A$3:$AB$876,16,0)))</f>
        <v/>
      </c>
      <c r="H416" s="116"/>
      <c r="I416" s="113" t="str">
        <f>IF(H416="","",IF(H416="Default",VLOOKUP(B416,'Carbon Asset Database'!$A$3:$AB$876,21,0),"N/A"))</f>
        <v/>
      </c>
      <c r="J416" s="113" t="str">
        <f>IF(H416="","",IF(H416="Default",VLOOKUP(B416,'Carbon Asset Database'!$A$3:$AB$876,22,0),"N/A"))</f>
        <v/>
      </c>
      <c r="K416" s="116"/>
      <c r="L416" s="116"/>
      <c r="M416" s="116" t="str">
        <f>IF(B416="","",F416*VLOOKUP(B416,'Carbon Asset Database'!$A$3:$AB$876,18,0))</f>
        <v/>
      </c>
      <c r="N416" s="116" t="str">
        <f>IF(B416="","",IF(H416="Default",F416*(VLOOKUP(B416,'Carbon Asset Database'!$A$3:$AB$876,19,0)),(G416/1000*K416*$U$2+G416/1000*L416*$U$3)))</f>
        <v/>
      </c>
      <c r="O416" s="121" t="str">
        <f>IF(A416="","",VLOOKUP(A416,'Dropdown lists'!$T$2:$U$18,2,0))</f>
        <v/>
      </c>
      <c r="P416" s="122" t="str">
        <f t="shared" si="12"/>
        <v/>
      </c>
      <c r="Q416" s="122" t="str">
        <f t="shared" si="13"/>
        <v/>
      </c>
    </row>
    <row r="417" spans="3:17" x14ac:dyDescent="0.3">
      <c r="C417" s="112" t="str">
        <f>IF(B417="","",VLOOKUP(B417,'Carbon Asset Database'!$A$3:$AB$876,12,0))</f>
        <v/>
      </c>
      <c r="D417" s="108" t="str">
        <f>IF(B417="","",(VLOOKUP(B417,'Carbon Asset Database'!$A$3:$AB$876,4,0)&amp;" - "&amp;(VLOOKUP(B417,'Carbon Asset Database'!$A$3:$AB$876,5,0))))</f>
        <v/>
      </c>
      <c r="E417" s="108" t="str">
        <f>IF(B417="","",VLOOKUP(B417,'Carbon Asset Database'!$A$3:$AB$876,14,0))</f>
        <v/>
      </c>
      <c r="F417" s="116"/>
      <c r="G417" s="113" t="str">
        <f>IF(B417="","",F417*(VLOOKUP(B417,'Carbon Asset Database'!$A$3:$AB$876,16,0)))</f>
        <v/>
      </c>
      <c r="H417" s="116"/>
      <c r="I417" s="113" t="str">
        <f>IF(H417="","",IF(H417="Default",VLOOKUP(B417,'Carbon Asset Database'!$A$3:$AB$876,21,0),"N/A"))</f>
        <v/>
      </c>
      <c r="J417" s="113" t="str">
        <f>IF(H417="","",IF(H417="Default",VLOOKUP(B417,'Carbon Asset Database'!$A$3:$AB$876,22,0),"N/A"))</f>
        <v/>
      </c>
      <c r="K417" s="116"/>
      <c r="L417" s="116"/>
      <c r="M417" s="116" t="str">
        <f>IF(B417="","",F417*VLOOKUP(B417,'Carbon Asset Database'!$A$3:$AB$876,18,0))</f>
        <v/>
      </c>
      <c r="N417" s="116" t="str">
        <f>IF(B417="","",IF(H417="Default",F417*(VLOOKUP(B417,'Carbon Asset Database'!$A$3:$AB$876,19,0)),(G417/1000*K417*$U$2+G417/1000*L417*$U$3)))</f>
        <v/>
      </c>
      <c r="O417" s="121" t="str">
        <f>IF(A417="","",VLOOKUP(A417,'Dropdown lists'!$T$2:$U$18,2,0))</f>
        <v/>
      </c>
      <c r="P417" s="122" t="str">
        <f t="shared" si="12"/>
        <v/>
      </c>
      <c r="Q417" s="122" t="str">
        <f t="shared" si="13"/>
        <v/>
      </c>
    </row>
    <row r="418" spans="3:17" x14ac:dyDescent="0.3">
      <c r="C418" s="112" t="str">
        <f>IF(B418="","",VLOOKUP(B418,'Carbon Asset Database'!$A$3:$AB$876,12,0))</f>
        <v/>
      </c>
      <c r="D418" s="108" t="str">
        <f>IF(B418="","",(VLOOKUP(B418,'Carbon Asset Database'!$A$3:$AB$876,4,0)&amp;" - "&amp;(VLOOKUP(B418,'Carbon Asset Database'!$A$3:$AB$876,5,0))))</f>
        <v/>
      </c>
      <c r="E418" s="108" t="str">
        <f>IF(B418="","",VLOOKUP(B418,'Carbon Asset Database'!$A$3:$AB$876,14,0))</f>
        <v/>
      </c>
      <c r="F418" s="116"/>
      <c r="G418" s="113" t="str">
        <f>IF(B418="","",F418*(VLOOKUP(B418,'Carbon Asset Database'!$A$3:$AB$876,16,0)))</f>
        <v/>
      </c>
      <c r="H418" s="116"/>
      <c r="I418" s="113" t="str">
        <f>IF(H418="","",IF(H418="Default",VLOOKUP(B418,'Carbon Asset Database'!$A$3:$AB$876,21,0),"N/A"))</f>
        <v/>
      </c>
      <c r="J418" s="113" t="str">
        <f>IF(H418="","",IF(H418="Default",VLOOKUP(B418,'Carbon Asset Database'!$A$3:$AB$876,22,0),"N/A"))</f>
        <v/>
      </c>
      <c r="K418" s="116"/>
      <c r="L418" s="116"/>
      <c r="M418" s="116" t="str">
        <f>IF(B418="","",F418*VLOOKUP(B418,'Carbon Asset Database'!$A$3:$AB$876,18,0))</f>
        <v/>
      </c>
      <c r="N418" s="116" t="str">
        <f>IF(B418="","",IF(H418="Default",F418*(VLOOKUP(B418,'Carbon Asset Database'!$A$3:$AB$876,19,0)),(G418/1000*K418*$U$2+G418/1000*L418*$U$3)))</f>
        <v/>
      </c>
      <c r="O418" s="121" t="str">
        <f>IF(A418="","",VLOOKUP(A418,'Dropdown lists'!$T$2:$U$18,2,0))</f>
        <v/>
      </c>
      <c r="P418" s="122" t="str">
        <f t="shared" si="12"/>
        <v/>
      </c>
      <c r="Q418" s="122" t="str">
        <f t="shared" si="13"/>
        <v/>
      </c>
    </row>
    <row r="419" spans="3:17" x14ac:dyDescent="0.3">
      <c r="C419" s="112" t="str">
        <f>IF(B419="","",VLOOKUP(B419,'Carbon Asset Database'!$A$3:$AB$876,12,0))</f>
        <v/>
      </c>
      <c r="D419" s="108" t="str">
        <f>IF(B419="","",(VLOOKUP(B419,'Carbon Asset Database'!$A$3:$AB$876,4,0)&amp;" - "&amp;(VLOOKUP(B419,'Carbon Asset Database'!$A$3:$AB$876,5,0))))</f>
        <v/>
      </c>
      <c r="E419" s="108" t="str">
        <f>IF(B419="","",VLOOKUP(B419,'Carbon Asset Database'!$A$3:$AB$876,14,0))</f>
        <v/>
      </c>
      <c r="F419" s="116"/>
      <c r="G419" s="113" t="str">
        <f>IF(B419="","",F419*(VLOOKUP(B419,'Carbon Asset Database'!$A$3:$AB$876,16,0)))</f>
        <v/>
      </c>
      <c r="H419" s="116"/>
      <c r="I419" s="113" t="str">
        <f>IF(H419="","",IF(H419="Default",VLOOKUP(B419,'Carbon Asset Database'!$A$3:$AB$876,21,0),"N/A"))</f>
        <v/>
      </c>
      <c r="J419" s="113" t="str">
        <f>IF(H419="","",IF(H419="Default",VLOOKUP(B419,'Carbon Asset Database'!$A$3:$AB$876,22,0),"N/A"))</f>
        <v/>
      </c>
      <c r="K419" s="116"/>
      <c r="L419" s="116"/>
      <c r="M419" s="116" t="str">
        <f>IF(B419="","",F419*VLOOKUP(B419,'Carbon Asset Database'!$A$3:$AB$876,18,0))</f>
        <v/>
      </c>
      <c r="N419" s="116" t="str">
        <f>IF(B419="","",IF(H419="Default",F419*(VLOOKUP(B419,'Carbon Asset Database'!$A$3:$AB$876,19,0)),(G419/1000*K419*$U$2+G419/1000*L419*$U$3)))</f>
        <v/>
      </c>
      <c r="O419" s="121" t="str">
        <f>IF(A419="","",VLOOKUP(A419,'Dropdown lists'!$T$2:$U$18,2,0))</f>
        <v/>
      </c>
      <c r="P419" s="122" t="str">
        <f t="shared" si="12"/>
        <v/>
      </c>
      <c r="Q419" s="122" t="str">
        <f t="shared" si="13"/>
        <v/>
      </c>
    </row>
    <row r="420" spans="3:17" x14ac:dyDescent="0.3">
      <c r="C420" s="112" t="str">
        <f>IF(B420="","",VLOOKUP(B420,'Carbon Asset Database'!$A$3:$AB$876,12,0))</f>
        <v/>
      </c>
      <c r="D420" s="108" t="str">
        <f>IF(B420="","",(VLOOKUP(B420,'Carbon Asset Database'!$A$3:$AB$876,4,0)&amp;" - "&amp;(VLOOKUP(B420,'Carbon Asset Database'!$A$3:$AB$876,5,0))))</f>
        <v/>
      </c>
      <c r="E420" s="108" t="str">
        <f>IF(B420="","",VLOOKUP(B420,'Carbon Asset Database'!$A$3:$AB$876,14,0))</f>
        <v/>
      </c>
      <c r="F420" s="116"/>
      <c r="G420" s="113" t="str">
        <f>IF(B420="","",F420*(VLOOKUP(B420,'Carbon Asset Database'!$A$3:$AB$876,16,0)))</f>
        <v/>
      </c>
      <c r="H420" s="116"/>
      <c r="I420" s="113" t="str">
        <f>IF(H420="","",IF(H420="Default",VLOOKUP(B420,'Carbon Asset Database'!$A$3:$AB$876,21,0),"N/A"))</f>
        <v/>
      </c>
      <c r="J420" s="113" t="str">
        <f>IF(H420="","",IF(H420="Default",VLOOKUP(B420,'Carbon Asset Database'!$A$3:$AB$876,22,0),"N/A"))</f>
        <v/>
      </c>
      <c r="K420" s="116"/>
      <c r="L420" s="116"/>
      <c r="M420" s="116" t="str">
        <f>IF(B420="","",F420*VLOOKUP(B420,'Carbon Asset Database'!$A$3:$AB$876,18,0))</f>
        <v/>
      </c>
      <c r="N420" s="116" t="str">
        <f>IF(B420="","",IF(H420="Default",F420*(VLOOKUP(B420,'Carbon Asset Database'!$A$3:$AB$876,19,0)),(G420/1000*K420*$U$2+G420/1000*L420*$U$3)))</f>
        <v/>
      </c>
      <c r="O420" s="121" t="str">
        <f>IF(A420="","",VLOOKUP(A420,'Dropdown lists'!$T$2:$U$18,2,0))</f>
        <v/>
      </c>
      <c r="P420" s="122" t="str">
        <f t="shared" si="12"/>
        <v/>
      </c>
      <c r="Q420" s="122" t="str">
        <f t="shared" si="13"/>
        <v/>
      </c>
    </row>
    <row r="421" spans="3:17" x14ac:dyDescent="0.3">
      <c r="C421" s="112" t="str">
        <f>IF(B421="","",VLOOKUP(B421,'Carbon Asset Database'!$A$3:$AB$876,12,0))</f>
        <v/>
      </c>
      <c r="D421" s="108" t="str">
        <f>IF(B421="","",(VLOOKUP(B421,'Carbon Asset Database'!$A$3:$AB$876,4,0)&amp;" - "&amp;(VLOOKUP(B421,'Carbon Asset Database'!$A$3:$AB$876,5,0))))</f>
        <v/>
      </c>
      <c r="E421" s="108" t="str">
        <f>IF(B421="","",VLOOKUP(B421,'Carbon Asset Database'!$A$3:$AB$876,14,0))</f>
        <v/>
      </c>
      <c r="F421" s="116"/>
      <c r="G421" s="113" t="str">
        <f>IF(B421="","",F421*(VLOOKUP(B421,'Carbon Asset Database'!$A$3:$AB$876,16,0)))</f>
        <v/>
      </c>
      <c r="H421" s="116"/>
      <c r="I421" s="113" t="str">
        <f>IF(H421="","",IF(H421="Default",VLOOKUP(B421,'Carbon Asset Database'!$A$3:$AB$876,21,0),"N/A"))</f>
        <v/>
      </c>
      <c r="J421" s="113" t="str">
        <f>IF(H421="","",IF(H421="Default",VLOOKUP(B421,'Carbon Asset Database'!$A$3:$AB$876,22,0),"N/A"))</f>
        <v/>
      </c>
      <c r="K421" s="116"/>
      <c r="L421" s="116"/>
      <c r="M421" s="116" t="str">
        <f>IF(B421="","",F421*VLOOKUP(B421,'Carbon Asset Database'!$A$3:$AB$876,18,0))</f>
        <v/>
      </c>
      <c r="N421" s="116" t="str">
        <f>IF(B421="","",IF(H421="Default",F421*(VLOOKUP(B421,'Carbon Asset Database'!$A$3:$AB$876,19,0)),(G421/1000*K421*$U$2+G421/1000*L421*$U$3)))</f>
        <v/>
      </c>
      <c r="O421" s="121" t="str">
        <f>IF(A421="","",VLOOKUP(A421,'Dropdown lists'!$T$2:$U$18,2,0))</f>
        <v/>
      </c>
      <c r="P421" s="122" t="str">
        <f t="shared" si="12"/>
        <v/>
      </c>
      <c r="Q421" s="122" t="str">
        <f t="shared" si="13"/>
        <v/>
      </c>
    </row>
    <row r="422" spans="3:17" x14ac:dyDescent="0.3">
      <c r="C422" s="112" t="str">
        <f>IF(B422="","",VLOOKUP(B422,'Carbon Asset Database'!$A$3:$AB$876,12,0))</f>
        <v/>
      </c>
      <c r="D422" s="108" t="str">
        <f>IF(B422="","",(VLOOKUP(B422,'Carbon Asset Database'!$A$3:$AB$876,4,0)&amp;" - "&amp;(VLOOKUP(B422,'Carbon Asset Database'!$A$3:$AB$876,5,0))))</f>
        <v/>
      </c>
      <c r="E422" s="108" t="str">
        <f>IF(B422="","",VLOOKUP(B422,'Carbon Asset Database'!$A$3:$AB$876,14,0))</f>
        <v/>
      </c>
      <c r="F422" s="116"/>
      <c r="G422" s="113" t="str">
        <f>IF(B422="","",F422*(VLOOKUP(B422,'Carbon Asset Database'!$A$3:$AB$876,16,0)))</f>
        <v/>
      </c>
      <c r="H422" s="116"/>
      <c r="I422" s="113" t="str">
        <f>IF(H422="","",IF(H422="Default",VLOOKUP(B422,'Carbon Asset Database'!$A$3:$AB$876,21,0),"N/A"))</f>
        <v/>
      </c>
      <c r="J422" s="113" t="str">
        <f>IF(H422="","",IF(H422="Default",VLOOKUP(B422,'Carbon Asset Database'!$A$3:$AB$876,22,0),"N/A"))</f>
        <v/>
      </c>
      <c r="K422" s="116"/>
      <c r="L422" s="116"/>
      <c r="M422" s="116" t="str">
        <f>IF(B422="","",F422*VLOOKUP(B422,'Carbon Asset Database'!$A$3:$AB$876,18,0))</f>
        <v/>
      </c>
      <c r="N422" s="116" t="str">
        <f>IF(B422="","",IF(H422="Default",F422*(VLOOKUP(B422,'Carbon Asset Database'!$A$3:$AB$876,19,0)),(G422/1000*K422*$U$2+G422/1000*L422*$U$3)))</f>
        <v/>
      </c>
      <c r="O422" s="121" t="str">
        <f>IF(A422="","",VLOOKUP(A422,'Dropdown lists'!$T$2:$U$18,2,0))</f>
        <v/>
      </c>
      <c r="P422" s="122" t="str">
        <f t="shared" si="12"/>
        <v/>
      </c>
      <c r="Q422" s="122" t="str">
        <f t="shared" si="13"/>
        <v/>
      </c>
    </row>
    <row r="423" spans="3:17" x14ac:dyDescent="0.3">
      <c r="C423" s="112" t="str">
        <f>IF(B423="","",VLOOKUP(B423,'Carbon Asset Database'!$A$3:$AB$876,12,0))</f>
        <v/>
      </c>
      <c r="D423" s="108" t="str">
        <f>IF(B423="","",(VLOOKUP(B423,'Carbon Asset Database'!$A$3:$AB$876,4,0)&amp;" - "&amp;(VLOOKUP(B423,'Carbon Asset Database'!$A$3:$AB$876,5,0))))</f>
        <v/>
      </c>
      <c r="E423" s="108" t="str">
        <f>IF(B423="","",VLOOKUP(B423,'Carbon Asset Database'!$A$3:$AB$876,14,0))</f>
        <v/>
      </c>
      <c r="F423" s="116"/>
      <c r="G423" s="113" t="str">
        <f>IF(B423="","",F423*(VLOOKUP(B423,'Carbon Asset Database'!$A$3:$AB$876,16,0)))</f>
        <v/>
      </c>
      <c r="H423" s="116"/>
      <c r="I423" s="113" t="str">
        <f>IF(H423="","",IF(H423="Default",VLOOKUP(B423,'Carbon Asset Database'!$A$3:$AB$876,21,0),"N/A"))</f>
        <v/>
      </c>
      <c r="J423" s="113" t="str">
        <f>IF(H423="","",IF(H423="Default",VLOOKUP(B423,'Carbon Asset Database'!$A$3:$AB$876,22,0),"N/A"))</f>
        <v/>
      </c>
      <c r="K423" s="116"/>
      <c r="L423" s="116"/>
      <c r="M423" s="116" t="str">
        <f>IF(B423="","",F423*VLOOKUP(B423,'Carbon Asset Database'!$A$3:$AB$876,18,0))</f>
        <v/>
      </c>
      <c r="N423" s="116" t="str">
        <f>IF(B423="","",IF(H423="Default",F423*(VLOOKUP(B423,'Carbon Asset Database'!$A$3:$AB$876,19,0)),(G423/1000*K423*$U$2+G423/1000*L423*$U$3)))</f>
        <v/>
      </c>
      <c r="O423" s="121" t="str">
        <f>IF(A423="","",VLOOKUP(A423,'Dropdown lists'!$T$2:$U$18,2,0))</f>
        <v/>
      </c>
      <c r="P423" s="122" t="str">
        <f t="shared" si="12"/>
        <v/>
      </c>
      <c r="Q423" s="122" t="str">
        <f t="shared" si="13"/>
        <v/>
      </c>
    </row>
    <row r="424" spans="3:17" x14ac:dyDescent="0.3">
      <c r="C424" s="112" t="str">
        <f>IF(B424="","",VLOOKUP(B424,'Carbon Asset Database'!$A$3:$AB$876,12,0))</f>
        <v/>
      </c>
      <c r="D424" s="108" t="str">
        <f>IF(B424="","",(VLOOKUP(B424,'Carbon Asset Database'!$A$3:$AB$876,4,0)&amp;" - "&amp;(VLOOKUP(B424,'Carbon Asset Database'!$A$3:$AB$876,5,0))))</f>
        <v/>
      </c>
      <c r="E424" s="108" t="str">
        <f>IF(B424="","",VLOOKUP(B424,'Carbon Asset Database'!$A$3:$AB$876,14,0))</f>
        <v/>
      </c>
      <c r="F424" s="116"/>
      <c r="G424" s="113" t="str">
        <f>IF(B424="","",F424*(VLOOKUP(B424,'Carbon Asset Database'!$A$3:$AB$876,16,0)))</f>
        <v/>
      </c>
      <c r="H424" s="116"/>
      <c r="I424" s="113" t="str">
        <f>IF(H424="","",IF(H424="Default",VLOOKUP(B424,'Carbon Asset Database'!$A$3:$AB$876,21,0),"N/A"))</f>
        <v/>
      </c>
      <c r="J424" s="113" t="str">
        <f>IF(H424="","",IF(H424="Default",VLOOKUP(B424,'Carbon Asset Database'!$A$3:$AB$876,22,0),"N/A"))</f>
        <v/>
      </c>
      <c r="K424" s="116"/>
      <c r="L424" s="116"/>
      <c r="M424" s="116" t="str">
        <f>IF(B424="","",F424*VLOOKUP(B424,'Carbon Asset Database'!$A$3:$AB$876,18,0))</f>
        <v/>
      </c>
      <c r="N424" s="116" t="str">
        <f>IF(B424="","",IF(H424="Default",F424*(VLOOKUP(B424,'Carbon Asset Database'!$A$3:$AB$876,19,0)),(G424/1000*K424*$U$2+G424/1000*L424*$U$3)))</f>
        <v/>
      </c>
      <c r="O424" s="121" t="str">
        <f>IF(A424="","",VLOOKUP(A424,'Dropdown lists'!$T$2:$U$18,2,0))</f>
        <v/>
      </c>
      <c r="P424" s="122" t="str">
        <f t="shared" si="12"/>
        <v/>
      </c>
      <c r="Q424" s="122" t="str">
        <f t="shared" si="13"/>
        <v/>
      </c>
    </row>
    <row r="425" spans="3:17" x14ac:dyDescent="0.3">
      <c r="C425" s="112" t="str">
        <f>IF(B425="","",VLOOKUP(B425,'Carbon Asset Database'!$A$3:$AB$876,12,0))</f>
        <v/>
      </c>
      <c r="D425" s="108" t="str">
        <f>IF(B425="","",(VLOOKUP(B425,'Carbon Asset Database'!$A$3:$AB$876,4,0)&amp;" - "&amp;(VLOOKUP(B425,'Carbon Asset Database'!$A$3:$AB$876,5,0))))</f>
        <v/>
      </c>
      <c r="E425" s="108" t="str">
        <f>IF(B425="","",VLOOKUP(B425,'Carbon Asset Database'!$A$3:$AB$876,14,0))</f>
        <v/>
      </c>
      <c r="F425" s="116"/>
      <c r="G425" s="113" t="str">
        <f>IF(B425="","",F425*(VLOOKUP(B425,'Carbon Asset Database'!$A$3:$AB$876,16,0)))</f>
        <v/>
      </c>
      <c r="H425" s="116"/>
      <c r="I425" s="113" t="str">
        <f>IF(H425="","",IF(H425="Default",VLOOKUP(B425,'Carbon Asset Database'!$A$3:$AB$876,21,0),"N/A"))</f>
        <v/>
      </c>
      <c r="J425" s="113" t="str">
        <f>IF(H425="","",IF(H425="Default",VLOOKUP(B425,'Carbon Asset Database'!$A$3:$AB$876,22,0),"N/A"))</f>
        <v/>
      </c>
      <c r="K425" s="116"/>
      <c r="L425" s="116"/>
      <c r="M425" s="116" t="str">
        <f>IF(B425="","",F425*VLOOKUP(B425,'Carbon Asset Database'!$A$3:$AB$876,18,0))</f>
        <v/>
      </c>
      <c r="N425" s="116" t="str">
        <f>IF(B425="","",IF(H425="Default",F425*(VLOOKUP(B425,'Carbon Asset Database'!$A$3:$AB$876,19,0)),(G425/1000*K425*$U$2+G425/1000*L425*$U$3)))</f>
        <v/>
      </c>
      <c r="O425" s="121" t="str">
        <f>IF(A425="","",VLOOKUP(A425,'Dropdown lists'!$T$2:$U$18,2,0))</f>
        <v/>
      </c>
      <c r="P425" s="122" t="str">
        <f t="shared" si="12"/>
        <v/>
      </c>
      <c r="Q425" s="122" t="str">
        <f t="shared" si="13"/>
        <v/>
      </c>
    </row>
    <row r="426" spans="3:17" x14ac:dyDescent="0.3">
      <c r="C426" s="112" t="str">
        <f>IF(B426="","",VLOOKUP(B426,'Carbon Asset Database'!$A$3:$AB$876,12,0))</f>
        <v/>
      </c>
      <c r="D426" s="108" t="str">
        <f>IF(B426="","",(VLOOKUP(B426,'Carbon Asset Database'!$A$3:$AB$876,4,0)&amp;" - "&amp;(VLOOKUP(B426,'Carbon Asset Database'!$A$3:$AB$876,5,0))))</f>
        <v/>
      </c>
      <c r="E426" s="108" t="str">
        <f>IF(B426="","",VLOOKUP(B426,'Carbon Asset Database'!$A$3:$AB$876,14,0))</f>
        <v/>
      </c>
      <c r="F426" s="116"/>
      <c r="G426" s="113" t="str">
        <f>IF(B426="","",F426*(VLOOKUP(B426,'Carbon Asset Database'!$A$3:$AB$876,16,0)))</f>
        <v/>
      </c>
      <c r="H426" s="116"/>
      <c r="I426" s="113" t="str">
        <f>IF(H426="","",IF(H426="Default",VLOOKUP(B426,'Carbon Asset Database'!$A$3:$AB$876,21,0),"N/A"))</f>
        <v/>
      </c>
      <c r="J426" s="113" t="str">
        <f>IF(H426="","",IF(H426="Default",VLOOKUP(B426,'Carbon Asset Database'!$A$3:$AB$876,22,0),"N/A"))</f>
        <v/>
      </c>
      <c r="K426" s="116"/>
      <c r="L426" s="116"/>
      <c r="M426" s="116" t="str">
        <f>IF(B426="","",F426*VLOOKUP(B426,'Carbon Asset Database'!$A$3:$AB$876,18,0))</f>
        <v/>
      </c>
      <c r="N426" s="116" t="str">
        <f>IF(B426="","",IF(H426="Default",F426*(VLOOKUP(B426,'Carbon Asset Database'!$A$3:$AB$876,19,0)),(G426/1000*K426*$U$2+G426/1000*L426*$U$3)))</f>
        <v/>
      </c>
      <c r="O426" s="121" t="str">
        <f>IF(A426="","",VLOOKUP(A426,'Dropdown lists'!$T$2:$U$18,2,0))</f>
        <v/>
      </c>
      <c r="P426" s="122" t="str">
        <f t="shared" si="12"/>
        <v/>
      </c>
      <c r="Q426" s="122" t="str">
        <f t="shared" si="13"/>
        <v/>
      </c>
    </row>
    <row r="427" spans="3:17" x14ac:dyDescent="0.3">
      <c r="C427" s="112" t="str">
        <f>IF(B427="","",VLOOKUP(B427,'Carbon Asset Database'!$A$3:$AB$876,12,0))</f>
        <v/>
      </c>
      <c r="D427" s="108" t="str">
        <f>IF(B427="","",(VLOOKUP(B427,'Carbon Asset Database'!$A$3:$AB$876,4,0)&amp;" - "&amp;(VLOOKUP(B427,'Carbon Asset Database'!$A$3:$AB$876,5,0))))</f>
        <v/>
      </c>
      <c r="E427" s="108" t="str">
        <f>IF(B427="","",VLOOKUP(B427,'Carbon Asset Database'!$A$3:$AB$876,14,0))</f>
        <v/>
      </c>
      <c r="F427" s="116"/>
      <c r="G427" s="113" t="str">
        <f>IF(B427="","",F427*(VLOOKUP(B427,'Carbon Asset Database'!$A$3:$AB$876,16,0)))</f>
        <v/>
      </c>
      <c r="H427" s="116"/>
      <c r="I427" s="113" t="str">
        <f>IF(H427="","",IF(H427="Default",VLOOKUP(B427,'Carbon Asset Database'!$A$3:$AB$876,21,0),"N/A"))</f>
        <v/>
      </c>
      <c r="J427" s="113" t="str">
        <f>IF(H427="","",IF(H427="Default",VLOOKUP(B427,'Carbon Asset Database'!$A$3:$AB$876,22,0),"N/A"))</f>
        <v/>
      </c>
      <c r="K427" s="116"/>
      <c r="L427" s="116"/>
      <c r="M427" s="116" t="str">
        <f>IF(B427="","",F427*VLOOKUP(B427,'Carbon Asset Database'!$A$3:$AB$876,18,0))</f>
        <v/>
      </c>
      <c r="N427" s="116" t="str">
        <f>IF(B427="","",IF(H427="Default",F427*(VLOOKUP(B427,'Carbon Asset Database'!$A$3:$AB$876,19,0)),(G427/1000*K427*$U$2+G427/1000*L427*$U$3)))</f>
        <v/>
      </c>
      <c r="O427" s="121" t="str">
        <f>IF(A427="","",VLOOKUP(A427,'Dropdown lists'!$T$2:$U$18,2,0))</f>
        <v/>
      </c>
      <c r="P427" s="122" t="str">
        <f t="shared" si="12"/>
        <v/>
      </c>
      <c r="Q427" s="122" t="str">
        <f t="shared" si="13"/>
        <v/>
      </c>
    </row>
    <row r="428" spans="3:17" x14ac:dyDescent="0.3">
      <c r="C428" s="112" t="str">
        <f>IF(B428="","",VLOOKUP(B428,'Carbon Asset Database'!$A$3:$AB$876,12,0))</f>
        <v/>
      </c>
      <c r="D428" s="108" t="str">
        <f>IF(B428="","",(VLOOKUP(B428,'Carbon Asset Database'!$A$3:$AB$876,4,0)&amp;" - "&amp;(VLOOKUP(B428,'Carbon Asset Database'!$A$3:$AB$876,5,0))))</f>
        <v/>
      </c>
      <c r="E428" s="108" t="str">
        <f>IF(B428="","",VLOOKUP(B428,'Carbon Asset Database'!$A$3:$AB$876,14,0))</f>
        <v/>
      </c>
      <c r="F428" s="116"/>
      <c r="G428" s="113" t="str">
        <f>IF(B428="","",F428*(VLOOKUP(B428,'Carbon Asset Database'!$A$3:$AB$876,16,0)))</f>
        <v/>
      </c>
      <c r="H428" s="116"/>
      <c r="I428" s="113" t="str">
        <f>IF(H428="","",IF(H428="Default",VLOOKUP(B428,'Carbon Asset Database'!$A$3:$AB$876,21,0),"N/A"))</f>
        <v/>
      </c>
      <c r="J428" s="113" t="str">
        <f>IF(H428="","",IF(H428="Default",VLOOKUP(B428,'Carbon Asset Database'!$A$3:$AB$876,22,0),"N/A"))</f>
        <v/>
      </c>
      <c r="K428" s="116"/>
      <c r="L428" s="116"/>
      <c r="M428" s="116" t="str">
        <f>IF(B428="","",F428*VLOOKUP(B428,'Carbon Asset Database'!$A$3:$AB$876,18,0))</f>
        <v/>
      </c>
      <c r="N428" s="116" t="str">
        <f>IF(B428="","",IF(H428="Default",F428*(VLOOKUP(B428,'Carbon Asset Database'!$A$3:$AB$876,19,0)),(G428/1000*K428*$U$2+G428/1000*L428*$U$3)))</f>
        <v/>
      </c>
      <c r="O428" s="121" t="str">
        <f>IF(A428="","",VLOOKUP(A428,'Dropdown lists'!$T$2:$U$18,2,0))</f>
        <v/>
      </c>
      <c r="P428" s="122" t="str">
        <f t="shared" si="12"/>
        <v/>
      </c>
      <c r="Q428" s="122" t="str">
        <f t="shared" si="13"/>
        <v/>
      </c>
    </row>
    <row r="429" spans="3:17" x14ac:dyDescent="0.3">
      <c r="C429" s="112" t="str">
        <f>IF(B429="","",VLOOKUP(B429,'Carbon Asset Database'!$A$3:$AB$876,12,0))</f>
        <v/>
      </c>
      <c r="D429" s="108" t="str">
        <f>IF(B429="","",(VLOOKUP(B429,'Carbon Asset Database'!$A$3:$AB$876,4,0)&amp;" - "&amp;(VLOOKUP(B429,'Carbon Asset Database'!$A$3:$AB$876,5,0))))</f>
        <v/>
      </c>
      <c r="E429" s="108" t="str">
        <f>IF(B429="","",VLOOKUP(B429,'Carbon Asset Database'!$A$3:$AB$876,14,0))</f>
        <v/>
      </c>
      <c r="F429" s="116"/>
      <c r="G429" s="113" t="str">
        <f>IF(B429="","",F429*(VLOOKUP(B429,'Carbon Asset Database'!$A$3:$AB$876,16,0)))</f>
        <v/>
      </c>
      <c r="H429" s="116"/>
      <c r="I429" s="113" t="str">
        <f>IF(H429="","",IF(H429="Default",VLOOKUP(B429,'Carbon Asset Database'!$A$3:$AB$876,21,0),"N/A"))</f>
        <v/>
      </c>
      <c r="J429" s="113" t="str">
        <f>IF(H429="","",IF(H429="Default",VLOOKUP(B429,'Carbon Asset Database'!$A$3:$AB$876,22,0),"N/A"))</f>
        <v/>
      </c>
      <c r="K429" s="116"/>
      <c r="L429" s="116"/>
      <c r="M429" s="116" t="str">
        <f>IF(B429="","",F429*VLOOKUP(B429,'Carbon Asset Database'!$A$3:$AB$876,18,0))</f>
        <v/>
      </c>
      <c r="N429" s="116" t="str">
        <f>IF(B429="","",IF(H429="Default",F429*(VLOOKUP(B429,'Carbon Asset Database'!$A$3:$AB$876,19,0)),(G429/1000*K429*$U$2+G429/1000*L429*$U$3)))</f>
        <v/>
      </c>
      <c r="O429" s="121" t="str">
        <f>IF(A429="","",VLOOKUP(A429,'Dropdown lists'!$T$2:$U$18,2,0))</f>
        <v/>
      </c>
      <c r="P429" s="122" t="str">
        <f t="shared" si="12"/>
        <v/>
      </c>
      <c r="Q429" s="122" t="str">
        <f t="shared" si="13"/>
        <v/>
      </c>
    </row>
    <row r="430" spans="3:17" x14ac:dyDescent="0.3">
      <c r="C430" s="112" t="str">
        <f>IF(B430="","",VLOOKUP(B430,'Carbon Asset Database'!$A$3:$AB$876,12,0))</f>
        <v/>
      </c>
      <c r="D430" s="108" t="str">
        <f>IF(B430="","",(VLOOKUP(B430,'Carbon Asset Database'!$A$3:$AB$876,4,0)&amp;" - "&amp;(VLOOKUP(B430,'Carbon Asset Database'!$A$3:$AB$876,5,0))))</f>
        <v/>
      </c>
      <c r="E430" s="108" t="str">
        <f>IF(B430="","",VLOOKUP(B430,'Carbon Asset Database'!$A$3:$AB$876,14,0))</f>
        <v/>
      </c>
      <c r="F430" s="116"/>
      <c r="G430" s="113" t="str">
        <f>IF(B430="","",F430*(VLOOKUP(B430,'Carbon Asset Database'!$A$3:$AB$876,16,0)))</f>
        <v/>
      </c>
      <c r="H430" s="116"/>
      <c r="I430" s="113" t="str">
        <f>IF(H430="","",IF(H430="Default",VLOOKUP(B430,'Carbon Asset Database'!$A$3:$AB$876,21,0),"N/A"))</f>
        <v/>
      </c>
      <c r="J430" s="113" t="str">
        <f>IF(H430="","",IF(H430="Default",VLOOKUP(B430,'Carbon Asset Database'!$A$3:$AB$876,22,0),"N/A"))</f>
        <v/>
      </c>
      <c r="K430" s="116"/>
      <c r="L430" s="116"/>
      <c r="M430" s="116" t="str">
        <f>IF(B430="","",F430*VLOOKUP(B430,'Carbon Asset Database'!$A$3:$AB$876,18,0))</f>
        <v/>
      </c>
      <c r="N430" s="116" t="str">
        <f>IF(B430="","",IF(H430="Default",F430*(VLOOKUP(B430,'Carbon Asset Database'!$A$3:$AB$876,19,0)),(G430/1000*K430*$U$2+G430/1000*L430*$U$3)))</f>
        <v/>
      </c>
      <c r="O430" s="121" t="str">
        <f>IF(A430="","",VLOOKUP(A430,'Dropdown lists'!$T$2:$U$18,2,0))</f>
        <v/>
      </c>
      <c r="P430" s="122" t="str">
        <f t="shared" si="12"/>
        <v/>
      </c>
      <c r="Q430" s="122" t="str">
        <f t="shared" si="13"/>
        <v/>
      </c>
    </row>
    <row r="431" spans="3:17" x14ac:dyDescent="0.3">
      <c r="C431" s="112" t="str">
        <f>IF(B431="","",VLOOKUP(B431,'Carbon Asset Database'!$A$3:$AB$876,12,0))</f>
        <v/>
      </c>
      <c r="D431" s="108" t="str">
        <f>IF(B431="","",(VLOOKUP(B431,'Carbon Asset Database'!$A$3:$AB$876,4,0)&amp;" - "&amp;(VLOOKUP(B431,'Carbon Asset Database'!$A$3:$AB$876,5,0))))</f>
        <v/>
      </c>
      <c r="E431" s="108" t="str">
        <f>IF(B431="","",VLOOKUP(B431,'Carbon Asset Database'!$A$3:$AB$876,14,0))</f>
        <v/>
      </c>
      <c r="F431" s="116"/>
      <c r="G431" s="113" t="str">
        <f>IF(B431="","",F431*(VLOOKUP(B431,'Carbon Asset Database'!$A$3:$AB$876,16,0)))</f>
        <v/>
      </c>
      <c r="H431" s="116"/>
      <c r="I431" s="113" t="str">
        <f>IF(H431="","",IF(H431="Default",VLOOKUP(B431,'Carbon Asset Database'!$A$3:$AB$876,21,0),"N/A"))</f>
        <v/>
      </c>
      <c r="J431" s="113" t="str">
        <f>IF(H431="","",IF(H431="Default",VLOOKUP(B431,'Carbon Asset Database'!$A$3:$AB$876,22,0),"N/A"))</f>
        <v/>
      </c>
      <c r="K431" s="116"/>
      <c r="L431" s="116"/>
      <c r="M431" s="116" t="str">
        <f>IF(B431="","",F431*VLOOKUP(B431,'Carbon Asset Database'!$A$3:$AB$876,18,0))</f>
        <v/>
      </c>
      <c r="N431" s="116" t="str">
        <f>IF(B431="","",IF(H431="Default",F431*(VLOOKUP(B431,'Carbon Asset Database'!$A$3:$AB$876,19,0)),(G431/1000*K431*$U$2+G431/1000*L431*$U$3)))</f>
        <v/>
      </c>
      <c r="O431" s="121" t="str">
        <f>IF(A431="","",VLOOKUP(A431,'Dropdown lists'!$T$2:$U$18,2,0))</f>
        <v/>
      </c>
      <c r="P431" s="122" t="str">
        <f t="shared" si="12"/>
        <v/>
      </c>
      <c r="Q431" s="122" t="str">
        <f t="shared" si="13"/>
        <v/>
      </c>
    </row>
    <row r="432" spans="3:17" x14ac:dyDescent="0.3">
      <c r="C432" s="112" t="str">
        <f>IF(B432="","",VLOOKUP(B432,'Carbon Asset Database'!$A$3:$AB$876,12,0))</f>
        <v/>
      </c>
      <c r="D432" s="108" t="str">
        <f>IF(B432="","",(VLOOKUP(B432,'Carbon Asset Database'!$A$3:$AB$876,4,0)&amp;" - "&amp;(VLOOKUP(B432,'Carbon Asset Database'!$A$3:$AB$876,5,0))))</f>
        <v/>
      </c>
      <c r="E432" s="108" t="str">
        <f>IF(B432="","",VLOOKUP(B432,'Carbon Asset Database'!$A$3:$AB$876,14,0))</f>
        <v/>
      </c>
      <c r="F432" s="116"/>
      <c r="G432" s="113" t="str">
        <f>IF(B432="","",F432*(VLOOKUP(B432,'Carbon Asset Database'!$A$3:$AB$876,16,0)))</f>
        <v/>
      </c>
      <c r="H432" s="116"/>
      <c r="I432" s="113" t="str">
        <f>IF(H432="","",IF(H432="Default",VLOOKUP(B432,'Carbon Asset Database'!$A$3:$AB$876,21,0),"N/A"))</f>
        <v/>
      </c>
      <c r="J432" s="113" t="str">
        <f>IF(H432="","",IF(H432="Default",VLOOKUP(B432,'Carbon Asset Database'!$A$3:$AB$876,22,0),"N/A"))</f>
        <v/>
      </c>
      <c r="K432" s="116"/>
      <c r="L432" s="116"/>
      <c r="M432" s="116" t="str">
        <f>IF(B432="","",F432*VLOOKUP(B432,'Carbon Asset Database'!$A$3:$AB$876,18,0))</f>
        <v/>
      </c>
      <c r="N432" s="116" t="str">
        <f>IF(B432="","",IF(H432="Default",F432*(VLOOKUP(B432,'Carbon Asset Database'!$A$3:$AB$876,19,0)),(G432/1000*K432*$U$2+G432/1000*L432*$U$3)))</f>
        <v/>
      </c>
      <c r="O432" s="121" t="str">
        <f>IF(A432="","",VLOOKUP(A432,'Dropdown lists'!$T$2:$U$18,2,0))</f>
        <v/>
      </c>
      <c r="P432" s="122" t="str">
        <f t="shared" si="12"/>
        <v/>
      </c>
      <c r="Q432" s="122" t="str">
        <f t="shared" si="13"/>
        <v/>
      </c>
    </row>
    <row r="433" spans="3:17" x14ac:dyDescent="0.3">
      <c r="C433" s="112" t="str">
        <f>IF(B433="","",VLOOKUP(B433,'Carbon Asset Database'!$A$3:$AB$876,12,0))</f>
        <v/>
      </c>
      <c r="D433" s="108" t="str">
        <f>IF(B433="","",(VLOOKUP(B433,'Carbon Asset Database'!$A$3:$AB$876,4,0)&amp;" - "&amp;(VLOOKUP(B433,'Carbon Asset Database'!$A$3:$AB$876,5,0))))</f>
        <v/>
      </c>
      <c r="E433" s="108" t="str">
        <f>IF(B433="","",VLOOKUP(B433,'Carbon Asset Database'!$A$3:$AB$876,14,0))</f>
        <v/>
      </c>
      <c r="F433" s="116"/>
      <c r="G433" s="113" t="str">
        <f>IF(B433="","",F433*(VLOOKUP(B433,'Carbon Asset Database'!$A$3:$AB$876,16,0)))</f>
        <v/>
      </c>
      <c r="H433" s="116"/>
      <c r="I433" s="113" t="str">
        <f>IF(H433="","",IF(H433="Default",VLOOKUP(B433,'Carbon Asset Database'!$A$3:$AB$876,21,0),"N/A"))</f>
        <v/>
      </c>
      <c r="J433" s="113" t="str">
        <f>IF(H433="","",IF(H433="Default",VLOOKUP(B433,'Carbon Asset Database'!$A$3:$AB$876,22,0),"N/A"))</f>
        <v/>
      </c>
      <c r="K433" s="116"/>
      <c r="L433" s="116"/>
      <c r="M433" s="116" t="str">
        <f>IF(B433="","",F433*VLOOKUP(B433,'Carbon Asset Database'!$A$3:$AB$876,18,0))</f>
        <v/>
      </c>
      <c r="N433" s="116" t="str">
        <f>IF(B433="","",IF(H433="Default",F433*(VLOOKUP(B433,'Carbon Asset Database'!$A$3:$AB$876,19,0)),(G433/1000*K433*$U$2+G433/1000*L433*$U$3)))</f>
        <v/>
      </c>
      <c r="O433" s="121" t="str">
        <f>IF(A433="","",VLOOKUP(A433,'Dropdown lists'!$T$2:$U$18,2,0))</f>
        <v/>
      </c>
      <c r="P433" s="122" t="str">
        <f t="shared" si="12"/>
        <v/>
      </c>
      <c r="Q433" s="122" t="str">
        <f t="shared" si="13"/>
        <v/>
      </c>
    </row>
    <row r="434" spans="3:17" x14ac:dyDescent="0.3">
      <c r="C434" s="112" t="str">
        <f>IF(B434="","",VLOOKUP(B434,'Carbon Asset Database'!$A$3:$AB$876,12,0))</f>
        <v/>
      </c>
      <c r="D434" s="108" t="str">
        <f>IF(B434="","",(VLOOKUP(B434,'Carbon Asset Database'!$A$3:$AB$876,4,0)&amp;" - "&amp;(VLOOKUP(B434,'Carbon Asset Database'!$A$3:$AB$876,5,0))))</f>
        <v/>
      </c>
      <c r="E434" s="108" t="str">
        <f>IF(B434="","",VLOOKUP(B434,'Carbon Asset Database'!$A$3:$AB$876,14,0))</f>
        <v/>
      </c>
      <c r="F434" s="116"/>
      <c r="G434" s="113" t="str">
        <f>IF(B434="","",F434*(VLOOKUP(B434,'Carbon Asset Database'!$A$3:$AB$876,16,0)))</f>
        <v/>
      </c>
      <c r="H434" s="116"/>
      <c r="I434" s="113" t="str">
        <f>IF(H434="","",IF(H434="Default",VLOOKUP(B434,'Carbon Asset Database'!$A$3:$AB$876,21,0),"N/A"))</f>
        <v/>
      </c>
      <c r="J434" s="113" t="str">
        <f>IF(H434="","",IF(H434="Default",VLOOKUP(B434,'Carbon Asset Database'!$A$3:$AB$876,22,0),"N/A"))</f>
        <v/>
      </c>
      <c r="K434" s="116"/>
      <c r="L434" s="116"/>
      <c r="M434" s="116" t="str">
        <f>IF(B434="","",F434*VLOOKUP(B434,'Carbon Asset Database'!$A$3:$AB$876,18,0))</f>
        <v/>
      </c>
      <c r="N434" s="116" t="str">
        <f>IF(B434="","",IF(H434="Default",F434*(VLOOKUP(B434,'Carbon Asset Database'!$A$3:$AB$876,19,0)),(G434/1000*K434*$U$2+G434/1000*L434*$U$3)))</f>
        <v/>
      </c>
      <c r="O434" s="121" t="str">
        <f>IF(A434="","",VLOOKUP(A434,'Dropdown lists'!$T$2:$U$18,2,0))</f>
        <v/>
      </c>
      <c r="P434" s="122" t="str">
        <f t="shared" si="12"/>
        <v/>
      </c>
      <c r="Q434" s="122" t="str">
        <f t="shared" si="13"/>
        <v/>
      </c>
    </row>
    <row r="435" spans="3:17" x14ac:dyDescent="0.3">
      <c r="C435" s="112" t="str">
        <f>IF(B435="","",VLOOKUP(B435,'Carbon Asset Database'!$A$3:$AB$876,12,0))</f>
        <v/>
      </c>
      <c r="D435" s="108" t="str">
        <f>IF(B435="","",(VLOOKUP(B435,'Carbon Asset Database'!$A$3:$AB$876,4,0)&amp;" - "&amp;(VLOOKUP(B435,'Carbon Asset Database'!$A$3:$AB$876,5,0))))</f>
        <v/>
      </c>
      <c r="E435" s="108" t="str">
        <f>IF(B435="","",VLOOKUP(B435,'Carbon Asset Database'!$A$3:$AB$876,14,0))</f>
        <v/>
      </c>
      <c r="F435" s="116"/>
      <c r="G435" s="113" t="str">
        <f>IF(B435="","",F435*(VLOOKUP(B435,'Carbon Asset Database'!$A$3:$AB$876,16,0)))</f>
        <v/>
      </c>
      <c r="H435" s="116"/>
      <c r="I435" s="113" t="str">
        <f>IF(H435="","",IF(H435="Default",VLOOKUP(B435,'Carbon Asset Database'!$A$3:$AB$876,21,0),"N/A"))</f>
        <v/>
      </c>
      <c r="J435" s="113" t="str">
        <f>IF(H435="","",IF(H435="Default",VLOOKUP(B435,'Carbon Asset Database'!$A$3:$AB$876,22,0),"N/A"))</f>
        <v/>
      </c>
      <c r="K435" s="116"/>
      <c r="L435" s="116"/>
      <c r="M435" s="116" t="str">
        <f>IF(B435="","",F435*VLOOKUP(B435,'Carbon Asset Database'!$A$3:$AB$876,18,0))</f>
        <v/>
      </c>
      <c r="N435" s="116" t="str">
        <f>IF(B435="","",IF(H435="Default",F435*(VLOOKUP(B435,'Carbon Asset Database'!$A$3:$AB$876,19,0)),(G435/1000*K435*$U$2+G435/1000*L435*$U$3)))</f>
        <v/>
      </c>
      <c r="O435" s="121" t="str">
        <f>IF(A435="","",VLOOKUP(A435,'Dropdown lists'!$T$2:$U$18,2,0))</f>
        <v/>
      </c>
      <c r="P435" s="122" t="str">
        <f t="shared" si="12"/>
        <v/>
      </c>
      <c r="Q435" s="122" t="str">
        <f t="shared" si="13"/>
        <v/>
      </c>
    </row>
    <row r="436" spans="3:17" x14ac:dyDescent="0.3">
      <c r="C436" s="112" t="str">
        <f>IF(B436="","",VLOOKUP(B436,'Carbon Asset Database'!$A$3:$AB$876,12,0))</f>
        <v/>
      </c>
      <c r="D436" s="108" t="str">
        <f>IF(B436="","",(VLOOKUP(B436,'Carbon Asset Database'!$A$3:$AB$876,4,0)&amp;" - "&amp;(VLOOKUP(B436,'Carbon Asset Database'!$A$3:$AB$876,5,0))))</f>
        <v/>
      </c>
      <c r="E436" s="108" t="str">
        <f>IF(B436="","",VLOOKUP(B436,'Carbon Asset Database'!$A$3:$AB$876,14,0))</f>
        <v/>
      </c>
      <c r="F436" s="116"/>
      <c r="G436" s="113" t="str">
        <f>IF(B436="","",F436*(VLOOKUP(B436,'Carbon Asset Database'!$A$3:$AB$876,16,0)))</f>
        <v/>
      </c>
      <c r="H436" s="116"/>
      <c r="I436" s="113" t="str">
        <f>IF(H436="","",IF(H436="Default",VLOOKUP(B436,'Carbon Asset Database'!$A$3:$AB$876,21,0),"N/A"))</f>
        <v/>
      </c>
      <c r="J436" s="113" t="str">
        <f>IF(H436="","",IF(H436="Default",VLOOKUP(B436,'Carbon Asset Database'!$A$3:$AB$876,22,0),"N/A"))</f>
        <v/>
      </c>
      <c r="K436" s="116"/>
      <c r="L436" s="116"/>
      <c r="M436" s="116" t="str">
        <f>IF(B436="","",F436*VLOOKUP(B436,'Carbon Asset Database'!$A$3:$AB$876,18,0))</f>
        <v/>
      </c>
      <c r="N436" s="116" t="str">
        <f>IF(B436="","",IF(H436="Default",F436*(VLOOKUP(B436,'Carbon Asset Database'!$A$3:$AB$876,19,0)),(G436/1000*K436*$U$2+G436/1000*L436*$U$3)))</f>
        <v/>
      </c>
      <c r="O436" s="121" t="str">
        <f>IF(A436="","",VLOOKUP(A436,'Dropdown lists'!$T$2:$U$18,2,0))</f>
        <v/>
      </c>
      <c r="P436" s="122" t="str">
        <f t="shared" si="12"/>
        <v/>
      </c>
      <c r="Q436" s="122" t="str">
        <f t="shared" si="13"/>
        <v/>
      </c>
    </row>
    <row r="437" spans="3:17" x14ac:dyDescent="0.3">
      <c r="C437" s="112" t="str">
        <f>IF(B437="","",VLOOKUP(B437,'Carbon Asset Database'!$A$3:$AB$876,12,0))</f>
        <v/>
      </c>
      <c r="D437" s="108" t="str">
        <f>IF(B437="","",(VLOOKUP(B437,'Carbon Asset Database'!$A$3:$AB$876,4,0)&amp;" - "&amp;(VLOOKUP(B437,'Carbon Asset Database'!$A$3:$AB$876,5,0))))</f>
        <v/>
      </c>
      <c r="E437" s="108" t="str">
        <f>IF(B437="","",VLOOKUP(B437,'Carbon Asset Database'!$A$3:$AB$876,14,0))</f>
        <v/>
      </c>
      <c r="F437" s="116"/>
      <c r="G437" s="113" t="str">
        <f>IF(B437="","",F437*(VLOOKUP(B437,'Carbon Asset Database'!$A$3:$AB$876,16,0)))</f>
        <v/>
      </c>
      <c r="H437" s="116"/>
      <c r="I437" s="113" t="str">
        <f>IF(H437="","",IF(H437="Default",VLOOKUP(B437,'Carbon Asset Database'!$A$3:$AB$876,21,0),"N/A"))</f>
        <v/>
      </c>
      <c r="J437" s="113" t="str">
        <f>IF(H437="","",IF(H437="Default",VLOOKUP(B437,'Carbon Asset Database'!$A$3:$AB$876,22,0),"N/A"))</f>
        <v/>
      </c>
      <c r="K437" s="116"/>
      <c r="L437" s="116"/>
      <c r="M437" s="116" t="str">
        <f>IF(B437="","",F437*VLOOKUP(B437,'Carbon Asset Database'!$A$3:$AB$876,18,0))</f>
        <v/>
      </c>
      <c r="N437" s="116" t="str">
        <f>IF(B437="","",IF(H437="Default",F437*(VLOOKUP(B437,'Carbon Asset Database'!$A$3:$AB$876,19,0)),(G437/1000*K437*$U$2+G437/1000*L437*$U$3)))</f>
        <v/>
      </c>
      <c r="O437" s="121" t="str">
        <f>IF(A437="","",VLOOKUP(A437,'Dropdown lists'!$T$2:$U$18,2,0))</f>
        <v/>
      </c>
      <c r="P437" s="122" t="str">
        <f t="shared" si="12"/>
        <v/>
      </c>
      <c r="Q437" s="122" t="str">
        <f t="shared" si="13"/>
        <v/>
      </c>
    </row>
    <row r="438" spans="3:17" x14ac:dyDescent="0.3">
      <c r="C438" s="112" t="str">
        <f>IF(B438="","",VLOOKUP(B438,'Carbon Asset Database'!$A$3:$AB$876,12,0))</f>
        <v/>
      </c>
      <c r="D438" s="108" t="str">
        <f>IF(B438="","",(VLOOKUP(B438,'Carbon Asset Database'!$A$3:$AB$876,4,0)&amp;" - "&amp;(VLOOKUP(B438,'Carbon Asset Database'!$A$3:$AB$876,5,0))))</f>
        <v/>
      </c>
      <c r="E438" s="108" t="str">
        <f>IF(B438="","",VLOOKUP(B438,'Carbon Asset Database'!$A$3:$AB$876,14,0))</f>
        <v/>
      </c>
      <c r="F438" s="116"/>
      <c r="G438" s="113" t="str">
        <f>IF(B438="","",F438*(VLOOKUP(B438,'Carbon Asset Database'!$A$3:$AB$876,16,0)))</f>
        <v/>
      </c>
      <c r="H438" s="116"/>
      <c r="I438" s="113" t="str">
        <f>IF(H438="","",IF(H438="Default",VLOOKUP(B438,'Carbon Asset Database'!$A$3:$AB$876,21,0),"N/A"))</f>
        <v/>
      </c>
      <c r="J438" s="113" t="str">
        <f>IF(H438="","",IF(H438="Default",VLOOKUP(B438,'Carbon Asset Database'!$A$3:$AB$876,22,0),"N/A"))</f>
        <v/>
      </c>
      <c r="K438" s="116"/>
      <c r="L438" s="116"/>
      <c r="M438" s="116" t="str">
        <f>IF(B438="","",F438*VLOOKUP(B438,'Carbon Asset Database'!$A$3:$AB$876,18,0))</f>
        <v/>
      </c>
      <c r="N438" s="116" t="str">
        <f>IF(B438="","",IF(H438="Default",F438*(VLOOKUP(B438,'Carbon Asset Database'!$A$3:$AB$876,19,0)),(G438/1000*K438*$U$2+G438/1000*L438*$U$3)))</f>
        <v/>
      </c>
      <c r="O438" s="121" t="str">
        <f>IF(A438="","",VLOOKUP(A438,'Dropdown lists'!$T$2:$U$18,2,0))</f>
        <v/>
      </c>
      <c r="P438" s="122" t="str">
        <f t="shared" si="12"/>
        <v/>
      </c>
      <c r="Q438" s="122" t="str">
        <f t="shared" si="13"/>
        <v/>
      </c>
    </row>
    <row r="439" spans="3:17" x14ac:dyDescent="0.3">
      <c r="C439" s="112" t="str">
        <f>IF(B439="","",VLOOKUP(B439,'Carbon Asset Database'!$A$3:$AB$876,12,0))</f>
        <v/>
      </c>
      <c r="D439" s="108" t="str">
        <f>IF(B439="","",(VLOOKUP(B439,'Carbon Asset Database'!$A$3:$AB$876,4,0)&amp;" - "&amp;(VLOOKUP(B439,'Carbon Asset Database'!$A$3:$AB$876,5,0))))</f>
        <v/>
      </c>
      <c r="E439" s="108" t="str">
        <f>IF(B439="","",VLOOKUP(B439,'Carbon Asset Database'!$A$3:$AB$876,14,0))</f>
        <v/>
      </c>
      <c r="F439" s="116"/>
      <c r="G439" s="113" t="str">
        <f>IF(B439="","",F439*(VLOOKUP(B439,'Carbon Asset Database'!$A$3:$AB$876,16,0)))</f>
        <v/>
      </c>
      <c r="H439" s="116"/>
      <c r="I439" s="113" t="str">
        <f>IF(H439="","",IF(H439="Default",VLOOKUP(B439,'Carbon Asset Database'!$A$3:$AB$876,21,0),"N/A"))</f>
        <v/>
      </c>
      <c r="J439" s="113" t="str">
        <f>IF(H439="","",IF(H439="Default",VLOOKUP(B439,'Carbon Asset Database'!$A$3:$AB$876,22,0),"N/A"))</f>
        <v/>
      </c>
      <c r="K439" s="116"/>
      <c r="L439" s="116"/>
      <c r="M439" s="116" t="str">
        <f>IF(B439="","",F439*VLOOKUP(B439,'Carbon Asset Database'!$A$3:$AB$876,18,0))</f>
        <v/>
      </c>
      <c r="N439" s="116" t="str">
        <f>IF(B439="","",IF(H439="Default",F439*(VLOOKUP(B439,'Carbon Asset Database'!$A$3:$AB$876,19,0)),(G439/1000*K439*$U$2+G439/1000*L439*$U$3)))</f>
        <v/>
      </c>
      <c r="O439" s="121" t="str">
        <f>IF(A439="","",VLOOKUP(A439,'Dropdown lists'!$T$2:$U$18,2,0))</f>
        <v/>
      </c>
      <c r="P439" s="122" t="str">
        <f t="shared" si="12"/>
        <v/>
      </c>
      <c r="Q439" s="122" t="str">
        <f t="shared" si="13"/>
        <v/>
      </c>
    </row>
    <row r="440" spans="3:17" x14ac:dyDescent="0.3">
      <c r="C440" s="112" t="str">
        <f>IF(B440="","",VLOOKUP(B440,'Carbon Asset Database'!$A$3:$AB$876,12,0))</f>
        <v/>
      </c>
      <c r="D440" s="108" t="str">
        <f>IF(B440="","",(VLOOKUP(B440,'Carbon Asset Database'!$A$3:$AB$876,4,0)&amp;" - "&amp;(VLOOKUP(B440,'Carbon Asset Database'!$A$3:$AB$876,5,0))))</f>
        <v/>
      </c>
      <c r="E440" s="108" t="str">
        <f>IF(B440="","",VLOOKUP(B440,'Carbon Asset Database'!$A$3:$AB$876,14,0))</f>
        <v/>
      </c>
      <c r="F440" s="116"/>
      <c r="G440" s="113" t="str">
        <f>IF(B440="","",F440*(VLOOKUP(B440,'Carbon Asset Database'!$A$3:$AB$876,16,0)))</f>
        <v/>
      </c>
      <c r="H440" s="116"/>
      <c r="I440" s="113" t="str">
        <f>IF(H440="","",IF(H440="Default",VLOOKUP(B440,'Carbon Asset Database'!$A$3:$AB$876,21,0),"N/A"))</f>
        <v/>
      </c>
      <c r="J440" s="113" t="str">
        <f>IF(H440="","",IF(H440="Default",VLOOKUP(B440,'Carbon Asset Database'!$A$3:$AB$876,22,0),"N/A"))</f>
        <v/>
      </c>
      <c r="K440" s="116"/>
      <c r="L440" s="116"/>
      <c r="M440" s="116" t="str">
        <f>IF(B440="","",F440*VLOOKUP(B440,'Carbon Asset Database'!$A$3:$AB$876,18,0))</f>
        <v/>
      </c>
      <c r="N440" s="116" t="str">
        <f>IF(B440="","",IF(H440="Default",F440*(VLOOKUP(B440,'Carbon Asset Database'!$A$3:$AB$876,19,0)),(G440/1000*K440*$U$2+G440/1000*L440*$U$3)))</f>
        <v/>
      </c>
      <c r="O440" s="121" t="str">
        <f>IF(A440="","",VLOOKUP(A440,'Dropdown lists'!$T$2:$U$18,2,0))</f>
        <v/>
      </c>
      <c r="P440" s="122" t="str">
        <f t="shared" si="12"/>
        <v/>
      </c>
      <c r="Q440" s="122" t="str">
        <f t="shared" si="13"/>
        <v/>
      </c>
    </row>
    <row r="441" spans="3:17" x14ac:dyDescent="0.3">
      <c r="C441" s="112" t="str">
        <f>IF(B441="","",VLOOKUP(B441,'Carbon Asset Database'!$A$3:$AB$876,12,0))</f>
        <v/>
      </c>
      <c r="D441" s="108" t="str">
        <f>IF(B441="","",(VLOOKUP(B441,'Carbon Asset Database'!$A$3:$AB$876,4,0)&amp;" - "&amp;(VLOOKUP(B441,'Carbon Asset Database'!$A$3:$AB$876,5,0))))</f>
        <v/>
      </c>
      <c r="E441" s="108" t="str">
        <f>IF(B441="","",VLOOKUP(B441,'Carbon Asset Database'!$A$3:$AB$876,14,0))</f>
        <v/>
      </c>
      <c r="F441" s="116"/>
      <c r="G441" s="113" t="str">
        <f>IF(B441="","",F441*(VLOOKUP(B441,'Carbon Asset Database'!$A$3:$AB$876,16,0)))</f>
        <v/>
      </c>
      <c r="H441" s="116"/>
      <c r="I441" s="113" t="str">
        <f>IF(H441="","",IF(H441="Default",VLOOKUP(B441,'Carbon Asset Database'!$A$3:$AB$876,21,0),"N/A"))</f>
        <v/>
      </c>
      <c r="J441" s="113" t="str">
        <f>IF(H441="","",IF(H441="Default",VLOOKUP(B441,'Carbon Asset Database'!$A$3:$AB$876,22,0),"N/A"))</f>
        <v/>
      </c>
      <c r="K441" s="116"/>
      <c r="L441" s="116"/>
      <c r="M441" s="116" t="str">
        <f>IF(B441="","",F441*VLOOKUP(B441,'Carbon Asset Database'!$A$3:$AB$876,18,0))</f>
        <v/>
      </c>
      <c r="N441" s="116" t="str">
        <f>IF(B441="","",IF(H441="Default",F441*(VLOOKUP(B441,'Carbon Asset Database'!$A$3:$AB$876,19,0)),(G441/1000*K441*$U$2+G441/1000*L441*$U$3)))</f>
        <v/>
      </c>
      <c r="O441" s="121" t="str">
        <f>IF(A441="","",VLOOKUP(A441,'Dropdown lists'!$T$2:$U$18,2,0))</f>
        <v/>
      </c>
      <c r="P441" s="122" t="str">
        <f t="shared" si="12"/>
        <v/>
      </c>
      <c r="Q441" s="122" t="str">
        <f t="shared" si="13"/>
        <v/>
      </c>
    </row>
    <row r="442" spans="3:17" x14ac:dyDescent="0.3">
      <c r="C442" s="112" t="str">
        <f>IF(B442="","",VLOOKUP(B442,'Carbon Asset Database'!$A$3:$AB$876,12,0))</f>
        <v/>
      </c>
      <c r="D442" s="108" t="str">
        <f>IF(B442="","",(VLOOKUP(B442,'Carbon Asset Database'!$A$3:$AB$876,4,0)&amp;" - "&amp;(VLOOKUP(B442,'Carbon Asset Database'!$A$3:$AB$876,5,0))))</f>
        <v/>
      </c>
      <c r="E442" s="108" t="str">
        <f>IF(B442="","",VLOOKUP(B442,'Carbon Asset Database'!$A$3:$AB$876,14,0))</f>
        <v/>
      </c>
      <c r="F442" s="116"/>
      <c r="G442" s="113" t="str">
        <f>IF(B442="","",F442*(VLOOKUP(B442,'Carbon Asset Database'!$A$3:$AB$876,16,0)))</f>
        <v/>
      </c>
      <c r="H442" s="116"/>
      <c r="I442" s="113" t="str">
        <f>IF(H442="","",IF(H442="Default",VLOOKUP(B442,'Carbon Asset Database'!$A$3:$AB$876,21,0),"N/A"))</f>
        <v/>
      </c>
      <c r="J442" s="113" t="str">
        <f>IF(H442="","",IF(H442="Default",VLOOKUP(B442,'Carbon Asset Database'!$A$3:$AB$876,22,0),"N/A"))</f>
        <v/>
      </c>
      <c r="K442" s="116"/>
      <c r="L442" s="116"/>
      <c r="M442" s="116" t="str">
        <f>IF(B442="","",F442*VLOOKUP(B442,'Carbon Asset Database'!$A$3:$AB$876,18,0))</f>
        <v/>
      </c>
      <c r="N442" s="116" t="str">
        <f>IF(B442="","",IF(H442="Default",F442*(VLOOKUP(B442,'Carbon Asset Database'!$A$3:$AB$876,19,0)),(G442/1000*K442*$U$2+G442/1000*L442*$U$3)))</f>
        <v/>
      </c>
      <c r="O442" s="121" t="str">
        <f>IF(A442="","",VLOOKUP(A442,'Dropdown lists'!$T$2:$U$18,2,0))</f>
        <v/>
      </c>
      <c r="P442" s="122" t="str">
        <f t="shared" si="12"/>
        <v/>
      </c>
      <c r="Q442" s="122" t="str">
        <f t="shared" si="13"/>
        <v/>
      </c>
    </row>
    <row r="443" spans="3:17" x14ac:dyDescent="0.3">
      <c r="C443" s="112" t="str">
        <f>IF(B443="","",VLOOKUP(B443,'Carbon Asset Database'!$A$3:$AB$876,12,0))</f>
        <v/>
      </c>
      <c r="D443" s="108" t="str">
        <f>IF(B443="","",(VLOOKUP(B443,'Carbon Asset Database'!$A$3:$AB$876,4,0)&amp;" - "&amp;(VLOOKUP(B443,'Carbon Asset Database'!$A$3:$AB$876,5,0))))</f>
        <v/>
      </c>
      <c r="E443" s="108" t="str">
        <f>IF(B443="","",VLOOKUP(B443,'Carbon Asset Database'!$A$3:$AB$876,14,0))</f>
        <v/>
      </c>
      <c r="F443" s="116"/>
      <c r="G443" s="113" t="str">
        <f>IF(B443="","",F443*(VLOOKUP(B443,'Carbon Asset Database'!$A$3:$AB$876,16,0)))</f>
        <v/>
      </c>
      <c r="H443" s="116"/>
      <c r="I443" s="113" t="str">
        <f>IF(H443="","",IF(H443="Default",VLOOKUP(B443,'Carbon Asset Database'!$A$3:$AB$876,21,0),"N/A"))</f>
        <v/>
      </c>
      <c r="J443" s="113" t="str">
        <f>IF(H443="","",IF(H443="Default",VLOOKUP(B443,'Carbon Asset Database'!$A$3:$AB$876,22,0),"N/A"))</f>
        <v/>
      </c>
      <c r="K443" s="116"/>
      <c r="L443" s="116"/>
      <c r="M443" s="116" t="str">
        <f>IF(B443="","",F443*VLOOKUP(B443,'Carbon Asset Database'!$A$3:$AB$876,18,0))</f>
        <v/>
      </c>
      <c r="N443" s="116" t="str">
        <f>IF(B443="","",IF(H443="Default",F443*(VLOOKUP(B443,'Carbon Asset Database'!$A$3:$AB$876,19,0)),(G443/1000*K443*$U$2+G443/1000*L443*$U$3)))</f>
        <v/>
      </c>
      <c r="O443" s="121" t="str">
        <f>IF(A443="","",VLOOKUP(A443,'Dropdown lists'!$T$2:$U$18,2,0))</f>
        <v/>
      </c>
      <c r="P443" s="122" t="str">
        <f t="shared" si="12"/>
        <v/>
      </c>
      <c r="Q443" s="122" t="str">
        <f t="shared" si="13"/>
        <v/>
      </c>
    </row>
    <row r="444" spans="3:17" x14ac:dyDescent="0.3">
      <c r="C444" s="112" t="str">
        <f>IF(B444="","",VLOOKUP(B444,'Carbon Asset Database'!$A$3:$AB$876,12,0))</f>
        <v/>
      </c>
      <c r="D444" s="108" t="str">
        <f>IF(B444="","",(VLOOKUP(B444,'Carbon Asset Database'!$A$3:$AB$876,4,0)&amp;" - "&amp;(VLOOKUP(B444,'Carbon Asset Database'!$A$3:$AB$876,5,0))))</f>
        <v/>
      </c>
      <c r="E444" s="108" t="str">
        <f>IF(B444="","",VLOOKUP(B444,'Carbon Asset Database'!$A$3:$AB$876,14,0))</f>
        <v/>
      </c>
      <c r="F444" s="116"/>
      <c r="G444" s="113" t="str">
        <f>IF(B444="","",F444*(VLOOKUP(B444,'Carbon Asset Database'!$A$3:$AB$876,16,0)))</f>
        <v/>
      </c>
      <c r="H444" s="116"/>
      <c r="I444" s="113" t="str">
        <f>IF(H444="","",IF(H444="Default",VLOOKUP(B444,'Carbon Asset Database'!$A$3:$AB$876,21,0),"N/A"))</f>
        <v/>
      </c>
      <c r="J444" s="113" t="str">
        <f>IF(H444="","",IF(H444="Default",VLOOKUP(B444,'Carbon Asset Database'!$A$3:$AB$876,22,0),"N/A"))</f>
        <v/>
      </c>
      <c r="K444" s="116"/>
      <c r="L444" s="116"/>
      <c r="M444" s="116" t="str">
        <f>IF(B444="","",F444*VLOOKUP(B444,'Carbon Asset Database'!$A$3:$AB$876,18,0))</f>
        <v/>
      </c>
      <c r="N444" s="116" t="str">
        <f>IF(B444="","",IF(H444="Default",F444*(VLOOKUP(B444,'Carbon Asset Database'!$A$3:$AB$876,19,0)),(G444/1000*K444*$U$2+G444/1000*L444*$U$3)))</f>
        <v/>
      </c>
      <c r="O444" s="121" t="str">
        <f>IF(A444="","",VLOOKUP(A444,'Dropdown lists'!$T$2:$U$18,2,0))</f>
        <v/>
      </c>
      <c r="P444" s="122" t="str">
        <f t="shared" si="12"/>
        <v/>
      </c>
      <c r="Q444" s="122" t="str">
        <f t="shared" si="13"/>
        <v/>
      </c>
    </row>
    <row r="445" spans="3:17" x14ac:dyDescent="0.3">
      <c r="C445" s="112" t="str">
        <f>IF(B445="","",VLOOKUP(B445,'Carbon Asset Database'!$A$3:$AB$876,12,0))</f>
        <v/>
      </c>
      <c r="D445" s="108" t="str">
        <f>IF(B445="","",(VLOOKUP(B445,'Carbon Asset Database'!$A$3:$AB$876,4,0)&amp;" - "&amp;(VLOOKUP(B445,'Carbon Asset Database'!$A$3:$AB$876,5,0))))</f>
        <v/>
      </c>
      <c r="E445" s="108" t="str">
        <f>IF(B445="","",VLOOKUP(B445,'Carbon Asset Database'!$A$3:$AB$876,14,0))</f>
        <v/>
      </c>
      <c r="F445" s="116"/>
      <c r="G445" s="113" t="str">
        <f>IF(B445="","",F445*(VLOOKUP(B445,'Carbon Asset Database'!$A$3:$AB$876,16,0)))</f>
        <v/>
      </c>
      <c r="H445" s="116"/>
      <c r="I445" s="113" t="str">
        <f>IF(H445="","",IF(H445="Default",VLOOKUP(B445,'Carbon Asset Database'!$A$3:$AB$876,21,0),"N/A"))</f>
        <v/>
      </c>
      <c r="J445" s="113" t="str">
        <f>IF(H445="","",IF(H445="Default",VLOOKUP(B445,'Carbon Asset Database'!$A$3:$AB$876,22,0),"N/A"))</f>
        <v/>
      </c>
      <c r="K445" s="116"/>
      <c r="L445" s="116"/>
      <c r="M445" s="116" t="str">
        <f>IF(B445="","",F445*VLOOKUP(B445,'Carbon Asset Database'!$A$3:$AB$876,18,0))</f>
        <v/>
      </c>
      <c r="N445" s="116" t="str">
        <f>IF(B445="","",IF(H445="Default",F445*(VLOOKUP(B445,'Carbon Asset Database'!$A$3:$AB$876,19,0)),(G445/1000*K445*$U$2+G445/1000*L445*$U$3)))</f>
        <v/>
      </c>
      <c r="O445" s="121" t="str">
        <f>IF(A445="","",VLOOKUP(A445,'Dropdown lists'!$T$2:$U$18,2,0))</f>
        <v/>
      </c>
      <c r="P445" s="122" t="str">
        <f t="shared" si="12"/>
        <v/>
      </c>
      <c r="Q445" s="122" t="str">
        <f t="shared" si="13"/>
        <v/>
      </c>
    </row>
    <row r="446" spans="3:17" x14ac:dyDescent="0.3">
      <c r="C446" s="112" t="str">
        <f>IF(B446="","",VLOOKUP(B446,'Carbon Asset Database'!$A$3:$AB$876,12,0))</f>
        <v/>
      </c>
      <c r="D446" s="108" t="str">
        <f>IF(B446="","",(VLOOKUP(B446,'Carbon Asset Database'!$A$3:$AB$876,4,0)&amp;" - "&amp;(VLOOKUP(B446,'Carbon Asset Database'!$A$3:$AB$876,5,0))))</f>
        <v/>
      </c>
      <c r="E446" s="108" t="str">
        <f>IF(B446="","",VLOOKUP(B446,'Carbon Asset Database'!$A$3:$AB$876,14,0))</f>
        <v/>
      </c>
      <c r="F446" s="116"/>
      <c r="G446" s="113" t="str">
        <f>IF(B446="","",F446*(VLOOKUP(B446,'Carbon Asset Database'!$A$3:$AB$876,16,0)))</f>
        <v/>
      </c>
      <c r="H446" s="116"/>
      <c r="I446" s="113" t="str">
        <f>IF(H446="","",IF(H446="Default",VLOOKUP(B446,'Carbon Asset Database'!$A$3:$AB$876,21,0),"N/A"))</f>
        <v/>
      </c>
      <c r="J446" s="113" t="str">
        <f>IF(H446="","",IF(H446="Default",VLOOKUP(B446,'Carbon Asset Database'!$A$3:$AB$876,22,0),"N/A"))</f>
        <v/>
      </c>
      <c r="K446" s="116"/>
      <c r="L446" s="116"/>
      <c r="M446" s="116" t="str">
        <f>IF(B446="","",F446*VLOOKUP(B446,'Carbon Asset Database'!$A$3:$AB$876,18,0))</f>
        <v/>
      </c>
      <c r="N446" s="116" t="str">
        <f>IF(B446="","",IF(H446="Default",F446*(VLOOKUP(B446,'Carbon Asset Database'!$A$3:$AB$876,19,0)),(G446/1000*K446*$U$2+G446/1000*L446*$U$3)))</f>
        <v/>
      </c>
      <c r="O446" s="121" t="str">
        <f>IF(A446="","",VLOOKUP(A446,'Dropdown lists'!$T$2:$U$18,2,0))</f>
        <v/>
      </c>
      <c r="P446" s="122" t="str">
        <f t="shared" si="12"/>
        <v/>
      </c>
      <c r="Q446" s="122" t="str">
        <f t="shared" si="13"/>
        <v/>
      </c>
    </row>
    <row r="447" spans="3:17" x14ac:dyDescent="0.3">
      <c r="C447" s="112" t="str">
        <f>IF(B447="","",VLOOKUP(B447,'Carbon Asset Database'!$A$3:$AB$876,12,0))</f>
        <v/>
      </c>
      <c r="D447" s="108" t="str">
        <f>IF(B447="","",(VLOOKUP(B447,'Carbon Asset Database'!$A$3:$AB$876,4,0)&amp;" - "&amp;(VLOOKUP(B447,'Carbon Asset Database'!$A$3:$AB$876,5,0))))</f>
        <v/>
      </c>
      <c r="E447" s="108" t="str">
        <f>IF(B447="","",VLOOKUP(B447,'Carbon Asset Database'!$A$3:$AB$876,14,0))</f>
        <v/>
      </c>
      <c r="F447" s="116"/>
      <c r="G447" s="113" t="str">
        <f>IF(B447="","",F447*(VLOOKUP(B447,'Carbon Asset Database'!$A$3:$AB$876,16,0)))</f>
        <v/>
      </c>
      <c r="H447" s="116"/>
      <c r="I447" s="113" t="str">
        <f>IF(H447="","",IF(H447="Default",VLOOKUP(B447,'Carbon Asset Database'!$A$3:$AB$876,21,0),"N/A"))</f>
        <v/>
      </c>
      <c r="J447" s="113" t="str">
        <f>IF(H447="","",IF(H447="Default",VLOOKUP(B447,'Carbon Asset Database'!$A$3:$AB$876,22,0),"N/A"))</f>
        <v/>
      </c>
      <c r="K447" s="116"/>
      <c r="L447" s="116"/>
      <c r="M447" s="116" t="str">
        <f>IF(B447="","",F447*VLOOKUP(B447,'Carbon Asset Database'!$A$3:$AB$876,18,0))</f>
        <v/>
      </c>
      <c r="N447" s="116" t="str">
        <f>IF(B447="","",IF(H447="Default",F447*(VLOOKUP(B447,'Carbon Asset Database'!$A$3:$AB$876,19,0)),(G447/1000*K447*$U$2+G447/1000*L447*$U$3)))</f>
        <v/>
      </c>
      <c r="O447" s="121" t="str">
        <f>IF(A447="","",VLOOKUP(A447,'Dropdown lists'!$T$2:$U$18,2,0))</f>
        <v/>
      </c>
      <c r="P447" s="122" t="str">
        <f t="shared" si="12"/>
        <v/>
      </c>
      <c r="Q447" s="122" t="str">
        <f t="shared" si="13"/>
        <v/>
      </c>
    </row>
    <row r="448" spans="3:17" x14ac:dyDescent="0.3">
      <c r="C448" s="112" t="str">
        <f>IF(B448="","",VLOOKUP(B448,'Carbon Asset Database'!$A$3:$AB$876,12,0))</f>
        <v/>
      </c>
      <c r="D448" s="108" t="str">
        <f>IF(B448="","",(VLOOKUP(B448,'Carbon Asset Database'!$A$3:$AB$876,4,0)&amp;" - "&amp;(VLOOKUP(B448,'Carbon Asset Database'!$A$3:$AB$876,5,0))))</f>
        <v/>
      </c>
      <c r="E448" s="108" t="str">
        <f>IF(B448="","",VLOOKUP(B448,'Carbon Asset Database'!$A$3:$AB$876,14,0))</f>
        <v/>
      </c>
      <c r="F448" s="116"/>
      <c r="G448" s="113" t="str">
        <f>IF(B448="","",F448*(VLOOKUP(B448,'Carbon Asset Database'!$A$3:$AB$876,16,0)))</f>
        <v/>
      </c>
      <c r="H448" s="116"/>
      <c r="I448" s="113" t="str">
        <f>IF(H448="","",IF(H448="Default",VLOOKUP(B448,'Carbon Asset Database'!$A$3:$AB$876,21,0),"N/A"))</f>
        <v/>
      </c>
      <c r="J448" s="113" t="str">
        <f>IF(H448="","",IF(H448="Default",VLOOKUP(B448,'Carbon Asset Database'!$A$3:$AB$876,22,0),"N/A"))</f>
        <v/>
      </c>
      <c r="K448" s="116"/>
      <c r="L448" s="116"/>
      <c r="M448" s="116" t="str">
        <f>IF(B448="","",F448*VLOOKUP(B448,'Carbon Asset Database'!$A$3:$AB$876,18,0))</f>
        <v/>
      </c>
      <c r="N448" s="116" t="str">
        <f>IF(B448="","",IF(H448="Default",F448*(VLOOKUP(B448,'Carbon Asset Database'!$A$3:$AB$876,19,0)),(G448/1000*K448*$U$2+G448/1000*L448*$U$3)))</f>
        <v/>
      </c>
      <c r="O448" s="121" t="str">
        <f>IF(A448="","",VLOOKUP(A448,'Dropdown lists'!$T$2:$U$18,2,0))</f>
        <v/>
      </c>
      <c r="P448" s="122" t="str">
        <f t="shared" si="12"/>
        <v/>
      </c>
      <c r="Q448" s="122" t="str">
        <f t="shared" si="13"/>
        <v/>
      </c>
    </row>
    <row r="449" spans="3:17" x14ac:dyDescent="0.3">
      <c r="C449" s="112" t="str">
        <f>IF(B449="","",VLOOKUP(B449,'Carbon Asset Database'!$A$3:$AB$876,12,0))</f>
        <v/>
      </c>
      <c r="D449" s="108" t="str">
        <f>IF(B449="","",(VLOOKUP(B449,'Carbon Asset Database'!$A$3:$AB$876,4,0)&amp;" - "&amp;(VLOOKUP(B449,'Carbon Asset Database'!$A$3:$AB$876,5,0))))</f>
        <v/>
      </c>
      <c r="E449" s="108" t="str">
        <f>IF(B449="","",VLOOKUP(B449,'Carbon Asset Database'!$A$3:$AB$876,14,0))</f>
        <v/>
      </c>
      <c r="F449" s="116"/>
      <c r="G449" s="113" t="str">
        <f>IF(B449="","",F449*(VLOOKUP(B449,'Carbon Asset Database'!$A$3:$AB$876,16,0)))</f>
        <v/>
      </c>
      <c r="H449" s="116"/>
      <c r="I449" s="113" t="str">
        <f>IF(H449="","",IF(H449="Default",VLOOKUP(B449,'Carbon Asset Database'!$A$3:$AB$876,21,0),"N/A"))</f>
        <v/>
      </c>
      <c r="J449" s="113" t="str">
        <f>IF(H449="","",IF(H449="Default",VLOOKUP(B449,'Carbon Asset Database'!$A$3:$AB$876,22,0),"N/A"))</f>
        <v/>
      </c>
      <c r="K449" s="116"/>
      <c r="L449" s="116"/>
      <c r="M449" s="116" t="str">
        <f>IF(B449="","",F449*VLOOKUP(B449,'Carbon Asset Database'!$A$3:$AB$876,18,0))</f>
        <v/>
      </c>
      <c r="N449" s="116" t="str">
        <f>IF(B449="","",IF(H449="Default",F449*(VLOOKUP(B449,'Carbon Asset Database'!$A$3:$AB$876,19,0)),(G449/1000*K449*$U$2+G449/1000*L449*$U$3)))</f>
        <v/>
      </c>
      <c r="O449" s="121" t="str">
        <f>IF(A449="","",VLOOKUP(A449,'Dropdown lists'!$T$2:$U$18,2,0))</f>
        <v/>
      </c>
      <c r="P449" s="122" t="str">
        <f t="shared" si="12"/>
        <v/>
      </c>
      <c r="Q449" s="122" t="str">
        <f t="shared" si="13"/>
        <v/>
      </c>
    </row>
    <row r="450" spans="3:17" x14ac:dyDescent="0.3">
      <c r="C450" s="112" t="str">
        <f>IF(B450="","",VLOOKUP(B450,'Carbon Asset Database'!$A$3:$AB$876,12,0))</f>
        <v/>
      </c>
      <c r="D450" s="108" t="str">
        <f>IF(B450="","",(VLOOKUP(B450,'Carbon Asset Database'!$A$3:$AB$876,4,0)&amp;" - "&amp;(VLOOKUP(B450,'Carbon Asset Database'!$A$3:$AB$876,5,0))))</f>
        <v/>
      </c>
      <c r="E450" s="108" t="str">
        <f>IF(B450="","",VLOOKUP(B450,'Carbon Asset Database'!$A$3:$AB$876,14,0))</f>
        <v/>
      </c>
      <c r="F450" s="116"/>
      <c r="G450" s="113" t="str">
        <f>IF(B450="","",F450*(VLOOKUP(B450,'Carbon Asset Database'!$A$3:$AB$876,16,0)))</f>
        <v/>
      </c>
      <c r="H450" s="116"/>
      <c r="I450" s="113" t="str">
        <f>IF(H450="","",IF(H450="Default",VLOOKUP(B450,'Carbon Asset Database'!$A$3:$AB$876,21,0),"N/A"))</f>
        <v/>
      </c>
      <c r="J450" s="113" t="str">
        <f>IF(H450="","",IF(H450="Default",VLOOKUP(B450,'Carbon Asset Database'!$A$3:$AB$876,22,0),"N/A"))</f>
        <v/>
      </c>
      <c r="K450" s="116"/>
      <c r="L450" s="116"/>
      <c r="M450" s="116" t="str">
        <f>IF(B450="","",F450*VLOOKUP(B450,'Carbon Asset Database'!$A$3:$AB$876,18,0))</f>
        <v/>
      </c>
      <c r="N450" s="116" t="str">
        <f>IF(B450="","",IF(H450="Default",F450*(VLOOKUP(B450,'Carbon Asset Database'!$A$3:$AB$876,19,0)),(G450/1000*K450*$U$2+G450/1000*L450*$U$3)))</f>
        <v/>
      </c>
      <c r="O450" s="121" t="str">
        <f>IF(A450="","",VLOOKUP(A450,'Dropdown lists'!$T$2:$U$18,2,0))</f>
        <v/>
      </c>
      <c r="P450" s="122" t="str">
        <f t="shared" si="12"/>
        <v/>
      </c>
      <c r="Q450" s="122" t="str">
        <f t="shared" si="13"/>
        <v/>
      </c>
    </row>
    <row r="451" spans="3:17" x14ac:dyDescent="0.3">
      <c r="C451" s="112" t="str">
        <f>IF(B451="","",VLOOKUP(B451,'Carbon Asset Database'!$A$3:$AB$876,12,0))</f>
        <v/>
      </c>
      <c r="D451" s="108" t="str">
        <f>IF(B451="","",(VLOOKUP(B451,'Carbon Asset Database'!$A$3:$AB$876,4,0)&amp;" - "&amp;(VLOOKUP(B451,'Carbon Asset Database'!$A$3:$AB$876,5,0))))</f>
        <v/>
      </c>
      <c r="E451" s="108" t="str">
        <f>IF(B451="","",VLOOKUP(B451,'Carbon Asset Database'!$A$3:$AB$876,14,0))</f>
        <v/>
      </c>
      <c r="F451" s="116"/>
      <c r="G451" s="113" t="str">
        <f>IF(B451="","",F451*(VLOOKUP(B451,'Carbon Asset Database'!$A$3:$AB$876,16,0)))</f>
        <v/>
      </c>
      <c r="H451" s="116"/>
      <c r="I451" s="113" t="str">
        <f>IF(H451="","",IF(H451="Default",VLOOKUP(B451,'Carbon Asset Database'!$A$3:$AB$876,21,0),"N/A"))</f>
        <v/>
      </c>
      <c r="J451" s="113" t="str">
        <f>IF(H451="","",IF(H451="Default",VLOOKUP(B451,'Carbon Asset Database'!$A$3:$AB$876,22,0),"N/A"))</f>
        <v/>
      </c>
      <c r="K451" s="116"/>
      <c r="L451" s="116"/>
      <c r="M451" s="116" t="str">
        <f>IF(B451="","",F451*VLOOKUP(B451,'Carbon Asset Database'!$A$3:$AB$876,18,0))</f>
        <v/>
      </c>
      <c r="N451" s="116" t="str">
        <f>IF(B451="","",IF(H451="Default",F451*(VLOOKUP(B451,'Carbon Asset Database'!$A$3:$AB$876,19,0)),(G451/1000*K451*$U$2+G451/1000*L451*$U$3)))</f>
        <v/>
      </c>
      <c r="O451" s="121" t="str">
        <f>IF(A451="","",VLOOKUP(A451,'Dropdown lists'!$T$2:$U$18,2,0))</f>
        <v/>
      </c>
      <c r="P451" s="122" t="str">
        <f t="shared" ref="P451:P501" si="14">IF(A451="","",IF(H451="Default",I451,K451))</f>
        <v/>
      </c>
      <c r="Q451" s="122" t="str">
        <f t="shared" ref="Q451:Q501" si="15">IF(A451="","",IF(H451="Default",J451,L451))</f>
        <v/>
      </c>
    </row>
    <row r="452" spans="3:17" x14ac:dyDescent="0.3">
      <c r="C452" s="112" t="str">
        <f>IF(B452="","",VLOOKUP(B452,'Carbon Asset Database'!$A$3:$AB$876,12,0))</f>
        <v/>
      </c>
      <c r="D452" s="108" t="str">
        <f>IF(B452="","",(VLOOKUP(B452,'Carbon Asset Database'!$A$3:$AB$876,4,0)&amp;" - "&amp;(VLOOKUP(B452,'Carbon Asset Database'!$A$3:$AB$876,5,0))))</f>
        <v/>
      </c>
      <c r="E452" s="108" t="str">
        <f>IF(B452="","",VLOOKUP(B452,'Carbon Asset Database'!$A$3:$AB$876,14,0))</f>
        <v/>
      </c>
      <c r="F452" s="116"/>
      <c r="G452" s="113" t="str">
        <f>IF(B452="","",F452*(VLOOKUP(B452,'Carbon Asset Database'!$A$3:$AB$876,16,0)))</f>
        <v/>
      </c>
      <c r="H452" s="116"/>
      <c r="I452" s="113" t="str">
        <f>IF(H452="","",IF(H452="Default",VLOOKUP(B452,'Carbon Asset Database'!$A$3:$AB$876,21,0),"N/A"))</f>
        <v/>
      </c>
      <c r="J452" s="113" t="str">
        <f>IF(H452="","",IF(H452="Default",VLOOKUP(B452,'Carbon Asset Database'!$A$3:$AB$876,22,0),"N/A"))</f>
        <v/>
      </c>
      <c r="K452" s="116"/>
      <c r="L452" s="116"/>
      <c r="M452" s="116" t="str">
        <f>IF(B452="","",F452*VLOOKUP(B452,'Carbon Asset Database'!$A$3:$AB$876,18,0))</f>
        <v/>
      </c>
      <c r="N452" s="116" t="str">
        <f>IF(B452="","",IF(H452="Default",F452*(VLOOKUP(B452,'Carbon Asset Database'!$A$3:$AB$876,19,0)),(G452/1000*K452*$U$2+G452/1000*L452*$U$3)))</f>
        <v/>
      </c>
      <c r="O452" s="121" t="str">
        <f>IF(A452="","",VLOOKUP(A452,'Dropdown lists'!$T$2:$U$18,2,0))</f>
        <v/>
      </c>
      <c r="P452" s="122" t="str">
        <f t="shared" si="14"/>
        <v/>
      </c>
      <c r="Q452" s="122" t="str">
        <f t="shared" si="15"/>
        <v/>
      </c>
    </row>
    <row r="453" spans="3:17" x14ac:dyDescent="0.3">
      <c r="C453" s="112" t="str">
        <f>IF(B453="","",VLOOKUP(B453,'Carbon Asset Database'!$A$3:$AB$876,12,0))</f>
        <v/>
      </c>
      <c r="D453" s="108" t="str">
        <f>IF(B453="","",(VLOOKUP(B453,'Carbon Asset Database'!$A$3:$AB$876,4,0)&amp;" - "&amp;(VLOOKUP(B453,'Carbon Asset Database'!$A$3:$AB$876,5,0))))</f>
        <v/>
      </c>
      <c r="E453" s="108" t="str">
        <f>IF(B453="","",VLOOKUP(B453,'Carbon Asset Database'!$A$3:$AB$876,14,0))</f>
        <v/>
      </c>
      <c r="F453" s="116"/>
      <c r="G453" s="113" t="str">
        <f>IF(B453="","",F453*(VLOOKUP(B453,'Carbon Asset Database'!$A$3:$AB$876,16,0)))</f>
        <v/>
      </c>
      <c r="H453" s="116"/>
      <c r="I453" s="113" t="str">
        <f>IF(H453="","",IF(H453="Default",VLOOKUP(B453,'Carbon Asset Database'!$A$3:$AB$876,21,0),"N/A"))</f>
        <v/>
      </c>
      <c r="J453" s="113" t="str">
        <f>IF(H453="","",IF(H453="Default",VLOOKUP(B453,'Carbon Asset Database'!$A$3:$AB$876,22,0),"N/A"))</f>
        <v/>
      </c>
      <c r="K453" s="116"/>
      <c r="L453" s="116"/>
      <c r="M453" s="116" t="str">
        <f>IF(B453="","",F453*VLOOKUP(B453,'Carbon Asset Database'!$A$3:$AB$876,18,0))</f>
        <v/>
      </c>
      <c r="N453" s="116" t="str">
        <f>IF(B453="","",IF(H453="Default",F453*(VLOOKUP(B453,'Carbon Asset Database'!$A$3:$AB$876,19,0)),(G453/1000*K453*$U$2+G453/1000*L453*$U$3)))</f>
        <v/>
      </c>
      <c r="O453" s="121" t="str">
        <f>IF(A453="","",VLOOKUP(A453,'Dropdown lists'!$T$2:$U$18,2,0))</f>
        <v/>
      </c>
      <c r="P453" s="122" t="str">
        <f t="shared" si="14"/>
        <v/>
      </c>
      <c r="Q453" s="122" t="str">
        <f t="shared" si="15"/>
        <v/>
      </c>
    </row>
    <row r="454" spans="3:17" x14ac:dyDescent="0.3">
      <c r="C454" s="112" t="str">
        <f>IF(B454="","",VLOOKUP(B454,'Carbon Asset Database'!$A$3:$AB$876,12,0))</f>
        <v/>
      </c>
      <c r="D454" s="108" t="str">
        <f>IF(B454="","",(VLOOKUP(B454,'Carbon Asset Database'!$A$3:$AB$876,4,0)&amp;" - "&amp;(VLOOKUP(B454,'Carbon Asset Database'!$A$3:$AB$876,5,0))))</f>
        <v/>
      </c>
      <c r="E454" s="108" t="str">
        <f>IF(B454="","",VLOOKUP(B454,'Carbon Asset Database'!$A$3:$AB$876,14,0))</f>
        <v/>
      </c>
      <c r="F454" s="116"/>
      <c r="G454" s="113" t="str">
        <f>IF(B454="","",F454*(VLOOKUP(B454,'Carbon Asset Database'!$A$3:$AB$876,16,0)))</f>
        <v/>
      </c>
      <c r="H454" s="116"/>
      <c r="I454" s="113" t="str">
        <f>IF(H454="","",IF(H454="Default",VLOOKUP(B454,'Carbon Asset Database'!$A$3:$AB$876,21,0),"N/A"))</f>
        <v/>
      </c>
      <c r="J454" s="113" t="str">
        <f>IF(H454="","",IF(H454="Default",VLOOKUP(B454,'Carbon Asset Database'!$A$3:$AB$876,22,0),"N/A"))</f>
        <v/>
      </c>
      <c r="K454" s="116"/>
      <c r="L454" s="116"/>
      <c r="M454" s="116" t="str">
        <f>IF(B454="","",F454*VLOOKUP(B454,'Carbon Asset Database'!$A$3:$AB$876,18,0))</f>
        <v/>
      </c>
      <c r="N454" s="116" t="str">
        <f>IF(B454="","",IF(H454="Default",F454*(VLOOKUP(B454,'Carbon Asset Database'!$A$3:$AB$876,19,0)),(G454/1000*K454*$U$2+G454/1000*L454*$U$3)))</f>
        <v/>
      </c>
      <c r="O454" s="121" t="str">
        <f>IF(A454="","",VLOOKUP(A454,'Dropdown lists'!$T$2:$U$18,2,0))</f>
        <v/>
      </c>
      <c r="P454" s="122" t="str">
        <f t="shared" si="14"/>
        <v/>
      </c>
      <c r="Q454" s="122" t="str">
        <f t="shared" si="15"/>
        <v/>
      </c>
    </row>
    <row r="455" spans="3:17" x14ac:dyDescent="0.3">
      <c r="C455" s="112" t="str">
        <f>IF(B455="","",VLOOKUP(B455,'Carbon Asset Database'!$A$3:$AB$876,12,0))</f>
        <v/>
      </c>
      <c r="D455" s="108" t="str">
        <f>IF(B455="","",(VLOOKUP(B455,'Carbon Asset Database'!$A$3:$AB$876,4,0)&amp;" - "&amp;(VLOOKUP(B455,'Carbon Asset Database'!$A$3:$AB$876,5,0))))</f>
        <v/>
      </c>
      <c r="E455" s="108" t="str">
        <f>IF(B455="","",VLOOKUP(B455,'Carbon Asset Database'!$A$3:$AB$876,14,0))</f>
        <v/>
      </c>
      <c r="F455" s="116"/>
      <c r="G455" s="113" t="str">
        <f>IF(B455="","",F455*(VLOOKUP(B455,'Carbon Asset Database'!$A$3:$AB$876,16,0)))</f>
        <v/>
      </c>
      <c r="H455" s="116"/>
      <c r="I455" s="113" t="str">
        <f>IF(H455="","",IF(H455="Default",VLOOKUP(B455,'Carbon Asset Database'!$A$3:$AB$876,21,0),"N/A"))</f>
        <v/>
      </c>
      <c r="J455" s="113" t="str">
        <f>IF(H455="","",IF(H455="Default",VLOOKUP(B455,'Carbon Asset Database'!$A$3:$AB$876,22,0),"N/A"))</f>
        <v/>
      </c>
      <c r="K455" s="116"/>
      <c r="L455" s="116"/>
      <c r="M455" s="116" t="str">
        <f>IF(B455="","",F455*VLOOKUP(B455,'Carbon Asset Database'!$A$3:$AB$876,18,0))</f>
        <v/>
      </c>
      <c r="N455" s="116" t="str">
        <f>IF(B455="","",IF(H455="Default",F455*(VLOOKUP(B455,'Carbon Asset Database'!$A$3:$AB$876,19,0)),(G455/1000*K455*$U$2+G455/1000*L455*$U$3)))</f>
        <v/>
      </c>
      <c r="O455" s="121" t="str">
        <f>IF(A455="","",VLOOKUP(A455,'Dropdown lists'!$T$2:$U$18,2,0))</f>
        <v/>
      </c>
      <c r="P455" s="122" t="str">
        <f t="shared" si="14"/>
        <v/>
      </c>
      <c r="Q455" s="122" t="str">
        <f t="shared" si="15"/>
        <v/>
      </c>
    </row>
    <row r="456" spans="3:17" x14ac:dyDescent="0.3">
      <c r="C456" s="112" t="str">
        <f>IF(B456="","",VLOOKUP(B456,'Carbon Asset Database'!$A$3:$AB$876,12,0))</f>
        <v/>
      </c>
      <c r="D456" s="108" t="str">
        <f>IF(B456="","",(VLOOKUP(B456,'Carbon Asset Database'!$A$3:$AB$876,4,0)&amp;" - "&amp;(VLOOKUP(B456,'Carbon Asset Database'!$A$3:$AB$876,5,0))))</f>
        <v/>
      </c>
      <c r="E456" s="108" t="str">
        <f>IF(B456="","",VLOOKUP(B456,'Carbon Asset Database'!$A$3:$AB$876,14,0))</f>
        <v/>
      </c>
      <c r="F456" s="116"/>
      <c r="G456" s="113" t="str">
        <f>IF(B456="","",F456*(VLOOKUP(B456,'Carbon Asset Database'!$A$3:$AB$876,16,0)))</f>
        <v/>
      </c>
      <c r="H456" s="116"/>
      <c r="I456" s="113" t="str">
        <f>IF(H456="","",IF(H456="Default",VLOOKUP(B456,'Carbon Asset Database'!$A$3:$AB$876,21,0),"N/A"))</f>
        <v/>
      </c>
      <c r="J456" s="113" t="str">
        <f>IF(H456="","",IF(H456="Default",VLOOKUP(B456,'Carbon Asset Database'!$A$3:$AB$876,22,0),"N/A"))</f>
        <v/>
      </c>
      <c r="K456" s="116"/>
      <c r="L456" s="116"/>
      <c r="M456" s="116" t="str">
        <f>IF(B456="","",F456*VLOOKUP(B456,'Carbon Asset Database'!$A$3:$AB$876,18,0))</f>
        <v/>
      </c>
      <c r="N456" s="116" t="str">
        <f>IF(B456="","",IF(H456="Default",F456*(VLOOKUP(B456,'Carbon Asset Database'!$A$3:$AB$876,19,0)),(G456/1000*K456*$U$2+G456/1000*L456*$U$3)))</f>
        <v/>
      </c>
      <c r="O456" s="121" t="str">
        <f>IF(A456="","",VLOOKUP(A456,'Dropdown lists'!$T$2:$U$18,2,0))</f>
        <v/>
      </c>
      <c r="P456" s="122" t="str">
        <f t="shared" si="14"/>
        <v/>
      </c>
      <c r="Q456" s="122" t="str">
        <f t="shared" si="15"/>
        <v/>
      </c>
    </row>
    <row r="457" spans="3:17" x14ac:dyDescent="0.3">
      <c r="C457" s="112" t="str">
        <f>IF(B457="","",VLOOKUP(B457,'Carbon Asset Database'!$A$3:$AB$876,12,0))</f>
        <v/>
      </c>
      <c r="D457" s="108" t="str">
        <f>IF(B457="","",(VLOOKUP(B457,'Carbon Asset Database'!$A$3:$AB$876,4,0)&amp;" - "&amp;(VLOOKUP(B457,'Carbon Asset Database'!$A$3:$AB$876,5,0))))</f>
        <v/>
      </c>
      <c r="E457" s="108" t="str">
        <f>IF(B457="","",VLOOKUP(B457,'Carbon Asset Database'!$A$3:$AB$876,14,0))</f>
        <v/>
      </c>
      <c r="F457" s="116"/>
      <c r="G457" s="113" t="str">
        <f>IF(B457="","",F457*(VLOOKUP(B457,'Carbon Asset Database'!$A$3:$AB$876,16,0)))</f>
        <v/>
      </c>
      <c r="H457" s="116"/>
      <c r="I457" s="113" t="str">
        <f>IF(H457="","",IF(H457="Default",VLOOKUP(B457,'Carbon Asset Database'!$A$3:$AB$876,21,0),"N/A"))</f>
        <v/>
      </c>
      <c r="J457" s="113" t="str">
        <f>IF(H457="","",IF(H457="Default",VLOOKUP(B457,'Carbon Asset Database'!$A$3:$AB$876,22,0),"N/A"))</f>
        <v/>
      </c>
      <c r="K457" s="116"/>
      <c r="L457" s="116"/>
      <c r="M457" s="116" t="str">
        <f>IF(B457="","",F457*VLOOKUP(B457,'Carbon Asset Database'!$A$3:$AB$876,18,0))</f>
        <v/>
      </c>
      <c r="N457" s="116" t="str">
        <f>IF(B457="","",IF(H457="Default",F457*(VLOOKUP(B457,'Carbon Asset Database'!$A$3:$AB$876,19,0)),(G457/1000*K457*$U$2+G457/1000*L457*$U$3)))</f>
        <v/>
      </c>
      <c r="O457" s="121" t="str">
        <f>IF(A457="","",VLOOKUP(A457,'Dropdown lists'!$T$2:$U$18,2,0))</f>
        <v/>
      </c>
      <c r="P457" s="122" t="str">
        <f t="shared" si="14"/>
        <v/>
      </c>
      <c r="Q457" s="122" t="str">
        <f t="shared" si="15"/>
        <v/>
      </c>
    </row>
    <row r="458" spans="3:17" x14ac:dyDescent="0.3">
      <c r="C458" s="112" t="str">
        <f>IF(B458="","",VLOOKUP(B458,'Carbon Asset Database'!$A$3:$AB$876,12,0))</f>
        <v/>
      </c>
      <c r="D458" s="108" t="str">
        <f>IF(B458="","",(VLOOKUP(B458,'Carbon Asset Database'!$A$3:$AB$876,4,0)&amp;" - "&amp;(VLOOKUP(B458,'Carbon Asset Database'!$A$3:$AB$876,5,0))))</f>
        <v/>
      </c>
      <c r="E458" s="108" t="str">
        <f>IF(B458="","",VLOOKUP(B458,'Carbon Asset Database'!$A$3:$AB$876,14,0))</f>
        <v/>
      </c>
      <c r="F458" s="116"/>
      <c r="G458" s="113" t="str">
        <f>IF(B458="","",F458*(VLOOKUP(B458,'Carbon Asset Database'!$A$3:$AB$876,16,0)))</f>
        <v/>
      </c>
      <c r="H458" s="116"/>
      <c r="I458" s="113" t="str">
        <f>IF(H458="","",IF(H458="Default",VLOOKUP(B458,'Carbon Asset Database'!$A$3:$AB$876,21,0),"N/A"))</f>
        <v/>
      </c>
      <c r="J458" s="113" t="str">
        <f>IF(H458="","",IF(H458="Default",VLOOKUP(B458,'Carbon Asset Database'!$A$3:$AB$876,22,0),"N/A"))</f>
        <v/>
      </c>
      <c r="K458" s="116"/>
      <c r="L458" s="116"/>
      <c r="M458" s="116" t="str">
        <f>IF(B458="","",F458*VLOOKUP(B458,'Carbon Asset Database'!$A$3:$AB$876,18,0))</f>
        <v/>
      </c>
      <c r="N458" s="116" t="str">
        <f>IF(B458="","",IF(H458="Default",F458*(VLOOKUP(B458,'Carbon Asset Database'!$A$3:$AB$876,19,0)),(G458/1000*K458*$U$2+G458/1000*L458*$U$3)))</f>
        <v/>
      </c>
      <c r="O458" s="121" t="str">
        <f>IF(A458="","",VLOOKUP(A458,'Dropdown lists'!$T$2:$U$18,2,0))</f>
        <v/>
      </c>
      <c r="P458" s="122" t="str">
        <f t="shared" si="14"/>
        <v/>
      </c>
      <c r="Q458" s="122" t="str">
        <f t="shared" si="15"/>
        <v/>
      </c>
    </row>
    <row r="459" spans="3:17" x14ac:dyDescent="0.3">
      <c r="C459" s="112" t="str">
        <f>IF(B459="","",VLOOKUP(B459,'Carbon Asset Database'!$A$3:$AB$876,12,0))</f>
        <v/>
      </c>
      <c r="D459" s="108" t="str">
        <f>IF(B459="","",(VLOOKUP(B459,'Carbon Asset Database'!$A$3:$AB$876,4,0)&amp;" - "&amp;(VLOOKUP(B459,'Carbon Asset Database'!$A$3:$AB$876,5,0))))</f>
        <v/>
      </c>
      <c r="E459" s="108" t="str">
        <f>IF(B459="","",VLOOKUP(B459,'Carbon Asset Database'!$A$3:$AB$876,14,0))</f>
        <v/>
      </c>
      <c r="F459" s="116"/>
      <c r="G459" s="113" t="str">
        <f>IF(B459="","",F459*(VLOOKUP(B459,'Carbon Asset Database'!$A$3:$AB$876,16,0)))</f>
        <v/>
      </c>
      <c r="H459" s="116"/>
      <c r="I459" s="113" t="str">
        <f>IF(H459="","",IF(H459="Default",VLOOKUP(B459,'Carbon Asset Database'!$A$3:$AB$876,21,0),"N/A"))</f>
        <v/>
      </c>
      <c r="J459" s="113" t="str">
        <f>IF(H459="","",IF(H459="Default",VLOOKUP(B459,'Carbon Asset Database'!$A$3:$AB$876,22,0),"N/A"))</f>
        <v/>
      </c>
      <c r="K459" s="116"/>
      <c r="L459" s="116"/>
      <c r="M459" s="116" t="str">
        <f>IF(B459="","",F459*VLOOKUP(B459,'Carbon Asset Database'!$A$3:$AB$876,18,0))</f>
        <v/>
      </c>
      <c r="N459" s="116" t="str">
        <f>IF(B459="","",IF(H459="Default",F459*(VLOOKUP(B459,'Carbon Asset Database'!$A$3:$AB$876,19,0)),(G459/1000*K459*$U$2+G459/1000*L459*$U$3)))</f>
        <v/>
      </c>
      <c r="O459" s="121" t="str">
        <f>IF(A459="","",VLOOKUP(A459,'Dropdown lists'!$T$2:$U$18,2,0))</f>
        <v/>
      </c>
      <c r="P459" s="122" t="str">
        <f t="shared" si="14"/>
        <v/>
      </c>
      <c r="Q459" s="122" t="str">
        <f t="shared" si="15"/>
        <v/>
      </c>
    </row>
    <row r="460" spans="3:17" x14ac:dyDescent="0.3">
      <c r="C460" s="112" t="str">
        <f>IF(B460="","",VLOOKUP(B460,'Carbon Asset Database'!$A$3:$AB$876,12,0))</f>
        <v/>
      </c>
      <c r="D460" s="108" t="str">
        <f>IF(B460="","",(VLOOKUP(B460,'Carbon Asset Database'!$A$3:$AB$876,4,0)&amp;" - "&amp;(VLOOKUP(B460,'Carbon Asset Database'!$A$3:$AB$876,5,0))))</f>
        <v/>
      </c>
      <c r="E460" s="108" t="str">
        <f>IF(B460="","",VLOOKUP(B460,'Carbon Asset Database'!$A$3:$AB$876,14,0))</f>
        <v/>
      </c>
      <c r="F460" s="116"/>
      <c r="G460" s="113" t="str">
        <f>IF(B460="","",F460*(VLOOKUP(B460,'Carbon Asset Database'!$A$3:$AB$876,16,0)))</f>
        <v/>
      </c>
      <c r="H460" s="116"/>
      <c r="I460" s="113" t="str">
        <f>IF(H460="","",IF(H460="Default",VLOOKUP(B460,'Carbon Asset Database'!$A$3:$AB$876,21,0),"N/A"))</f>
        <v/>
      </c>
      <c r="J460" s="113" t="str">
        <f>IF(H460="","",IF(H460="Default",VLOOKUP(B460,'Carbon Asset Database'!$A$3:$AB$876,22,0),"N/A"))</f>
        <v/>
      </c>
      <c r="K460" s="116"/>
      <c r="L460" s="116"/>
      <c r="M460" s="116" t="str">
        <f>IF(B460="","",F460*VLOOKUP(B460,'Carbon Asset Database'!$A$3:$AB$876,18,0))</f>
        <v/>
      </c>
      <c r="N460" s="116" t="str">
        <f>IF(B460="","",IF(H460="Default",F460*(VLOOKUP(B460,'Carbon Asset Database'!$A$3:$AB$876,19,0)),(G460/1000*K460*$U$2+G460/1000*L460*$U$3)))</f>
        <v/>
      </c>
      <c r="O460" s="121" t="str">
        <f>IF(A460="","",VLOOKUP(A460,'Dropdown lists'!$T$2:$U$18,2,0))</f>
        <v/>
      </c>
      <c r="P460" s="122" t="str">
        <f t="shared" si="14"/>
        <v/>
      </c>
      <c r="Q460" s="122" t="str">
        <f t="shared" si="15"/>
        <v/>
      </c>
    </row>
    <row r="461" spans="3:17" x14ac:dyDescent="0.3">
      <c r="C461" s="112" t="str">
        <f>IF(B461="","",VLOOKUP(B461,'Carbon Asset Database'!$A$3:$AB$876,12,0))</f>
        <v/>
      </c>
      <c r="D461" s="108" t="str">
        <f>IF(B461="","",(VLOOKUP(B461,'Carbon Asset Database'!$A$3:$AB$876,4,0)&amp;" - "&amp;(VLOOKUP(B461,'Carbon Asset Database'!$A$3:$AB$876,5,0))))</f>
        <v/>
      </c>
      <c r="E461" s="108" t="str">
        <f>IF(B461="","",VLOOKUP(B461,'Carbon Asset Database'!$A$3:$AB$876,14,0))</f>
        <v/>
      </c>
      <c r="F461" s="116"/>
      <c r="G461" s="113" t="str">
        <f>IF(B461="","",F461*(VLOOKUP(B461,'Carbon Asset Database'!$A$3:$AB$876,16,0)))</f>
        <v/>
      </c>
      <c r="H461" s="116"/>
      <c r="I461" s="113" t="str">
        <f>IF(H461="","",IF(H461="Default",VLOOKUP(B461,'Carbon Asset Database'!$A$3:$AB$876,21,0),"N/A"))</f>
        <v/>
      </c>
      <c r="J461" s="113" t="str">
        <f>IF(H461="","",IF(H461="Default",VLOOKUP(B461,'Carbon Asset Database'!$A$3:$AB$876,22,0),"N/A"))</f>
        <v/>
      </c>
      <c r="K461" s="116"/>
      <c r="L461" s="116"/>
      <c r="M461" s="116" t="str">
        <f>IF(B461="","",F461*VLOOKUP(B461,'Carbon Asset Database'!$A$3:$AB$876,18,0))</f>
        <v/>
      </c>
      <c r="N461" s="116" t="str">
        <f>IF(B461="","",IF(H461="Default",F461*(VLOOKUP(B461,'Carbon Asset Database'!$A$3:$AB$876,19,0)),(G461/1000*K461*$U$2+G461/1000*L461*$U$3)))</f>
        <v/>
      </c>
      <c r="O461" s="121" t="str">
        <f>IF(A461="","",VLOOKUP(A461,'Dropdown lists'!$T$2:$U$18,2,0))</f>
        <v/>
      </c>
      <c r="P461" s="122" t="str">
        <f t="shared" si="14"/>
        <v/>
      </c>
      <c r="Q461" s="122" t="str">
        <f t="shared" si="15"/>
        <v/>
      </c>
    </row>
    <row r="462" spans="3:17" x14ac:dyDescent="0.3">
      <c r="C462" s="112" t="str">
        <f>IF(B462="","",VLOOKUP(B462,'Carbon Asset Database'!$A$3:$AB$876,12,0))</f>
        <v/>
      </c>
      <c r="D462" s="108" t="str">
        <f>IF(B462="","",(VLOOKUP(B462,'Carbon Asset Database'!$A$3:$AB$876,4,0)&amp;" - "&amp;(VLOOKUP(B462,'Carbon Asset Database'!$A$3:$AB$876,5,0))))</f>
        <v/>
      </c>
      <c r="E462" s="108" t="str">
        <f>IF(B462="","",VLOOKUP(B462,'Carbon Asset Database'!$A$3:$AB$876,14,0))</f>
        <v/>
      </c>
      <c r="F462" s="116"/>
      <c r="G462" s="113" t="str">
        <f>IF(B462="","",F462*(VLOOKUP(B462,'Carbon Asset Database'!$A$3:$AB$876,16,0)))</f>
        <v/>
      </c>
      <c r="H462" s="116"/>
      <c r="I462" s="113" t="str">
        <f>IF(H462="","",IF(H462="Default",VLOOKUP(B462,'Carbon Asset Database'!$A$3:$AB$876,21,0),"N/A"))</f>
        <v/>
      </c>
      <c r="J462" s="113" t="str">
        <f>IF(H462="","",IF(H462="Default",VLOOKUP(B462,'Carbon Asset Database'!$A$3:$AB$876,22,0),"N/A"))</f>
        <v/>
      </c>
      <c r="K462" s="116"/>
      <c r="L462" s="116"/>
      <c r="M462" s="116" t="str">
        <f>IF(B462="","",F462*VLOOKUP(B462,'Carbon Asset Database'!$A$3:$AB$876,18,0))</f>
        <v/>
      </c>
      <c r="N462" s="116" t="str">
        <f>IF(B462="","",IF(H462="Default",F462*(VLOOKUP(B462,'Carbon Asset Database'!$A$3:$AB$876,19,0)),(G462/1000*K462*$U$2+G462/1000*L462*$U$3)))</f>
        <v/>
      </c>
      <c r="O462" s="121" t="str">
        <f>IF(A462="","",VLOOKUP(A462,'Dropdown lists'!$T$2:$U$18,2,0))</f>
        <v/>
      </c>
      <c r="P462" s="122" t="str">
        <f t="shared" si="14"/>
        <v/>
      </c>
      <c r="Q462" s="122" t="str">
        <f t="shared" si="15"/>
        <v/>
      </c>
    </row>
    <row r="463" spans="3:17" x14ac:dyDescent="0.3">
      <c r="C463" s="112" t="str">
        <f>IF(B463="","",VLOOKUP(B463,'Carbon Asset Database'!$A$3:$AB$876,12,0))</f>
        <v/>
      </c>
      <c r="D463" s="108" t="str">
        <f>IF(B463="","",(VLOOKUP(B463,'Carbon Asset Database'!$A$3:$AB$876,4,0)&amp;" - "&amp;(VLOOKUP(B463,'Carbon Asset Database'!$A$3:$AB$876,5,0))))</f>
        <v/>
      </c>
      <c r="E463" s="108" t="str">
        <f>IF(B463="","",VLOOKUP(B463,'Carbon Asset Database'!$A$3:$AB$876,14,0))</f>
        <v/>
      </c>
      <c r="F463" s="116"/>
      <c r="G463" s="113" t="str">
        <f>IF(B463="","",F463*(VLOOKUP(B463,'Carbon Asset Database'!$A$3:$AB$876,16,0)))</f>
        <v/>
      </c>
      <c r="H463" s="116"/>
      <c r="I463" s="113" t="str">
        <f>IF(H463="","",IF(H463="Default",VLOOKUP(B463,'Carbon Asset Database'!$A$3:$AB$876,21,0),"N/A"))</f>
        <v/>
      </c>
      <c r="J463" s="113" t="str">
        <f>IF(H463="","",IF(H463="Default",VLOOKUP(B463,'Carbon Asset Database'!$A$3:$AB$876,22,0),"N/A"))</f>
        <v/>
      </c>
      <c r="K463" s="116"/>
      <c r="L463" s="116"/>
      <c r="M463" s="116" t="str">
        <f>IF(B463="","",F463*VLOOKUP(B463,'Carbon Asset Database'!$A$3:$AB$876,18,0))</f>
        <v/>
      </c>
      <c r="N463" s="116" t="str">
        <f>IF(B463="","",IF(H463="Default",F463*(VLOOKUP(B463,'Carbon Asset Database'!$A$3:$AB$876,19,0)),(G463/1000*K463*$U$2+G463/1000*L463*$U$3)))</f>
        <v/>
      </c>
      <c r="O463" s="121" t="str">
        <f>IF(A463="","",VLOOKUP(A463,'Dropdown lists'!$T$2:$U$18,2,0))</f>
        <v/>
      </c>
      <c r="P463" s="122" t="str">
        <f t="shared" si="14"/>
        <v/>
      </c>
      <c r="Q463" s="122" t="str">
        <f t="shared" si="15"/>
        <v/>
      </c>
    </row>
    <row r="464" spans="3:17" x14ac:dyDescent="0.3">
      <c r="C464" s="112" t="str">
        <f>IF(B464="","",VLOOKUP(B464,'Carbon Asset Database'!$A$3:$AB$876,12,0))</f>
        <v/>
      </c>
      <c r="D464" s="108" t="str">
        <f>IF(B464="","",(VLOOKUP(B464,'Carbon Asset Database'!$A$3:$AB$876,4,0)&amp;" - "&amp;(VLOOKUP(B464,'Carbon Asset Database'!$A$3:$AB$876,5,0))))</f>
        <v/>
      </c>
      <c r="E464" s="108" t="str">
        <f>IF(B464="","",VLOOKUP(B464,'Carbon Asset Database'!$A$3:$AB$876,14,0))</f>
        <v/>
      </c>
      <c r="F464" s="116"/>
      <c r="G464" s="113" t="str">
        <f>IF(B464="","",F464*(VLOOKUP(B464,'Carbon Asset Database'!$A$3:$AB$876,16,0)))</f>
        <v/>
      </c>
      <c r="H464" s="116"/>
      <c r="I464" s="113" t="str">
        <f>IF(H464="","",IF(H464="Default",VLOOKUP(B464,'Carbon Asset Database'!$A$3:$AB$876,21,0),"N/A"))</f>
        <v/>
      </c>
      <c r="J464" s="113" t="str">
        <f>IF(H464="","",IF(H464="Default",VLOOKUP(B464,'Carbon Asset Database'!$A$3:$AB$876,22,0),"N/A"))</f>
        <v/>
      </c>
      <c r="K464" s="116"/>
      <c r="L464" s="116"/>
      <c r="M464" s="116" t="str">
        <f>IF(B464="","",F464*VLOOKUP(B464,'Carbon Asset Database'!$A$3:$AB$876,18,0))</f>
        <v/>
      </c>
      <c r="N464" s="116" t="str">
        <f>IF(B464="","",IF(H464="Default",F464*(VLOOKUP(B464,'Carbon Asset Database'!$A$3:$AB$876,19,0)),(G464/1000*K464*$U$2+G464/1000*L464*$U$3)))</f>
        <v/>
      </c>
      <c r="O464" s="121" t="str">
        <f>IF(A464="","",VLOOKUP(A464,'Dropdown lists'!$T$2:$U$18,2,0))</f>
        <v/>
      </c>
      <c r="P464" s="122" t="str">
        <f t="shared" si="14"/>
        <v/>
      </c>
      <c r="Q464" s="122" t="str">
        <f t="shared" si="15"/>
        <v/>
      </c>
    </row>
    <row r="465" spans="3:17" x14ac:dyDescent="0.3">
      <c r="C465" s="112" t="str">
        <f>IF(B465="","",VLOOKUP(B465,'Carbon Asset Database'!$A$3:$AB$876,12,0))</f>
        <v/>
      </c>
      <c r="D465" s="108" t="str">
        <f>IF(B465="","",(VLOOKUP(B465,'Carbon Asset Database'!$A$3:$AB$876,4,0)&amp;" - "&amp;(VLOOKUP(B465,'Carbon Asset Database'!$A$3:$AB$876,5,0))))</f>
        <v/>
      </c>
      <c r="E465" s="108" t="str">
        <f>IF(B465="","",VLOOKUP(B465,'Carbon Asset Database'!$A$3:$AB$876,14,0))</f>
        <v/>
      </c>
      <c r="F465" s="116"/>
      <c r="G465" s="113" t="str">
        <f>IF(B465="","",F465*(VLOOKUP(B465,'Carbon Asset Database'!$A$3:$AB$876,16,0)))</f>
        <v/>
      </c>
      <c r="H465" s="116"/>
      <c r="I465" s="113" t="str">
        <f>IF(H465="","",IF(H465="Default",VLOOKUP(B465,'Carbon Asset Database'!$A$3:$AB$876,21,0),"N/A"))</f>
        <v/>
      </c>
      <c r="J465" s="113" t="str">
        <f>IF(H465="","",IF(H465="Default",VLOOKUP(B465,'Carbon Asset Database'!$A$3:$AB$876,22,0),"N/A"))</f>
        <v/>
      </c>
      <c r="K465" s="116"/>
      <c r="L465" s="116"/>
      <c r="M465" s="116" t="str">
        <f>IF(B465="","",F465*VLOOKUP(B465,'Carbon Asset Database'!$A$3:$AB$876,18,0))</f>
        <v/>
      </c>
      <c r="N465" s="116" t="str">
        <f>IF(B465="","",IF(H465="Default",F465*(VLOOKUP(B465,'Carbon Asset Database'!$A$3:$AB$876,19,0)),(G465/1000*K465*$U$2+G465/1000*L465*$U$3)))</f>
        <v/>
      </c>
      <c r="O465" s="121" t="str">
        <f>IF(A465="","",VLOOKUP(A465,'Dropdown lists'!$T$2:$U$18,2,0))</f>
        <v/>
      </c>
      <c r="P465" s="122" t="str">
        <f t="shared" si="14"/>
        <v/>
      </c>
      <c r="Q465" s="122" t="str">
        <f t="shared" si="15"/>
        <v/>
      </c>
    </row>
    <row r="466" spans="3:17" x14ac:dyDescent="0.3">
      <c r="C466" s="112" t="str">
        <f>IF(B466="","",VLOOKUP(B466,'Carbon Asset Database'!$A$3:$AB$876,12,0))</f>
        <v/>
      </c>
      <c r="D466" s="108" t="str">
        <f>IF(B466="","",(VLOOKUP(B466,'Carbon Asset Database'!$A$3:$AB$876,4,0)&amp;" - "&amp;(VLOOKUP(B466,'Carbon Asset Database'!$A$3:$AB$876,5,0))))</f>
        <v/>
      </c>
      <c r="E466" s="108" t="str">
        <f>IF(B466="","",VLOOKUP(B466,'Carbon Asset Database'!$A$3:$AB$876,14,0))</f>
        <v/>
      </c>
      <c r="F466" s="116"/>
      <c r="G466" s="113" t="str">
        <f>IF(B466="","",F466*(VLOOKUP(B466,'Carbon Asset Database'!$A$3:$AB$876,16,0)))</f>
        <v/>
      </c>
      <c r="H466" s="116"/>
      <c r="I466" s="113" t="str">
        <f>IF(H466="","",IF(H466="Default",VLOOKUP(B466,'Carbon Asset Database'!$A$3:$AB$876,21,0),"N/A"))</f>
        <v/>
      </c>
      <c r="J466" s="113" t="str">
        <f>IF(H466="","",IF(H466="Default",VLOOKUP(B466,'Carbon Asset Database'!$A$3:$AB$876,22,0),"N/A"))</f>
        <v/>
      </c>
      <c r="K466" s="116"/>
      <c r="L466" s="116"/>
      <c r="M466" s="116" t="str">
        <f>IF(B466="","",F466*VLOOKUP(B466,'Carbon Asset Database'!$A$3:$AB$876,18,0))</f>
        <v/>
      </c>
      <c r="N466" s="116" t="str">
        <f>IF(B466="","",IF(H466="Default",F466*(VLOOKUP(B466,'Carbon Asset Database'!$A$3:$AB$876,19,0)),(G466/1000*K466*$U$2+G466/1000*L466*$U$3)))</f>
        <v/>
      </c>
      <c r="O466" s="121" t="str">
        <f>IF(A466="","",VLOOKUP(A466,'Dropdown lists'!$T$2:$U$18,2,0))</f>
        <v/>
      </c>
      <c r="P466" s="122" t="str">
        <f t="shared" si="14"/>
        <v/>
      </c>
      <c r="Q466" s="122" t="str">
        <f t="shared" si="15"/>
        <v/>
      </c>
    </row>
    <row r="467" spans="3:17" x14ac:dyDescent="0.3">
      <c r="C467" s="112" t="str">
        <f>IF(B467="","",VLOOKUP(B467,'Carbon Asset Database'!$A$3:$AB$876,12,0))</f>
        <v/>
      </c>
      <c r="D467" s="108" t="str">
        <f>IF(B467="","",(VLOOKUP(B467,'Carbon Asset Database'!$A$3:$AB$876,4,0)&amp;" - "&amp;(VLOOKUP(B467,'Carbon Asset Database'!$A$3:$AB$876,5,0))))</f>
        <v/>
      </c>
      <c r="E467" s="108" t="str">
        <f>IF(B467="","",VLOOKUP(B467,'Carbon Asset Database'!$A$3:$AB$876,14,0))</f>
        <v/>
      </c>
      <c r="F467" s="116"/>
      <c r="G467" s="113" t="str">
        <f>IF(B467="","",F467*(VLOOKUP(B467,'Carbon Asset Database'!$A$3:$AB$876,16,0)))</f>
        <v/>
      </c>
      <c r="H467" s="116"/>
      <c r="I467" s="113" t="str">
        <f>IF(H467="","",IF(H467="Default",VLOOKUP(B467,'Carbon Asset Database'!$A$3:$AB$876,21,0),"N/A"))</f>
        <v/>
      </c>
      <c r="J467" s="113" t="str">
        <f>IF(H467="","",IF(H467="Default",VLOOKUP(B467,'Carbon Asset Database'!$A$3:$AB$876,22,0),"N/A"))</f>
        <v/>
      </c>
      <c r="K467" s="116"/>
      <c r="L467" s="116"/>
      <c r="M467" s="116" t="str">
        <f>IF(B467="","",F467*VLOOKUP(B467,'Carbon Asset Database'!$A$3:$AB$876,18,0))</f>
        <v/>
      </c>
      <c r="N467" s="116" t="str">
        <f>IF(B467="","",IF(H467="Default",F467*(VLOOKUP(B467,'Carbon Asset Database'!$A$3:$AB$876,19,0)),(G467/1000*K467*$U$2+G467/1000*L467*$U$3)))</f>
        <v/>
      </c>
      <c r="O467" s="121" t="str">
        <f>IF(A467="","",VLOOKUP(A467,'Dropdown lists'!$T$2:$U$18,2,0))</f>
        <v/>
      </c>
      <c r="P467" s="122" t="str">
        <f t="shared" si="14"/>
        <v/>
      </c>
      <c r="Q467" s="122" t="str">
        <f t="shared" si="15"/>
        <v/>
      </c>
    </row>
    <row r="468" spans="3:17" x14ac:dyDescent="0.3">
      <c r="C468" s="112" t="str">
        <f>IF(B468="","",VLOOKUP(B468,'Carbon Asset Database'!$A$3:$AB$876,12,0))</f>
        <v/>
      </c>
      <c r="D468" s="108" t="str">
        <f>IF(B468="","",(VLOOKUP(B468,'Carbon Asset Database'!$A$3:$AB$876,4,0)&amp;" - "&amp;(VLOOKUP(B468,'Carbon Asset Database'!$A$3:$AB$876,5,0))))</f>
        <v/>
      </c>
      <c r="E468" s="108" t="str">
        <f>IF(B468="","",VLOOKUP(B468,'Carbon Asset Database'!$A$3:$AB$876,14,0))</f>
        <v/>
      </c>
      <c r="F468" s="116"/>
      <c r="G468" s="113" t="str">
        <f>IF(B468="","",F468*(VLOOKUP(B468,'Carbon Asset Database'!$A$3:$AB$876,16,0)))</f>
        <v/>
      </c>
      <c r="H468" s="116"/>
      <c r="I468" s="113" t="str">
        <f>IF(H468="","",IF(H468="Default",VLOOKUP(B468,'Carbon Asset Database'!$A$3:$AB$876,21,0),"N/A"))</f>
        <v/>
      </c>
      <c r="J468" s="113" t="str">
        <f>IF(H468="","",IF(H468="Default",VLOOKUP(B468,'Carbon Asset Database'!$A$3:$AB$876,22,0),"N/A"))</f>
        <v/>
      </c>
      <c r="K468" s="116"/>
      <c r="L468" s="116"/>
      <c r="M468" s="116" t="str">
        <f>IF(B468="","",F468*VLOOKUP(B468,'Carbon Asset Database'!$A$3:$AB$876,18,0))</f>
        <v/>
      </c>
      <c r="N468" s="116" t="str">
        <f>IF(B468="","",IF(H468="Default",F468*(VLOOKUP(B468,'Carbon Asset Database'!$A$3:$AB$876,19,0)),(G468/1000*K468*$U$2+G468/1000*L468*$U$3)))</f>
        <v/>
      </c>
      <c r="O468" s="121" t="str">
        <f>IF(A468="","",VLOOKUP(A468,'Dropdown lists'!$T$2:$U$18,2,0))</f>
        <v/>
      </c>
      <c r="P468" s="122" t="str">
        <f t="shared" si="14"/>
        <v/>
      </c>
      <c r="Q468" s="122" t="str">
        <f t="shared" si="15"/>
        <v/>
      </c>
    </row>
    <row r="469" spans="3:17" x14ac:dyDescent="0.3">
      <c r="C469" s="112" t="str">
        <f>IF(B469="","",VLOOKUP(B469,'Carbon Asset Database'!$A$3:$AB$876,12,0))</f>
        <v/>
      </c>
      <c r="D469" s="108" t="str">
        <f>IF(B469="","",(VLOOKUP(B469,'Carbon Asset Database'!$A$3:$AB$876,4,0)&amp;" - "&amp;(VLOOKUP(B469,'Carbon Asset Database'!$A$3:$AB$876,5,0))))</f>
        <v/>
      </c>
      <c r="E469" s="108" t="str">
        <f>IF(B469="","",VLOOKUP(B469,'Carbon Asset Database'!$A$3:$AB$876,14,0))</f>
        <v/>
      </c>
      <c r="F469" s="116"/>
      <c r="G469" s="113" t="str">
        <f>IF(B469="","",F469*(VLOOKUP(B469,'Carbon Asset Database'!$A$3:$AB$876,16,0)))</f>
        <v/>
      </c>
      <c r="H469" s="116"/>
      <c r="I469" s="113" t="str">
        <f>IF(H469="","",IF(H469="Default",VLOOKUP(B469,'Carbon Asset Database'!$A$3:$AB$876,21,0),"N/A"))</f>
        <v/>
      </c>
      <c r="J469" s="113" t="str">
        <f>IF(H469="","",IF(H469="Default",VLOOKUP(B469,'Carbon Asset Database'!$A$3:$AB$876,22,0),"N/A"))</f>
        <v/>
      </c>
      <c r="K469" s="116"/>
      <c r="L469" s="116"/>
      <c r="M469" s="116" t="str">
        <f>IF(B469="","",F469*VLOOKUP(B469,'Carbon Asset Database'!$A$3:$AB$876,18,0))</f>
        <v/>
      </c>
      <c r="N469" s="116" t="str">
        <f>IF(B469="","",IF(H469="Default",F469*(VLOOKUP(B469,'Carbon Asset Database'!$A$3:$AB$876,19,0)),(G469/1000*K469*$U$2+G469/1000*L469*$U$3)))</f>
        <v/>
      </c>
      <c r="O469" s="121" t="str">
        <f>IF(A469="","",VLOOKUP(A469,'Dropdown lists'!$T$2:$U$18,2,0))</f>
        <v/>
      </c>
      <c r="P469" s="122" t="str">
        <f t="shared" si="14"/>
        <v/>
      </c>
      <c r="Q469" s="122" t="str">
        <f t="shared" si="15"/>
        <v/>
      </c>
    </row>
    <row r="470" spans="3:17" x14ac:dyDescent="0.3">
      <c r="C470" s="112" t="str">
        <f>IF(B470="","",VLOOKUP(B470,'Carbon Asset Database'!$A$3:$AB$876,12,0))</f>
        <v/>
      </c>
      <c r="D470" s="108" t="str">
        <f>IF(B470="","",(VLOOKUP(B470,'Carbon Asset Database'!$A$3:$AB$876,4,0)&amp;" - "&amp;(VLOOKUP(B470,'Carbon Asset Database'!$A$3:$AB$876,5,0))))</f>
        <v/>
      </c>
      <c r="E470" s="108" t="str">
        <f>IF(B470="","",VLOOKUP(B470,'Carbon Asset Database'!$A$3:$AB$876,14,0))</f>
        <v/>
      </c>
      <c r="F470" s="116"/>
      <c r="G470" s="113" t="str">
        <f>IF(B470="","",F470*(VLOOKUP(B470,'Carbon Asset Database'!$A$3:$AB$876,16,0)))</f>
        <v/>
      </c>
      <c r="H470" s="116"/>
      <c r="I470" s="113" t="str">
        <f>IF(H470="","",IF(H470="Default",VLOOKUP(B470,'Carbon Asset Database'!$A$3:$AB$876,21,0),"N/A"))</f>
        <v/>
      </c>
      <c r="J470" s="113" t="str">
        <f>IF(H470="","",IF(H470="Default",VLOOKUP(B470,'Carbon Asset Database'!$A$3:$AB$876,22,0),"N/A"))</f>
        <v/>
      </c>
      <c r="K470" s="116"/>
      <c r="L470" s="116"/>
      <c r="M470" s="116" t="str">
        <f>IF(B470="","",F470*VLOOKUP(B470,'Carbon Asset Database'!$A$3:$AB$876,18,0))</f>
        <v/>
      </c>
      <c r="N470" s="116" t="str">
        <f>IF(B470="","",IF(H470="Default",F470*(VLOOKUP(B470,'Carbon Asset Database'!$A$3:$AB$876,19,0)),(G470/1000*K470*$U$2+G470/1000*L470*$U$3)))</f>
        <v/>
      </c>
      <c r="O470" s="121" t="str">
        <f>IF(A470="","",VLOOKUP(A470,'Dropdown lists'!$T$2:$U$18,2,0))</f>
        <v/>
      </c>
      <c r="P470" s="122" t="str">
        <f t="shared" si="14"/>
        <v/>
      </c>
      <c r="Q470" s="122" t="str">
        <f t="shared" si="15"/>
        <v/>
      </c>
    </row>
    <row r="471" spans="3:17" x14ac:dyDescent="0.3">
      <c r="C471" s="112" t="str">
        <f>IF(B471="","",VLOOKUP(B471,'Carbon Asset Database'!$A$3:$AB$876,12,0))</f>
        <v/>
      </c>
      <c r="D471" s="108" t="str">
        <f>IF(B471="","",(VLOOKUP(B471,'Carbon Asset Database'!$A$3:$AB$876,4,0)&amp;" - "&amp;(VLOOKUP(B471,'Carbon Asset Database'!$A$3:$AB$876,5,0))))</f>
        <v/>
      </c>
      <c r="E471" s="108" t="str">
        <f>IF(B471="","",VLOOKUP(B471,'Carbon Asset Database'!$A$3:$AB$876,14,0))</f>
        <v/>
      </c>
      <c r="F471" s="116"/>
      <c r="G471" s="113" t="str">
        <f>IF(B471="","",F471*(VLOOKUP(B471,'Carbon Asset Database'!$A$3:$AB$876,16,0)))</f>
        <v/>
      </c>
      <c r="H471" s="116"/>
      <c r="I471" s="113" t="str">
        <f>IF(H471="","",IF(H471="Default",VLOOKUP(B471,'Carbon Asset Database'!$A$3:$AB$876,21,0),"N/A"))</f>
        <v/>
      </c>
      <c r="J471" s="113" t="str">
        <f>IF(H471="","",IF(H471="Default",VLOOKUP(B471,'Carbon Asset Database'!$A$3:$AB$876,22,0),"N/A"))</f>
        <v/>
      </c>
      <c r="K471" s="116"/>
      <c r="L471" s="116"/>
      <c r="M471" s="116" t="str">
        <f>IF(B471="","",F471*VLOOKUP(B471,'Carbon Asset Database'!$A$3:$AB$876,18,0))</f>
        <v/>
      </c>
      <c r="N471" s="116" t="str">
        <f>IF(B471="","",IF(H471="Default",F471*(VLOOKUP(B471,'Carbon Asset Database'!$A$3:$AB$876,19,0)),(G471/1000*K471*$U$2+G471/1000*L471*$U$3)))</f>
        <v/>
      </c>
      <c r="O471" s="121" t="str">
        <f>IF(A471="","",VLOOKUP(A471,'Dropdown lists'!$T$2:$U$18,2,0))</f>
        <v/>
      </c>
      <c r="P471" s="122" t="str">
        <f t="shared" si="14"/>
        <v/>
      </c>
      <c r="Q471" s="122" t="str">
        <f t="shared" si="15"/>
        <v/>
      </c>
    </row>
    <row r="472" spans="3:17" x14ac:dyDescent="0.3">
      <c r="C472" s="112" t="str">
        <f>IF(B472="","",VLOOKUP(B472,'Carbon Asset Database'!$A$3:$AB$876,12,0))</f>
        <v/>
      </c>
      <c r="D472" s="108" t="str">
        <f>IF(B472="","",(VLOOKUP(B472,'Carbon Asset Database'!$A$3:$AB$876,4,0)&amp;" - "&amp;(VLOOKUP(B472,'Carbon Asset Database'!$A$3:$AB$876,5,0))))</f>
        <v/>
      </c>
      <c r="E472" s="108" t="str">
        <f>IF(B472="","",VLOOKUP(B472,'Carbon Asset Database'!$A$3:$AB$876,14,0))</f>
        <v/>
      </c>
      <c r="F472" s="116"/>
      <c r="G472" s="113" t="str">
        <f>IF(B472="","",F472*(VLOOKUP(B472,'Carbon Asset Database'!$A$3:$AB$876,16,0)))</f>
        <v/>
      </c>
      <c r="H472" s="116"/>
      <c r="I472" s="113" t="str">
        <f>IF(H472="","",IF(H472="Default",VLOOKUP(B472,'Carbon Asset Database'!$A$3:$AB$876,21,0),"N/A"))</f>
        <v/>
      </c>
      <c r="J472" s="113" t="str">
        <f>IF(H472="","",IF(H472="Default",VLOOKUP(B472,'Carbon Asset Database'!$A$3:$AB$876,22,0),"N/A"))</f>
        <v/>
      </c>
      <c r="K472" s="116"/>
      <c r="L472" s="116"/>
      <c r="M472" s="116" t="str">
        <f>IF(B472="","",F472*VLOOKUP(B472,'Carbon Asset Database'!$A$3:$AB$876,18,0))</f>
        <v/>
      </c>
      <c r="N472" s="116" t="str">
        <f>IF(B472="","",IF(H472="Default",F472*(VLOOKUP(B472,'Carbon Asset Database'!$A$3:$AB$876,19,0)),(G472/1000*K472*$U$2+G472/1000*L472*$U$3)))</f>
        <v/>
      </c>
      <c r="O472" s="121" t="str">
        <f>IF(A472="","",VLOOKUP(A472,'Dropdown lists'!$T$2:$U$18,2,0))</f>
        <v/>
      </c>
      <c r="P472" s="122" t="str">
        <f t="shared" si="14"/>
        <v/>
      </c>
      <c r="Q472" s="122" t="str">
        <f t="shared" si="15"/>
        <v/>
      </c>
    </row>
    <row r="473" spans="3:17" x14ac:dyDescent="0.3">
      <c r="C473" s="112" t="str">
        <f>IF(B473="","",VLOOKUP(B473,'Carbon Asset Database'!$A$3:$AB$876,12,0))</f>
        <v/>
      </c>
      <c r="D473" s="108" t="str">
        <f>IF(B473="","",(VLOOKUP(B473,'Carbon Asset Database'!$A$3:$AB$876,4,0)&amp;" - "&amp;(VLOOKUP(B473,'Carbon Asset Database'!$A$3:$AB$876,5,0))))</f>
        <v/>
      </c>
      <c r="E473" s="108" t="str">
        <f>IF(B473="","",VLOOKUP(B473,'Carbon Asset Database'!$A$3:$AB$876,14,0))</f>
        <v/>
      </c>
      <c r="F473" s="116"/>
      <c r="G473" s="113" t="str">
        <f>IF(B473="","",F473*(VLOOKUP(B473,'Carbon Asset Database'!$A$3:$AB$876,16,0)))</f>
        <v/>
      </c>
      <c r="H473" s="116"/>
      <c r="I473" s="113" t="str">
        <f>IF(H473="","",IF(H473="Default",VLOOKUP(B473,'Carbon Asset Database'!$A$3:$AB$876,21,0),"N/A"))</f>
        <v/>
      </c>
      <c r="J473" s="113" t="str">
        <f>IF(H473="","",IF(H473="Default",VLOOKUP(B473,'Carbon Asset Database'!$A$3:$AB$876,22,0),"N/A"))</f>
        <v/>
      </c>
      <c r="K473" s="116"/>
      <c r="L473" s="116"/>
      <c r="M473" s="116" t="str">
        <f>IF(B473="","",F473*VLOOKUP(B473,'Carbon Asset Database'!$A$3:$AB$876,18,0))</f>
        <v/>
      </c>
      <c r="N473" s="116" t="str">
        <f>IF(B473="","",IF(H473="Default",F473*(VLOOKUP(B473,'Carbon Asset Database'!$A$3:$AB$876,19,0)),(G473/1000*K473*$U$2+G473/1000*L473*$U$3)))</f>
        <v/>
      </c>
      <c r="O473" s="121" t="str">
        <f>IF(A473="","",VLOOKUP(A473,'Dropdown lists'!$T$2:$U$18,2,0))</f>
        <v/>
      </c>
      <c r="P473" s="122" t="str">
        <f t="shared" si="14"/>
        <v/>
      </c>
      <c r="Q473" s="122" t="str">
        <f t="shared" si="15"/>
        <v/>
      </c>
    </row>
    <row r="474" spans="3:17" x14ac:dyDescent="0.3">
      <c r="C474" s="112" t="str">
        <f>IF(B474="","",VLOOKUP(B474,'Carbon Asset Database'!$A$3:$AB$876,12,0))</f>
        <v/>
      </c>
      <c r="D474" s="108" t="str">
        <f>IF(B474="","",(VLOOKUP(B474,'Carbon Asset Database'!$A$3:$AB$876,4,0)&amp;" - "&amp;(VLOOKUP(B474,'Carbon Asset Database'!$A$3:$AB$876,5,0))))</f>
        <v/>
      </c>
      <c r="E474" s="108" t="str">
        <f>IF(B474="","",VLOOKUP(B474,'Carbon Asset Database'!$A$3:$AB$876,14,0))</f>
        <v/>
      </c>
      <c r="F474" s="116"/>
      <c r="G474" s="113" t="str">
        <f>IF(B474="","",F474*(VLOOKUP(B474,'Carbon Asset Database'!$A$3:$AB$876,16,0)))</f>
        <v/>
      </c>
      <c r="H474" s="116"/>
      <c r="I474" s="113" t="str">
        <f>IF(H474="","",IF(H474="Default",VLOOKUP(B474,'Carbon Asset Database'!$A$3:$AB$876,21,0),"N/A"))</f>
        <v/>
      </c>
      <c r="J474" s="113" t="str">
        <f>IF(H474="","",IF(H474="Default",VLOOKUP(B474,'Carbon Asset Database'!$A$3:$AB$876,22,0),"N/A"))</f>
        <v/>
      </c>
      <c r="K474" s="116"/>
      <c r="L474" s="116"/>
      <c r="M474" s="116" t="str">
        <f>IF(B474="","",F474*VLOOKUP(B474,'Carbon Asset Database'!$A$3:$AB$876,18,0))</f>
        <v/>
      </c>
      <c r="N474" s="116" t="str">
        <f>IF(B474="","",IF(H474="Default",F474*(VLOOKUP(B474,'Carbon Asset Database'!$A$3:$AB$876,19,0)),(G474/1000*K474*$U$2+G474/1000*L474*$U$3)))</f>
        <v/>
      </c>
      <c r="O474" s="121" t="str">
        <f>IF(A474="","",VLOOKUP(A474,'Dropdown lists'!$T$2:$U$18,2,0))</f>
        <v/>
      </c>
      <c r="P474" s="122" t="str">
        <f t="shared" si="14"/>
        <v/>
      </c>
      <c r="Q474" s="122" t="str">
        <f t="shared" si="15"/>
        <v/>
      </c>
    </row>
    <row r="475" spans="3:17" x14ac:dyDescent="0.3">
      <c r="C475" s="112" t="str">
        <f>IF(B475="","",VLOOKUP(B475,'Carbon Asset Database'!$A$3:$AB$876,12,0))</f>
        <v/>
      </c>
      <c r="D475" s="108" t="str">
        <f>IF(B475="","",(VLOOKUP(B475,'Carbon Asset Database'!$A$3:$AB$876,4,0)&amp;" - "&amp;(VLOOKUP(B475,'Carbon Asset Database'!$A$3:$AB$876,5,0))))</f>
        <v/>
      </c>
      <c r="E475" s="108" t="str">
        <f>IF(B475="","",VLOOKUP(B475,'Carbon Asset Database'!$A$3:$AB$876,14,0))</f>
        <v/>
      </c>
      <c r="F475" s="116"/>
      <c r="G475" s="113" t="str">
        <f>IF(B475="","",F475*(VLOOKUP(B475,'Carbon Asset Database'!$A$3:$AB$876,16,0)))</f>
        <v/>
      </c>
      <c r="H475" s="116"/>
      <c r="I475" s="113" t="str">
        <f>IF(H475="","",IF(H475="Default",VLOOKUP(B475,'Carbon Asset Database'!$A$3:$AB$876,21,0),"N/A"))</f>
        <v/>
      </c>
      <c r="J475" s="113" t="str">
        <f>IF(H475="","",IF(H475="Default",VLOOKUP(B475,'Carbon Asset Database'!$A$3:$AB$876,22,0),"N/A"))</f>
        <v/>
      </c>
      <c r="K475" s="116"/>
      <c r="L475" s="116"/>
      <c r="M475" s="116" t="str">
        <f>IF(B475="","",F475*VLOOKUP(B475,'Carbon Asset Database'!$A$3:$AB$876,18,0))</f>
        <v/>
      </c>
      <c r="N475" s="116" t="str">
        <f>IF(B475="","",IF(H475="Default",F475*(VLOOKUP(B475,'Carbon Asset Database'!$A$3:$AB$876,19,0)),(G475/1000*K475*$U$2+G475/1000*L475*$U$3)))</f>
        <v/>
      </c>
      <c r="O475" s="121" t="str">
        <f>IF(A475="","",VLOOKUP(A475,'Dropdown lists'!$T$2:$U$18,2,0))</f>
        <v/>
      </c>
      <c r="P475" s="122" t="str">
        <f t="shared" si="14"/>
        <v/>
      </c>
      <c r="Q475" s="122" t="str">
        <f t="shared" si="15"/>
        <v/>
      </c>
    </row>
    <row r="476" spans="3:17" x14ac:dyDescent="0.3">
      <c r="C476" s="112" t="str">
        <f>IF(B476="","",VLOOKUP(B476,'Carbon Asset Database'!$A$3:$AB$876,12,0))</f>
        <v/>
      </c>
      <c r="D476" s="108" t="str">
        <f>IF(B476="","",(VLOOKUP(B476,'Carbon Asset Database'!$A$3:$AB$876,4,0)&amp;" - "&amp;(VLOOKUP(B476,'Carbon Asset Database'!$A$3:$AB$876,5,0))))</f>
        <v/>
      </c>
      <c r="E476" s="108" t="str">
        <f>IF(B476="","",VLOOKUP(B476,'Carbon Asset Database'!$A$3:$AB$876,14,0))</f>
        <v/>
      </c>
      <c r="F476" s="116"/>
      <c r="G476" s="113" t="str">
        <f>IF(B476="","",F476*(VLOOKUP(B476,'Carbon Asset Database'!$A$3:$AB$876,16,0)))</f>
        <v/>
      </c>
      <c r="H476" s="116"/>
      <c r="I476" s="113" t="str">
        <f>IF(H476="","",IF(H476="Default",VLOOKUP(B476,'Carbon Asset Database'!$A$3:$AB$876,21,0),"N/A"))</f>
        <v/>
      </c>
      <c r="J476" s="113" t="str">
        <f>IF(H476="","",IF(H476="Default",VLOOKUP(B476,'Carbon Asset Database'!$A$3:$AB$876,22,0),"N/A"))</f>
        <v/>
      </c>
      <c r="K476" s="116"/>
      <c r="L476" s="116"/>
      <c r="M476" s="116" t="str">
        <f>IF(B476="","",F476*VLOOKUP(B476,'Carbon Asset Database'!$A$3:$AB$876,18,0))</f>
        <v/>
      </c>
      <c r="N476" s="116" t="str">
        <f>IF(B476="","",IF(H476="Default",F476*(VLOOKUP(B476,'Carbon Asset Database'!$A$3:$AB$876,19,0)),(G476/1000*K476*$U$2+G476/1000*L476*$U$3)))</f>
        <v/>
      </c>
      <c r="O476" s="121" t="str">
        <f>IF(A476="","",VLOOKUP(A476,'Dropdown lists'!$T$2:$U$18,2,0))</f>
        <v/>
      </c>
      <c r="P476" s="122" t="str">
        <f t="shared" si="14"/>
        <v/>
      </c>
      <c r="Q476" s="122" t="str">
        <f t="shared" si="15"/>
        <v/>
      </c>
    </row>
    <row r="477" spans="3:17" x14ac:dyDescent="0.3">
      <c r="C477" s="112" t="str">
        <f>IF(B477="","",VLOOKUP(B477,'Carbon Asset Database'!$A$3:$AB$876,12,0))</f>
        <v/>
      </c>
      <c r="D477" s="108" t="str">
        <f>IF(B477="","",(VLOOKUP(B477,'Carbon Asset Database'!$A$3:$AB$876,4,0)&amp;" - "&amp;(VLOOKUP(B477,'Carbon Asset Database'!$A$3:$AB$876,5,0))))</f>
        <v/>
      </c>
      <c r="E477" s="108" t="str">
        <f>IF(B477="","",VLOOKUP(B477,'Carbon Asset Database'!$A$3:$AB$876,14,0))</f>
        <v/>
      </c>
      <c r="F477" s="116"/>
      <c r="G477" s="113" t="str">
        <f>IF(B477="","",F477*(VLOOKUP(B477,'Carbon Asset Database'!$A$3:$AB$876,16,0)))</f>
        <v/>
      </c>
      <c r="H477" s="116"/>
      <c r="I477" s="113" t="str">
        <f>IF(H477="","",IF(H477="Default",VLOOKUP(B477,'Carbon Asset Database'!$A$3:$AB$876,21,0),"N/A"))</f>
        <v/>
      </c>
      <c r="J477" s="113" t="str">
        <f>IF(H477="","",IF(H477="Default",VLOOKUP(B477,'Carbon Asset Database'!$A$3:$AB$876,22,0),"N/A"))</f>
        <v/>
      </c>
      <c r="K477" s="116"/>
      <c r="L477" s="116"/>
      <c r="M477" s="116" t="str">
        <f>IF(B477="","",F477*VLOOKUP(B477,'Carbon Asset Database'!$A$3:$AB$876,18,0))</f>
        <v/>
      </c>
      <c r="N477" s="116" t="str">
        <f>IF(B477="","",IF(H477="Default",F477*(VLOOKUP(B477,'Carbon Asset Database'!$A$3:$AB$876,19,0)),(G477/1000*K477*$U$2+G477/1000*L477*$U$3)))</f>
        <v/>
      </c>
      <c r="O477" s="121" t="str">
        <f>IF(A477="","",VLOOKUP(A477,'Dropdown lists'!$T$2:$U$18,2,0))</f>
        <v/>
      </c>
      <c r="P477" s="122" t="str">
        <f t="shared" si="14"/>
        <v/>
      </c>
      <c r="Q477" s="122" t="str">
        <f t="shared" si="15"/>
        <v/>
      </c>
    </row>
    <row r="478" spans="3:17" x14ac:dyDescent="0.3">
      <c r="C478" s="112" t="str">
        <f>IF(B478="","",VLOOKUP(B478,'Carbon Asset Database'!$A$3:$AB$876,12,0))</f>
        <v/>
      </c>
      <c r="D478" s="108" t="str">
        <f>IF(B478="","",(VLOOKUP(B478,'Carbon Asset Database'!$A$3:$AB$876,4,0)&amp;" - "&amp;(VLOOKUP(B478,'Carbon Asset Database'!$A$3:$AB$876,5,0))))</f>
        <v/>
      </c>
      <c r="E478" s="108" t="str">
        <f>IF(B478="","",VLOOKUP(B478,'Carbon Asset Database'!$A$3:$AB$876,14,0))</f>
        <v/>
      </c>
      <c r="F478" s="116"/>
      <c r="G478" s="113" t="str">
        <f>IF(B478="","",F478*(VLOOKUP(B478,'Carbon Asset Database'!$A$3:$AB$876,16,0)))</f>
        <v/>
      </c>
      <c r="H478" s="116"/>
      <c r="I478" s="113" t="str">
        <f>IF(H478="","",IF(H478="Default",VLOOKUP(B478,'Carbon Asset Database'!$A$3:$AB$876,21,0),"N/A"))</f>
        <v/>
      </c>
      <c r="J478" s="113" t="str">
        <f>IF(H478="","",IF(H478="Default",VLOOKUP(B478,'Carbon Asset Database'!$A$3:$AB$876,22,0),"N/A"))</f>
        <v/>
      </c>
      <c r="K478" s="116"/>
      <c r="L478" s="116"/>
      <c r="M478" s="116" t="str">
        <f>IF(B478="","",F478*VLOOKUP(B478,'Carbon Asset Database'!$A$3:$AB$876,18,0))</f>
        <v/>
      </c>
      <c r="N478" s="116" t="str">
        <f>IF(B478="","",IF(H478="Default",F478*(VLOOKUP(B478,'Carbon Asset Database'!$A$3:$AB$876,19,0)),(G478/1000*K478*$U$2+G478/1000*L478*$U$3)))</f>
        <v/>
      </c>
      <c r="O478" s="121" t="str">
        <f>IF(A478="","",VLOOKUP(A478,'Dropdown lists'!$T$2:$U$18,2,0))</f>
        <v/>
      </c>
      <c r="P478" s="122" t="str">
        <f t="shared" si="14"/>
        <v/>
      </c>
      <c r="Q478" s="122" t="str">
        <f t="shared" si="15"/>
        <v/>
      </c>
    </row>
    <row r="479" spans="3:17" x14ac:dyDescent="0.3">
      <c r="C479" s="112" t="str">
        <f>IF(B479="","",VLOOKUP(B479,'Carbon Asset Database'!$A$3:$AB$876,12,0))</f>
        <v/>
      </c>
      <c r="D479" s="108" t="str">
        <f>IF(B479="","",(VLOOKUP(B479,'Carbon Asset Database'!$A$3:$AB$876,4,0)&amp;" - "&amp;(VLOOKUP(B479,'Carbon Asset Database'!$A$3:$AB$876,5,0))))</f>
        <v/>
      </c>
      <c r="E479" s="108" t="str">
        <f>IF(B479="","",VLOOKUP(B479,'Carbon Asset Database'!$A$3:$AB$876,14,0))</f>
        <v/>
      </c>
      <c r="F479" s="116"/>
      <c r="G479" s="113" t="str">
        <f>IF(B479="","",F479*(VLOOKUP(B479,'Carbon Asset Database'!$A$3:$AB$876,16,0)))</f>
        <v/>
      </c>
      <c r="H479" s="116"/>
      <c r="I479" s="113" t="str">
        <f>IF(H479="","",IF(H479="Default",VLOOKUP(B479,'Carbon Asset Database'!$A$3:$AB$876,21,0),"N/A"))</f>
        <v/>
      </c>
      <c r="J479" s="113" t="str">
        <f>IF(H479="","",IF(H479="Default",VLOOKUP(B479,'Carbon Asset Database'!$A$3:$AB$876,22,0),"N/A"))</f>
        <v/>
      </c>
      <c r="K479" s="116"/>
      <c r="L479" s="116"/>
      <c r="M479" s="116" t="str">
        <f>IF(B479="","",F479*VLOOKUP(B479,'Carbon Asset Database'!$A$3:$AB$876,18,0))</f>
        <v/>
      </c>
      <c r="N479" s="116" t="str">
        <f>IF(B479="","",IF(H479="Default",F479*(VLOOKUP(B479,'Carbon Asset Database'!$A$3:$AB$876,19,0)),(G479/1000*K479*$U$2+G479/1000*L479*$U$3)))</f>
        <v/>
      </c>
      <c r="O479" s="121" t="str">
        <f>IF(A479="","",VLOOKUP(A479,'Dropdown lists'!$T$2:$U$18,2,0))</f>
        <v/>
      </c>
      <c r="P479" s="122" t="str">
        <f t="shared" si="14"/>
        <v/>
      </c>
      <c r="Q479" s="122" t="str">
        <f t="shared" si="15"/>
        <v/>
      </c>
    </row>
    <row r="480" spans="3:17" x14ac:dyDescent="0.3">
      <c r="C480" s="112" t="str">
        <f>IF(B480="","",VLOOKUP(B480,'Carbon Asset Database'!$A$3:$AB$876,12,0))</f>
        <v/>
      </c>
      <c r="D480" s="108" t="str">
        <f>IF(B480="","",(VLOOKUP(B480,'Carbon Asset Database'!$A$3:$AB$876,4,0)&amp;" - "&amp;(VLOOKUP(B480,'Carbon Asset Database'!$A$3:$AB$876,5,0))))</f>
        <v/>
      </c>
      <c r="E480" s="108" t="str">
        <f>IF(B480="","",VLOOKUP(B480,'Carbon Asset Database'!$A$3:$AB$876,14,0))</f>
        <v/>
      </c>
      <c r="F480" s="116"/>
      <c r="G480" s="113" t="str">
        <f>IF(B480="","",F480*(VLOOKUP(B480,'Carbon Asset Database'!$A$3:$AB$876,16,0)))</f>
        <v/>
      </c>
      <c r="H480" s="116"/>
      <c r="I480" s="113" t="str">
        <f>IF(H480="","",IF(H480="Default",VLOOKUP(B480,'Carbon Asset Database'!$A$3:$AB$876,21,0),"N/A"))</f>
        <v/>
      </c>
      <c r="J480" s="113" t="str">
        <f>IF(H480="","",IF(H480="Default",VLOOKUP(B480,'Carbon Asset Database'!$A$3:$AB$876,22,0),"N/A"))</f>
        <v/>
      </c>
      <c r="K480" s="116"/>
      <c r="L480" s="116"/>
      <c r="M480" s="116" t="str">
        <f>IF(B480="","",F480*VLOOKUP(B480,'Carbon Asset Database'!$A$3:$AB$876,18,0))</f>
        <v/>
      </c>
      <c r="N480" s="116" t="str">
        <f>IF(B480="","",IF(H480="Default",F480*(VLOOKUP(B480,'Carbon Asset Database'!$A$3:$AB$876,19,0)),(G480/1000*K480*$U$2+G480/1000*L480*$U$3)))</f>
        <v/>
      </c>
      <c r="O480" s="121" t="str">
        <f>IF(A480="","",VLOOKUP(A480,'Dropdown lists'!$T$2:$U$18,2,0))</f>
        <v/>
      </c>
      <c r="P480" s="122" t="str">
        <f t="shared" si="14"/>
        <v/>
      </c>
      <c r="Q480" s="122" t="str">
        <f t="shared" si="15"/>
        <v/>
      </c>
    </row>
    <row r="481" spans="3:17" x14ac:dyDescent="0.3">
      <c r="C481" s="112" t="str">
        <f>IF(B481="","",VLOOKUP(B481,'Carbon Asset Database'!$A$3:$AB$876,12,0))</f>
        <v/>
      </c>
      <c r="D481" s="108" t="str">
        <f>IF(B481="","",(VLOOKUP(B481,'Carbon Asset Database'!$A$3:$AB$876,4,0)&amp;" - "&amp;(VLOOKUP(B481,'Carbon Asset Database'!$A$3:$AB$876,5,0))))</f>
        <v/>
      </c>
      <c r="E481" s="108" t="str">
        <f>IF(B481="","",VLOOKUP(B481,'Carbon Asset Database'!$A$3:$AB$876,14,0))</f>
        <v/>
      </c>
      <c r="F481" s="116"/>
      <c r="G481" s="113" t="str">
        <f>IF(B481="","",F481*(VLOOKUP(B481,'Carbon Asset Database'!$A$3:$AB$876,16,0)))</f>
        <v/>
      </c>
      <c r="H481" s="116"/>
      <c r="I481" s="113" t="str">
        <f>IF(H481="","",IF(H481="Default",VLOOKUP(B481,'Carbon Asset Database'!$A$3:$AB$876,21,0),"N/A"))</f>
        <v/>
      </c>
      <c r="J481" s="113" t="str">
        <f>IF(H481="","",IF(H481="Default",VLOOKUP(B481,'Carbon Asset Database'!$A$3:$AB$876,22,0),"N/A"))</f>
        <v/>
      </c>
      <c r="K481" s="116"/>
      <c r="L481" s="116"/>
      <c r="M481" s="116" t="str">
        <f>IF(B481="","",F481*VLOOKUP(B481,'Carbon Asset Database'!$A$3:$AB$876,18,0))</f>
        <v/>
      </c>
      <c r="N481" s="116" t="str">
        <f>IF(B481="","",IF(H481="Default",F481*(VLOOKUP(B481,'Carbon Asset Database'!$A$3:$AB$876,19,0)),(G481/1000*K481*$U$2+G481/1000*L481*$U$3)))</f>
        <v/>
      </c>
      <c r="O481" s="121" t="str">
        <f>IF(A481="","",VLOOKUP(A481,'Dropdown lists'!$T$2:$U$18,2,0))</f>
        <v/>
      </c>
      <c r="P481" s="122" t="str">
        <f t="shared" si="14"/>
        <v/>
      </c>
      <c r="Q481" s="122" t="str">
        <f t="shared" si="15"/>
        <v/>
      </c>
    </row>
    <row r="482" spans="3:17" x14ac:dyDescent="0.3">
      <c r="C482" s="112" t="str">
        <f>IF(B482="","",VLOOKUP(B482,'Carbon Asset Database'!$A$3:$AB$876,12,0))</f>
        <v/>
      </c>
      <c r="D482" s="108" t="str">
        <f>IF(B482="","",(VLOOKUP(B482,'Carbon Asset Database'!$A$3:$AB$876,4,0)&amp;" - "&amp;(VLOOKUP(B482,'Carbon Asset Database'!$A$3:$AB$876,5,0))))</f>
        <v/>
      </c>
      <c r="E482" s="108" t="str">
        <f>IF(B482="","",VLOOKUP(B482,'Carbon Asset Database'!$A$3:$AB$876,14,0))</f>
        <v/>
      </c>
      <c r="F482" s="116"/>
      <c r="G482" s="113" t="str">
        <f>IF(B482="","",F482*(VLOOKUP(B482,'Carbon Asset Database'!$A$3:$AB$876,16,0)))</f>
        <v/>
      </c>
      <c r="H482" s="116"/>
      <c r="I482" s="113" t="str">
        <f>IF(H482="","",IF(H482="Default",VLOOKUP(B482,'Carbon Asset Database'!$A$3:$AB$876,21,0),"N/A"))</f>
        <v/>
      </c>
      <c r="J482" s="113" t="str">
        <f>IF(H482="","",IF(H482="Default",VLOOKUP(B482,'Carbon Asset Database'!$A$3:$AB$876,22,0),"N/A"))</f>
        <v/>
      </c>
      <c r="K482" s="116"/>
      <c r="L482" s="116"/>
      <c r="M482" s="116" t="str">
        <f>IF(B482="","",F482*VLOOKUP(B482,'Carbon Asset Database'!$A$3:$AB$876,18,0))</f>
        <v/>
      </c>
      <c r="N482" s="116" t="str">
        <f>IF(B482="","",IF(H482="Default",F482*(VLOOKUP(B482,'Carbon Asset Database'!$A$3:$AB$876,19,0)),(G482/1000*K482*$U$2+G482/1000*L482*$U$3)))</f>
        <v/>
      </c>
      <c r="O482" s="121" t="str">
        <f>IF(A482="","",VLOOKUP(A482,'Dropdown lists'!$T$2:$U$18,2,0))</f>
        <v/>
      </c>
      <c r="P482" s="122" t="str">
        <f t="shared" si="14"/>
        <v/>
      </c>
      <c r="Q482" s="122" t="str">
        <f t="shared" si="15"/>
        <v/>
      </c>
    </row>
    <row r="483" spans="3:17" x14ac:dyDescent="0.3">
      <c r="C483" s="112" t="str">
        <f>IF(B483="","",VLOOKUP(B483,'Carbon Asset Database'!$A$3:$AB$876,12,0))</f>
        <v/>
      </c>
      <c r="D483" s="108" t="str">
        <f>IF(B483="","",(VLOOKUP(B483,'Carbon Asset Database'!$A$3:$AB$876,4,0)&amp;" - "&amp;(VLOOKUP(B483,'Carbon Asset Database'!$A$3:$AB$876,5,0))))</f>
        <v/>
      </c>
      <c r="E483" s="108" t="str">
        <f>IF(B483="","",VLOOKUP(B483,'Carbon Asset Database'!$A$3:$AB$876,14,0))</f>
        <v/>
      </c>
      <c r="F483" s="116"/>
      <c r="G483" s="113" t="str">
        <f>IF(B483="","",F483*(VLOOKUP(B483,'Carbon Asset Database'!$A$3:$AB$876,16,0)))</f>
        <v/>
      </c>
      <c r="H483" s="116"/>
      <c r="I483" s="113" t="str">
        <f>IF(H483="","",IF(H483="Default",VLOOKUP(B483,'Carbon Asset Database'!$A$3:$AB$876,21,0),"N/A"))</f>
        <v/>
      </c>
      <c r="J483" s="113" t="str">
        <f>IF(H483="","",IF(H483="Default",VLOOKUP(B483,'Carbon Asset Database'!$A$3:$AB$876,22,0),"N/A"))</f>
        <v/>
      </c>
      <c r="K483" s="116"/>
      <c r="L483" s="116"/>
      <c r="M483" s="116" t="str">
        <f>IF(B483="","",F483*VLOOKUP(B483,'Carbon Asset Database'!$A$3:$AB$876,18,0))</f>
        <v/>
      </c>
      <c r="N483" s="116" t="str">
        <f>IF(B483="","",IF(H483="Default",F483*(VLOOKUP(B483,'Carbon Asset Database'!$A$3:$AB$876,19,0)),(G483/1000*K483*$U$2+G483/1000*L483*$U$3)))</f>
        <v/>
      </c>
      <c r="O483" s="121" t="str">
        <f>IF(A483="","",VLOOKUP(A483,'Dropdown lists'!$T$2:$U$18,2,0))</f>
        <v/>
      </c>
      <c r="P483" s="122" t="str">
        <f t="shared" si="14"/>
        <v/>
      </c>
      <c r="Q483" s="122" t="str">
        <f t="shared" si="15"/>
        <v/>
      </c>
    </row>
    <row r="484" spans="3:17" x14ac:dyDescent="0.3">
      <c r="C484" s="112" t="str">
        <f>IF(B484="","",VLOOKUP(B484,'Carbon Asset Database'!$A$3:$AB$876,12,0))</f>
        <v/>
      </c>
      <c r="D484" s="108" t="str">
        <f>IF(B484="","",(VLOOKUP(B484,'Carbon Asset Database'!$A$3:$AB$876,4,0)&amp;" - "&amp;(VLOOKUP(B484,'Carbon Asset Database'!$A$3:$AB$876,5,0))))</f>
        <v/>
      </c>
      <c r="E484" s="108" t="str">
        <f>IF(B484="","",VLOOKUP(B484,'Carbon Asset Database'!$A$3:$AB$876,14,0))</f>
        <v/>
      </c>
      <c r="F484" s="116"/>
      <c r="G484" s="113" t="str">
        <f>IF(B484="","",F484*(VLOOKUP(B484,'Carbon Asset Database'!$A$3:$AB$876,16,0)))</f>
        <v/>
      </c>
      <c r="H484" s="116"/>
      <c r="I484" s="113" t="str">
        <f>IF(H484="","",IF(H484="Default",VLOOKUP(B484,'Carbon Asset Database'!$A$3:$AB$876,21,0),"N/A"))</f>
        <v/>
      </c>
      <c r="J484" s="113" t="str">
        <f>IF(H484="","",IF(H484="Default",VLOOKUP(B484,'Carbon Asset Database'!$A$3:$AB$876,22,0),"N/A"))</f>
        <v/>
      </c>
      <c r="K484" s="116"/>
      <c r="L484" s="116"/>
      <c r="M484" s="116" t="str">
        <f>IF(B484="","",F484*VLOOKUP(B484,'Carbon Asset Database'!$A$3:$AB$876,18,0))</f>
        <v/>
      </c>
      <c r="N484" s="116" t="str">
        <f>IF(B484="","",IF(H484="Default",F484*(VLOOKUP(B484,'Carbon Asset Database'!$A$3:$AB$876,19,0)),(G484/1000*K484*$U$2+G484/1000*L484*$U$3)))</f>
        <v/>
      </c>
      <c r="O484" s="121" t="str">
        <f>IF(A484="","",VLOOKUP(A484,'Dropdown lists'!$T$2:$U$18,2,0))</f>
        <v/>
      </c>
      <c r="P484" s="122" t="str">
        <f t="shared" si="14"/>
        <v/>
      </c>
      <c r="Q484" s="122" t="str">
        <f t="shared" si="15"/>
        <v/>
      </c>
    </row>
    <row r="485" spans="3:17" x14ac:dyDescent="0.3">
      <c r="C485" s="112" t="str">
        <f>IF(B485="","",VLOOKUP(B485,'Carbon Asset Database'!$A$3:$AB$876,12,0))</f>
        <v/>
      </c>
      <c r="D485" s="108" t="str">
        <f>IF(B485="","",(VLOOKUP(B485,'Carbon Asset Database'!$A$3:$AB$876,4,0)&amp;" - "&amp;(VLOOKUP(B485,'Carbon Asset Database'!$A$3:$AB$876,5,0))))</f>
        <v/>
      </c>
      <c r="E485" s="108" t="str">
        <f>IF(B485="","",VLOOKUP(B485,'Carbon Asset Database'!$A$3:$AB$876,14,0))</f>
        <v/>
      </c>
      <c r="F485" s="116"/>
      <c r="G485" s="113" t="str">
        <f>IF(B485="","",F485*(VLOOKUP(B485,'Carbon Asset Database'!$A$3:$AB$876,16,0)))</f>
        <v/>
      </c>
      <c r="H485" s="116"/>
      <c r="I485" s="113" t="str">
        <f>IF(H485="","",IF(H485="Default",VLOOKUP(B485,'Carbon Asset Database'!$A$3:$AB$876,21,0),"N/A"))</f>
        <v/>
      </c>
      <c r="J485" s="113" t="str">
        <f>IF(H485="","",IF(H485="Default",VLOOKUP(B485,'Carbon Asset Database'!$A$3:$AB$876,22,0),"N/A"))</f>
        <v/>
      </c>
      <c r="K485" s="116"/>
      <c r="L485" s="116"/>
      <c r="M485" s="116" t="str">
        <f>IF(B485="","",F485*VLOOKUP(B485,'Carbon Asset Database'!$A$3:$AB$876,18,0))</f>
        <v/>
      </c>
      <c r="N485" s="116" t="str">
        <f>IF(B485="","",IF(H485="Default",F485*(VLOOKUP(B485,'Carbon Asset Database'!$A$3:$AB$876,19,0)),(G485/1000*K485*$U$2+G485/1000*L485*$U$3)))</f>
        <v/>
      </c>
      <c r="O485" s="121" t="str">
        <f>IF(A485="","",VLOOKUP(A485,'Dropdown lists'!$T$2:$U$18,2,0))</f>
        <v/>
      </c>
      <c r="P485" s="122" t="str">
        <f t="shared" si="14"/>
        <v/>
      </c>
      <c r="Q485" s="122" t="str">
        <f t="shared" si="15"/>
        <v/>
      </c>
    </row>
    <row r="486" spans="3:17" x14ac:dyDescent="0.3">
      <c r="C486" s="112" t="str">
        <f>IF(B486="","",VLOOKUP(B486,'Carbon Asset Database'!$A$3:$AB$876,12,0))</f>
        <v/>
      </c>
      <c r="D486" s="108" t="str">
        <f>IF(B486="","",(VLOOKUP(B486,'Carbon Asset Database'!$A$3:$AB$876,4,0)&amp;" - "&amp;(VLOOKUP(B486,'Carbon Asset Database'!$A$3:$AB$876,5,0))))</f>
        <v/>
      </c>
      <c r="E486" s="108" t="str">
        <f>IF(B486="","",VLOOKUP(B486,'Carbon Asset Database'!$A$3:$AB$876,14,0))</f>
        <v/>
      </c>
      <c r="F486" s="116"/>
      <c r="G486" s="113" t="str">
        <f>IF(B486="","",F486*(VLOOKUP(B486,'Carbon Asset Database'!$A$3:$AB$876,16,0)))</f>
        <v/>
      </c>
      <c r="H486" s="116"/>
      <c r="I486" s="113" t="str">
        <f>IF(H486="","",IF(H486="Default",VLOOKUP(B486,'Carbon Asset Database'!$A$3:$AB$876,21,0),"N/A"))</f>
        <v/>
      </c>
      <c r="J486" s="113" t="str">
        <f>IF(H486="","",IF(H486="Default",VLOOKUP(B486,'Carbon Asset Database'!$A$3:$AB$876,22,0),"N/A"))</f>
        <v/>
      </c>
      <c r="K486" s="116"/>
      <c r="L486" s="116"/>
      <c r="M486" s="116" t="str">
        <f>IF(B486="","",F486*VLOOKUP(B486,'Carbon Asset Database'!$A$3:$AB$876,18,0))</f>
        <v/>
      </c>
      <c r="N486" s="116" t="str">
        <f>IF(B486="","",IF(H486="Default",F486*(VLOOKUP(B486,'Carbon Asset Database'!$A$3:$AB$876,19,0)),(G486/1000*K486*$U$2+G486/1000*L486*$U$3)))</f>
        <v/>
      </c>
      <c r="O486" s="121" t="str">
        <f>IF(A486="","",VLOOKUP(A486,'Dropdown lists'!$T$2:$U$18,2,0))</f>
        <v/>
      </c>
      <c r="P486" s="122" t="str">
        <f t="shared" si="14"/>
        <v/>
      </c>
      <c r="Q486" s="122" t="str">
        <f t="shared" si="15"/>
        <v/>
      </c>
    </row>
    <row r="487" spans="3:17" x14ac:dyDescent="0.3">
      <c r="C487" s="112" t="str">
        <f>IF(B487="","",VLOOKUP(B487,'Carbon Asset Database'!$A$3:$AB$876,12,0))</f>
        <v/>
      </c>
      <c r="D487" s="108" t="str">
        <f>IF(B487="","",(VLOOKUP(B487,'Carbon Asset Database'!$A$3:$AB$876,4,0)&amp;" - "&amp;(VLOOKUP(B487,'Carbon Asset Database'!$A$3:$AB$876,5,0))))</f>
        <v/>
      </c>
      <c r="E487" s="108" t="str">
        <f>IF(B487="","",VLOOKUP(B487,'Carbon Asset Database'!$A$3:$AB$876,14,0))</f>
        <v/>
      </c>
      <c r="F487" s="116"/>
      <c r="G487" s="113" t="str">
        <f>IF(B487="","",F487*(VLOOKUP(B487,'Carbon Asset Database'!$A$3:$AB$876,16,0)))</f>
        <v/>
      </c>
      <c r="H487" s="116"/>
      <c r="I487" s="113" t="str">
        <f>IF(H487="","",IF(H487="Default",VLOOKUP(B487,'Carbon Asset Database'!$A$3:$AB$876,21,0),"N/A"))</f>
        <v/>
      </c>
      <c r="J487" s="113" t="str">
        <f>IF(H487="","",IF(H487="Default",VLOOKUP(B487,'Carbon Asset Database'!$A$3:$AB$876,22,0),"N/A"))</f>
        <v/>
      </c>
      <c r="K487" s="116"/>
      <c r="L487" s="116"/>
      <c r="M487" s="116" t="str">
        <f>IF(B487="","",F487*VLOOKUP(B487,'Carbon Asset Database'!$A$3:$AB$876,18,0))</f>
        <v/>
      </c>
      <c r="N487" s="116" t="str">
        <f>IF(B487="","",IF(H487="Default",F487*(VLOOKUP(B487,'Carbon Asset Database'!$A$3:$AB$876,19,0)),(G487/1000*K487*$U$2+G487/1000*L487*$U$3)))</f>
        <v/>
      </c>
      <c r="O487" s="121" t="str">
        <f>IF(A487="","",VLOOKUP(A487,'Dropdown lists'!$T$2:$U$18,2,0))</f>
        <v/>
      </c>
      <c r="P487" s="122" t="str">
        <f t="shared" si="14"/>
        <v/>
      </c>
      <c r="Q487" s="122" t="str">
        <f t="shared" si="15"/>
        <v/>
      </c>
    </row>
    <row r="488" spans="3:17" x14ac:dyDescent="0.3">
      <c r="C488" s="112" t="str">
        <f>IF(B488="","",VLOOKUP(B488,'Carbon Asset Database'!$A$3:$AB$876,12,0))</f>
        <v/>
      </c>
      <c r="D488" s="108" t="str">
        <f>IF(B488="","",(VLOOKUP(B488,'Carbon Asset Database'!$A$3:$AB$876,4,0)&amp;" - "&amp;(VLOOKUP(B488,'Carbon Asset Database'!$A$3:$AB$876,5,0))))</f>
        <v/>
      </c>
      <c r="E488" s="108" t="str">
        <f>IF(B488="","",VLOOKUP(B488,'Carbon Asset Database'!$A$3:$AB$876,14,0))</f>
        <v/>
      </c>
      <c r="F488" s="116"/>
      <c r="G488" s="113" t="str">
        <f>IF(B488="","",F488*(VLOOKUP(B488,'Carbon Asset Database'!$A$3:$AB$876,16,0)))</f>
        <v/>
      </c>
      <c r="H488" s="116"/>
      <c r="I488" s="113" t="str">
        <f>IF(H488="","",IF(H488="Default",VLOOKUP(B488,'Carbon Asset Database'!$A$3:$AB$876,21,0),"N/A"))</f>
        <v/>
      </c>
      <c r="J488" s="113" t="str">
        <f>IF(H488="","",IF(H488="Default",VLOOKUP(B488,'Carbon Asset Database'!$A$3:$AB$876,22,0),"N/A"))</f>
        <v/>
      </c>
      <c r="K488" s="116"/>
      <c r="L488" s="116"/>
      <c r="M488" s="116" t="str">
        <f>IF(B488="","",F488*VLOOKUP(B488,'Carbon Asset Database'!$A$3:$AB$876,18,0))</f>
        <v/>
      </c>
      <c r="N488" s="116" t="str">
        <f>IF(B488="","",IF(H488="Default",F488*(VLOOKUP(B488,'Carbon Asset Database'!$A$3:$AB$876,19,0)),(G488/1000*K488*$U$2+G488/1000*L488*$U$3)))</f>
        <v/>
      </c>
      <c r="O488" s="121" t="str">
        <f>IF(A488="","",VLOOKUP(A488,'Dropdown lists'!$T$2:$U$18,2,0))</f>
        <v/>
      </c>
      <c r="P488" s="122" t="str">
        <f t="shared" si="14"/>
        <v/>
      </c>
      <c r="Q488" s="122" t="str">
        <f t="shared" si="15"/>
        <v/>
      </c>
    </row>
    <row r="489" spans="3:17" x14ac:dyDescent="0.3">
      <c r="C489" s="112" t="str">
        <f>IF(B489="","",VLOOKUP(B489,'Carbon Asset Database'!$A$3:$AB$876,12,0))</f>
        <v/>
      </c>
      <c r="D489" s="108" t="str">
        <f>IF(B489="","",(VLOOKUP(B489,'Carbon Asset Database'!$A$3:$AB$876,4,0)&amp;" - "&amp;(VLOOKUP(B489,'Carbon Asset Database'!$A$3:$AB$876,5,0))))</f>
        <v/>
      </c>
      <c r="E489" s="108" t="str">
        <f>IF(B489="","",VLOOKUP(B489,'Carbon Asset Database'!$A$3:$AB$876,14,0))</f>
        <v/>
      </c>
      <c r="F489" s="116"/>
      <c r="G489" s="113" t="str">
        <f>IF(B489="","",F489*(VLOOKUP(B489,'Carbon Asset Database'!$A$3:$AB$876,16,0)))</f>
        <v/>
      </c>
      <c r="H489" s="116"/>
      <c r="I489" s="113" t="str">
        <f>IF(H489="","",IF(H489="Default",VLOOKUP(B489,'Carbon Asset Database'!$A$3:$AB$876,21,0),"N/A"))</f>
        <v/>
      </c>
      <c r="J489" s="113" t="str">
        <f>IF(H489="","",IF(H489="Default",VLOOKUP(B489,'Carbon Asset Database'!$A$3:$AB$876,22,0),"N/A"))</f>
        <v/>
      </c>
      <c r="K489" s="116"/>
      <c r="L489" s="116"/>
      <c r="M489" s="116" t="str">
        <f>IF(B489="","",F489*VLOOKUP(B489,'Carbon Asset Database'!$A$3:$AB$876,18,0))</f>
        <v/>
      </c>
      <c r="N489" s="116" t="str">
        <f>IF(B489="","",IF(H489="Default",F489*(VLOOKUP(B489,'Carbon Asset Database'!$A$3:$AB$876,19,0)),(G489/1000*K489*$U$2+G489/1000*L489*$U$3)))</f>
        <v/>
      </c>
      <c r="O489" s="121" t="str">
        <f>IF(A489="","",VLOOKUP(A489,'Dropdown lists'!$T$2:$U$18,2,0))</f>
        <v/>
      </c>
      <c r="P489" s="122" t="str">
        <f t="shared" si="14"/>
        <v/>
      </c>
      <c r="Q489" s="122" t="str">
        <f t="shared" si="15"/>
        <v/>
      </c>
    </row>
    <row r="490" spans="3:17" x14ac:dyDescent="0.3">
      <c r="C490" s="112" t="str">
        <f>IF(B490="","",VLOOKUP(B490,'Carbon Asset Database'!$A$3:$AB$876,12,0))</f>
        <v/>
      </c>
      <c r="D490" s="108" t="str">
        <f>IF(B490="","",(VLOOKUP(B490,'Carbon Asset Database'!$A$3:$AB$876,4,0)&amp;" - "&amp;(VLOOKUP(B490,'Carbon Asset Database'!$A$3:$AB$876,5,0))))</f>
        <v/>
      </c>
      <c r="E490" s="108" t="str">
        <f>IF(B490="","",VLOOKUP(B490,'Carbon Asset Database'!$A$3:$AB$876,14,0))</f>
        <v/>
      </c>
      <c r="F490" s="116"/>
      <c r="G490" s="113" t="str">
        <f>IF(B490="","",F490*(VLOOKUP(B490,'Carbon Asset Database'!$A$3:$AB$876,16,0)))</f>
        <v/>
      </c>
      <c r="H490" s="116"/>
      <c r="I490" s="113" t="str">
        <f>IF(H490="","",IF(H490="Default",VLOOKUP(B490,'Carbon Asset Database'!$A$3:$AB$876,21,0),"N/A"))</f>
        <v/>
      </c>
      <c r="J490" s="113" t="str">
        <f>IF(H490="","",IF(H490="Default",VLOOKUP(B490,'Carbon Asset Database'!$A$3:$AB$876,22,0),"N/A"))</f>
        <v/>
      </c>
      <c r="K490" s="116"/>
      <c r="L490" s="116"/>
      <c r="M490" s="116" t="str">
        <f>IF(B490="","",F490*VLOOKUP(B490,'Carbon Asset Database'!$A$3:$AB$876,18,0))</f>
        <v/>
      </c>
      <c r="N490" s="116" t="str">
        <f>IF(B490="","",IF(H490="Default",F490*(VLOOKUP(B490,'Carbon Asset Database'!$A$3:$AB$876,19,0)),(G490/1000*K490*$U$2+G490/1000*L490*$U$3)))</f>
        <v/>
      </c>
      <c r="O490" s="121" t="str">
        <f>IF(A490="","",VLOOKUP(A490,'Dropdown lists'!$T$2:$U$18,2,0))</f>
        <v/>
      </c>
      <c r="P490" s="122" t="str">
        <f t="shared" si="14"/>
        <v/>
      </c>
      <c r="Q490" s="122" t="str">
        <f t="shared" si="15"/>
        <v/>
      </c>
    </row>
    <row r="491" spans="3:17" x14ac:dyDescent="0.3">
      <c r="C491" s="112" t="str">
        <f>IF(B491="","",VLOOKUP(B491,'Carbon Asset Database'!$A$3:$AB$876,12,0))</f>
        <v/>
      </c>
      <c r="D491" s="108" t="str">
        <f>IF(B491="","",(VLOOKUP(B491,'Carbon Asset Database'!$A$3:$AB$876,4,0)&amp;" - "&amp;(VLOOKUP(B491,'Carbon Asset Database'!$A$3:$AB$876,5,0))))</f>
        <v/>
      </c>
      <c r="E491" s="108" t="str">
        <f>IF(B491="","",VLOOKUP(B491,'Carbon Asset Database'!$A$3:$AB$876,14,0))</f>
        <v/>
      </c>
      <c r="F491" s="116"/>
      <c r="G491" s="113" t="str">
        <f>IF(B491="","",F491*(VLOOKUP(B491,'Carbon Asset Database'!$A$3:$AB$876,16,0)))</f>
        <v/>
      </c>
      <c r="H491" s="116"/>
      <c r="I491" s="113" t="str">
        <f>IF(H491="","",IF(H491="Default",VLOOKUP(B491,'Carbon Asset Database'!$A$3:$AB$876,21,0),"N/A"))</f>
        <v/>
      </c>
      <c r="J491" s="113" t="str">
        <f>IF(H491="","",IF(H491="Default",VLOOKUP(B491,'Carbon Asset Database'!$A$3:$AB$876,22,0),"N/A"))</f>
        <v/>
      </c>
      <c r="K491" s="116"/>
      <c r="L491" s="116"/>
      <c r="M491" s="116" t="str">
        <f>IF(B491="","",F491*VLOOKUP(B491,'Carbon Asset Database'!$A$3:$AB$876,18,0))</f>
        <v/>
      </c>
      <c r="N491" s="116" t="str">
        <f>IF(B491="","",IF(H491="Default",F491*(VLOOKUP(B491,'Carbon Asset Database'!$A$3:$AB$876,19,0)),(G491/1000*K491*$U$2+G491/1000*L491*$U$3)))</f>
        <v/>
      </c>
      <c r="O491" s="121" t="str">
        <f>IF(A491="","",VLOOKUP(A491,'Dropdown lists'!$T$2:$U$18,2,0))</f>
        <v/>
      </c>
      <c r="P491" s="122" t="str">
        <f t="shared" si="14"/>
        <v/>
      </c>
      <c r="Q491" s="122" t="str">
        <f t="shared" si="15"/>
        <v/>
      </c>
    </row>
    <row r="492" spans="3:17" x14ac:dyDescent="0.3">
      <c r="C492" s="112" t="str">
        <f>IF(B492="","",VLOOKUP(B492,'Carbon Asset Database'!$A$3:$AB$876,12,0))</f>
        <v/>
      </c>
      <c r="D492" s="108" t="str">
        <f>IF(B492="","",(VLOOKUP(B492,'Carbon Asset Database'!$A$3:$AB$876,4,0)&amp;" - "&amp;(VLOOKUP(B492,'Carbon Asset Database'!$A$3:$AB$876,5,0))))</f>
        <v/>
      </c>
      <c r="E492" s="108" t="str">
        <f>IF(B492="","",VLOOKUP(B492,'Carbon Asset Database'!$A$3:$AB$876,14,0))</f>
        <v/>
      </c>
      <c r="F492" s="116"/>
      <c r="G492" s="113" t="str">
        <f>IF(B492="","",F492*(VLOOKUP(B492,'Carbon Asset Database'!$A$3:$AB$876,16,0)))</f>
        <v/>
      </c>
      <c r="H492" s="116"/>
      <c r="I492" s="113" t="str">
        <f>IF(H492="","",IF(H492="Default",VLOOKUP(B492,'Carbon Asset Database'!$A$3:$AB$876,21,0),"N/A"))</f>
        <v/>
      </c>
      <c r="J492" s="113" t="str">
        <f>IF(H492="","",IF(H492="Default",VLOOKUP(B492,'Carbon Asset Database'!$A$3:$AB$876,22,0),"N/A"))</f>
        <v/>
      </c>
      <c r="K492" s="116"/>
      <c r="L492" s="116"/>
      <c r="M492" s="116" t="str">
        <f>IF(B492="","",F492*VLOOKUP(B492,'Carbon Asset Database'!$A$3:$AB$876,18,0))</f>
        <v/>
      </c>
      <c r="N492" s="116" t="str">
        <f>IF(B492="","",IF(H492="Default",F492*(VLOOKUP(B492,'Carbon Asset Database'!$A$3:$AB$876,19,0)),(G492/1000*K492*$U$2+G492/1000*L492*$U$3)))</f>
        <v/>
      </c>
      <c r="O492" s="121" t="str">
        <f>IF(A492="","",VLOOKUP(A492,'Dropdown lists'!$T$2:$U$18,2,0))</f>
        <v/>
      </c>
      <c r="P492" s="122" t="str">
        <f t="shared" si="14"/>
        <v/>
      </c>
      <c r="Q492" s="122" t="str">
        <f t="shared" si="15"/>
        <v/>
      </c>
    </row>
    <row r="493" spans="3:17" x14ac:dyDescent="0.3">
      <c r="C493" s="112" t="str">
        <f>IF(B493="","",VLOOKUP(B493,'Carbon Asset Database'!$A$3:$AB$876,12,0))</f>
        <v/>
      </c>
      <c r="D493" s="108" t="str">
        <f>IF(B493="","",(VLOOKUP(B493,'Carbon Asset Database'!$A$3:$AB$876,4,0)&amp;" - "&amp;(VLOOKUP(B493,'Carbon Asset Database'!$A$3:$AB$876,5,0))))</f>
        <v/>
      </c>
      <c r="E493" s="108" t="str">
        <f>IF(B493="","",VLOOKUP(B493,'Carbon Asset Database'!$A$3:$AB$876,14,0))</f>
        <v/>
      </c>
      <c r="F493" s="116"/>
      <c r="G493" s="113" t="str">
        <f>IF(B493="","",F493*(VLOOKUP(B493,'Carbon Asset Database'!$A$3:$AB$876,16,0)))</f>
        <v/>
      </c>
      <c r="H493" s="116"/>
      <c r="I493" s="113" t="str">
        <f>IF(H493="","",IF(H493="Default",VLOOKUP(B493,'Carbon Asset Database'!$A$3:$AB$876,21,0),"N/A"))</f>
        <v/>
      </c>
      <c r="J493" s="113" t="str">
        <f>IF(H493="","",IF(H493="Default",VLOOKUP(B493,'Carbon Asset Database'!$A$3:$AB$876,22,0),"N/A"))</f>
        <v/>
      </c>
      <c r="K493" s="116"/>
      <c r="L493" s="116"/>
      <c r="M493" s="116" t="str">
        <f>IF(B493="","",F493*VLOOKUP(B493,'Carbon Asset Database'!$A$3:$AB$876,18,0))</f>
        <v/>
      </c>
      <c r="N493" s="116" t="str">
        <f>IF(B493="","",IF(H493="Default",F493*(VLOOKUP(B493,'Carbon Asset Database'!$A$3:$AB$876,19,0)),(G493/1000*K493*$U$2+G493/1000*L493*$U$3)))</f>
        <v/>
      </c>
      <c r="O493" s="121" t="str">
        <f>IF(A493="","",VLOOKUP(A493,'Dropdown lists'!$T$2:$U$18,2,0))</f>
        <v/>
      </c>
      <c r="P493" s="122" t="str">
        <f t="shared" si="14"/>
        <v/>
      </c>
      <c r="Q493" s="122" t="str">
        <f t="shared" si="15"/>
        <v/>
      </c>
    </row>
    <row r="494" spans="3:17" x14ac:dyDescent="0.3">
      <c r="C494" s="112" t="str">
        <f>IF(B494="","",VLOOKUP(B494,'Carbon Asset Database'!$A$3:$AB$876,12,0))</f>
        <v/>
      </c>
      <c r="D494" s="108" t="str">
        <f>IF(B494="","",(VLOOKUP(B494,'Carbon Asset Database'!$A$3:$AB$876,4,0)&amp;" - "&amp;(VLOOKUP(B494,'Carbon Asset Database'!$A$3:$AB$876,5,0))))</f>
        <v/>
      </c>
      <c r="E494" s="108" t="str">
        <f>IF(B494="","",VLOOKUP(B494,'Carbon Asset Database'!$A$3:$AB$876,14,0))</f>
        <v/>
      </c>
      <c r="F494" s="116"/>
      <c r="G494" s="113" t="str">
        <f>IF(B494="","",F494*(VLOOKUP(B494,'Carbon Asset Database'!$A$3:$AB$876,16,0)))</f>
        <v/>
      </c>
      <c r="H494" s="116"/>
      <c r="I494" s="113" t="str">
        <f>IF(H494="","",IF(H494="Default",VLOOKUP(B494,'Carbon Asset Database'!$A$3:$AB$876,21,0),"N/A"))</f>
        <v/>
      </c>
      <c r="J494" s="113" t="str">
        <f>IF(H494="","",IF(H494="Default",VLOOKUP(B494,'Carbon Asset Database'!$A$3:$AB$876,22,0),"N/A"))</f>
        <v/>
      </c>
      <c r="K494" s="116"/>
      <c r="L494" s="116"/>
      <c r="M494" s="116" t="str">
        <f>IF(B494="","",F494*VLOOKUP(B494,'Carbon Asset Database'!$A$3:$AB$876,18,0))</f>
        <v/>
      </c>
      <c r="N494" s="116" t="str">
        <f>IF(B494="","",IF(H494="Default",F494*(VLOOKUP(B494,'Carbon Asset Database'!$A$3:$AB$876,19,0)),(G494/1000*K494*$U$2+G494/1000*L494*$U$3)))</f>
        <v/>
      </c>
      <c r="O494" s="121" t="str">
        <f>IF(A494="","",VLOOKUP(A494,'Dropdown lists'!$T$2:$U$18,2,0))</f>
        <v/>
      </c>
      <c r="P494" s="122" t="str">
        <f t="shared" si="14"/>
        <v/>
      </c>
      <c r="Q494" s="122" t="str">
        <f t="shared" si="15"/>
        <v/>
      </c>
    </row>
    <row r="495" spans="3:17" x14ac:dyDescent="0.3">
      <c r="C495" s="112" t="str">
        <f>IF(B495="","",VLOOKUP(B495,'Carbon Asset Database'!$A$3:$AB$876,12,0))</f>
        <v/>
      </c>
      <c r="D495" s="108" t="str">
        <f>IF(B495="","",(VLOOKUP(B495,'Carbon Asset Database'!$A$3:$AB$876,4,0)&amp;" - "&amp;(VLOOKUP(B495,'Carbon Asset Database'!$A$3:$AB$876,5,0))))</f>
        <v/>
      </c>
      <c r="E495" s="108" t="str">
        <f>IF(B495="","",VLOOKUP(B495,'Carbon Asset Database'!$A$3:$AB$876,14,0))</f>
        <v/>
      </c>
      <c r="F495" s="116"/>
      <c r="G495" s="113" t="str">
        <f>IF(B495="","",F495*(VLOOKUP(B495,'Carbon Asset Database'!$A$3:$AB$876,16,0)))</f>
        <v/>
      </c>
      <c r="H495" s="116"/>
      <c r="I495" s="113" t="str">
        <f>IF(H495="","",IF(H495="Default",VLOOKUP(B495,'Carbon Asset Database'!$A$3:$AB$876,21,0),"N/A"))</f>
        <v/>
      </c>
      <c r="J495" s="113" t="str">
        <f>IF(H495="","",IF(H495="Default",VLOOKUP(B495,'Carbon Asset Database'!$A$3:$AB$876,22,0),"N/A"))</f>
        <v/>
      </c>
      <c r="K495" s="116"/>
      <c r="L495" s="116"/>
      <c r="M495" s="116" t="str">
        <f>IF(B495="","",F495*VLOOKUP(B495,'Carbon Asset Database'!$A$3:$AB$876,18,0))</f>
        <v/>
      </c>
      <c r="N495" s="116" t="str">
        <f>IF(B495="","",IF(H495="Default",F495*(VLOOKUP(B495,'Carbon Asset Database'!$A$3:$AB$876,19,0)),(G495/1000*K495*$U$2+G495/1000*L495*$U$3)))</f>
        <v/>
      </c>
      <c r="O495" s="121" t="str">
        <f>IF(A495="","",VLOOKUP(A495,'Dropdown lists'!$T$2:$U$18,2,0))</f>
        <v/>
      </c>
      <c r="P495" s="122" t="str">
        <f t="shared" si="14"/>
        <v/>
      </c>
      <c r="Q495" s="122" t="str">
        <f t="shared" si="15"/>
        <v/>
      </c>
    </row>
    <row r="496" spans="3:17" x14ac:dyDescent="0.3">
      <c r="C496" s="112" t="str">
        <f>IF(B496="","",VLOOKUP(B496,'Carbon Asset Database'!$A$3:$AB$876,12,0))</f>
        <v/>
      </c>
      <c r="D496" s="108" t="str">
        <f>IF(B496="","",(VLOOKUP(B496,'Carbon Asset Database'!$A$3:$AB$876,4,0)&amp;" - "&amp;(VLOOKUP(B496,'Carbon Asset Database'!$A$3:$AB$876,5,0))))</f>
        <v/>
      </c>
      <c r="E496" s="108" t="str">
        <f>IF(B496="","",VLOOKUP(B496,'Carbon Asset Database'!$A$3:$AB$876,14,0))</f>
        <v/>
      </c>
      <c r="F496" s="116"/>
      <c r="G496" s="113" t="str">
        <f>IF(B496="","",F496*(VLOOKUP(B496,'Carbon Asset Database'!$A$3:$AB$876,16,0)))</f>
        <v/>
      </c>
      <c r="H496" s="116"/>
      <c r="I496" s="113" t="str">
        <f>IF(H496="","",IF(H496="Default",VLOOKUP(B496,'Carbon Asset Database'!$A$3:$AB$876,21,0),"N/A"))</f>
        <v/>
      </c>
      <c r="J496" s="113" t="str">
        <f>IF(H496="","",IF(H496="Default",VLOOKUP(B496,'Carbon Asset Database'!$A$3:$AB$876,22,0),"N/A"))</f>
        <v/>
      </c>
      <c r="K496" s="116"/>
      <c r="L496" s="116"/>
      <c r="M496" s="116" t="str">
        <f>IF(B496="","",F496*VLOOKUP(B496,'Carbon Asset Database'!$A$3:$AB$876,18,0))</f>
        <v/>
      </c>
      <c r="N496" s="116" t="str">
        <f>IF(B496="","",IF(H496="Default",F496*(VLOOKUP(B496,'Carbon Asset Database'!$A$3:$AB$876,19,0)),(G496/1000*K496*$U$2+G496/1000*L496*$U$3)))</f>
        <v/>
      </c>
      <c r="O496" s="121" t="str">
        <f>IF(A496="","",VLOOKUP(A496,'Dropdown lists'!$T$2:$U$18,2,0))</f>
        <v/>
      </c>
      <c r="P496" s="122" t="str">
        <f t="shared" si="14"/>
        <v/>
      </c>
      <c r="Q496" s="122" t="str">
        <f t="shared" si="15"/>
        <v/>
      </c>
    </row>
    <row r="497" spans="3:17" x14ac:dyDescent="0.3">
      <c r="C497" s="112" t="str">
        <f>IF(B497="","",VLOOKUP(B497,'Carbon Asset Database'!$A$3:$AB$876,12,0))</f>
        <v/>
      </c>
      <c r="D497" s="108" t="str">
        <f>IF(B497="","",(VLOOKUP(B497,'Carbon Asset Database'!$A$3:$AB$876,4,0)&amp;" - "&amp;(VLOOKUP(B497,'Carbon Asset Database'!$A$3:$AB$876,5,0))))</f>
        <v/>
      </c>
      <c r="E497" s="108" t="str">
        <f>IF(B497="","",VLOOKUP(B497,'Carbon Asset Database'!$A$3:$AB$876,14,0))</f>
        <v/>
      </c>
      <c r="F497" s="116"/>
      <c r="G497" s="113" t="str">
        <f>IF(B497="","",F497*(VLOOKUP(B497,'Carbon Asset Database'!$A$3:$AB$876,16,0)))</f>
        <v/>
      </c>
      <c r="H497" s="116"/>
      <c r="I497" s="113" t="str">
        <f>IF(H497="","",IF(H497="Default",VLOOKUP(B497,'Carbon Asset Database'!$A$3:$AB$876,21,0),"N/A"))</f>
        <v/>
      </c>
      <c r="J497" s="113" t="str">
        <f>IF(H497="","",IF(H497="Default",VLOOKUP(B497,'Carbon Asset Database'!$A$3:$AB$876,22,0),"N/A"))</f>
        <v/>
      </c>
      <c r="K497" s="116"/>
      <c r="L497" s="116"/>
      <c r="M497" s="116" t="str">
        <f>IF(B497="","",F497*VLOOKUP(B497,'Carbon Asset Database'!$A$3:$AB$876,18,0))</f>
        <v/>
      </c>
      <c r="N497" s="116" t="str">
        <f>IF(B497="","",IF(H497="Default",F497*(VLOOKUP(B497,'Carbon Asset Database'!$A$3:$AB$876,19,0)),(G497/1000*K497*$U$2+G497/1000*L497*$U$3)))</f>
        <v/>
      </c>
      <c r="O497" s="121" t="str">
        <f>IF(A497="","",VLOOKUP(A497,'Dropdown lists'!$T$2:$U$18,2,0))</f>
        <v/>
      </c>
      <c r="P497" s="122" t="str">
        <f t="shared" si="14"/>
        <v/>
      </c>
      <c r="Q497" s="122" t="str">
        <f t="shared" si="15"/>
        <v/>
      </c>
    </row>
    <row r="498" spans="3:17" x14ac:dyDescent="0.3">
      <c r="C498" s="112" t="str">
        <f>IF(B498="","",VLOOKUP(B498,'Carbon Asset Database'!$A$3:$AB$876,12,0))</f>
        <v/>
      </c>
      <c r="D498" s="108" t="str">
        <f>IF(B498="","",(VLOOKUP(B498,'Carbon Asset Database'!$A$3:$AB$876,4,0)&amp;" - "&amp;(VLOOKUP(B498,'Carbon Asset Database'!$A$3:$AB$876,5,0))))</f>
        <v/>
      </c>
      <c r="E498" s="108" t="str">
        <f>IF(B498="","",VLOOKUP(B498,'Carbon Asset Database'!$A$3:$AB$876,14,0))</f>
        <v/>
      </c>
      <c r="F498" s="116"/>
      <c r="G498" s="113" t="str">
        <f>IF(B498="","",F498*(VLOOKUP(B498,'Carbon Asset Database'!$A$3:$AB$876,16,0)))</f>
        <v/>
      </c>
      <c r="H498" s="116"/>
      <c r="I498" s="113" t="str">
        <f>IF(H498="","",IF(H498="Default",VLOOKUP(B498,'Carbon Asset Database'!$A$3:$AB$876,21,0),"N/A"))</f>
        <v/>
      </c>
      <c r="J498" s="113" t="str">
        <f>IF(H498="","",IF(H498="Default",VLOOKUP(B498,'Carbon Asset Database'!$A$3:$AB$876,22,0),"N/A"))</f>
        <v/>
      </c>
      <c r="K498" s="116"/>
      <c r="L498" s="116"/>
      <c r="M498" s="116" t="str">
        <f>IF(B498="","",F498*VLOOKUP(B498,'Carbon Asset Database'!$A$3:$AB$876,18,0))</f>
        <v/>
      </c>
      <c r="N498" s="116" t="str">
        <f>IF(B498="","",IF(H498="Default",F498*(VLOOKUP(B498,'Carbon Asset Database'!$A$3:$AB$876,19,0)),(G498/1000*K498*$U$2+G498/1000*L498*$U$3)))</f>
        <v/>
      </c>
      <c r="O498" s="121" t="str">
        <f>IF(A498="","",VLOOKUP(A498,'Dropdown lists'!$T$2:$U$18,2,0))</f>
        <v/>
      </c>
      <c r="P498" s="122" t="str">
        <f t="shared" si="14"/>
        <v/>
      </c>
      <c r="Q498" s="122" t="str">
        <f t="shared" si="15"/>
        <v/>
      </c>
    </row>
    <row r="499" spans="3:17" x14ac:dyDescent="0.3">
      <c r="C499" s="112" t="str">
        <f>IF(B499="","",VLOOKUP(B499,'Carbon Asset Database'!$A$3:$AB$876,12,0))</f>
        <v/>
      </c>
      <c r="D499" s="108" t="str">
        <f>IF(B499="","",(VLOOKUP(B499,'Carbon Asset Database'!$A$3:$AB$876,4,0)&amp;" - "&amp;(VLOOKUP(B499,'Carbon Asset Database'!$A$3:$AB$876,5,0))))</f>
        <v/>
      </c>
      <c r="E499" s="108" t="str">
        <f>IF(B499="","",VLOOKUP(B499,'Carbon Asset Database'!$A$3:$AB$876,14,0))</f>
        <v/>
      </c>
      <c r="F499" s="116"/>
      <c r="G499" s="113" t="str">
        <f>IF(B499="","",F499*(VLOOKUP(B499,'Carbon Asset Database'!$A$3:$AB$876,16,0)))</f>
        <v/>
      </c>
      <c r="H499" s="116"/>
      <c r="I499" s="113" t="str">
        <f>IF(H499="","",IF(H499="Default",VLOOKUP(B499,'Carbon Asset Database'!$A$3:$AB$876,21,0),"N/A"))</f>
        <v/>
      </c>
      <c r="J499" s="113" t="str">
        <f>IF(H499="","",IF(H499="Default",VLOOKUP(B499,'Carbon Asset Database'!$A$3:$AB$876,22,0),"N/A"))</f>
        <v/>
      </c>
      <c r="K499" s="116"/>
      <c r="L499" s="116"/>
      <c r="M499" s="116" t="str">
        <f>IF(B499="","",F499*VLOOKUP(B499,'Carbon Asset Database'!$A$3:$AB$876,18,0))</f>
        <v/>
      </c>
      <c r="N499" s="116" t="str">
        <f>IF(B499="","",IF(H499="Default",F499*(VLOOKUP(B499,'Carbon Asset Database'!$A$3:$AB$876,19,0)),(G499/1000*K499*$U$2+G499/1000*L499*$U$3)))</f>
        <v/>
      </c>
      <c r="O499" s="121" t="str">
        <f>IF(A499="","",VLOOKUP(A499,'Dropdown lists'!$T$2:$U$18,2,0))</f>
        <v/>
      </c>
      <c r="P499" s="122" t="str">
        <f t="shared" si="14"/>
        <v/>
      </c>
      <c r="Q499" s="122" t="str">
        <f t="shared" si="15"/>
        <v/>
      </c>
    </row>
    <row r="500" spans="3:17" x14ac:dyDescent="0.3">
      <c r="C500" s="112" t="str">
        <f>IF(B500="","",VLOOKUP(B500,'Carbon Asset Database'!$A$3:$AB$876,12,0))</f>
        <v/>
      </c>
      <c r="D500" s="108" t="str">
        <f>IF(B500="","",(VLOOKUP(B500,'Carbon Asset Database'!$A$3:$AB$876,4,0)&amp;" - "&amp;(VLOOKUP(B500,'Carbon Asset Database'!$A$3:$AB$876,5,0))))</f>
        <v/>
      </c>
      <c r="E500" s="108" t="str">
        <f>IF(B500="","",VLOOKUP(B500,'Carbon Asset Database'!$A$3:$AB$876,14,0))</f>
        <v/>
      </c>
      <c r="F500" s="116"/>
      <c r="G500" s="113" t="str">
        <f>IF(B500="","",F500*(VLOOKUP(B500,'Carbon Asset Database'!$A$3:$AB$876,16,0)))</f>
        <v/>
      </c>
      <c r="H500" s="116"/>
      <c r="I500" s="113" t="str">
        <f>IF(H500="","",IF(H500="Default",VLOOKUP(B500,'Carbon Asset Database'!$A$3:$AB$876,21,0),"N/A"))</f>
        <v/>
      </c>
      <c r="J500" s="113" t="str">
        <f>IF(H500="","",IF(H500="Default",VLOOKUP(B500,'Carbon Asset Database'!$A$3:$AB$876,22,0),"N/A"))</f>
        <v/>
      </c>
      <c r="K500" s="116"/>
      <c r="L500" s="116"/>
      <c r="M500" s="116" t="str">
        <f>IF(B500="","",F500*VLOOKUP(B500,'Carbon Asset Database'!$A$3:$AB$876,18,0))</f>
        <v/>
      </c>
      <c r="N500" s="116" t="str">
        <f>IF(B500="","",IF(H500="Default",F500*(VLOOKUP(B500,'Carbon Asset Database'!$A$3:$AB$876,19,0)),(G500/1000*K500*$U$2+G500/1000*L500*$U$3)))</f>
        <v/>
      </c>
      <c r="O500" s="121" t="str">
        <f>IF(A500="","",VLOOKUP(A500,'Dropdown lists'!$T$2:$U$18,2,0))</f>
        <v/>
      </c>
      <c r="P500" s="122" t="str">
        <f t="shared" si="14"/>
        <v/>
      </c>
      <c r="Q500" s="122" t="str">
        <f t="shared" si="15"/>
        <v/>
      </c>
    </row>
    <row r="501" spans="3:17" x14ac:dyDescent="0.3">
      <c r="C501" s="112" t="str">
        <f>IF(B501="","",VLOOKUP(B501,'Carbon Asset Database'!$A$3:$AB$876,12,0))</f>
        <v/>
      </c>
      <c r="D501" s="108" t="str">
        <f>IF(B501="","",(VLOOKUP(B501,'Carbon Asset Database'!$A$3:$AB$876,4,0)&amp;" - "&amp;(VLOOKUP(B501,'Carbon Asset Database'!$A$3:$AB$876,5,0))))</f>
        <v/>
      </c>
      <c r="E501" s="108" t="str">
        <f>IF(B501="","",VLOOKUP(B501,'Carbon Asset Database'!$A$3:$AB$876,14,0))</f>
        <v/>
      </c>
      <c r="F501" s="116"/>
      <c r="G501" s="113" t="str">
        <f>IF(B501="","",F501*(VLOOKUP(B501,'Carbon Asset Database'!$A$3:$AB$876,16,0)))</f>
        <v/>
      </c>
      <c r="H501" s="116"/>
      <c r="I501" s="113" t="str">
        <f>IF(H501="","",IF(H501="Default",VLOOKUP(B501,'Carbon Asset Database'!$A$3:$AB$876,21,0),"N/A"))</f>
        <v/>
      </c>
      <c r="J501" s="113" t="str">
        <f>IF(H501="","",IF(H501="Default",VLOOKUP(B501,'Carbon Asset Database'!$A$3:$AB$876,22,0),"N/A"))</f>
        <v/>
      </c>
      <c r="K501" s="116"/>
      <c r="L501" s="116"/>
      <c r="M501" s="116" t="str">
        <f>IF(B501="","",F501*VLOOKUP(B501,'Carbon Asset Database'!$A$3:$AB$876,18,0))</f>
        <v/>
      </c>
      <c r="N501" s="116" t="str">
        <f>IF(B501="","",IF(H501="Default",F501*(VLOOKUP(B501,'Carbon Asset Database'!$A$3:$AB$876,19,0)),(G501/1000*K501*$U$2+G501/1000*L501*$U$3)))</f>
        <v/>
      </c>
      <c r="O501" s="121" t="str">
        <f>IF(A501="","",VLOOKUP(A501,'Dropdown lists'!$T$2:$U$18,2,0))</f>
        <v/>
      </c>
      <c r="P501" s="122" t="str">
        <f t="shared" si="14"/>
        <v/>
      </c>
      <c r="Q501" s="122" t="str">
        <f t="shared" si="15"/>
        <v/>
      </c>
    </row>
  </sheetData>
  <sheetProtection algorithmName="SHA-512" hashValue="62hrwHkdgcbaDouGc7owDV3AcRCJC2/w1+PP4A2rfwKmFe1bbb+J5NOd7jtW49qK8xmiWlnxSzW3yCXOnJ6lOA==" saltValue="/v9ldwPeUAungYVQen+eOA==" spinCount="100000" sheet="1" objects="1" scenarios="1"/>
  <autoFilter ref="A1:N1" xr:uid="{AB9B3BA5-D487-42D0-A8AB-11D95E8C1F94}"/>
  <conditionalFormatting sqref="K2:L501">
    <cfRule type="expression" dxfId="488" priority="2">
      <formula>$H2=""</formula>
    </cfRule>
    <cfRule type="expression" dxfId="487" priority="3">
      <formula>$H2="Default"</formula>
    </cfRule>
  </conditionalFormatting>
  <conditionalFormatting sqref="M2:N501">
    <cfRule type="expression" dxfId="486" priority="1">
      <formula>LEN(M2)</formula>
    </cfRule>
  </conditionalFormatting>
  <dataValidations count="3">
    <dataValidation type="list" allowBlank="1" showInputMessage="1" showErrorMessage="1" sqref="H2:H501" xr:uid="{26F53D9A-FBF2-4C75-A3AF-5F243A491876}">
      <formula1>$R$2:$R$3</formula1>
    </dataValidation>
    <dataValidation type="custom" allowBlank="1" showInputMessage="1" showErrorMessage="1" promptTitle="Transport mode" prompt="You must select custom transport mode to enter data here" sqref="K2:L501" xr:uid="{0C8CCA95-B648-4AE7-927F-992E1C569157}">
      <formula1>$H2="Custom"</formula1>
    </dataValidation>
    <dataValidation type="list" allowBlank="1" showInputMessage="1" showErrorMessage="1" sqref="B2:B501" xr:uid="{7DC09A54-AE7B-4C98-9A5C-6B8B922D4776}">
      <formula1>INDIRECT(O2)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DC386B-AAB5-4385-A5B3-8B4041D2EC2A}">
          <x14:formula1>
            <xm:f>'Dropdown lists'!$T$2:$T$18</xm:f>
          </x14:formula1>
          <xm:sqref>A3:A501 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H912"/>
  <sheetViews>
    <sheetView workbookViewId="0">
      <pane ySplit="2" topLeftCell="A892" activePane="bottomLeft" state="frozen"/>
      <selection pane="bottomLeft" activeCell="K906" sqref="K906"/>
    </sheetView>
  </sheetViews>
  <sheetFormatPr defaultColWidth="0" defaultRowHeight="15.65" x14ac:dyDescent="0.3"/>
  <cols>
    <col min="1" max="1" width="44.5546875" style="94" customWidth="1"/>
    <col min="2" max="2" width="41.88671875" style="94" bestFit="1" customWidth="1"/>
    <col min="3" max="3" width="41.88671875" style="94" customWidth="1"/>
    <col min="4" max="4" width="12.33203125" style="99" bestFit="1" customWidth="1"/>
    <col min="5" max="5" width="14.109375" style="99" customWidth="1"/>
    <col min="6" max="6" width="16.88671875" style="99" customWidth="1"/>
    <col min="7" max="7" width="26.109375" style="99" customWidth="1"/>
    <col min="8" max="8" width="15.6640625" style="99" customWidth="1"/>
    <col min="9" max="9" width="17.6640625" style="104" customWidth="1"/>
    <col min="10" max="10" width="12.5546875" style="104" customWidth="1"/>
    <col min="11" max="11" width="15.109375" style="104" bestFit="1" customWidth="1"/>
    <col min="12" max="12" width="34.88671875" style="94" customWidth="1"/>
    <col min="13" max="13" width="44.5546875" style="94" customWidth="1"/>
    <col min="14" max="14" width="11.6640625" style="94" bestFit="1" customWidth="1"/>
    <col min="15" max="15" width="16.5546875" style="105" customWidth="1"/>
    <col min="16" max="16" width="15.88671875" style="95" customWidth="1"/>
    <col min="17" max="17" width="14.6640625" style="97" customWidth="1"/>
    <col min="18" max="18" width="13.6640625" style="97" customWidth="1"/>
    <col min="19" max="19" width="17.6640625" style="97" customWidth="1"/>
    <col min="20" max="20" width="68.77734375" style="105" customWidth="1"/>
    <col min="21" max="21" width="22.88671875" style="95" customWidth="1"/>
    <col min="22" max="22" width="15.88671875" style="95" customWidth="1"/>
    <col min="23" max="23" width="12.6640625" style="105" customWidth="1"/>
    <col min="24" max="24" width="11.109375" style="105" customWidth="1"/>
    <col min="25" max="25" width="17.109375" style="96" customWidth="1"/>
    <col min="26" max="27" width="25.109375" style="105" customWidth="1"/>
    <col min="28" max="28" width="33.109375" style="105" customWidth="1"/>
    <col min="29" max="29" width="27" style="96" hidden="1" customWidth="1"/>
    <col min="30" max="30" width="10.33203125" style="96" hidden="1" customWidth="1"/>
    <col min="31" max="31" width="18" style="94" hidden="1" customWidth="1"/>
    <col min="32" max="32" width="13.6640625" style="94" hidden="1" customWidth="1"/>
    <col min="33" max="34" width="54.109375" style="94" hidden="1" customWidth="1"/>
    <col min="35" max="16384" width="9.109375" style="94" hidden="1"/>
  </cols>
  <sheetData>
    <row r="1" spans="1:33" s="93" customFormat="1" ht="31.5" customHeight="1" x14ac:dyDescent="0.3">
      <c r="A1" s="171" t="s">
        <v>11</v>
      </c>
      <c r="B1" s="171" t="s">
        <v>7395</v>
      </c>
      <c r="C1" s="118" t="s">
        <v>7376</v>
      </c>
      <c r="D1" s="186" t="s">
        <v>2</v>
      </c>
      <c r="E1" s="186" t="s">
        <v>3</v>
      </c>
      <c r="F1" s="186" t="s">
        <v>4</v>
      </c>
      <c r="G1" s="186" t="s">
        <v>5</v>
      </c>
      <c r="H1" s="186" t="s">
        <v>6</v>
      </c>
      <c r="I1" s="184" t="s">
        <v>7</v>
      </c>
      <c r="J1" s="184" t="s">
        <v>8</v>
      </c>
      <c r="K1" s="184" t="s">
        <v>9</v>
      </c>
      <c r="L1" s="171" t="s">
        <v>10</v>
      </c>
      <c r="M1" s="171" t="s">
        <v>11</v>
      </c>
      <c r="N1" s="171" t="s">
        <v>12</v>
      </c>
      <c r="O1" s="178" t="s">
        <v>13</v>
      </c>
      <c r="P1" s="180" t="s">
        <v>31</v>
      </c>
      <c r="Q1" s="182" t="s">
        <v>32</v>
      </c>
      <c r="R1" s="182" t="s">
        <v>33</v>
      </c>
      <c r="S1" s="174" t="s">
        <v>34</v>
      </c>
      <c r="T1" s="190" t="s">
        <v>35</v>
      </c>
      <c r="U1" s="188" t="s">
        <v>36</v>
      </c>
      <c r="V1" s="189"/>
      <c r="W1" s="176" t="s">
        <v>37</v>
      </c>
      <c r="X1" s="176" t="s">
        <v>38</v>
      </c>
      <c r="Y1" s="174" t="s">
        <v>39</v>
      </c>
      <c r="Z1" s="176" t="s">
        <v>40</v>
      </c>
      <c r="AA1" s="176" t="s">
        <v>41</v>
      </c>
      <c r="AB1" s="176" t="s">
        <v>42</v>
      </c>
      <c r="AC1" s="174" t="s">
        <v>14</v>
      </c>
      <c r="AD1" s="174" t="s">
        <v>43</v>
      </c>
      <c r="AE1" s="174" t="s">
        <v>15</v>
      </c>
      <c r="AF1" s="174" t="s">
        <v>44</v>
      </c>
    </row>
    <row r="2" spans="1:33" s="93" customFormat="1" x14ac:dyDescent="0.3">
      <c r="A2" s="172"/>
      <c r="B2" s="173"/>
      <c r="C2" s="118"/>
      <c r="D2" s="187"/>
      <c r="E2" s="187"/>
      <c r="F2" s="187"/>
      <c r="G2" s="187"/>
      <c r="H2" s="187"/>
      <c r="I2" s="185"/>
      <c r="J2" s="185"/>
      <c r="K2" s="185"/>
      <c r="L2" s="172"/>
      <c r="M2" s="172"/>
      <c r="N2" s="172"/>
      <c r="O2" s="179"/>
      <c r="P2" s="181"/>
      <c r="Q2" s="183"/>
      <c r="R2" s="183"/>
      <c r="S2" s="175"/>
      <c r="T2" s="191"/>
      <c r="U2" s="117" t="s">
        <v>45</v>
      </c>
      <c r="V2" s="117" t="s">
        <v>46</v>
      </c>
      <c r="W2" s="177"/>
      <c r="X2" s="177"/>
      <c r="Y2" s="175"/>
      <c r="Z2" s="177"/>
      <c r="AA2" s="177"/>
      <c r="AB2" s="177"/>
      <c r="AC2" s="175"/>
      <c r="AD2" s="175"/>
      <c r="AE2" s="175"/>
      <c r="AF2" s="175"/>
    </row>
    <row r="3" spans="1:33" x14ac:dyDescent="0.3">
      <c r="A3" s="94" t="s">
        <v>576</v>
      </c>
      <c r="B3" s="94" t="s">
        <v>7362</v>
      </c>
      <c r="D3" s="94" t="s">
        <v>49</v>
      </c>
      <c r="E3" s="94" t="s">
        <v>49</v>
      </c>
      <c r="F3" s="94" t="s">
        <v>574</v>
      </c>
      <c r="G3" s="94" t="s">
        <v>386</v>
      </c>
      <c r="H3" s="94" t="s">
        <v>23</v>
      </c>
      <c r="I3" s="95" t="s">
        <v>575</v>
      </c>
      <c r="J3" s="95" t="s">
        <v>52</v>
      </c>
      <c r="K3" s="95">
        <v>0</v>
      </c>
      <c r="L3" s="94" t="str">
        <f t="shared" ref="L3:L66" si="0">LEFT(E3,1) &amp;  "-" &amp;LEFT(G3,3) &amp;"-" &amp;LEFT(H3,6) &amp;  "-" &amp; LEFT(I3,3)&amp;"-" &amp;LEFT(J3, 3)&amp;"-" &amp;LEFT(K3,1)</f>
        <v>E-Fit-Steel-A-R-Gen-0</v>
      </c>
      <c r="M3" s="94" t="s">
        <v>576</v>
      </c>
      <c r="N3" s="94" t="s">
        <v>172</v>
      </c>
      <c r="O3" s="96"/>
      <c r="P3" s="96">
        <v>1</v>
      </c>
      <c r="Q3" s="123">
        <f t="shared" ref="Q3:Q66" si="1">SUM(R3:T3)</f>
        <v>1.8576141518863099</v>
      </c>
      <c r="R3" s="97">
        <v>1.7460141518863099</v>
      </c>
      <c r="S3" s="97">
        <f t="shared" ref="S3:S66" si="2">((U3*(P3/1000))*0.1065)+((V3*(P3/1000))*0.00903)</f>
        <v>0.11159999999999999</v>
      </c>
      <c r="T3" s="96"/>
      <c r="U3" s="133">
        <v>200</v>
      </c>
      <c r="V3" s="96">
        <v>10000</v>
      </c>
      <c r="Y3" s="145" t="s">
        <v>189</v>
      </c>
      <c r="Z3" s="96"/>
      <c r="AA3" s="96"/>
      <c r="AB3" s="96" t="s">
        <v>577</v>
      </c>
      <c r="AD3" s="96" t="s">
        <v>63</v>
      </c>
      <c r="AE3" s="124">
        <v>44228</v>
      </c>
    </row>
    <row r="4" spans="1:33" x14ac:dyDescent="0.3">
      <c r="A4" s="94" t="s">
        <v>580</v>
      </c>
      <c r="B4" s="94" t="s">
        <v>7362</v>
      </c>
      <c r="D4" s="94" t="s">
        <v>49</v>
      </c>
      <c r="E4" s="94" t="s">
        <v>49</v>
      </c>
      <c r="F4" s="94" t="s">
        <v>574</v>
      </c>
      <c r="G4" s="94" t="s">
        <v>386</v>
      </c>
      <c r="H4" s="94" t="s">
        <v>23</v>
      </c>
      <c r="I4" s="95" t="s">
        <v>579</v>
      </c>
      <c r="J4" s="95" t="s">
        <v>52</v>
      </c>
      <c r="K4" s="95">
        <v>0</v>
      </c>
      <c r="L4" s="94" t="str">
        <f t="shared" si="0"/>
        <v>E-Fit-Steel-Aus-Gen-0</v>
      </c>
      <c r="M4" s="94" t="s">
        <v>580</v>
      </c>
      <c r="N4" s="94" t="s">
        <v>172</v>
      </c>
      <c r="O4" s="96"/>
      <c r="P4" s="96">
        <v>1</v>
      </c>
      <c r="Q4" s="123">
        <f t="shared" si="1"/>
        <v>3.2716141518863098</v>
      </c>
      <c r="R4" s="97">
        <v>3.1600141518863096</v>
      </c>
      <c r="S4" s="97">
        <f t="shared" si="2"/>
        <v>0.11159999999999999</v>
      </c>
      <c r="T4" s="96"/>
      <c r="U4" s="133">
        <v>200</v>
      </c>
      <c r="V4" s="96">
        <v>10000</v>
      </c>
      <c r="Y4" s="145" t="s">
        <v>189</v>
      </c>
      <c r="Z4" s="96"/>
      <c r="AA4" s="96"/>
      <c r="AB4" s="96" t="s">
        <v>577</v>
      </c>
      <c r="AD4" s="96" t="s">
        <v>63</v>
      </c>
      <c r="AE4" s="124">
        <v>44228</v>
      </c>
    </row>
    <row r="5" spans="1:33" x14ac:dyDescent="0.3">
      <c r="A5" s="94" t="s">
        <v>582</v>
      </c>
      <c r="B5" s="94" t="s">
        <v>7362</v>
      </c>
      <c r="D5" s="94" t="s">
        <v>49</v>
      </c>
      <c r="E5" s="94" t="s">
        <v>49</v>
      </c>
      <c r="F5" s="94" t="s">
        <v>574</v>
      </c>
      <c r="G5" s="94" t="s">
        <v>386</v>
      </c>
      <c r="H5" s="94" t="s">
        <v>23</v>
      </c>
      <c r="I5" s="95" t="s">
        <v>581</v>
      </c>
      <c r="J5" s="95" t="s">
        <v>52</v>
      </c>
      <c r="K5" s="95">
        <v>0</v>
      </c>
      <c r="L5" s="94" t="str">
        <f t="shared" si="0"/>
        <v>E-Fit-Steel-Bra-Gen-0</v>
      </c>
      <c r="M5" s="94" t="s">
        <v>582</v>
      </c>
      <c r="N5" s="94" t="s">
        <v>172</v>
      </c>
      <c r="O5" s="96"/>
      <c r="P5" s="96">
        <v>1</v>
      </c>
      <c r="Q5" s="123">
        <f t="shared" si="1"/>
        <v>2.8875169974788903</v>
      </c>
      <c r="R5" s="97">
        <v>2.7759169974788902</v>
      </c>
      <c r="S5" s="97">
        <f t="shared" si="2"/>
        <v>0.11159999999999999</v>
      </c>
      <c r="T5" s="96"/>
      <c r="U5" s="133">
        <v>200</v>
      </c>
      <c r="V5" s="96">
        <v>10000</v>
      </c>
      <c r="Y5" s="145" t="s">
        <v>189</v>
      </c>
      <c r="Z5" s="96"/>
      <c r="AA5" s="96"/>
      <c r="AB5" s="96" t="s">
        <v>577</v>
      </c>
      <c r="AD5" s="96" t="s">
        <v>63</v>
      </c>
      <c r="AE5" s="124">
        <v>44228</v>
      </c>
    </row>
    <row r="6" spans="1:33" s="125" customFormat="1" x14ac:dyDescent="0.3">
      <c r="A6" s="94" t="s">
        <v>584</v>
      </c>
      <c r="B6" s="94" t="s">
        <v>7362</v>
      </c>
      <c r="C6" s="94"/>
      <c r="D6" s="94" t="s">
        <v>49</v>
      </c>
      <c r="E6" s="94" t="s">
        <v>49</v>
      </c>
      <c r="F6" s="94" t="s">
        <v>574</v>
      </c>
      <c r="G6" s="94" t="s">
        <v>386</v>
      </c>
      <c r="H6" s="94" t="s">
        <v>23</v>
      </c>
      <c r="I6" s="95" t="s">
        <v>583</v>
      </c>
      <c r="J6" s="95" t="s">
        <v>52</v>
      </c>
      <c r="K6" s="95">
        <v>0</v>
      </c>
      <c r="L6" s="94" t="str">
        <f t="shared" si="0"/>
        <v>E-Fit-Steel-Chi-Gen-0</v>
      </c>
      <c r="M6" s="94" t="s">
        <v>584</v>
      </c>
      <c r="N6" s="94" t="s">
        <v>172</v>
      </c>
      <c r="O6" s="96"/>
      <c r="P6" s="96">
        <v>1</v>
      </c>
      <c r="Q6" s="123">
        <f t="shared" si="1"/>
        <v>2.1983981868099702</v>
      </c>
      <c r="R6" s="97">
        <v>2.0867981868099701</v>
      </c>
      <c r="S6" s="97">
        <f t="shared" si="2"/>
        <v>0.11159999999999999</v>
      </c>
      <c r="T6" s="96"/>
      <c r="U6" s="133">
        <v>200</v>
      </c>
      <c r="V6" s="96">
        <v>10000</v>
      </c>
      <c r="W6" s="105"/>
      <c r="X6" s="105"/>
      <c r="Y6" s="145" t="s">
        <v>189</v>
      </c>
      <c r="Z6" s="96"/>
      <c r="AA6" s="96"/>
      <c r="AB6" s="96" t="s">
        <v>577</v>
      </c>
      <c r="AC6" s="96"/>
      <c r="AD6" s="96" t="s">
        <v>1778</v>
      </c>
      <c r="AE6" s="124">
        <v>42948</v>
      </c>
      <c r="AF6" s="94"/>
      <c r="AG6" s="94"/>
    </row>
    <row r="7" spans="1:33" s="125" customFormat="1" x14ac:dyDescent="0.3">
      <c r="A7" s="94" t="s">
        <v>1758</v>
      </c>
      <c r="B7" s="94" t="s">
        <v>7362</v>
      </c>
      <c r="C7" s="94"/>
      <c r="D7" s="94" t="s">
        <v>49</v>
      </c>
      <c r="E7" s="94" t="s">
        <v>1659</v>
      </c>
      <c r="F7" s="94" t="s">
        <v>574</v>
      </c>
      <c r="G7" s="94" t="s">
        <v>1756</v>
      </c>
      <c r="H7" s="94" t="s">
        <v>1757</v>
      </c>
      <c r="I7" s="95"/>
      <c r="J7" s="95" t="s">
        <v>52</v>
      </c>
      <c r="K7" s="95">
        <v>0</v>
      </c>
      <c r="L7" s="94" t="str">
        <f t="shared" si="0"/>
        <v>S-Sin-140mm--Gen-0</v>
      </c>
      <c r="M7" s="94" t="s">
        <v>1758</v>
      </c>
      <c r="N7" s="94" t="s">
        <v>1</v>
      </c>
      <c r="O7" s="96"/>
      <c r="P7" s="96">
        <v>11</v>
      </c>
      <c r="Q7" s="123">
        <f t="shared" si="1"/>
        <v>77.99687999999999</v>
      </c>
      <c r="R7" s="97">
        <v>76.769279999999995</v>
      </c>
      <c r="S7" s="97">
        <f t="shared" si="2"/>
        <v>1.2275999999999998</v>
      </c>
      <c r="T7" s="96"/>
      <c r="U7" s="133">
        <v>200</v>
      </c>
      <c r="V7" s="96">
        <v>10000</v>
      </c>
      <c r="W7" s="105"/>
      <c r="X7" s="105"/>
      <c r="Y7" s="145" t="s">
        <v>189</v>
      </c>
      <c r="Z7" s="96"/>
      <c r="AA7" s="96"/>
      <c r="AB7" s="96" t="s">
        <v>577</v>
      </c>
      <c r="AC7" s="96"/>
      <c r="AD7" s="96" t="s">
        <v>1782</v>
      </c>
      <c r="AE7" s="124">
        <v>42948</v>
      </c>
      <c r="AF7" s="94"/>
      <c r="AG7" s="94"/>
    </row>
    <row r="8" spans="1:33" s="125" customFormat="1" x14ac:dyDescent="0.3">
      <c r="A8" s="94" t="s">
        <v>1761</v>
      </c>
      <c r="B8" s="94" t="s">
        <v>7362</v>
      </c>
      <c r="C8" s="94"/>
      <c r="D8" s="94" t="s">
        <v>49</v>
      </c>
      <c r="E8" s="94" t="s">
        <v>1659</v>
      </c>
      <c r="F8" s="94" t="s">
        <v>574</v>
      </c>
      <c r="G8" s="94" t="s">
        <v>1756</v>
      </c>
      <c r="H8" s="94" t="s">
        <v>1760</v>
      </c>
      <c r="I8" s="95"/>
      <c r="J8" s="95" t="s">
        <v>52</v>
      </c>
      <c r="K8" s="95">
        <v>0</v>
      </c>
      <c r="L8" s="94" t="str">
        <f t="shared" si="0"/>
        <v>S-Sin-190mm--Gen-0</v>
      </c>
      <c r="M8" s="94" t="s">
        <v>1761</v>
      </c>
      <c r="N8" s="94" t="s">
        <v>1</v>
      </c>
      <c r="O8" s="96"/>
      <c r="P8" s="96">
        <v>15.3</v>
      </c>
      <c r="Q8" s="123">
        <f t="shared" si="1"/>
        <v>106.70748</v>
      </c>
      <c r="R8" s="97">
        <v>105</v>
      </c>
      <c r="S8" s="97">
        <f t="shared" si="2"/>
        <v>1.7074799999999999</v>
      </c>
      <c r="T8" s="96"/>
      <c r="U8" s="133">
        <v>200</v>
      </c>
      <c r="V8" s="96">
        <v>10000</v>
      </c>
      <c r="W8" s="105"/>
      <c r="X8" s="105"/>
      <c r="Y8" s="145" t="s">
        <v>189</v>
      </c>
      <c r="Z8" s="96"/>
      <c r="AA8" s="96"/>
      <c r="AB8" s="96" t="s">
        <v>577</v>
      </c>
      <c r="AC8" s="96"/>
      <c r="AD8" s="96" t="s">
        <v>1785</v>
      </c>
      <c r="AE8" s="124">
        <v>42948</v>
      </c>
      <c r="AF8" s="94"/>
      <c r="AG8" s="94"/>
    </row>
    <row r="9" spans="1:33" x14ac:dyDescent="0.3">
      <c r="A9" s="94" t="s">
        <v>1764</v>
      </c>
      <c r="B9" s="94" t="s">
        <v>7362</v>
      </c>
      <c r="D9" s="94" t="s">
        <v>49</v>
      </c>
      <c r="E9" s="94" t="s">
        <v>1659</v>
      </c>
      <c r="F9" s="94" t="s">
        <v>574</v>
      </c>
      <c r="G9" s="94" t="s">
        <v>1756</v>
      </c>
      <c r="H9" s="94" t="s">
        <v>1763</v>
      </c>
      <c r="I9" s="95"/>
      <c r="J9" s="95" t="s">
        <v>52</v>
      </c>
      <c r="K9" s="95">
        <v>0</v>
      </c>
      <c r="L9" s="94" t="str">
        <f t="shared" si="0"/>
        <v>S-Sin-220mm--Gen-0</v>
      </c>
      <c r="M9" s="94" t="s">
        <v>1764</v>
      </c>
      <c r="N9" s="94" t="s">
        <v>1</v>
      </c>
      <c r="O9" s="96"/>
      <c r="P9" s="96">
        <v>17.899999999999999</v>
      </c>
      <c r="Q9" s="123">
        <f t="shared" si="1"/>
        <v>121.55988000000001</v>
      </c>
      <c r="R9" s="97">
        <v>119.56224</v>
      </c>
      <c r="S9" s="97">
        <f t="shared" si="2"/>
        <v>1.9976399999999999</v>
      </c>
      <c r="T9" s="96"/>
      <c r="U9" s="133">
        <v>200</v>
      </c>
      <c r="V9" s="96">
        <v>10000</v>
      </c>
      <c r="Y9" s="145" t="s">
        <v>189</v>
      </c>
      <c r="Z9" s="96"/>
      <c r="AA9" s="96"/>
      <c r="AB9" s="96" t="s">
        <v>577</v>
      </c>
      <c r="AD9" s="96" t="s">
        <v>1787</v>
      </c>
      <c r="AE9" s="124">
        <v>42948</v>
      </c>
    </row>
    <row r="10" spans="1:33" x14ac:dyDescent="0.3">
      <c r="A10" s="94" t="s">
        <v>1766</v>
      </c>
      <c r="B10" s="94" t="s">
        <v>7362</v>
      </c>
      <c r="D10" s="94" t="s">
        <v>49</v>
      </c>
      <c r="E10" s="94" t="s">
        <v>1659</v>
      </c>
      <c r="F10" s="94" t="s">
        <v>574</v>
      </c>
      <c r="G10" s="94" t="s">
        <v>1756</v>
      </c>
      <c r="H10" s="94" t="s">
        <v>752</v>
      </c>
      <c r="I10" s="95"/>
      <c r="J10" s="95" t="s">
        <v>52</v>
      </c>
      <c r="K10" s="95">
        <v>0</v>
      </c>
      <c r="L10" s="94" t="str">
        <f t="shared" si="0"/>
        <v>S-Sin-250mm--Gen-0</v>
      </c>
      <c r="M10" s="94" t="s">
        <v>1766</v>
      </c>
      <c r="N10" s="94" t="s">
        <v>1</v>
      </c>
      <c r="O10" s="96"/>
      <c r="P10" s="96">
        <v>20.399999999999999</v>
      </c>
      <c r="Q10" s="123">
        <f t="shared" si="1"/>
        <v>140.03663999999998</v>
      </c>
      <c r="R10" s="97">
        <v>137.76</v>
      </c>
      <c r="S10" s="97">
        <f t="shared" si="2"/>
        <v>2.2766399999999996</v>
      </c>
      <c r="T10" s="96"/>
      <c r="U10" s="133">
        <v>200</v>
      </c>
      <c r="V10" s="96">
        <v>10000</v>
      </c>
      <c r="Y10" s="145" t="s">
        <v>189</v>
      </c>
      <c r="Z10" s="96"/>
      <c r="AA10" s="96"/>
      <c r="AB10" s="96" t="s">
        <v>577</v>
      </c>
      <c r="AD10" s="96" t="s">
        <v>1790</v>
      </c>
      <c r="AE10" s="124">
        <v>42948</v>
      </c>
    </row>
    <row r="11" spans="1:33" x14ac:dyDescent="0.3">
      <c r="A11" s="94" t="s">
        <v>1769</v>
      </c>
      <c r="B11" s="94" t="s">
        <v>7362</v>
      </c>
      <c r="D11" s="94" t="s">
        <v>49</v>
      </c>
      <c r="E11" s="94" t="s">
        <v>1659</v>
      </c>
      <c r="F11" s="94" t="s">
        <v>574</v>
      </c>
      <c r="G11" s="94" t="s">
        <v>1756</v>
      </c>
      <c r="H11" s="94" t="s">
        <v>1768</v>
      </c>
      <c r="I11" s="95"/>
      <c r="J11" s="95" t="s">
        <v>52</v>
      </c>
      <c r="K11" s="95">
        <v>0</v>
      </c>
      <c r="L11" s="94" t="str">
        <f t="shared" si="0"/>
        <v>S-Sin-60mm--Gen-0</v>
      </c>
      <c r="M11" s="94" t="s">
        <v>1769</v>
      </c>
      <c r="N11" s="94" t="s">
        <v>1</v>
      </c>
      <c r="O11" s="96"/>
      <c r="P11" s="96">
        <v>2.2999999999999998</v>
      </c>
      <c r="Q11" s="123">
        <f t="shared" si="1"/>
        <v>15.920999999999999</v>
      </c>
      <c r="R11" s="97">
        <v>15.66432</v>
      </c>
      <c r="S11" s="97">
        <f t="shared" si="2"/>
        <v>0.25667999999999996</v>
      </c>
      <c r="T11" s="96"/>
      <c r="U11" s="133">
        <v>200</v>
      </c>
      <c r="V11" s="96">
        <v>10000</v>
      </c>
      <c r="Y11" s="145" t="s">
        <v>189</v>
      </c>
      <c r="Z11" s="96"/>
      <c r="AA11" s="96"/>
      <c r="AB11" s="96" t="s">
        <v>577</v>
      </c>
      <c r="AD11" s="96" t="s">
        <v>1792</v>
      </c>
      <c r="AE11" s="124">
        <v>42948</v>
      </c>
    </row>
    <row r="12" spans="1:33" x14ac:dyDescent="0.3">
      <c r="A12" s="94" t="s">
        <v>1772</v>
      </c>
      <c r="B12" s="94" t="s">
        <v>7362</v>
      </c>
      <c r="D12" s="94" t="s">
        <v>49</v>
      </c>
      <c r="E12" s="94" t="s">
        <v>1659</v>
      </c>
      <c r="F12" s="94" t="s">
        <v>574</v>
      </c>
      <c r="G12" s="94" t="s">
        <v>1756</v>
      </c>
      <c r="H12" s="94" t="s">
        <v>1771</v>
      </c>
      <c r="I12" s="95"/>
      <c r="J12" s="95" t="s">
        <v>52</v>
      </c>
      <c r="K12" s="95">
        <v>0</v>
      </c>
      <c r="L12" s="94" t="str">
        <f t="shared" si="0"/>
        <v>S-Sin-90mm--Gen-0</v>
      </c>
      <c r="M12" s="94" t="s">
        <v>1772</v>
      </c>
      <c r="N12" s="94" t="s">
        <v>1</v>
      </c>
      <c r="O12" s="96"/>
      <c r="P12" s="96">
        <v>4.3</v>
      </c>
      <c r="Q12" s="123">
        <f t="shared" si="1"/>
        <v>29.189736</v>
      </c>
      <c r="R12" s="97">
        <v>28.709855999999998</v>
      </c>
      <c r="S12" s="97">
        <f t="shared" si="2"/>
        <v>0.47987999999999997</v>
      </c>
      <c r="T12" s="96"/>
      <c r="U12" s="133">
        <v>200</v>
      </c>
      <c r="V12" s="96">
        <v>10000</v>
      </c>
      <c r="Y12" s="145" t="s">
        <v>189</v>
      </c>
      <c r="Z12" s="96"/>
      <c r="AA12" s="96"/>
      <c r="AB12" s="96" t="s">
        <v>577</v>
      </c>
      <c r="AD12" s="96" t="s">
        <v>1796</v>
      </c>
      <c r="AE12" s="124">
        <v>42948</v>
      </c>
    </row>
    <row r="13" spans="1:33" x14ac:dyDescent="0.3">
      <c r="A13" s="94" t="s">
        <v>2108</v>
      </c>
      <c r="B13" s="94" t="s">
        <v>7362</v>
      </c>
      <c r="D13" s="94" t="s">
        <v>49</v>
      </c>
      <c r="E13" s="94" t="s">
        <v>1659</v>
      </c>
      <c r="F13" s="94" t="s">
        <v>574</v>
      </c>
      <c r="G13" s="94" t="s">
        <v>174</v>
      </c>
      <c r="H13" s="94" t="s">
        <v>835</v>
      </c>
      <c r="I13" s="95" t="s">
        <v>2107</v>
      </c>
      <c r="J13" s="95" t="s">
        <v>52</v>
      </c>
      <c r="K13" s="95">
        <v>0</v>
      </c>
      <c r="L13" s="94" t="str">
        <f t="shared" si="0"/>
        <v>S-Tra-132kv-2ph-Gen-0</v>
      </c>
      <c r="M13" s="94" t="s">
        <v>2108</v>
      </c>
      <c r="N13" s="94" t="s">
        <v>0</v>
      </c>
      <c r="O13" s="96">
        <v>1</v>
      </c>
      <c r="P13" s="96">
        <v>119.22</v>
      </c>
      <c r="Q13" s="123">
        <f t="shared" si="1"/>
        <v>175.98495199999999</v>
      </c>
      <c r="R13" s="140">
        <v>162.68</v>
      </c>
      <c r="S13" s="97">
        <f t="shared" si="2"/>
        <v>13.304951999999997</v>
      </c>
      <c r="T13" s="96"/>
      <c r="U13" s="133">
        <v>200</v>
      </c>
      <c r="V13" s="96">
        <v>10000</v>
      </c>
      <c r="Y13" s="96" t="s">
        <v>189</v>
      </c>
      <c r="Z13" s="96"/>
      <c r="AA13" s="96"/>
      <c r="AB13" s="96" t="s">
        <v>577</v>
      </c>
      <c r="AD13" s="96" t="s">
        <v>1799</v>
      </c>
      <c r="AE13" s="124">
        <v>42948</v>
      </c>
    </row>
    <row r="14" spans="1:33" x14ac:dyDescent="0.3">
      <c r="A14" s="94" t="s">
        <v>2111</v>
      </c>
      <c r="B14" s="94" t="s">
        <v>7362</v>
      </c>
      <c r="D14" s="94" t="s">
        <v>49</v>
      </c>
      <c r="E14" s="94" t="s">
        <v>1659</v>
      </c>
      <c r="F14" s="94" t="s">
        <v>574</v>
      </c>
      <c r="G14" s="94" t="s">
        <v>174</v>
      </c>
      <c r="H14" s="94" t="s">
        <v>835</v>
      </c>
      <c r="I14" s="95" t="s">
        <v>2110</v>
      </c>
      <c r="J14" s="95" t="s">
        <v>52</v>
      </c>
      <c r="K14" s="95">
        <v>0</v>
      </c>
      <c r="L14" s="94" t="str">
        <f t="shared" si="0"/>
        <v>S-Tra-132kv-3p-Gen-0</v>
      </c>
      <c r="M14" s="94" t="s">
        <v>2111</v>
      </c>
      <c r="N14" s="94" t="s">
        <v>0</v>
      </c>
      <c r="O14" s="96">
        <v>1</v>
      </c>
      <c r="P14" s="96">
        <v>522</v>
      </c>
      <c r="Q14" s="123">
        <f t="shared" si="1"/>
        <v>3835.75912297577</v>
      </c>
      <c r="R14" s="97">
        <v>3777.5039229757699</v>
      </c>
      <c r="S14" s="97">
        <f t="shared" si="2"/>
        <v>58.255200000000002</v>
      </c>
      <c r="T14" s="96"/>
      <c r="U14" s="133">
        <v>200</v>
      </c>
      <c r="V14" s="96">
        <v>10000</v>
      </c>
      <c r="Y14" s="96" t="s">
        <v>189</v>
      </c>
      <c r="Z14" s="96"/>
      <c r="AA14" s="96"/>
      <c r="AB14" s="96" t="s">
        <v>577</v>
      </c>
      <c r="AD14" s="96" t="s">
        <v>1802</v>
      </c>
      <c r="AE14" s="124">
        <v>42948</v>
      </c>
    </row>
    <row r="15" spans="1:33" x14ac:dyDescent="0.3">
      <c r="A15" s="94" t="s">
        <v>2114</v>
      </c>
      <c r="B15" s="94" t="s">
        <v>7362</v>
      </c>
      <c r="D15" s="94" t="s">
        <v>49</v>
      </c>
      <c r="E15" s="94" t="s">
        <v>1659</v>
      </c>
      <c r="F15" s="94" t="s">
        <v>574</v>
      </c>
      <c r="G15" s="94" t="s">
        <v>174</v>
      </c>
      <c r="H15" s="94" t="s">
        <v>835</v>
      </c>
      <c r="I15" s="95" t="s">
        <v>2113</v>
      </c>
      <c r="J15" s="95" t="s">
        <v>52</v>
      </c>
      <c r="K15" s="95">
        <v>0</v>
      </c>
      <c r="L15" s="94" t="str">
        <f t="shared" si="0"/>
        <v>S-Tra-132kv-3ph-Gen-0</v>
      </c>
      <c r="M15" s="94" t="s">
        <v>2114</v>
      </c>
      <c r="N15" s="94" t="s">
        <v>0</v>
      </c>
      <c r="O15" s="96">
        <v>1</v>
      </c>
      <c r="P15" s="96">
        <v>178.83</v>
      </c>
      <c r="Q15" s="123">
        <f t="shared" si="1"/>
        <v>263.41742800000003</v>
      </c>
      <c r="R15" s="97">
        <v>243.46</v>
      </c>
      <c r="S15" s="97">
        <f t="shared" si="2"/>
        <v>19.957428</v>
      </c>
      <c r="T15" s="96"/>
      <c r="U15" s="133">
        <v>200</v>
      </c>
      <c r="V15" s="96">
        <v>10000</v>
      </c>
      <c r="Y15" s="96" t="s">
        <v>189</v>
      </c>
      <c r="Z15" s="96"/>
      <c r="AA15" s="96"/>
      <c r="AB15" s="96" t="s">
        <v>577</v>
      </c>
      <c r="AD15" s="96" t="s">
        <v>1805</v>
      </c>
      <c r="AE15" s="124">
        <v>42948</v>
      </c>
    </row>
    <row r="16" spans="1:33" x14ac:dyDescent="0.3">
      <c r="A16" s="94" t="s">
        <v>2117</v>
      </c>
      <c r="B16" s="94" t="s">
        <v>7362</v>
      </c>
      <c r="D16" s="94" t="s">
        <v>49</v>
      </c>
      <c r="E16" s="94" t="s">
        <v>1659</v>
      </c>
      <c r="F16" s="94" t="s">
        <v>574</v>
      </c>
      <c r="G16" s="94" t="s">
        <v>174</v>
      </c>
      <c r="H16" s="94" t="s">
        <v>835</v>
      </c>
      <c r="I16" s="95" t="s">
        <v>2116</v>
      </c>
      <c r="J16" s="95" t="s">
        <v>52</v>
      </c>
      <c r="K16" s="95">
        <v>0</v>
      </c>
      <c r="L16" s="94" t="str">
        <f t="shared" si="0"/>
        <v>S-Tra-132kv-CT -Gen-0</v>
      </c>
      <c r="M16" s="94" t="s">
        <v>2117</v>
      </c>
      <c r="N16" s="94" t="s">
        <v>0</v>
      </c>
      <c r="O16" s="96">
        <v>1</v>
      </c>
      <c r="P16" s="96">
        <v>160</v>
      </c>
      <c r="Q16" s="123">
        <f t="shared" si="1"/>
        <v>437.39959983123299</v>
      </c>
      <c r="R16" s="97">
        <v>419.543599831233</v>
      </c>
      <c r="S16" s="97">
        <f t="shared" si="2"/>
        <v>17.856000000000002</v>
      </c>
      <c r="T16" s="96"/>
      <c r="U16" s="133">
        <v>200</v>
      </c>
      <c r="V16" s="96">
        <v>10000</v>
      </c>
      <c r="Y16" s="96" t="s">
        <v>189</v>
      </c>
      <c r="Z16" s="96"/>
      <c r="AA16" s="96"/>
      <c r="AB16" s="96" t="s">
        <v>577</v>
      </c>
      <c r="AD16" s="96" t="s">
        <v>1808</v>
      </c>
      <c r="AE16" s="124">
        <v>42948</v>
      </c>
    </row>
    <row r="17" spans="1:31" x14ac:dyDescent="0.3">
      <c r="A17" s="94" t="s">
        <v>2120</v>
      </c>
      <c r="B17" s="94" t="s">
        <v>7362</v>
      </c>
      <c r="D17" s="94" t="s">
        <v>49</v>
      </c>
      <c r="E17" s="94" t="s">
        <v>1659</v>
      </c>
      <c r="F17" s="94" t="s">
        <v>574</v>
      </c>
      <c r="G17" s="94" t="s">
        <v>174</v>
      </c>
      <c r="H17" s="94" t="s">
        <v>835</v>
      </c>
      <c r="I17" s="95" t="s">
        <v>2119</v>
      </c>
      <c r="J17" s="95" t="s">
        <v>52</v>
      </c>
      <c r="K17" s="95">
        <v>0</v>
      </c>
      <c r="L17" s="94" t="str">
        <f t="shared" si="0"/>
        <v>S-Tra-132kv-CVT-Gen-0</v>
      </c>
      <c r="M17" s="94" t="s">
        <v>2120</v>
      </c>
      <c r="N17" s="94" t="s">
        <v>0</v>
      </c>
      <c r="O17" s="96">
        <v>1</v>
      </c>
      <c r="P17" s="96">
        <v>640</v>
      </c>
      <c r="Q17" s="123">
        <f t="shared" si="1"/>
        <v>1458.2639999999999</v>
      </c>
      <c r="R17" s="97">
        <v>1386.84</v>
      </c>
      <c r="S17" s="97">
        <f t="shared" si="2"/>
        <v>71.424000000000007</v>
      </c>
      <c r="T17" s="96"/>
      <c r="U17" s="133">
        <v>200</v>
      </c>
      <c r="V17" s="96">
        <v>10000</v>
      </c>
      <c r="Y17" s="96" t="s">
        <v>189</v>
      </c>
      <c r="Z17" s="96"/>
      <c r="AA17" s="96"/>
      <c r="AB17" s="96" t="s">
        <v>577</v>
      </c>
      <c r="AD17" s="96" t="s">
        <v>1811</v>
      </c>
      <c r="AE17" s="124">
        <v>42948</v>
      </c>
    </row>
    <row r="18" spans="1:31" x14ac:dyDescent="0.3">
      <c r="A18" s="94" t="s">
        <v>2123</v>
      </c>
      <c r="B18" s="94" t="s">
        <v>7362</v>
      </c>
      <c r="D18" s="94" t="s">
        <v>49</v>
      </c>
      <c r="E18" s="94" t="s">
        <v>1659</v>
      </c>
      <c r="F18" s="94" t="s">
        <v>574</v>
      </c>
      <c r="G18" s="94" t="s">
        <v>174</v>
      </c>
      <c r="H18" s="94" t="s">
        <v>835</v>
      </c>
      <c r="I18" s="95" t="s">
        <v>2122</v>
      </c>
      <c r="J18" s="95" t="s">
        <v>52</v>
      </c>
      <c r="K18" s="95">
        <v>0</v>
      </c>
      <c r="L18" s="94" t="str">
        <f t="shared" si="0"/>
        <v>S-Tra-132kv-dis-Gen-0</v>
      </c>
      <c r="M18" s="94" t="s">
        <v>2123</v>
      </c>
      <c r="N18" s="94" t="s">
        <v>0</v>
      </c>
      <c r="O18" s="96">
        <v>1</v>
      </c>
      <c r="P18" s="96">
        <v>1340</v>
      </c>
      <c r="Q18" s="123">
        <f t="shared" si="1"/>
        <v>3784.7174768148998</v>
      </c>
      <c r="R18" s="97">
        <v>3635.1734768148999</v>
      </c>
      <c r="S18" s="97">
        <f t="shared" si="2"/>
        <v>149.54399999999998</v>
      </c>
      <c r="T18" s="96"/>
      <c r="U18" s="133">
        <v>200</v>
      </c>
      <c r="V18" s="96">
        <v>10000</v>
      </c>
      <c r="Y18" s="96" t="s">
        <v>189</v>
      </c>
      <c r="Z18" s="96"/>
      <c r="AA18" s="96"/>
      <c r="AB18" s="96" t="s">
        <v>577</v>
      </c>
      <c r="AD18" s="96" t="s">
        <v>1814</v>
      </c>
      <c r="AE18" s="124">
        <v>42948</v>
      </c>
    </row>
    <row r="19" spans="1:31" x14ac:dyDescent="0.3">
      <c r="A19" s="94" t="s">
        <v>2126</v>
      </c>
      <c r="B19" s="94" t="s">
        <v>7362</v>
      </c>
      <c r="D19" s="94" t="s">
        <v>49</v>
      </c>
      <c r="E19" s="94" t="s">
        <v>1659</v>
      </c>
      <c r="F19" s="94" t="s">
        <v>574</v>
      </c>
      <c r="G19" s="94" t="s">
        <v>174</v>
      </c>
      <c r="H19" s="94" t="s">
        <v>835</v>
      </c>
      <c r="I19" s="95" t="s">
        <v>2125</v>
      </c>
      <c r="J19" s="95" t="s">
        <v>52</v>
      </c>
      <c r="K19" s="95">
        <v>0</v>
      </c>
      <c r="L19" s="94" t="str">
        <f t="shared" si="0"/>
        <v>S-Tra-132kv-ear-Gen-0</v>
      </c>
      <c r="M19" s="94" t="s">
        <v>2126</v>
      </c>
      <c r="N19" s="94" t="s">
        <v>0</v>
      </c>
      <c r="O19" s="96">
        <v>1</v>
      </c>
      <c r="P19" s="96">
        <v>522</v>
      </c>
      <c r="Q19" s="123">
        <f t="shared" si="1"/>
        <v>1317.4231743252601</v>
      </c>
      <c r="R19" s="97">
        <v>1259.16797432526</v>
      </c>
      <c r="S19" s="97">
        <f t="shared" si="2"/>
        <v>58.255200000000002</v>
      </c>
      <c r="T19" s="96"/>
      <c r="U19" s="133">
        <v>200</v>
      </c>
      <c r="V19" s="96">
        <v>10000</v>
      </c>
      <c r="Y19" s="96" t="s">
        <v>189</v>
      </c>
      <c r="Z19" s="96"/>
      <c r="AA19" s="96"/>
      <c r="AB19" s="96" t="s">
        <v>577</v>
      </c>
      <c r="AD19" s="96" t="s">
        <v>1817</v>
      </c>
      <c r="AE19" s="124">
        <v>42948</v>
      </c>
    </row>
    <row r="20" spans="1:31" x14ac:dyDescent="0.3">
      <c r="A20" s="94" t="s">
        <v>2129</v>
      </c>
      <c r="B20" s="94" t="s">
        <v>7362</v>
      </c>
      <c r="D20" s="94" t="s">
        <v>49</v>
      </c>
      <c r="E20" s="94" t="s">
        <v>1659</v>
      </c>
      <c r="F20" s="94" t="s">
        <v>574</v>
      </c>
      <c r="G20" s="94" t="s">
        <v>174</v>
      </c>
      <c r="H20" s="94" t="s">
        <v>835</v>
      </c>
      <c r="I20" s="95" t="s">
        <v>2128</v>
      </c>
      <c r="J20" s="95" t="s">
        <v>52</v>
      </c>
      <c r="K20" s="95">
        <v>0</v>
      </c>
      <c r="L20" s="94" t="str">
        <f t="shared" si="0"/>
        <v>S-Tra-132kv-pan-Gen-0</v>
      </c>
      <c r="M20" s="94" t="s">
        <v>2129</v>
      </c>
      <c r="N20" s="94" t="s">
        <v>0</v>
      </c>
      <c r="O20" s="96">
        <v>1</v>
      </c>
      <c r="P20" s="96">
        <v>1630.7</v>
      </c>
      <c r="Q20" s="123">
        <f t="shared" si="1"/>
        <v>4974.0419747359292</v>
      </c>
      <c r="R20" s="97">
        <v>4792.0558547359296</v>
      </c>
      <c r="S20" s="97">
        <f t="shared" si="2"/>
        <v>181.98611999999997</v>
      </c>
      <c r="T20" s="96"/>
      <c r="U20" s="133">
        <v>200</v>
      </c>
      <c r="V20" s="96">
        <v>10000</v>
      </c>
      <c r="Y20" s="96" t="s">
        <v>189</v>
      </c>
      <c r="Z20" s="96"/>
      <c r="AA20" s="96"/>
      <c r="AB20" s="96" t="s">
        <v>577</v>
      </c>
      <c r="AD20" s="96" t="s">
        <v>1820</v>
      </c>
      <c r="AE20" s="124">
        <v>42948</v>
      </c>
    </row>
    <row r="21" spans="1:31" x14ac:dyDescent="0.3">
      <c r="A21" s="94" t="s">
        <v>2132</v>
      </c>
      <c r="B21" s="94" t="s">
        <v>7362</v>
      </c>
      <c r="D21" s="94" t="s">
        <v>49</v>
      </c>
      <c r="E21" s="94" t="s">
        <v>1659</v>
      </c>
      <c r="F21" s="94" t="s">
        <v>574</v>
      </c>
      <c r="G21" s="94" t="s">
        <v>174</v>
      </c>
      <c r="H21" s="94" t="s">
        <v>835</v>
      </c>
      <c r="I21" s="95" t="s">
        <v>2131</v>
      </c>
      <c r="J21" s="95" t="s">
        <v>52</v>
      </c>
      <c r="K21" s="95">
        <v>0</v>
      </c>
      <c r="L21" s="94" t="str">
        <f t="shared" si="0"/>
        <v>S-Tra-132kv-Pol-Gen-0</v>
      </c>
      <c r="M21" s="94" t="s">
        <v>2132</v>
      </c>
      <c r="N21" s="94" t="s">
        <v>0</v>
      </c>
      <c r="O21" s="96">
        <v>1</v>
      </c>
      <c r="P21" s="96">
        <v>56</v>
      </c>
      <c r="Q21" s="123">
        <f t="shared" si="1"/>
        <v>198.49491560050294</v>
      </c>
      <c r="R21" s="97">
        <v>192.24531560050295</v>
      </c>
      <c r="S21" s="97">
        <f t="shared" si="2"/>
        <v>6.2496</v>
      </c>
      <c r="T21" s="96"/>
      <c r="U21" s="133">
        <v>200</v>
      </c>
      <c r="V21" s="96">
        <v>10000</v>
      </c>
      <c r="Y21" s="96" t="s">
        <v>189</v>
      </c>
      <c r="Z21" s="96"/>
      <c r="AA21" s="96"/>
      <c r="AB21" s="96" t="s">
        <v>577</v>
      </c>
      <c r="AD21" s="96" t="s">
        <v>1823</v>
      </c>
      <c r="AE21" s="124">
        <v>42948</v>
      </c>
    </row>
    <row r="22" spans="1:31" x14ac:dyDescent="0.3">
      <c r="A22" s="94" t="s">
        <v>2135</v>
      </c>
      <c r="B22" s="94" t="s">
        <v>7362</v>
      </c>
      <c r="D22" s="94" t="s">
        <v>49</v>
      </c>
      <c r="E22" s="94" t="s">
        <v>1659</v>
      </c>
      <c r="F22" s="94" t="s">
        <v>574</v>
      </c>
      <c r="G22" s="94" t="s">
        <v>174</v>
      </c>
      <c r="H22" s="94" t="s">
        <v>835</v>
      </c>
      <c r="I22" s="95" t="s">
        <v>2134</v>
      </c>
      <c r="J22" s="95" t="s">
        <v>52</v>
      </c>
      <c r="K22" s="95">
        <v>0</v>
      </c>
      <c r="L22" s="94" t="str">
        <f t="shared" si="0"/>
        <v>S-Tra-132kv-por-Gen-0</v>
      </c>
      <c r="M22" s="94" t="s">
        <v>2135</v>
      </c>
      <c r="N22" s="94" t="s">
        <v>0</v>
      </c>
      <c r="O22" s="96">
        <v>1</v>
      </c>
      <c r="P22" s="96">
        <v>177</v>
      </c>
      <c r="Q22" s="123">
        <f t="shared" si="1"/>
        <v>329.85719999999998</v>
      </c>
      <c r="R22" s="97">
        <v>310.10399999999998</v>
      </c>
      <c r="S22" s="97">
        <f t="shared" si="2"/>
        <v>19.7532</v>
      </c>
      <c r="T22" s="96"/>
      <c r="U22" s="133">
        <v>200</v>
      </c>
      <c r="V22" s="96">
        <v>10000</v>
      </c>
      <c r="Y22" s="96" t="s">
        <v>189</v>
      </c>
      <c r="Z22" s="96"/>
      <c r="AA22" s="96"/>
      <c r="AB22" s="96" t="s">
        <v>577</v>
      </c>
      <c r="AD22" s="96" t="s">
        <v>1825</v>
      </c>
      <c r="AE22" s="124">
        <v>42948</v>
      </c>
    </row>
    <row r="23" spans="1:31" x14ac:dyDescent="0.3">
      <c r="A23" s="94" t="s">
        <v>2137</v>
      </c>
      <c r="B23" s="94" t="s">
        <v>7362</v>
      </c>
      <c r="D23" s="94" t="s">
        <v>49</v>
      </c>
      <c r="E23" s="94" t="s">
        <v>1659</v>
      </c>
      <c r="F23" s="94" t="s">
        <v>574</v>
      </c>
      <c r="G23" s="94" t="s">
        <v>174</v>
      </c>
      <c r="H23" s="94" t="s">
        <v>835</v>
      </c>
      <c r="I23" s="95" t="s">
        <v>847</v>
      </c>
      <c r="J23" s="95" t="s">
        <v>52</v>
      </c>
      <c r="K23" s="95">
        <v>0</v>
      </c>
      <c r="L23" s="94" t="str">
        <f t="shared" si="0"/>
        <v>S-Tra-132kv-SF6-Gen-0</v>
      </c>
      <c r="M23" s="94" t="s">
        <v>2137</v>
      </c>
      <c r="N23" s="94" t="s">
        <v>0</v>
      </c>
      <c r="O23" s="96">
        <v>1</v>
      </c>
      <c r="P23" s="96">
        <v>3488</v>
      </c>
      <c r="Q23" s="123">
        <f t="shared" si="1"/>
        <v>13369.7181870891</v>
      </c>
      <c r="R23" s="97">
        <v>12980.4573870891</v>
      </c>
      <c r="S23" s="97">
        <f t="shared" si="2"/>
        <v>389.26080000000002</v>
      </c>
      <c r="T23" s="96"/>
      <c r="U23" s="133">
        <v>200</v>
      </c>
      <c r="V23" s="96">
        <v>10000</v>
      </c>
      <c r="Y23" s="96" t="s">
        <v>189</v>
      </c>
      <c r="Z23" s="96"/>
      <c r="AA23" s="96"/>
      <c r="AB23" s="96" t="s">
        <v>577</v>
      </c>
      <c r="AD23" s="96" t="s">
        <v>1829</v>
      </c>
      <c r="AE23" s="124">
        <v>42948</v>
      </c>
    </row>
    <row r="24" spans="1:31" x14ac:dyDescent="0.3">
      <c r="A24" s="94" t="s">
        <v>2140</v>
      </c>
      <c r="B24" s="94" t="s">
        <v>7362</v>
      </c>
      <c r="D24" s="94" t="s">
        <v>49</v>
      </c>
      <c r="E24" s="94" t="s">
        <v>1659</v>
      </c>
      <c r="F24" s="94" t="s">
        <v>574</v>
      </c>
      <c r="G24" s="94" t="s">
        <v>174</v>
      </c>
      <c r="H24" s="94" t="s">
        <v>835</v>
      </c>
      <c r="I24" s="95" t="s">
        <v>2139</v>
      </c>
      <c r="J24" s="95" t="s">
        <v>52</v>
      </c>
      <c r="K24" s="95">
        <v>0</v>
      </c>
      <c r="L24" s="94" t="str">
        <f t="shared" si="0"/>
        <v>S-Tra-132kv-vol-Gen-0</v>
      </c>
      <c r="M24" s="94" t="s">
        <v>2140</v>
      </c>
      <c r="N24" s="94" t="s">
        <v>0</v>
      </c>
      <c r="O24" s="96">
        <v>1</v>
      </c>
      <c r="P24" s="96">
        <v>540</v>
      </c>
      <c r="Q24" s="123">
        <f t="shared" si="1"/>
        <v>1229.3116149934799</v>
      </c>
      <c r="R24" s="97">
        <v>1169.04761499348</v>
      </c>
      <c r="S24" s="97">
        <f t="shared" si="2"/>
        <v>60.263999999999996</v>
      </c>
      <c r="T24" s="96"/>
      <c r="U24" s="133">
        <v>200</v>
      </c>
      <c r="V24" s="96">
        <v>10000</v>
      </c>
      <c r="Y24" s="96" t="s">
        <v>189</v>
      </c>
      <c r="Z24" s="96"/>
      <c r="AA24" s="96"/>
      <c r="AB24" s="96" t="s">
        <v>577</v>
      </c>
      <c r="AD24" s="96" t="s">
        <v>1831</v>
      </c>
      <c r="AE24" s="124">
        <v>42948</v>
      </c>
    </row>
    <row r="25" spans="1:31" x14ac:dyDescent="0.3">
      <c r="A25" s="94" t="s">
        <v>2143</v>
      </c>
      <c r="B25" s="94" t="s">
        <v>7362</v>
      </c>
      <c r="D25" s="94" t="s">
        <v>49</v>
      </c>
      <c r="E25" s="94" t="s">
        <v>1659</v>
      </c>
      <c r="F25" s="94" t="s">
        <v>574</v>
      </c>
      <c r="G25" s="94" t="s">
        <v>174</v>
      </c>
      <c r="H25" s="94" t="s">
        <v>840</v>
      </c>
      <c r="I25" s="95" t="s">
        <v>2142</v>
      </c>
      <c r="J25" s="95" t="s">
        <v>52</v>
      </c>
      <c r="K25" s="95">
        <v>0</v>
      </c>
      <c r="L25" s="94" t="str">
        <f t="shared" si="0"/>
        <v>S-Tra-275kv-1ph-Gen-0</v>
      </c>
      <c r="M25" s="94" t="s">
        <v>2143</v>
      </c>
      <c r="N25" s="94" t="s">
        <v>0</v>
      </c>
      <c r="O25" s="96">
        <v>1</v>
      </c>
      <c r="P25" s="96">
        <v>1338</v>
      </c>
      <c r="Q25" s="123">
        <f t="shared" si="1"/>
        <v>2816.0407999999998</v>
      </c>
      <c r="R25" s="97">
        <v>2666.72</v>
      </c>
      <c r="S25" s="97">
        <f t="shared" si="2"/>
        <v>149.32079999999999</v>
      </c>
      <c r="T25" s="96"/>
      <c r="U25" s="133">
        <v>200</v>
      </c>
      <c r="V25" s="96">
        <v>10000</v>
      </c>
      <c r="Y25" s="96" t="s">
        <v>189</v>
      </c>
      <c r="Z25" s="96"/>
      <c r="AA25" s="96"/>
      <c r="AB25" s="96" t="s">
        <v>577</v>
      </c>
      <c r="AD25" s="96" t="s">
        <v>1834</v>
      </c>
      <c r="AE25" s="124">
        <v>42948</v>
      </c>
    </row>
    <row r="26" spans="1:31" x14ac:dyDescent="0.3">
      <c r="A26" s="94" t="s">
        <v>2145</v>
      </c>
      <c r="B26" s="94" t="s">
        <v>7362</v>
      </c>
      <c r="D26" s="94" t="s">
        <v>49</v>
      </c>
      <c r="E26" s="94" t="s">
        <v>1659</v>
      </c>
      <c r="F26" s="94" t="s">
        <v>574</v>
      </c>
      <c r="G26" s="94" t="s">
        <v>174</v>
      </c>
      <c r="H26" s="94" t="s">
        <v>840</v>
      </c>
      <c r="I26" s="95" t="s">
        <v>2107</v>
      </c>
      <c r="J26" s="95" t="s">
        <v>52</v>
      </c>
      <c r="K26" s="95">
        <v>0</v>
      </c>
      <c r="L26" s="94" t="str">
        <f t="shared" si="0"/>
        <v>S-Tra-275kv-2ph-Gen-0</v>
      </c>
      <c r="M26" s="94" t="s">
        <v>2145</v>
      </c>
      <c r="N26" s="94" t="s">
        <v>0</v>
      </c>
      <c r="O26" s="96">
        <v>1</v>
      </c>
      <c r="P26" s="96">
        <v>119.22</v>
      </c>
      <c r="Q26" s="123">
        <f t="shared" si="1"/>
        <v>175.98495199999999</v>
      </c>
      <c r="R26" s="140">
        <v>162.68</v>
      </c>
      <c r="S26" s="97">
        <f t="shared" si="2"/>
        <v>13.304951999999997</v>
      </c>
      <c r="T26" s="96"/>
      <c r="U26" s="133">
        <v>200</v>
      </c>
      <c r="V26" s="96">
        <v>10000</v>
      </c>
      <c r="Y26" s="96" t="s">
        <v>189</v>
      </c>
      <c r="Z26" s="96"/>
      <c r="AA26" s="96"/>
      <c r="AB26" s="96" t="s">
        <v>577</v>
      </c>
      <c r="AD26" s="96" t="s">
        <v>1838</v>
      </c>
      <c r="AE26" s="124">
        <v>42948</v>
      </c>
    </row>
    <row r="27" spans="1:31" x14ac:dyDescent="0.3">
      <c r="A27" s="94" t="s">
        <v>2147</v>
      </c>
      <c r="B27" s="94" t="s">
        <v>7362</v>
      </c>
      <c r="D27" s="94" t="s">
        <v>49</v>
      </c>
      <c r="E27" s="94" t="s">
        <v>1659</v>
      </c>
      <c r="F27" s="94" t="s">
        <v>574</v>
      </c>
      <c r="G27" s="94" t="s">
        <v>174</v>
      </c>
      <c r="H27" s="94" t="s">
        <v>840</v>
      </c>
      <c r="I27" s="95" t="s">
        <v>2113</v>
      </c>
      <c r="J27" s="95" t="s">
        <v>52</v>
      </c>
      <c r="K27" s="95">
        <v>0</v>
      </c>
      <c r="L27" s="94" t="str">
        <f t="shared" si="0"/>
        <v>S-Tra-275kv-3ph-Gen-0</v>
      </c>
      <c r="M27" s="94" t="s">
        <v>2147</v>
      </c>
      <c r="N27" s="94" t="s">
        <v>0</v>
      </c>
      <c r="O27" s="96">
        <v>1</v>
      </c>
      <c r="P27" s="96">
        <v>178.83</v>
      </c>
      <c r="Q27" s="123">
        <f t="shared" si="1"/>
        <v>263.41742800000003</v>
      </c>
      <c r="R27" s="97">
        <v>243.46</v>
      </c>
      <c r="S27" s="97">
        <f t="shared" si="2"/>
        <v>19.957428</v>
      </c>
      <c r="T27" s="96"/>
      <c r="U27" s="133">
        <v>200</v>
      </c>
      <c r="V27" s="96">
        <v>10000</v>
      </c>
      <c r="Y27" s="96" t="s">
        <v>189</v>
      </c>
      <c r="Z27" s="96"/>
      <c r="AA27" s="96"/>
      <c r="AB27" s="96" t="s">
        <v>577</v>
      </c>
      <c r="AD27" s="96" t="s">
        <v>1841</v>
      </c>
      <c r="AE27" s="124">
        <v>42948</v>
      </c>
    </row>
    <row r="28" spans="1:31" x14ac:dyDescent="0.3">
      <c r="A28" s="94" t="s">
        <v>2150</v>
      </c>
      <c r="B28" s="94" t="s">
        <v>7362</v>
      </c>
      <c r="D28" s="94" t="s">
        <v>49</v>
      </c>
      <c r="E28" s="94" t="s">
        <v>1659</v>
      </c>
      <c r="F28" s="94" t="s">
        <v>574</v>
      </c>
      <c r="G28" s="94" t="s">
        <v>174</v>
      </c>
      <c r="H28" s="94" t="s">
        <v>840</v>
      </c>
      <c r="I28" s="95" t="s">
        <v>2149</v>
      </c>
      <c r="J28" s="95" t="s">
        <v>52</v>
      </c>
      <c r="K28" s="95">
        <v>0</v>
      </c>
      <c r="L28" s="94" t="str">
        <f t="shared" si="0"/>
        <v>S-Tra-275kv-cir-Gen-0</v>
      </c>
      <c r="M28" s="94" t="s">
        <v>2150</v>
      </c>
      <c r="N28" s="94" t="s">
        <v>0</v>
      </c>
      <c r="O28" s="96">
        <v>1</v>
      </c>
      <c r="P28" s="96">
        <v>3390</v>
      </c>
      <c r="Q28" s="123">
        <f t="shared" si="1"/>
        <v>12956.414000000001</v>
      </c>
      <c r="R28" s="97">
        <v>12578.09</v>
      </c>
      <c r="S28" s="97">
        <f t="shared" si="2"/>
        <v>378.32400000000001</v>
      </c>
      <c r="T28" s="96"/>
      <c r="U28" s="133">
        <v>200</v>
      </c>
      <c r="V28" s="96">
        <v>10000</v>
      </c>
      <c r="Y28" s="96" t="s">
        <v>189</v>
      </c>
      <c r="Z28" s="96"/>
      <c r="AA28" s="96"/>
      <c r="AB28" s="96" t="s">
        <v>577</v>
      </c>
      <c r="AD28" s="96" t="s">
        <v>1844</v>
      </c>
      <c r="AE28" s="124">
        <v>42948</v>
      </c>
    </row>
    <row r="29" spans="1:31" x14ac:dyDescent="0.3">
      <c r="A29" s="94" t="s">
        <v>2152</v>
      </c>
      <c r="B29" s="94" t="s">
        <v>7362</v>
      </c>
      <c r="D29" s="94" t="s">
        <v>49</v>
      </c>
      <c r="E29" s="94" t="s">
        <v>1659</v>
      </c>
      <c r="F29" s="94" t="s">
        <v>574</v>
      </c>
      <c r="G29" s="94" t="s">
        <v>174</v>
      </c>
      <c r="H29" s="94" t="s">
        <v>840</v>
      </c>
      <c r="I29" s="95" t="s">
        <v>2116</v>
      </c>
      <c r="J29" s="95" t="s">
        <v>52</v>
      </c>
      <c r="K29" s="95">
        <v>0</v>
      </c>
      <c r="L29" s="94" t="str">
        <f t="shared" si="0"/>
        <v>S-Tra-275kv-CT -Gen-0</v>
      </c>
      <c r="M29" s="94" t="s">
        <v>2152</v>
      </c>
      <c r="N29" s="94" t="s">
        <v>0</v>
      </c>
      <c r="O29" s="96">
        <v>1</v>
      </c>
      <c r="P29" s="96">
        <v>660</v>
      </c>
      <c r="Q29" s="123">
        <f t="shared" si="1"/>
        <v>1501.67526809126</v>
      </c>
      <c r="R29" s="97">
        <v>1428.0192680912601</v>
      </c>
      <c r="S29" s="97">
        <f t="shared" si="2"/>
        <v>73.656000000000006</v>
      </c>
      <c r="T29" s="96"/>
      <c r="U29" s="133">
        <v>200</v>
      </c>
      <c r="V29" s="96">
        <v>10000</v>
      </c>
      <c r="Y29" s="96" t="s">
        <v>189</v>
      </c>
      <c r="Z29" s="96"/>
      <c r="AA29" s="96"/>
      <c r="AB29" s="96" t="s">
        <v>577</v>
      </c>
      <c r="AD29" s="96" t="s">
        <v>1848</v>
      </c>
      <c r="AE29" s="124">
        <v>42948</v>
      </c>
    </row>
    <row r="30" spans="1:31" x14ac:dyDescent="0.3">
      <c r="A30" s="94" t="s">
        <v>2154</v>
      </c>
      <c r="B30" s="94" t="s">
        <v>7362</v>
      </c>
      <c r="D30" s="94" t="s">
        <v>49</v>
      </c>
      <c r="E30" s="94" t="s">
        <v>1659</v>
      </c>
      <c r="F30" s="94" t="s">
        <v>574</v>
      </c>
      <c r="G30" s="94" t="s">
        <v>174</v>
      </c>
      <c r="H30" s="94" t="s">
        <v>840</v>
      </c>
      <c r="I30" s="95" t="s">
        <v>2119</v>
      </c>
      <c r="J30" s="95" t="s">
        <v>52</v>
      </c>
      <c r="K30" s="95">
        <v>0</v>
      </c>
      <c r="L30" s="94" t="str">
        <f t="shared" si="0"/>
        <v>S-Tra-275kv-CVT-Gen-0</v>
      </c>
      <c r="M30" s="94" t="s">
        <v>2154</v>
      </c>
      <c r="N30" s="94" t="s">
        <v>0</v>
      </c>
      <c r="O30" s="96">
        <v>1</v>
      </c>
      <c r="P30" s="96">
        <v>480</v>
      </c>
      <c r="Q30" s="123">
        <f t="shared" si="1"/>
        <v>1117.9079999999999</v>
      </c>
      <c r="R30" s="97">
        <v>1064.3399999999999</v>
      </c>
      <c r="S30" s="97">
        <f t="shared" si="2"/>
        <v>53.567999999999998</v>
      </c>
      <c r="T30" s="96"/>
      <c r="U30" s="133">
        <v>200</v>
      </c>
      <c r="V30" s="96">
        <v>10000</v>
      </c>
      <c r="Y30" s="96" t="s">
        <v>189</v>
      </c>
      <c r="Z30" s="96"/>
      <c r="AA30" s="96"/>
      <c r="AB30" s="96" t="s">
        <v>577</v>
      </c>
      <c r="AD30" s="96" t="s">
        <v>1850</v>
      </c>
      <c r="AE30" s="124">
        <v>42948</v>
      </c>
    </row>
    <row r="31" spans="1:31" x14ac:dyDescent="0.3">
      <c r="A31" s="94" t="s">
        <v>2156</v>
      </c>
      <c r="B31" s="94" t="s">
        <v>7362</v>
      </c>
      <c r="D31" s="94" t="s">
        <v>49</v>
      </c>
      <c r="E31" s="94" t="s">
        <v>1659</v>
      </c>
      <c r="F31" s="94" t="s">
        <v>574</v>
      </c>
      <c r="G31" s="94" t="s">
        <v>174</v>
      </c>
      <c r="H31" s="94" t="s">
        <v>840</v>
      </c>
      <c r="I31" s="95" t="s">
        <v>2122</v>
      </c>
      <c r="J31" s="95" t="s">
        <v>52</v>
      </c>
      <c r="K31" s="95">
        <v>0</v>
      </c>
      <c r="L31" s="94" t="str">
        <f t="shared" si="0"/>
        <v>S-Tra-275kv-dis-Gen-0</v>
      </c>
      <c r="M31" s="94" t="s">
        <v>2156</v>
      </c>
      <c r="N31" s="94" t="s">
        <v>0</v>
      </c>
      <c r="O31" s="96">
        <v>1</v>
      </c>
      <c r="P31" s="96">
        <v>3610</v>
      </c>
      <c r="Q31" s="123">
        <f t="shared" si="1"/>
        <v>10202.03724448904</v>
      </c>
      <c r="R31" s="97">
        <v>9799.1612444890397</v>
      </c>
      <c r="S31" s="97">
        <f t="shared" si="2"/>
        <v>402.87599999999998</v>
      </c>
      <c r="T31" s="96"/>
      <c r="U31" s="133">
        <v>200</v>
      </c>
      <c r="V31" s="96">
        <v>10000</v>
      </c>
      <c r="Y31" s="96" t="s">
        <v>189</v>
      </c>
      <c r="Z31" s="96"/>
      <c r="AA31" s="96"/>
      <c r="AB31" s="96" t="s">
        <v>577</v>
      </c>
      <c r="AD31" s="96" t="s">
        <v>1854</v>
      </c>
      <c r="AE31" s="124">
        <v>42948</v>
      </c>
    </row>
    <row r="32" spans="1:31" x14ac:dyDescent="0.3">
      <c r="A32" s="94" t="s">
        <v>2158</v>
      </c>
      <c r="B32" s="94" t="s">
        <v>7362</v>
      </c>
      <c r="D32" s="94" t="s">
        <v>49</v>
      </c>
      <c r="E32" s="94" t="s">
        <v>1659</v>
      </c>
      <c r="F32" s="94" t="s">
        <v>574</v>
      </c>
      <c r="G32" s="94" t="s">
        <v>174</v>
      </c>
      <c r="H32" s="94" t="s">
        <v>840</v>
      </c>
      <c r="I32" s="95" t="s">
        <v>2125</v>
      </c>
      <c r="J32" s="95" t="s">
        <v>52</v>
      </c>
      <c r="K32" s="95">
        <v>0</v>
      </c>
      <c r="L32" s="94" t="str">
        <f t="shared" si="0"/>
        <v>S-Tra-275kv-ear-Gen-0</v>
      </c>
      <c r="M32" s="94" t="s">
        <v>2158</v>
      </c>
      <c r="N32" s="94" t="s">
        <v>0</v>
      </c>
      <c r="O32" s="96">
        <v>1</v>
      </c>
      <c r="P32" s="96">
        <v>1338</v>
      </c>
      <c r="Q32" s="123">
        <f t="shared" si="1"/>
        <v>8149.4676036788705</v>
      </c>
      <c r="R32" s="97">
        <v>8000.1468036788701</v>
      </c>
      <c r="S32" s="97">
        <f t="shared" si="2"/>
        <v>149.32079999999999</v>
      </c>
      <c r="T32" s="96"/>
      <c r="U32" s="133">
        <v>200</v>
      </c>
      <c r="V32" s="96">
        <v>10000</v>
      </c>
      <c r="Y32" s="96" t="s">
        <v>189</v>
      </c>
      <c r="Z32" s="96"/>
      <c r="AA32" s="96"/>
      <c r="AB32" s="96" t="s">
        <v>577</v>
      </c>
      <c r="AD32" s="96" t="s">
        <v>1857</v>
      </c>
      <c r="AE32" s="124">
        <v>42948</v>
      </c>
    </row>
    <row r="33" spans="1:31" x14ac:dyDescent="0.3">
      <c r="A33" s="94" t="s">
        <v>2160</v>
      </c>
      <c r="B33" s="94" t="s">
        <v>7362</v>
      </c>
      <c r="D33" s="94" t="s">
        <v>49</v>
      </c>
      <c r="E33" s="94" t="s">
        <v>1659</v>
      </c>
      <c r="F33" s="94" t="s">
        <v>574</v>
      </c>
      <c r="G33" s="94" t="s">
        <v>174</v>
      </c>
      <c r="H33" s="94" t="s">
        <v>840</v>
      </c>
      <c r="I33" s="95" t="s">
        <v>2128</v>
      </c>
      <c r="J33" s="95" t="s">
        <v>52</v>
      </c>
      <c r="K33" s="95">
        <v>0</v>
      </c>
      <c r="L33" s="94" t="str">
        <f t="shared" si="0"/>
        <v>S-Tra-275kv-pan-Gen-0</v>
      </c>
      <c r="M33" s="94" t="s">
        <v>2160</v>
      </c>
      <c r="N33" s="94" t="s">
        <v>0</v>
      </c>
      <c r="O33" s="96">
        <v>1</v>
      </c>
      <c r="P33" s="96">
        <v>2221.9</v>
      </c>
      <c r="Q33" s="123">
        <f t="shared" si="1"/>
        <v>6631.0810947359296</v>
      </c>
      <c r="R33" s="97">
        <v>6383.1170547359297</v>
      </c>
      <c r="S33" s="97">
        <f t="shared" si="2"/>
        <v>247.96404000000004</v>
      </c>
      <c r="T33" s="96"/>
      <c r="U33" s="133">
        <v>200</v>
      </c>
      <c r="V33" s="96">
        <v>10000</v>
      </c>
      <c r="Y33" s="96" t="s">
        <v>189</v>
      </c>
      <c r="Z33" s="96"/>
      <c r="AA33" s="96"/>
      <c r="AB33" s="96" t="s">
        <v>577</v>
      </c>
      <c r="AD33" s="96" t="s">
        <v>1859</v>
      </c>
      <c r="AE33" s="124">
        <v>42948</v>
      </c>
    </row>
    <row r="34" spans="1:31" x14ac:dyDescent="0.3">
      <c r="A34" s="94" t="s">
        <v>2163</v>
      </c>
      <c r="B34" s="94" t="s">
        <v>7362</v>
      </c>
      <c r="D34" s="94" t="s">
        <v>49</v>
      </c>
      <c r="E34" s="94" t="s">
        <v>1659</v>
      </c>
      <c r="F34" s="94" t="s">
        <v>574</v>
      </c>
      <c r="G34" s="94" t="s">
        <v>174</v>
      </c>
      <c r="H34" s="94" t="s">
        <v>840</v>
      </c>
      <c r="I34" s="95" t="s">
        <v>2162</v>
      </c>
      <c r="J34" s="95" t="s">
        <v>52</v>
      </c>
      <c r="K34" s="95">
        <v>0</v>
      </c>
      <c r="L34" s="94" t="str">
        <f t="shared" si="0"/>
        <v>S-Tra-275kv-pol-Gen-0</v>
      </c>
      <c r="M34" s="94" t="s">
        <v>2163</v>
      </c>
      <c r="N34" s="94" t="s">
        <v>0</v>
      </c>
      <c r="O34" s="96">
        <v>1</v>
      </c>
      <c r="P34" s="96">
        <v>109.5</v>
      </c>
      <c r="Q34" s="123">
        <f t="shared" si="1"/>
        <v>388.47174626919997</v>
      </c>
      <c r="R34" s="97">
        <v>376.25154626919999</v>
      </c>
      <c r="S34" s="97">
        <f t="shared" si="2"/>
        <v>12.2202</v>
      </c>
      <c r="T34" s="96"/>
      <c r="U34" s="133">
        <v>200</v>
      </c>
      <c r="V34" s="96">
        <v>10000</v>
      </c>
      <c r="Y34" s="96" t="s">
        <v>189</v>
      </c>
      <c r="Z34" s="96"/>
      <c r="AA34" s="96"/>
      <c r="AB34" s="96" t="s">
        <v>577</v>
      </c>
      <c r="AD34" s="96" t="s">
        <v>1862</v>
      </c>
      <c r="AE34" s="124">
        <v>42948</v>
      </c>
    </row>
    <row r="35" spans="1:31" x14ac:dyDescent="0.3">
      <c r="A35" s="94" t="s">
        <v>2165</v>
      </c>
      <c r="B35" s="94" t="s">
        <v>7362</v>
      </c>
      <c r="D35" s="94" t="s">
        <v>49</v>
      </c>
      <c r="E35" s="94" t="s">
        <v>1659</v>
      </c>
      <c r="F35" s="94" t="s">
        <v>574</v>
      </c>
      <c r="G35" s="94" t="s">
        <v>174</v>
      </c>
      <c r="H35" s="94" t="s">
        <v>840</v>
      </c>
      <c r="I35" s="95" t="s">
        <v>2134</v>
      </c>
      <c r="J35" s="95" t="s">
        <v>52</v>
      </c>
      <c r="K35" s="95">
        <v>0</v>
      </c>
      <c r="L35" s="94" t="str">
        <f t="shared" si="0"/>
        <v>S-Tra-275kv-por-Gen-0</v>
      </c>
      <c r="M35" s="94" t="s">
        <v>2165</v>
      </c>
      <c r="N35" s="94" t="s">
        <v>0</v>
      </c>
      <c r="O35" s="96">
        <v>1</v>
      </c>
      <c r="P35" s="96">
        <v>316</v>
      </c>
      <c r="Q35" s="123">
        <f t="shared" si="1"/>
        <v>588.8975999999999</v>
      </c>
      <c r="R35" s="97">
        <v>553.63199999999995</v>
      </c>
      <c r="S35" s="97">
        <f t="shared" si="2"/>
        <v>35.265599999999999</v>
      </c>
      <c r="T35" s="96"/>
      <c r="U35" s="133">
        <v>200</v>
      </c>
      <c r="V35" s="96">
        <v>10000</v>
      </c>
      <c r="Y35" s="96" t="s">
        <v>189</v>
      </c>
      <c r="Z35" s="96"/>
      <c r="AA35" s="96"/>
      <c r="AB35" s="96" t="s">
        <v>577</v>
      </c>
      <c r="AD35" s="96" t="s">
        <v>1864</v>
      </c>
      <c r="AE35" s="124">
        <v>42948</v>
      </c>
    </row>
    <row r="36" spans="1:31" x14ac:dyDescent="0.3">
      <c r="A36" s="94" t="s">
        <v>2167</v>
      </c>
      <c r="B36" s="94" t="s">
        <v>7362</v>
      </c>
      <c r="D36" s="94" t="s">
        <v>49</v>
      </c>
      <c r="E36" s="94" t="s">
        <v>1659</v>
      </c>
      <c r="F36" s="94" t="s">
        <v>574</v>
      </c>
      <c r="G36" s="94" t="s">
        <v>174</v>
      </c>
      <c r="H36" s="94" t="s">
        <v>840</v>
      </c>
      <c r="I36" s="95" t="s">
        <v>2139</v>
      </c>
      <c r="J36" s="95" t="s">
        <v>52</v>
      </c>
      <c r="K36" s="95">
        <v>0</v>
      </c>
      <c r="L36" s="94" t="str">
        <f t="shared" si="0"/>
        <v>S-Tra-275kv-vol-Gen-0</v>
      </c>
      <c r="M36" s="94" t="s">
        <v>2167</v>
      </c>
      <c r="N36" s="94" t="s">
        <v>0</v>
      </c>
      <c r="O36" s="96">
        <v>1</v>
      </c>
      <c r="P36" s="96">
        <v>565</v>
      </c>
      <c r="Q36" s="123">
        <f t="shared" si="1"/>
        <v>1286.2162996818302</v>
      </c>
      <c r="R36" s="97">
        <v>1223.1622996818301</v>
      </c>
      <c r="S36" s="97">
        <f t="shared" si="2"/>
        <v>63.053999999999988</v>
      </c>
      <c r="T36" s="96"/>
      <c r="U36" s="133">
        <v>200</v>
      </c>
      <c r="V36" s="96">
        <v>10000</v>
      </c>
      <c r="Y36" s="96" t="s">
        <v>189</v>
      </c>
      <c r="Z36" s="96"/>
      <c r="AA36" s="96"/>
      <c r="AB36" s="96" t="s">
        <v>577</v>
      </c>
      <c r="AD36" s="96" t="s">
        <v>1866</v>
      </c>
      <c r="AE36" s="124">
        <v>42948</v>
      </c>
    </row>
    <row r="37" spans="1:31" x14ac:dyDescent="0.3">
      <c r="A37" s="94" t="s">
        <v>2169</v>
      </c>
      <c r="B37" s="94" t="s">
        <v>7362</v>
      </c>
      <c r="D37" s="94" t="s">
        <v>49</v>
      </c>
      <c r="E37" s="94" t="s">
        <v>1659</v>
      </c>
      <c r="F37" s="94" t="s">
        <v>574</v>
      </c>
      <c r="G37" s="94" t="s">
        <v>174</v>
      </c>
      <c r="H37" s="94" t="s">
        <v>844</v>
      </c>
      <c r="I37" s="95" t="s">
        <v>2142</v>
      </c>
      <c r="J37" s="95" t="s">
        <v>52</v>
      </c>
      <c r="K37" s="95">
        <v>0</v>
      </c>
      <c r="L37" s="94" t="str">
        <f t="shared" si="0"/>
        <v>S-Tra-400kv-1ph-Gen-0</v>
      </c>
      <c r="M37" s="94" t="s">
        <v>2169</v>
      </c>
      <c r="N37" s="94" t="s">
        <v>0</v>
      </c>
      <c r="O37" s="96">
        <v>1</v>
      </c>
      <c r="P37" s="96">
        <v>1928</v>
      </c>
      <c r="Q37" s="123">
        <f t="shared" si="1"/>
        <v>3909.4341129520599</v>
      </c>
      <c r="R37" s="97">
        <v>3694.2693129520599</v>
      </c>
      <c r="S37" s="97">
        <f t="shared" si="2"/>
        <v>215.16479999999999</v>
      </c>
      <c r="T37" s="96"/>
      <c r="U37" s="133">
        <v>200</v>
      </c>
      <c r="V37" s="96">
        <v>10000</v>
      </c>
      <c r="Y37" s="96" t="s">
        <v>189</v>
      </c>
      <c r="Z37" s="96"/>
      <c r="AA37" s="96"/>
      <c r="AB37" s="96" t="s">
        <v>577</v>
      </c>
      <c r="AD37" s="96" t="s">
        <v>1868</v>
      </c>
      <c r="AE37" s="124">
        <v>42948</v>
      </c>
    </row>
    <row r="38" spans="1:31" x14ac:dyDescent="0.3">
      <c r="A38" s="94" t="s">
        <v>2171</v>
      </c>
      <c r="B38" s="94" t="s">
        <v>7362</v>
      </c>
      <c r="D38" s="94" t="s">
        <v>49</v>
      </c>
      <c r="E38" s="94" t="s">
        <v>1659</v>
      </c>
      <c r="F38" s="94" t="s">
        <v>574</v>
      </c>
      <c r="G38" s="94" t="s">
        <v>174</v>
      </c>
      <c r="H38" s="94" t="s">
        <v>844</v>
      </c>
      <c r="I38" s="95" t="s">
        <v>2107</v>
      </c>
      <c r="J38" s="95" t="s">
        <v>52</v>
      </c>
      <c r="K38" s="95">
        <v>0</v>
      </c>
      <c r="L38" s="94" t="str">
        <f t="shared" si="0"/>
        <v>S-Tra-400kv-2ph-Gen-0</v>
      </c>
      <c r="M38" s="94" t="s">
        <v>2171</v>
      </c>
      <c r="N38" s="94" t="s">
        <v>0</v>
      </c>
      <c r="O38" s="96">
        <v>1</v>
      </c>
      <c r="P38" s="96">
        <v>1928</v>
      </c>
      <c r="Q38" s="123">
        <f t="shared" si="1"/>
        <v>11297.972738856201</v>
      </c>
      <c r="R38" s="97">
        <v>11082.8079388562</v>
      </c>
      <c r="S38" s="97">
        <f t="shared" si="2"/>
        <v>215.16479999999999</v>
      </c>
      <c r="T38" s="96"/>
      <c r="U38" s="133">
        <v>200</v>
      </c>
      <c r="V38" s="96">
        <v>10000</v>
      </c>
      <c r="Y38" s="96" t="s">
        <v>189</v>
      </c>
      <c r="Z38" s="96"/>
      <c r="AA38" s="96"/>
      <c r="AB38" s="96" t="s">
        <v>577</v>
      </c>
      <c r="AD38" s="96" t="s">
        <v>1870</v>
      </c>
      <c r="AE38" s="124">
        <v>42948</v>
      </c>
    </row>
    <row r="39" spans="1:31" x14ac:dyDescent="0.3">
      <c r="A39" s="94" t="s">
        <v>2173</v>
      </c>
      <c r="B39" s="94" t="s">
        <v>7362</v>
      </c>
      <c r="D39" s="94" t="s">
        <v>49</v>
      </c>
      <c r="E39" s="94" t="s">
        <v>1659</v>
      </c>
      <c r="F39" s="94" t="s">
        <v>574</v>
      </c>
      <c r="G39" s="94" t="s">
        <v>174</v>
      </c>
      <c r="H39" s="94" t="s">
        <v>844</v>
      </c>
      <c r="I39" s="95" t="s">
        <v>2116</v>
      </c>
      <c r="J39" s="95" t="s">
        <v>52</v>
      </c>
      <c r="K39" s="95">
        <v>0</v>
      </c>
      <c r="L39" s="94" t="str">
        <f t="shared" si="0"/>
        <v>S-Tra-400kv-CT -Gen-0</v>
      </c>
      <c r="M39" s="94" t="s">
        <v>2173</v>
      </c>
      <c r="N39" s="94" t="s">
        <v>0</v>
      </c>
      <c r="O39" s="96">
        <v>1</v>
      </c>
      <c r="P39" s="96">
        <v>1050</v>
      </c>
      <c r="Q39" s="123">
        <f t="shared" si="1"/>
        <v>2329.8548474171698</v>
      </c>
      <c r="R39" s="97">
        <v>2212.67484741717</v>
      </c>
      <c r="S39" s="97">
        <f t="shared" si="2"/>
        <v>117.17999999999999</v>
      </c>
      <c r="T39" s="96"/>
      <c r="U39" s="133">
        <v>200</v>
      </c>
      <c r="V39" s="96">
        <v>10000</v>
      </c>
      <c r="Y39" s="96" t="s">
        <v>189</v>
      </c>
      <c r="Z39" s="96"/>
      <c r="AA39" s="96"/>
      <c r="AB39" s="96" t="s">
        <v>577</v>
      </c>
      <c r="AD39" s="96" t="s">
        <v>1872</v>
      </c>
      <c r="AE39" s="124">
        <v>42948</v>
      </c>
    </row>
    <row r="40" spans="1:31" x14ac:dyDescent="0.3">
      <c r="A40" s="94" t="s">
        <v>2175</v>
      </c>
      <c r="B40" s="94" t="s">
        <v>7362</v>
      </c>
      <c r="D40" s="94" t="s">
        <v>49</v>
      </c>
      <c r="E40" s="94" t="s">
        <v>1659</v>
      </c>
      <c r="F40" s="94" t="s">
        <v>574</v>
      </c>
      <c r="G40" s="94" t="s">
        <v>174</v>
      </c>
      <c r="H40" s="94" t="s">
        <v>844</v>
      </c>
      <c r="I40" s="95" t="s">
        <v>2119</v>
      </c>
      <c r="J40" s="95" t="s">
        <v>52</v>
      </c>
      <c r="K40" s="95">
        <v>0</v>
      </c>
      <c r="L40" s="94" t="str">
        <f t="shared" si="0"/>
        <v>S-Tra-400kv-CVT-Gen-0</v>
      </c>
      <c r="M40" s="94" t="s">
        <v>2175</v>
      </c>
      <c r="N40" s="94" t="s">
        <v>0</v>
      </c>
      <c r="O40" s="96">
        <v>1</v>
      </c>
      <c r="P40" s="96">
        <v>595</v>
      </c>
      <c r="Q40" s="123">
        <f t="shared" si="1"/>
        <v>1362.5320000000002</v>
      </c>
      <c r="R40" s="97">
        <v>1296.1300000000001</v>
      </c>
      <c r="S40" s="97">
        <f t="shared" si="2"/>
        <v>66.402000000000001</v>
      </c>
      <c r="T40" s="96"/>
      <c r="U40" s="133">
        <v>200</v>
      </c>
      <c r="V40" s="96">
        <v>10000</v>
      </c>
      <c r="Y40" s="96" t="s">
        <v>189</v>
      </c>
      <c r="Z40" s="96"/>
      <c r="AA40" s="96"/>
      <c r="AB40" s="96" t="s">
        <v>577</v>
      </c>
      <c r="AD40" s="96" t="s">
        <v>1874</v>
      </c>
      <c r="AE40" s="124">
        <v>42948</v>
      </c>
    </row>
    <row r="41" spans="1:31" x14ac:dyDescent="0.3">
      <c r="A41" s="94" t="s">
        <v>2177</v>
      </c>
      <c r="B41" s="94" t="s">
        <v>7362</v>
      </c>
      <c r="D41" s="94" t="s">
        <v>49</v>
      </c>
      <c r="E41" s="94" t="s">
        <v>1659</v>
      </c>
      <c r="F41" s="94" t="s">
        <v>574</v>
      </c>
      <c r="G41" s="94" t="s">
        <v>174</v>
      </c>
      <c r="H41" s="94" t="s">
        <v>844</v>
      </c>
      <c r="I41" s="95" t="s">
        <v>2122</v>
      </c>
      <c r="J41" s="95" t="s">
        <v>52</v>
      </c>
      <c r="K41" s="95">
        <v>0</v>
      </c>
      <c r="L41" s="94" t="str">
        <f t="shared" si="0"/>
        <v>S-Tra-400kv-dis-Gen-0</v>
      </c>
      <c r="M41" s="94" t="s">
        <v>2177</v>
      </c>
      <c r="N41" s="94" t="s">
        <v>0</v>
      </c>
      <c r="O41" s="96">
        <v>1</v>
      </c>
      <c r="P41" s="96">
        <v>5350</v>
      </c>
      <c r="Q41" s="123">
        <f t="shared" si="1"/>
        <v>15133.3796196285</v>
      </c>
      <c r="R41" s="97">
        <v>14536.319619628501</v>
      </c>
      <c r="S41" s="97">
        <f t="shared" si="2"/>
        <v>597.06000000000006</v>
      </c>
      <c r="T41" s="96"/>
      <c r="U41" s="133">
        <v>200</v>
      </c>
      <c r="V41" s="96">
        <v>10000</v>
      </c>
      <c r="Y41" s="96" t="s">
        <v>189</v>
      </c>
      <c r="Z41" s="96"/>
      <c r="AA41" s="96"/>
      <c r="AB41" s="96" t="s">
        <v>577</v>
      </c>
      <c r="AD41" s="96" t="s">
        <v>1876</v>
      </c>
      <c r="AE41" s="124">
        <v>42948</v>
      </c>
    </row>
    <row r="42" spans="1:31" x14ac:dyDescent="0.3">
      <c r="A42" s="94" t="s">
        <v>2180</v>
      </c>
      <c r="B42" s="94" t="s">
        <v>7362</v>
      </c>
      <c r="D42" s="94" t="s">
        <v>49</v>
      </c>
      <c r="E42" s="94" t="s">
        <v>1659</v>
      </c>
      <c r="F42" s="94" t="s">
        <v>574</v>
      </c>
      <c r="G42" s="94" t="s">
        <v>174</v>
      </c>
      <c r="H42" s="94" t="s">
        <v>844</v>
      </c>
      <c r="I42" s="95" t="s">
        <v>2179</v>
      </c>
      <c r="J42" s="95" t="s">
        <v>52</v>
      </c>
      <c r="K42" s="95">
        <v>0</v>
      </c>
      <c r="L42" s="94" t="str">
        <f t="shared" si="0"/>
        <v>S-Tra-400kv-Pan-Gen-0</v>
      </c>
      <c r="M42" s="94" t="s">
        <v>2180</v>
      </c>
      <c r="N42" s="94" t="s">
        <v>0</v>
      </c>
      <c r="O42" s="96">
        <v>1</v>
      </c>
      <c r="P42" s="96">
        <v>3167.9</v>
      </c>
      <c r="Q42" s="123">
        <f t="shared" si="1"/>
        <v>9519.95487529204</v>
      </c>
      <c r="R42" s="97">
        <v>9166.4172352920395</v>
      </c>
      <c r="S42" s="97">
        <f t="shared" si="2"/>
        <v>353.53764000000001</v>
      </c>
      <c r="T42" s="96"/>
      <c r="U42" s="133">
        <v>200</v>
      </c>
      <c r="V42" s="96">
        <v>10000</v>
      </c>
      <c r="Y42" s="96" t="s">
        <v>189</v>
      </c>
      <c r="Z42" s="96"/>
      <c r="AA42" s="96"/>
      <c r="AB42" s="96" t="s">
        <v>577</v>
      </c>
      <c r="AD42" s="96" t="s">
        <v>1878</v>
      </c>
      <c r="AE42" s="124">
        <v>42948</v>
      </c>
    </row>
    <row r="43" spans="1:31" x14ac:dyDescent="0.3">
      <c r="A43" s="94" t="s">
        <v>2182</v>
      </c>
      <c r="B43" s="94" t="s">
        <v>7362</v>
      </c>
      <c r="D43" s="94" t="s">
        <v>49</v>
      </c>
      <c r="E43" s="94" t="s">
        <v>1659</v>
      </c>
      <c r="F43" s="94" t="s">
        <v>574</v>
      </c>
      <c r="G43" s="94" t="s">
        <v>174</v>
      </c>
      <c r="H43" s="94" t="s">
        <v>844</v>
      </c>
      <c r="I43" s="95" t="s">
        <v>2131</v>
      </c>
      <c r="J43" s="95" t="s">
        <v>52</v>
      </c>
      <c r="K43" s="95">
        <v>0</v>
      </c>
      <c r="L43" s="94" t="str">
        <f t="shared" si="0"/>
        <v>S-Tra-400kv-Pol-Gen-0</v>
      </c>
      <c r="M43" s="94" t="s">
        <v>2182</v>
      </c>
      <c r="N43" s="94" t="s">
        <v>0</v>
      </c>
      <c r="O43" s="96">
        <v>1</v>
      </c>
      <c r="P43" s="96">
        <v>175</v>
      </c>
      <c r="Q43" s="123">
        <f t="shared" si="1"/>
        <v>620.29661128750001</v>
      </c>
      <c r="R43" s="97">
        <v>600.76661128750004</v>
      </c>
      <c r="S43" s="97">
        <f t="shared" si="2"/>
        <v>19.53</v>
      </c>
      <c r="T43" s="96"/>
      <c r="U43" s="133">
        <v>200</v>
      </c>
      <c r="V43" s="96">
        <v>10000</v>
      </c>
      <c r="Y43" s="96" t="s">
        <v>189</v>
      </c>
      <c r="Z43" s="96"/>
      <c r="AA43" s="96"/>
      <c r="AB43" s="96" t="s">
        <v>577</v>
      </c>
      <c r="AD43" s="96" t="s">
        <v>1881</v>
      </c>
      <c r="AE43" s="124">
        <v>42948</v>
      </c>
    </row>
    <row r="44" spans="1:31" x14ac:dyDescent="0.3">
      <c r="A44" s="94" t="s">
        <v>2184</v>
      </c>
      <c r="B44" s="94" t="s">
        <v>7362</v>
      </c>
      <c r="D44" s="94" t="s">
        <v>49</v>
      </c>
      <c r="E44" s="94" t="s">
        <v>1659</v>
      </c>
      <c r="F44" s="94" t="s">
        <v>574</v>
      </c>
      <c r="G44" s="94" t="s">
        <v>174</v>
      </c>
      <c r="H44" s="94" t="s">
        <v>844</v>
      </c>
      <c r="I44" s="95" t="s">
        <v>397</v>
      </c>
      <c r="J44" s="95" t="s">
        <v>52</v>
      </c>
      <c r="K44" s="95">
        <v>0</v>
      </c>
      <c r="L44" s="94" t="str">
        <f t="shared" si="0"/>
        <v>S-Tra-400kv-Por-Gen-0</v>
      </c>
      <c r="M44" s="94" t="s">
        <v>2184</v>
      </c>
      <c r="N44" s="94" t="s">
        <v>0</v>
      </c>
      <c r="O44" s="96">
        <v>1</v>
      </c>
      <c r="P44" s="96">
        <v>424</v>
      </c>
      <c r="Q44" s="123">
        <f t="shared" si="1"/>
        <v>790.16639999999995</v>
      </c>
      <c r="R44" s="97">
        <v>742.84799999999996</v>
      </c>
      <c r="S44" s="97">
        <f t="shared" si="2"/>
        <v>47.318399999999997</v>
      </c>
      <c r="T44" s="96"/>
      <c r="U44" s="133">
        <v>200</v>
      </c>
      <c r="V44" s="96">
        <v>10000</v>
      </c>
      <c r="Y44" s="96" t="s">
        <v>189</v>
      </c>
      <c r="Z44" s="96"/>
      <c r="AA44" s="96"/>
      <c r="AB44" s="96" t="s">
        <v>577</v>
      </c>
      <c r="AD44" s="96" t="s">
        <v>1884</v>
      </c>
      <c r="AE44" s="124">
        <v>42948</v>
      </c>
    </row>
    <row r="45" spans="1:31" x14ac:dyDescent="0.3">
      <c r="A45" s="94" t="s">
        <v>2188</v>
      </c>
      <c r="B45" s="94" t="s">
        <v>7362</v>
      </c>
      <c r="D45" s="94" t="s">
        <v>49</v>
      </c>
      <c r="E45" s="94" t="s">
        <v>1659</v>
      </c>
      <c r="F45" s="94" t="s">
        <v>574</v>
      </c>
      <c r="G45" s="94" t="s">
        <v>174</v>
      </c>
      <c r="H45" s="94" t="s">
        <v>844</v>
      </c>
      <c r="I45" s="95" t="s">
        <v>2139</v>
      </c>
      <c r="J45" s="95" t="s">
        <v>52</v>
      </c>
      <c r="K45" s="95">
        <v>0</v>
      </c>
      <c r="L45" s="94" t="str">
        <f t="shared" si="0"/>
        <v>S-Tra-400kv-vol-Gen-0</v>
      </c>
      <c r="M45" s="94" t="s">
        <v>2188</v>
      </c>
      <c r="N45" s="94" t="s">
        <v>0</v>
      </c>
      <c r="O45" s="96">
        <v>1</v>
      </c>
      <c r="P45" s="96">
        <v>540</v>
      </c>
      <c r="Q45" s="123">
        <f t="shared" si="1"/>
        <v>1640.40124013226</v>
      </c>
      <c r="R45" s="97">
        <v>1580.1372401322601</v>
      </c>
      <c r="S45" s="97">
        <f t="shared" si="2"/>
        <v>60.263999999999996</v>
      </c>
      <c r="T45" s="96"/>
      <c r="U45" s="133">
        <v>200</v>
      </c>
      <c r="V45" s="96">
        <v>10000</v>
      </c>
      <c r="Y45" s="96" t="s">
        <v>189</v>
      </c>
      <c r="Z45" s="96"/>
      <c r="AA45" s="96"/>
      <c r="AB45" s="96" t="s">
        <v>577</v>
      </c>
      <c r="AD45" s="96" t="s">
        <v>1886</v>
      </c>
      <c r="AE45" s="124">
        <v>42948</v>
      </c>
    </row>
    <row r="46" spans="1:31" x14ac:dyDescent="0.3">
      <c r="A46" s="94" t="s">
        <v>2191</v>
      </c>
      <c r="B46" s="94" t="s">
        <v>7362</v>
      </c>
      <c r="D46" s="94" t="s">
        <v>49</v>
      </c>
      <c r="E46" s="94" t="s">
        <v>1659</v>
      </c>
      <c r="F46" s="94" t="s">
        <v>574</v>
      </c>
      <c r="G46" s="94" t="s">
        <v>174</v>
      </c>
      <c r="H46" s="94" t="s">
        <v>2190</v>
      </c>
      <c r="I46" s="95" t="s">
        <v>2113</v>
      </c>
      <c r="J46" s="95" t="s">
        <v>52</v>
      </c>
      <c r="K46" s="95">
        <v>0</v>
      </c>
      <c r="L46" s="94" t="str">
        <f t="shared" si="0"/>
        <v>S-Tra-Circui-3ph-Gen-0</v>
      </c>
      <c r="M46" s="94" t="s">
        <v>2191</v>
      </c>
      <c r="N46" s="94" t="s">
        <v>0</v>
      </c>
      <c r="O46" s="96">
        <v>1</v>
      </c>
      <c r="P46" s="96">
        <v>8833</v>
      </c>
      <c r="Q46" s="123">
        <f t="shared" si="1"/>
        <v>33670.096198509797</v>
      </c>
      <c r="R46" s="97">
        <v>32684.3333985098</v>
      </c>
      <c r="S46" s="97">
        <f t="shared" si="2"/>
        <v>985.76279999999997</v>
      </c>
      <c r="T46" s="96"/>
      <c r="U46" s="133">
        <v>200</v>
      </c>
      <c r="V46" s="96">
        <v>10000</v>
      </c>
      <c r="Y46" s="96" t="s">
        <v>189</v>
      </c>
      <c r="Z46" s="96"/>
      <c r="AA46" s="96"/>
      <c r="AB46" s="96" t="s">
        <v>577</v>
      </c>
      <c r="AD46" s="96" t="s">
        <v>1888</v>
      </c>
      <c r="AE46" s="124">
        <v>42948</v>
      </c>
    </row>
    <row r="47" spans="1:31" x14ac:dyDescent="0.3">
      <c r="A47" s="94" t="s">
        <v>2194</v>
      </c>
      <c r="B47" s="94" t="s">
        <v>7362</v>
      </c>
      <c r="D47" s="94" t="s">
        <v>49</v>
      </c>
      <c r="E47" s="94" t="s">
        <v>1659</v>
      </c>
      <c r="F47" s="94" t="s">
        <v>574</v>
      </c>
      <c r="G47" s="94" t="s">
        <v>174</v>
      </c>
      <c r="H47" s="94" t="s">
        <v>2193</v>
      </c>
      <c r="I47" s="95" t="s">
        <v>59</v>
      </c>
      <c r="J47" s="95" t="s">
        <v>52</v>
      </c>
      <c r="K47" s="95">
        <v>0</v>
      </c>
      <c r="L47" s="94" t="str">
        <f t="shared" si="0"/>
        <v>S-Tra-Gantry-Sin-Gen-0</v>
      </c>
      <c r="M47" s="94" t="s">
        <v>7458</v>
      </c>
      <c r="N47" s="94" t="s">
        <v>0</v>
      </c>
      <c r="O47" s="96">
        <v>1</v>
      </c>
      <c r="P47" s="96">
        <v>171504</v>
      </c>
      <c r="Q47" s="123">
        <f t="shared" si="1"/>
        <v>62639.846400000002</v>
      </c>
      <c r="R47" s="97">
        <v>43444.9</v>
      </c>
      <c r="S47" s="97">
        <f t="shared" si="2"/>
        <v>19139.846399999999</v>
      </c>
      <c r="T47" s="96">
        <v>55.1</v>
      </c>
      <c r="U47" s="133">
        <v>200</v>
      </c>
      <c r="V47" s="96">
        <v>10000</v>
      </c>
      <c r="Y47" s="145" t="s">
        <v>189</v>
      </c>
      <c r="Z47" s="96"/>
      <c r="AA47" s="96"/>
      <c r="AB47" s="96" t="s">
        <v>577</v>
      </c>
      <c r="AD47" s="96" t="s">
        <v>1890</v>
      </c>
      <c r="AE47" s="124">
        <v>42948</v>
      </c>
    </row>
    <row r="48" spans="1:31" x14ac:dyDescent="0.3">
      <c r="A48" s="94" t="s">
        <v>2197</v>
      </c>
      <c r="B48" s="94" t="s">
        <v>7362</v>
      </c>
      <c r="D48" s="94" t="s">
        <v>49</v>
      </c>
      <c r="E48" s="94" t="s">
        <v>1659</v>
      </c>
      <c r="F48" s="94" t="s">
        <v>574</v>
      </c>
      <c r="G48" s="94" t="s">
        <v>174</v>
      </c>
      <c r="H48" s="94" t="s">
        <v>2196</v>
      </c>
      <c r="I48" s="95" t="s">
        <v>2107</v>
      </c>
      <c r="J48" s="95" t="s">
        <v>52</v>
      </c>
      <c r="K48" s="95">
        <v>0</v>
      </c>
      <c r="L48" s="94" t="str">
        <f t="shared" si="0"/>
        <v>S-Tra-Insula-2ph-Gen-0</v>
      </c>
      <c r="M48" s="94" t="s">
        <v>2197</v>
      </c>
      <c r="N48" s="94" t="s">
        <v>0</v>
      </c>
      <c r="O48" s="96">
        <v>1</v>
      </c>
      <c r="P48" s="96">
        <v>119.22</v>
      </c>
      <c r="Q48" s="123">
        <f t="shared" si="1"/>
        <v>175.98495199999999</v>
      </c>
      <c r="R48" s="140">
        <v>162.68</v>
      </c>
      <c r="S48" s="97">
        <f t="shared" si="2"/>
        <v>13.304951999999997</v>
      </c>
      <c r="T48" s="96"/>
      <c r="U48" s="133">
        <v>200</v>
      </c>
      <c r="V48" s="96">
        <v>10000</v>
      </c>
      <c r="Y48" s="96" t="s">
        <v>189</v>
      </c>
      <c r="Z48" s="96"/>
      <c r="AA48" s="96"/>
      <c r="AB48" s="96" t="s">
        <v>577</v>
      </c>
      <c r="AD48" s="96" t="s">
        <v>1892</v>
      </c>
      <c r="AE48" s="124">
        <v>42948</v>
      </c>
    </row>
    <row r="49" spans="1:31" x14ac:dyDescent="0.3">
      <c r="A49" s="94" t="s">
        <v>2199</v>
      </c>
      <c r="B49" s="94" t="s">
        <v>7362</v>
      </c>
      <c r="D49" s="94" t="s">
        <v>49</v>
      </c>
      <c r="E49" s="94" t="s">
        <v>1659</v>
      </c>
      <c r="F49" s="94" t="s">
        <v>574</v>
      </c>
      <c r="G49" s="94" t="s">
        <v>174</v>
      </c>
      <c r="H49" s="94" t="s">
        <v>2196</v>
      </c>
      <c r="I49" s="95" t="s">
        <v>2113</v>
      </c>
      <c r="J49" s="95" t="s">
        <v>52</v>
      </c>
      <c r="K49" s="95">
        <v>0</v>
      </c>
      <c r="L49" s="94" t="str">
        <f t="shared" si="0"/>
        <v>S-Tra-Insula-3ph-Gen-0</v>
      </c>
      <c r="M49" s="94" t="s">
        <v>2199</v>
      </c>
      <c r="N49" s="94" t="s">
        <v>0</v>
      </c>
      <c r="O49" s="96">
        <v>1</v>
      </c>
      <c r="P49" s="96">
        <v>178.83</v>
      </c>
      <c r="Q49" s="123">
        <f t="shared" si="1"/>
        <v>263.41742800000003</v>
      </c>
      <c r="R49" s="97">
        <v>243.46</v>
      </c>
      <c r="S49" s="97">
        <f t="shared" si="2"/>
        <v>19.957428</v>
      </c>
      <c r="T49" s="96"/>
      <c r="U49" s="133">
        <v>200</v>
      </c>
      <c r="V49" s="96">
        <v>10000</v>
      </c>
      <c r="Y49" s="96" t="s">
        <v>189</v>
      </c>
      <c r="Z49" s="96"/>
      <c r="AA49" s="96"/>
      <c r="AB49" s="96" t="s">
        <v>577</v>
      </c>
      <c r="AD49" s="96" t="s">
        <v>1896</v>
      </c>
      <c r="AE49" s="124">
        <v>42948</v>
      </c>
    </row>
    <row r="50" spans="1:31" x14ac:dyDescent="0.3">
      <c r="A50" s="94" t="s">
        <v>746</v>
      </c>
      <c r="B50" s="94" t="s">
        <v>7361</v>
      </c>
      <c r="D50" s="94" t="s">
        <v>69</v>
      </c>
      <c r="E50" s="94" t="s">
        <v>49</v>
      </c>
      <c r="F50" s="94" t="s">
        <v>47</v>
      </c>
      <c r="G50" s="94" t="s">
        <v>7397</v>
      </c>
      <c r="H50" s="94" t="s">
        <v>745</v>
      </c>
      <c r="I50" s="95"/>
      <c r="J50" s="95" t="s">
        <v>52</v>
      </c>
      <c r="K50" s="95">
        <v>0</v>
      </c>
      <c r="L50" s="94" t="str">
        <f t="shared" si="0"/>
        <v>E-GIS-Bushin--Gen-0</v>
      </c>
      <c r="M50" s="94" t="s">
        <v>746</v>
      </c>
      <c r="N50" s="94" t="s">
        <v>0</v>
      </c>
      <c r="O50" s="96"/>
      <c r="P50" s="96"/>
      <c r="Q50" s="123">
        <f t="shared" si="1"/>
        <v>8228.3446574181107</v>
      </c>
      <c r="R50" s="97">
        <v>8228.3446574181107</v>
      </c>
      <c r="S50" s="97">
        <f t="shared" si="2"/>
        <v>0</v>
      </c>
      <c r="T50" s="96"/>
      <c r="U50" s="96">
        <v>200</v>
      </c>
      <c r="V50" s="96">
        <v>10000</v>
      </c>
      <c r="Y50" s="145" t="s">
        <v>189</v>
      </c>
      <c r="Z50" s="96"/>
      <c r="AA50" s="96"/>
      <c r="AB50" s="96" t="s">
        <v>747</v>
      </c>
      <c r="AD50" s="96" t="s">
        <v>1900</v>
      </c>
      <c r="AE50" s="124">
        <v>42948</v>
      </c>
    </row>
    <row r="51" spans="1:31" x14ac:dyDescent="0.3">
      <c r="A51" s="94" t="s">
        <v>1676</v>
      </c>
      <c r="B51" s="94" t="s">
        <v>7361</v>
      </c>
      <c r="D51" s="94" t="s">
        <v>49</v>
      </c>
      <c r="E51" s="94" t="s">
        <v>1659</v>
      </c>
      <c r="F51" s="94" t="s">
        <v>1674</v>
      </c>
      <c r="G51" s="94" t="s">
        <v>1675</v>
      </c>
      <c r="H51" s="94" t="s">
        <v>844</v>
      </c>
      <c r="I51" s="95"/>
      <c r="J51" s="95" t="s">
        <v>52</v>
      </c>
      <c r="K51" s="95">
        <v>0</v>
      </c>
      <c r="L51" s="94" t="str">
        <f t="shared" si="0"/>
        <v>S-GIB-400kv--Gen-0</v>
      </c>
      <c r="M51" s="94" t="s">
        <v>1676</v>
      </c>
      <c r="N51" s="94" t="s">
        <v>1</v>
      </c>
      <c r="O51" s="96"/>
      <c r="P51" s="96">
        <v>34.6</v>
      </c>
      <c r="Q51" s="123">
        <f t="shared" si="1"/>
        <v>290.93455538449859</v>
      </c>
      <c r="R51" s="97">
        <v>287.0731953844986</v>
      </c>
      <c r="S51" s="97">
        <f t="shared" si="2"/>
        <v>3.8613599999999999</v>
      </c>
      <c r="T51" s="96"/>
      <c r="U51" s="96">
        <v>200</v>
      </c>
      <c r="V51" s="96">
        <v>10000</v>
      </c>
      <c r="Y51" s="145" t="s">
        <v>189</v>
      </c>
      <c r="Z51" s="96"/>
      <c r="AA51" s="96"/>
      <c r="AB51" s="96" t="s">
        <v>747</v>
      </c>
      <c r="AD51" s="96" t="s">
        <v>1904</v>
      </c>
      <c r="AE51" s="124">
        <v>42948</v>
      </c>
    </row>
    <row r="52" spans="1:31" x14ac:dyDescent="0.3">
      <c r="A52" s="94" t="s">
        <v>2078</v>
      </c>
      <c r="B52" s="94" t="s">
        <v>7361</v>
      </c>
      <c r="D52" s="94" t="s">
        <v>49</v>
      </c>
      <c r="E52" s="94" t="s">
        <v>1659</v>
      </c>
      <c r="F52" s="94" t="s">
        <v>1674</v>
      </c>
      <c r="G52" s="94" t="s">
        <v>1659</v>
      </c>
      <c r="H52" s="94" t="s">
        <v>835</v>
      </c>
      <c r="I52" s="95" t="s">
        <v>2077</v>
      </c>
      <c r="J52" s="95" t="s">
        <v>52</v>
      </c>
      <c r="K52" s="95">
        <v>0</v>
      </c>
      <c r="L52" s="94" t="str">
        <f t="shared" si="0"/>
        <v>S-Swi-132kv-swi-Gen-0</v>
      </c>
      <c r="M52" s="94" t="s">
        <v>2078</v>
      </c>
      <c r="N52" s="94" t="s">
        <v>0</v>
      </c>
      <c r="O52" s="96">
        <v>1</v>
      </c>
      <c r="P52" s="96">
        <v>3200</v>
      </c>
      <c r="Q52" s="123">
        <f t="shared" si="1"/>
        <v>25291.041476355898</v>
      </c>
      <c r="R52" s="97">
        <v>24933.921476355899</v>
      </c>
      <c r="S52" s="97">
        <f t="shared" si="2"/>
        <v>357.12</v>
      </c>
      <c r="T52" s="96"/>
      <c r="U52" s="96">
        <v>200</v>
      </c>
      <c r="V52" s="96">
        <v>10000</v>
      </c>
      <c r="Y52" s="96" t="s">
        <v>189</v>
      </c>
      <c r="Z52" s="96"/>
      <c r="AA52" s="96"/>
      <c r="AB52" s="96" t="s">
        <v>747</v>
      </c>
      <c r="AD52" s="96" t="s">
        <v>1907</v>
      </c>
      <c r="AE52" s="124">
        <v>42948</v>
      </c>
    </row>
    <row r="53" spans="1:31" x14ac:dyDescent="0.3">
      <c r="A53" s="94" t="s">
        <v>2080</v>
      </c>
      <c r="B53" s="94" t="s">
        <v>7361</v>
      </c>
      <c r="D53" s="94" t="s">
        <v>49</v>
      </c>
      <c r="E53" s="94" t="s">
        <v>1659</v>
      </c>
      <c r="F53" s="94" t="s">
        <v>1674</v>
      </c>
      <c r="G53" s="94" t="s">
        <v>1659</v>
      </c>
      <c r="H53" s="94" t="s">
        <v>840</v>
      </c>
      <c r="I53" s="95" t="s">
        <v>2077</v>
      </c>
      <c r="J53" s="95" t="s">
        <v>52</v>
      </c>
      <c r="K53" s="95">
        <v>0</v>
      </c>
      <c r="L53" s="94" t="str">
        <f t="shared" si="0"/>
        <v>S-Swi-275kv-swi-Gen-0</v>
      </c>
      <c r="M53" s="94" t="s">
        <v>2080</v>
      </c>
      <c r="N53" s="94" t="s">
        <v>0</v>
      </c>
      <c r="O53" s="96">
        <v>1</v>
      </c>
      <c r="P53" s="96">
        <v>6751</v>
      </c>
      <c r="Q53" s="123">
        <f t="shared" si="1"/>
        <v>53302.499609936</v>
      </c>
      <c r="R53" s="97">
        <v>52549.088009936</v>
      </c>
      <c r="S53" s="97">
        <f t="shared" si="2"/>
        <v>753.41159999999991</v>
      </c>
      <c r="T53" s="96"/>
      <c r="U53" s="96">
        <v>200</v>
      </c>
      <c r="V53" s="96">
        <v>10000</v>
      </c>
      <c r="Y53" s="96" t="s">
        <v>189</v>
      </c>
      <c r="Z53" s="96"/>
      <c r="AA53" s="96"/>
      <c r="AB53" s="96" t="s">
        <v>747</v>
      </c>
      <c r="AD53" s="96" t="s">
        <v>1911</v>
      </c>
      <c r="AE53" s="124">
        <v>42948</v>
      </c>
    </row>
    <row r="54" spans="1:31" x14ac:dyDescent="0.3">
      <c r="A54" s="94" t="s">
        <v>2082</v>
      </c>
      <c r="B54" s="94" t="s">
        <v>7361</v>
      </c>
      <c r="D54" s="94" t="s">
        <v>49</v>
      </c>
      <c r="E54" s="94" t="s">
        <v>1659</v>
      </c>
      <c r="F54" s="94" t="s">
        <v>1674</v>
      </c>
      <c r="G54" s="94" t="s">
        <v>1659</v>
      </c>
      <c r="H54" s="94" t="s">
        <v>844</v>
      </c>
      <c r="I54" s="95" t="s">
        <v>2077</v>
      </c>
      <c r="J54" s="95" t="s">
        <v>52</v>
      </c>
      <c r="K54" s="95">
        <v>0</v>
      </c>
      <c r="L54" s="94" t="str">
        <f t="shared" si="0"/>
        <v>S-Swi-400kv-swi-Gen-0</v>
      </c>
      <c r="M54" s="94" t="s">
        <v>2082</v>
      </c>
      <c r="N54" s="94" t="s">
        <v>0</v>
      </c>
      <c r="O54" s="96">
        <v>1</v>
      </c>
      <c r="P54" s="96">
        <v>16401</v>
      </c>
      <c r="Q54" s="123">
        <f t="shared" si="1"/>
        <v>129436.073926374</v>
      </c>
      <c r="R54" s="97">
        <v>127605.722326374</v>
      </c>
      <c r="S54" s="97">
        <f t="shared" si="2"/>
        <v>1830.3516</v>
      </c>
      <c r="T54" s="96"/>
      <c r="U54" s="96">
        <v>200</v>
      </c>
      <c r="V54" s="96">
        <v>10000</v>
      </c>
      <c r="Y54" s="96" t="s">
        <v>189</v>
      </c>
      <c r="Z54" s="96"/>
      <c r="AA54" s="96"/>
      <c r="AB54" s="96" t="s">
        <v>747</v>
      </c>
      <c r="AD54" s="96" t="s">
        <v>1914</v>
      </c>
      <c r="AE54" s="124">
        <v>42948</v>
      </c>
    </row>
    <row r="55" spans="1:31" x14ac:dyDescent="0.3">
      <c r="A55" s="94" t="s">
        <v>2085</v>
      </c>
      <c r="B55" s="94" t="s">
        <v>7361</v>
      </c>
      <c r="D55" s="94" t="s">
        <v>49</v>
      </c>
      <c r="E55" s="94" t="s">
        <v>1659</v>
      </c>
      <c r="F55" s="94" t="s">
        <v>1674</v>
      </c>
      <c r="G55" s="94" t="s">
        <v>1659</v>
      </c>
      <c r="H55" s="94" t="s">
        <v>2084</v>
      </c>
      <c r="I55" s="95">
        <v>2</v>
      </c>
      <c r="J55" s="95" t="s">
        <v>52</v>
      </c>
      <c r="K55" s="95">
        <v>0</v>
      </c>
      <c r="L55" s="94" t="str">
        <f t="shared" si="0"/>
        <v>S-Swi-Bus-2-Gen-0</v>
      </c>
      <c r="M55" s="94" t="s">
        <v>2085</v>
      </c>
      <c r="N55" s="94" t="s">
        <v>0</v>
      </c>
      <c r="O55" s="96">
        <v>1</v>
      </c>
      <c r="P55" s="96">
        <v>13078</v>
      </c>
      <c r="Q55" s="123">
        <f t="shared" si="1"/>
        <v>119345.94600724793</v>
      </c>
      <c r="R55" s="97">
        <v>117886.44120724793</v>
      </c>
      <c r="S55" s="97">
        <f t="shared" si="2"/>
        <v>1459.5047999999999</v>
      </c>
      <c r="T55" s="96"/>
      <c r="U55" s="96">
        <v>200</v>
      </c>
      <c r="V55" s="96">
        <v>10000</v>
      </c>
      <c r="Y55" s="96" t="s">
        <v>189</v>
      </c>
      <c r="Z55" s="96"/>
      <c r="AA55" s="96"/>
      <c r="AB55" s="96" t="s">
        <v>747</v>
      </c>
      <c r="AD55" s="96" t="s">
        <v>1917</v>
      </c>
      <c r="AE55" s="124">
        <v>42948</v>
      </c>
    </row>
    <row r="56" spans="1:31" x14ac:dyDescent="0.3">
      <c r="A56" s="94" t="s">
        <v>2087</v>
      </c>
      <c r="B56" s="94" t="s">
        <v>7361</v>
      </c>
      <c r="D56" s="94" t="s">
        <v>49</v>
      </c>
      <c r="E56" s="94" t="s">
        <v>1659</v>
      </c>
      <c r="F56" s="94" t="s">
        <v>1674</v>
      </c>
      <c r="G56" s="94" t="s">
        <v>1659</v>
      </c>
      <c r="H56" s="94" t="s">
        <v>2084</v>
      </c>
      <c r="I56" s="95">
        <v>3</v>
      </c>
      <c r="J56" s="95" t="s">
        <v>52</v>
      </c>
      <c r="K56" s="95">
        <v>0</v>
      </c>
      <c r="L56" s="94" t="str">
        <f t="shared" si="0"/>
        <v>S-Swi-Bus-3-Gen-0</v>
      </c>
      <c r="M56" s="94" t="s">
        <v>2087</v>
      </c>
      <c r="N56" s="94" t="s">
        <v>0</v>
      </c>
      <c r="O56" s="96">
        <v>1</v>
      </c>
      <c r="P56" s="96">
        <v>10469.5</v>
      </c>
      <c r="Q56" s="123">
        <f t="shared" si="1"/>
        <v>95678.313536809525</v>
      </c>
      <c r="R56" s="97">
        <v>94509.917336809522</v>
      </c>
      <c r="S56" s="97">
        <f t="shared" si="2"/>
        <v>1168.3961999999999</v>
      </c>
      <c r="T56" s="96"/>
      <c r="U56" s="96">
        <v>200</v>
      </c>
      <c r="V56" s="96">
        <v>10000</v>
      </c>
      <c r="Y56" s="96" t="s">
        <v>189</v>
      </c>
      <c r="Z56" s="96"/>
      <c r="AA56" s="96"/>
      <c r="AB56" s="96" t="s">
        <v>747</v>
      </c>
      <c r="AD56" s="96" t="s">
        <v>1921</v>
      </c>
      <c r="AE56" s="124">
        <v>42948</v>
      </c>
    </row>
    <row r="57" spans="1:31" x14ac:dyDescent="0.3">
      <c r="A57" s="94" t="s">
        <v>2090</v>
      </c>
      <c r="B57" s="94" t="s">
        <v>7361</v>
      </c>
      <c r="D57" s="94" t="s">
        <v>49</v>
      </c>
      <c r="E57" s="94" t="s">
        <v>1659</v>
      </c>
      <c r="F57" s="94" t="s">
        <v>1674</v>
      </c>
      <c r="G57" s="94" t="s">
        <v>1659</v>
      </c>
      <c r="H57" s="94" t="s">
        <v>2084</v>
      </c>
      <c r="I57" s="95" t="s">
        <v>2089</v>
      </c>
      <c r="J57" s="95" t="s">
        <v>52</v>
      </c>
      <c r="K57" s="95">
        <v>0</v>
      </c>
      <c r="L57" s="94" t="str">
        <f t="shared" si="0"/>
        <v>S-Swi-Bus-Cou-Gen-0</v>
      </c>
      <c r="M57" s="94" t="s">
        <v>2090</v>
      </c>
      <c r="N57" s="94" t="s">
        <v>0</v>
      </c>
      <c r="O57" s="96">
        <v>1</v>
      </c>
      <c r="P57" s="96">
        <v>15400</v>
      </c>
      <c r="Q57" s="123">
        <f t="shared" si="1"/>
        <v>130425.221178935</v>
      </c>
      <c r="R57" s="97">
        <v>128706.581178935</v>
      </c>
      <c r="S57" s="97">
        <f t="shared" si="2"/>
        <v>1718.6399999999999</v>
      </c>
      <c r="T57" s="96"/>
      <c r="U57" s="96">
        <v>200</v>
      </c>
      <c r="V57" s="96">
        <v>10000</v>
      </c>
      <c r="Y57" s="96" t="s">
        <v>189</v>
      </c>
      <c r="Z57" s="96"/>
      <c r="AA57" s="96"/>
      <c r="AB57" s="96" t="s">
        <v>747</v>
      </c>
      <c r="AD57" s="96" t="s">
        <v>1924</v>
      </c>
      <c r="AE57" s="124">
        <v>42948</v>
      </c>
    </row>
    <row r="58" spans="1:31" x14ac:dyDescent="0.3">
      <c r="A58" s="94" t="s">
        <v>2093</v>
      </c>
      <c r="B58" s="94" t="s">
        <v>7361</v>
      </c>
      <c r="D58" s="94" t="s">
        <v>49</v>
      </c>
      <c r="E58" s="94" t="s">
        <v>1659</v>
      </c>
      <c r="F58" s="94" t="s">
        <v>1674</v>
      </c>
      <c r="G58" s="94" t="s">
        <v>1659</v>
      </c>
      <c r="H58" s="94" t="s">
        <v>2084</v>
      </c>
      <c r="I58" s="95" t="s">
        <v>2092</v>
      </c>
      <c r="J58" s="95" t="s">
        <v>52</v>
      </c>
      <c r="K58" s="95">
        <v>0</v>
      </c>
      <c r="L58" s="94" t="str">
        <f t="shared" si="0"/>
        <v>S-Swi-Bus-S-2-Gen-0</v>
      </c>
      <c r="M58" s="94" t="s">
        <v>2093</v>
      </c>
      <c r="N58" s="94" t="s">
        <v>0</v>
      </c>
      <c r="O58" s="96">
        <v>1</v>
      </c>
      <c r="P58" s="96">
        <v>15826.46</v>
      </c>
      <c r="Q58" s="123">
        <f t="shared" si="1"/>
        <v>137680.49501083998</v>
      </c>
      <c r="R58" s="97">
        <v>135914.26207483999</v>
      </c>
      <c r="S58" s="97">
        <f t="shared" si="2"/>
        <v>1766.2329359999997</v>
      </c>
      <c r="T58" s="96"/>
      <c r="U58" s="96">
        <v>200</v>
      </c>
      <c r="V58" s="96">
        <v>10000</v>
      </c>
      <c r="Y58" s="96" t="s">
        <v>189</v>
      </c>
      <c r="Z58" s="96"/>
      <c r="AA58" s="96"/>
      <c r="AB58" s="96" t="s">
        <v>747</v>
      </c>
      <c r="AD58" s="96" t="s">
        <v>1927</v>
      </c>
      <c r="AE58" s="124">
        <v>42948</v>
      </c>
    </row>
    <row r="59" spans="1:31" x14ac:dyDescent="0.3">
      <c r="A59" s="94" t="s">
        <v>2096</v>
      </c>
      <c r="B59" s="94" t="s">
        <v>7361</v>
      </c>
      <c r="D59" s="94" t="s">
        <v>49</v>
      </c>
      <c r="E59" s="94" t="s">
        <v>1659</v>
      </c>
      <c r="F59" s="94" t="s">
        <v>1674</v>
      </c>
      <c r="G59" s="94" t="s">
        <v>1659</v>
      </c>
      <c r="H59" s="94" t="s">
        <v>2084</v>
      </c>
      <c r="I59" s="95" t="s">
        <v>2095</v>
      </c>
      <c r="J59" s="95" t="s">
        <v>52</v>
      </c>
      <c r="K59" s="95">
        <v>0</v>
      </c>
      <c r="L59" s="94" t="str">
        <f t="shared" si="0"/>
        <v>S-Swi-Bus-S-3-Gen-0</v>
      </c>
      <c r="M59" s="94" t="s">
        <v>2096</v>
      </c>
      <c r="N59" s="94" t="s">
        <v>0</v>
      </c>
      <c r="O59" s="96">
        <v>1</v>
      </c>
      <c r="P59" s="96">
        <v>11169</v>
      </c>
      <c r="Q59" s="123">
        <f t="shared" si="1"/>
        <v>101198.23687986154</v>
      </c>
      <c r="R59" s="97">
        <v>99951.776479861539</v>
      </c>
      <c r="S59" s="97">
        <f t="shared" si="2"/>
        <v>1246.4603999999999</v>
      </c>
      <c r="T59" s="96"/>
      <c r="U59" s="96">
        <v>200</v>
      </c>
      <c r="V59" s="96">
        <v>10000</v>
      </c>
      <c r="Y59" s="96" t="s">
        <v>189</v>
      </c>
      <c r="Z59" s="96"/>
      <c r="AA59" s="96"/>
      <c r="AB59" s="126" t="s">
        <v>747</v>
      </c>
      <c r="AD59" s="96" t="s">
        <v>1930</v>
      </c>
      <c r="AE59" s="124">
        <v>42948</v>
      </c>
    </row>
    <row r="60" spans="1:31" x14ac:dyDescent="0.3">
      <c r="A60" s="94" t="s">
        <v>2098</v>
      </c>
      <c r="B60" s="94" t="s">
        <v>7361</v>
      </c>
      <c r="D60" s="94" t="s">
        <v>49</v>
      </c>
      <c r="E60" s="94" t="s">
        <v>1659</v>
      </c>
      <c r="F60" s="94" t="s">
        <v>1674</v>
      </c>
      <c r="G60" s="94" t="s">
        <v>1659</v>
      </c>
      <c r="H60" s="94" t="s">
        <v>2084</v>
      </c>
      <c r="I60" s="95" t="s">
        <v>847</v>
      </c>
      <c r="J60" s="95" t="s">
        <v>52</v>
      </c>
      <c r="K60" s="95">
        <v>0</v>
      </c>
      <c r="L60" s="94" t="str">
        <f t="shared" si="0"/>
        <v>S-Swi-Bus-SF6-Gen-0</v>
      </c>
      <c r="M60" s="94" t="s">
        <v>2098</v>
      </c>
      <c r="N60" s="94" t="s">
        <v>0</v>
      </c>
      <c r="O60" s="96">
        <v>1</v>
      </c>
      <c r="P60" s="96">
        <v>15000</v>
      </c>
      <c r="Q60" s="123">
        <f t="shared" si="1"/>
        <v>79008.581178935303</v>
      </c>
      <c r="R60" s="97">
        <v>77334.581178935303</v>
      </c>
      <c r="S60" s="97">
        <f t="shared" si="2"/>
        <v>1674</v>
      </c>
      <c r="T60" s="96"/>
      <c r="U60" s="96">
        <v>200</v>
      </c>
      <c r="V60" s="96">
        <v>10000</v>
      </c>
      <c r="Y60" s="96" t="s">
        <v>189</v>
      </c>
      <c r="Z60" s="96"/>
      <c r="AA60" s="96"/>
      <c r="AB60" s="96" t="s">
        <v>747</v>
      </c>
      <c r="AD60" s="96" t="s">
        <v>1933</v>
      </c>
      <c r="AE60" s="124">
        <v>42948</v>
      </c>
    </row>
    <row r="61" spans="1:31" x14ac:dyDescent="0.3">
      <c r="A61" s="94" t="s">
        <v>2101</v>
      </c>
      <c r="B61" s="94" t="s">
        <v>7361</v>
      </c>
      <c r="D61" s="94" t="s">
        <v>49</v>
      </c>
      <c r="E61" s="94" t="s">
        <v>1659</v>
      </c>
      <c r="F61" s="94" t="s">
        <v>1674</v>
      </c>
      <c r="G61" s="94" t="s">
        <v>1659</v>
      </c>
      <c r="H61" s="94" t="s">
        <v>2100</v>
      </c>
      <c r="I61" s="95">
        <v>2</v>
      </c>
      <c r="J61" s="95" t="s">
        <v>52</v>
      </c>
      <c r="K61" s="95">
        <v>0</v>
      </c>
      <c r="L61" s="94" t="str">
        <f t="shared" si="0"/>
        <v>S-Swi-Feeder-2-Gen-0</v>
      </c>
      <c r="M61" s="94" t="s">
        <v>2101</v>
      </c>
      <c r="N61" s="94" t="s">
        <v>0</v>
      </c>
      <c r="O61" s="96">
        <v>1</v>
      </c>
      <c r="P61" s="96">
        <v>16140.89</v>
      </c>
      <c r="Q61" s="123">
        <f t="shared" si="1"/>
        <v>140415.86875132099</v>
      </c>
      <c r="R61" s="97">
        <v>138614.54542732099</v>
      </c>
      <c r="S61" s="97">
        <f t="shared" si="2"/>
        <v>1801.323324</v>
      </c>
      <c r="T61" s="96"/>
      <c r="U61" s="96">
        <v>200</v>
      </c>
      <c r="V61" s="96">
        <v>10000</v>
      </c>
      <c r="Y61" s="96" t="s">
        <v>189</v>
      </c>
      <c r="Z61" s="96"/>
      <c r="AA61" s="96"/>
      <c r="AB61" s="96" t="s">
        <v>747</v>
      </c>
      <c r="AD61" s="96" t="s">
        <v>1937</v>
      </c>
      <c r="AE61" s="124">
        <v>42948</v>
      </c>
    </row>
    <row r="62" spans="1:31" x14ac:dyDescent="0.3">
      <c r="A62" s="94" t="s">
        <v>2103</v>
      </c>
      <c r="B62" s="94" t="s">
        <v>7361</v>
      </c>
      <c r="D62" s="94" t="s">
        <v>49</v>
      </c>
      <c r="E62" s="94" t="s">
        <v>1659</v>
      </c>
      <c r="F62" s="94" t="s">
        <v>1674</v>
      </c>
      <c r="G62" s="94" t="s">
        <v>1659</v>
      </c>
      <c r="H62" s="94" t="s">
        <v>2100</v>
      </c>
      <c r="I62" s="95">
        <v>3</v>
      </c>
      <c r="J62" s="95" t="s">
        <v>52</v>
      </c>
      <c r="K62" s="95">
        <v>0</v>
      </c>
      <c r="L62" s="94" t="str">
        <f t="shared" si="0"/>
        <v>S-Swi-Feeder-3-Gen-0</v>
      </c>
      <c r="M62" s="94" t="s">
        <v>2103</v>
      </c>
      <c r="N62" s="94" t="s">
        <v>0</v>
      </c>
      <c r="O62" s="96">
        <v>1</v>
      </c>
      <c r="P62" s="96">
        <v>10689.3</v>
      </c>
      <c r="Q62" s="123">
        <f t="shared" si="1"/>
        <v>97503.032118463001</v>
      </c>
      <c r="R62" s="97">
        <v>96310.106238463006</v>
      </c>
      <c r="S62" s="97">
        <f t="shared" si="2"/>
        <v>1192.92588</v>
      </c>
      <c r="T62" s="96"/>
      <c r="U62" s="96">
        <v>200</v>
      </c>
      <c r="V62" s="96">
        <v>10000</v>
      </c>
      <c r="Y62" s="96" t="s">
        <v>189</v>
      </c>
      <c r="Z62" s="96"/>
      <c r="AA62" s="96"/>
      <c r="AB62" s="96" t="s">
        <v>747</v>
      </c>
      <c r="AD62" s="96" t="s">
        <v>1940</v>
      </c>
      <c r="AE62" s="124">
        <v>42948</v>
      </c>
    </row>
    <row r="63" spans="1:31" x14ac:dyDescent="0.3">
      <c r="A63" s="94" t="s">
        <v>2105</v>
      </c>
      <c r="B63" s="94" t="s">
        <v>7361</v>
      </c>
      <c r="D63" s="94" t="s">
        <v>49</v>
      </c>
      <c r="E63" s="94" t="s">
        <v>1659</v>
      </c>
      <c r="F63" s="94" t="s">
        <v>1674</v>
      </c>
      <c r="G63" s="94" t="s">
        <v>1659</v>
      </c>
      <c r="H63" s="94" t="s">
        <v>1674</v>
      </c>
      <c r="I63" s="95" t="s">
        <v>745</v>
      </c>
      <c r="J63" s="95" t="s">
        <v>52</v>
      </c>
      <c r="K63" s="95">
        <v>0</v>
      </c>
      <c r="L63" s="94" t="str">
        <f t="shared" si="0"/>
        <v>S-Swi-GIS-Bus-Gen-0</v>
      </c>
      <c r="M63" s="94" t="s">
        <v>2105</v>
      </c>
      <c r="N63" s="94" t="s">
        <v>0</v>
      </c>
      <c r="O63" s="96">
        <v>1</v>
      </c>
      <c r="P63" s="96">
        <v>908.5</v>
      </c>
      <c r="Q63" s="123">
        <f t="shared" si="1"/>
        <v>1935.7075812033399</v>
      </c>
      <c r="R63" s="97">
        <f>1834.31898120334-T63</f>
        <v>1834.2231812033399</v>
      </c>
      <c r="S63" s="97">
        <f t="shared" si="2"/>
        <v>101.3886</v>
      </c>
      <c r="T63" s="96">
        <v>9.5799999999999996E-2</v>
      </c>
      <c r="U63" s="96">
        <v>200</v>
      </c>
      <c r="V63" s="96">
        <v>10000</v>
      </c>
      <c r="Y63" s="96" t="s">
        <v>189</v>
      </c>
      <c r="Z63" s="96"/>
      <c r="AA63" s="96"/>
      <c r="AB63" s="96" t="s">
        <v>747</v>
      </c>
      <c r="AD63" s="96" t="s">
        <v>1943</v>
      </c>
      <c r="AE63" s="124">
        <v>42948</v>
      </c>
    </row>
    <row r="64" spans="1:31" x14ac:dyDescent="0.3">
      <c r="A64" s="94" t="s">
        <v>1681</v>
      </c>
      <c r="B64" s="94" t="s">
        <v>7365</v>
      </c>
      <c r="D64" s="94" t="s">
        <v>49</v>
      </c>
      <c r="E64" s="94" t="s">
        <v>1659</v>
      </c>
      <c r="F64" s="94" t="s">
        <v>174</v>
      </c>
      <c r="G64" s="94" t="s">
        <v>1678</v>
      </c>
      <c r="H64" s="94" t="s">
        <v>1679</v>
      </c>
      <c r="I64" s="95" t="s">
        <v>1680</v>
      </c>
      <c r="J64" s="95" t="s">
        <v>52</v>
      </c>
      <c r="K64" s="95">
        <v>0</v>
      </c>
      <c r="L64" s="94" t="str">
        <f t="shared" si="0"/>
        <v>S-Int-1100MV-400-Gen-0</v>
      </c>
      <c r="M64" s="94" t="s">
        <v>1681</v>
      </c>
      <c r="N64" s="94" t="s">
        <v>0</v>
      </c>
      <c r="O64" s="96">
        <v>1</v>
      </c>
      <c r="P64" s="96">
        <v>227800</v>
      </c>
      <c r="Q64" s="123">
        <f t="shared" si="1"/>
        <v>1006037.41983225</v>
      </c>
      <c r="R64" s="97">
        <v>980614.93983225001</v>
      </c>
      <c r="S64" s="97">
        <f t="shared" si="2"/>
        <v>25422.48</v>
      </c>
      <c r="T64" s="96"/>
      <c r="U64" s="145">
        <v>200</v>
      </c>
      <c r="V64" s="145">
        <v>10000</v>
      </c>
      <c r="Y64" s="96" t="s">
        <v>189</v>
      </c>
      <c r="Z64" s="96"/>
      <c r="AA64" s="96"/>
      <c r="AB64" s="96" t="s">
        <v>1682</v>
      </c>
      <c r="AD64" s="96" t="s">
        <v>1946</v>
      </c>
      <c r="AE64" s="124">
        <v>42948</v>
      </c>
    </row>
    <row r="65" spans="1:33" x14ac:dyDescent="0.3">
      <c r="A65" s="94" t="s">
        <v>1709</v>
      </c>
      <c r="B65" s="94" t="s">
        <v>7365</v>
      </c>
      <c r="D65" s="94" t="s">
        <v>49</v>
      </c>
      <c r="E65" s="94" t="s">
        <v>1659</v>
      </c>
      <c r="F65" s="94" t="s">
        <v>174</v>
      </c>
      <c r="G65" s="94" t="s">
        <v>1703</v>
      </c>
      <c r="H65" s="94" t="s">
        <v>1707</v>
      </c>
      <c r="I65" s="95" t="s">
        <v>1708</v>
      </c>
      <c r="J65" s="95" t="s">
        <v>52</v>
      </c>
      <c r="K65" s="95">
        <v>0</v>
      </c>
      <c r="L65" s="94" t="str">
        <f t="shared" si="0"/>
        <v>S-SGT-180MVA-400-Gen-0</v>
      </c>
      <c r="M65" s="94" t="s">
        <v>1709</v>
      </c>
      <c r="N65" s="94" t="s">
        <v>0</v>
      </c>
      <c r="O65" s="96">
        <v>1</v>
      </c>
      <c r="P65" s="96">
        <v>80000</v>
      </c>
      <c r="Q65" s="123">
        <f t="shared" si="1"/>
        <v>205039.40607535001</v>
      </c>
      <c r="R65" s="97">
        <v>196111.40607535001</v>
      </c>
      <c r="S65" s="97">
        <f t="shared" si="2"/>
        <v>8928</v>
      </c>
      <c r="T65" s="96"/>
      <c r="U65" s="145">
        <v>200</v>
      </c>
      <c r="V65" s="145">
        <v>10000</v>
      </c>
      <c r="Y65" s="96" t="s">
        <v>189</v>
      </c>
      <c r="Z65" s="96"/>
      <c r="AA65" s="96"/>
      <c r="AB65" s="96" t="s">
        <v>1682</v>
      </c>
      <c r="AD65" s="96" t="s">
        <v>1949</v>
      </c>
      <c r="AE65" s="124">
        <v>42948</v>
      </c>
    </row>
    <row r="66" spans="1:33" x14ac:dyDescent="0.3">
      <c r="A66" s="94" t="s">
        <v>1712</v>
      </c>
      <c r="B66" s="94" t="s">
        <v>7365</v>
      </c>
      <c r="D66" s="94" t="s">
        <v>49</v>
      </c>
      <c r="E66" s="94" t="s">
        <v>1659</v>
      </c>
      <c r="F66" s="94" t="s">
        <v>174</v>
      </c>
      <c r="G66" s="94" t="s">
        <v>1703</v>
      </c>
      <c r="H66" s="94" t="s">
        <v>1700</v>
      </c>
      <c r="I66" s="95" t="s">
        <v>1711</v>
      </c>
      <c r="J66" s="95" t="s">
        <v>52</v>
      </c>
      <c r="K66" s="95">
        <v>0</v>
      </c>
      <c r="L66" s="94" t="str">
        <f t="shared" si="0"/>
        <v>S-SGT-240MVA-275-Gen-0</v>
      </c>
      <c r="M66" s="94" t="s">
        <v>1712</v>
      </c>
      <c r="N66" s="94" t="s">
        <v>0</v>
      </c>
      <c r="O66" s="96">
        <v>1</v>
      </c>
      <c r="P66" s="96">
        <v>148700</v>
      </c>
      <c r="Q66" s="123">
        <f t="shared" si="1"/>
        <v>843244.30628754047</v>
      </c>
      <c r="R66" s="97">
        <v>826649.38628754043</v>
      </c>
      <c r="S66" s="97">
        <f t="shared" si="2"/>
        <v>16594.919999999998</v>
      </c>
      <c r="T66" s="96"/>
      <c r="U66" s="145">
        <v>200</v>
      </c>
      <c r="V66" s="145">
        <v>10000</v>
      </c>
      <c r="Y66" s="96" t="s">
        <v>189</v>
      </c>
      <c r="Z66" s="96"/>
      <c r="AA66" s="96"/>
      <c r="AB66" s="96" t="s">
        <v>1682</v>
      </c>
      <c r="AD66" s="96" t="s">
        <v>1952</v>
      </c>
      <c r="AE66" s="124">
        <v>42948</v>
      </c>
    </row>
    <row r="67" spans="1:33" x14ac:dyDescent="0.3">
      <c r="A67" s="94" t="s">
        <v>1714</v>
      </c>
      <c r="B67" s="94" t="s">
        <v>7365</v>
      </c>
      <c r="D67" s="94" t="s">
        <v>49</v>
      </c>
      <c r="E67" s="94" t="s">
        <v>1659</v>
      </c>
      <c r="F67" s="94" t="s">
        <v>174</v>
      </c>
      <c r="G67" s="94" t="s">
        <v>1703</v>
      </c>
      <c r="H67" s="94" t="s">
        <v>1700</v>
      </c>
      <c r="I67" s="95" t="s">
        <v>1708</v>
      </c>
      <c r="J67" s="95" t="s">
        <v>52</v>
      </c>
      <c r="K67" s="95">
        <v>0</v>
      </c>
      <c r="L67" s="94" t="str">
        <f t="shared" ref="L67:L130" si="3">LEFT(E67,1) &amp;  "-" &amp;LEFT(G67,3) &amp;"-" &amp;LEFT(H67,6) &amp;  "-" &amp; LEFT(I67,3)&amp;"-" &amp;LEFT(J67, 3)&amp;"-" &amp;LEFT(K67,1)</f>
        <v>S-SGT-240MVA-400-Gen-0</v>
      </c>
      <c r="M67" s="94" t="s">
        <v>1714</v>
      </c>
      <c r="N67" s="94" t="s">
        <v>0</v>
      </c>
      <c r="O67" s="96">
        <v>1</v>
      </c>
      <c r="P67" s="96">
        <v>188400</v>
      </c>
      <c r="Q67" s="123">
        <f t="shared" ref="Q67:Q130" si="4">SUM(R67:T67)</f>
        <v>852500.38323344709</v>
      </c>
      <c r="R67" s="97">
        <v>831474.94323344703</v>
      </c>
      <c r="S67" s="97">
        <f t="shared" ref="S67:S130" si="5">((U67*(P67/1000))*0.1065)+((V67*(P67/1000))*0.00903)</f>
        <v>21025.440000000002</v>
      </c>
      <c r="T67" s="96"/>
      <c r="U67" s="145">
        <v>200</v>
      </c>
      <c r="V67" s="145">
        <v>10000</v>
      </c>
      <c r="Y67" s="96" t="s">
        <v>189</v>
      </c>
      <c r="Z67" s="96"/>
      <c r="AA67" s="96"/>
      <c r="AB67" s="96" t="s">
        <v>1682</v>
      </c>
      <c r="AD67" s="96" t="s">
        <v>1955</v>
      </c>
      <c r="AE67" s="124">
        <v>42948</v>
      </c>
    </row>
    <row r="68" spans="1:33" x14ac:dyDescent="0.3">
      <c r="A68" s="94" t="s">
        <v>2187</v>
      </c>
      <c r="B68" s="94" t="s">
        <v>7362</v>
      </c>
      <c r="D68" s="94" t="s">
        <v>49</v>
      </c>
      <c r="E68" s="94" t="s">
        <v>1659</v>
      </c>
      <c r="F68" s="94" t="s">
        <v>574</v>
      </c>
      <c r="G68" s="94" t="s">
        <v>174</v>
      </c>
      <c r="H68" s="94" t="s">
        <v>844</v>
      </c>
      <c r="I68" s="95" t="s">
        <v>2186</v>
      </c>
      <c r="J68" s="95" t="s">
        <v>52</v>
      </c>
      <c r="K68" s="95">
        <v>0</v>
      </c>
      <c r="L68" s="94" t="str">
        <f t="shared" si="3"/>
        <v>S-Tra-400kv-shu-Gen-0</v>
      </c>
      <c r="M68" s="94" t="s">
        <v>2187</v>
      </c>
      <c r="N68" s="94" t="s">
        <v>0</v>
      </c>
      <c r="O68" s="96">
        <v>1</v>
      </c>
      <c r="P68" s="96">
        <v>124500</v>
      </c>
      <c r="Q68" s="123">
        <f t="shared" si="4"/>
        <v>838109.12596544391</v>
      </c>
      <c r="R68" s="141">
        <v>824214.92596544395</v>
      </c>
      <c r="S68" s="97">
        <f t="shared" si="5"/>
        <v>13894.2</v>
      </c>
      <c r="T68" s="96"/>
      <c r="U68" s="145">
        <v>200</v>
      </c>
      <c r="V68" s="145">
        <v>10000</v>
      </c>
      <c r="Y68" s="96" t="s">
        <v>189</v>
      </c>
      <c r="Z68" s="96"/>
      <c r="AA68" s="96"/>
      <c r="AB68" s="96" t="s">
        <v>1682</v>
      </c>
      <c r="AD68" s="96" t="s">
        <v>1958</v>
      </c>
      <c r="AE68" s="124">
        <v>42948</v>
      </c>
    </row>
    <row r="69" spans="1:33" x14ac:dyDescent="0.3">
      <c r="A69" s="94" t="s">
        <v>161</v>
      </c>
      <c r="B69" s="94" t="s">
        <v>7357</v>
      </c>
      <c r="D69" s="94" t="s">
        <v>69</v>
      </c>
      <c r="E69" s="94" t="s">
        <v>49</v>
      </c>
      <c r="F69" s="94" t="s">
        <v>47</v>
      </c>
      <c r="G69" s="94" t="s">
        <v>90</v>
      </c>
      <c r="H69" s="94" t="s">
        <v>160</v>
      </c>
      <c r="I69" s="95"/>
      <c r="J69" s="95" t="s">
        <v>52</v>
      </c>
      <c r="K69" s="95">
        <v>0</v>
      </c>
      <c r="L69" s="94" t="str">
        <f t="shared" si="3"/>
        <v>E-6F2-materi--Gen-0</v>
      </c>
      <c r="M69" s="94" t="s">
        <v>161</v>
      </c>
      <c r="N69" s="94" t="s">
        <v>70</v>
      </c>
      <c r="O69" s="96"/>
      <c r="P69" s="96">
        <v>1554</v>
      </c>
      <c r="Q69" s="123">
        <f t="shared" si="4"/>
        <v>10.90605</v>
      </c>
      <c r="R69" s="97">
        <v>2.1</v>
      </c>
      <c r="S69" s="97">
        <f t="shared" si="5"/>
        <v>8.2750500000000002</v>
      </c>
      <c r="T69" s="96">
        <v>0.53100000000000003</v>
      </c>
      <c r="U69" s="145">
        <v>50</v>
      </c>
      <c r="V69" s="96"/>
      <c r="Y69" s="145" t="s">
        <v>71</v>
      </c>
      <c r="Z69" s="96"/>
      <c r="AA69" s="96"/>
      <c r="AB69" s="96" t="s">
        <v>162</v>
      </c>
      <c r="AD69" s="96" t="s">
        <v>1961</v>
      </c>
      <c r="AE69" s="124">
        <v>42948</v>
      </c>
    </row>
    <row r="70" spans="1:33" x14ac:dyDescent="0.3">
      <c r="A70" s="94" t="s">
        <v>743</v>
      </c>
      <c r="B70" s="94" t="s">
        <v>7357</v>
      </c>
      <c r="D70" s="94" t="s">
        <v>69</v>
      </c>
      <c r="E70" s="94" t="s">
        <v>49</v>
      </c>
      <c r="F70" s="94" t="s">
        <v>47</v>
      </c>
      <c r="G70" s="94" t="s">
        <v>741</v>
      </c>
      <c r="H70" s="94" t="s">
        <v>742</v>
      </c>
      <c r="I70" s="95"/>
      <c r="J70" s="95" t="s">
        <v>52</v>
      </c>
      <c r="K70" s="95">
        <v>0</v>
      </c>
      <c r="L70" s="94" t="str">
        <f t="shared" si="3"/>
        <v>E-Geo-Tensar--Gen-0</v>
      </c>
      <c r="M70" s="94" t="s">
        <v>7459</v>
      </c>
      <c r="N70" s="94" t="s">
        <v>183</v>
      </c>
      <c r="O70" s="96"/>
      <c r="P70" s="96">
        <v>0.33</v>
      </c>
      <c r="Q70" s="123">
        <f t="shared" si="4"/>
        <v>0.75175725000000004</v>
      </c>
      <c r="R70" s="97">
        <v>0.75</v>
      </c>
      <c r="S70" s="97">
        <f t="shared" si="5"/>
        <v>1.7572500000000001E-3</v>
      </c>
      <c r="T70" s="96"/>
      <c r="U70" s="145">
        <v>50</v>
      </c>
      <c r="V70" s="96"/>
      <c r="Y70" s="145" t="s">
        <v>71</v>
      </c>
      <c r="Z70" s="96"/>
      <c r="AA70" s="96"/>
      <c r="AB70" s="146" t="s">
        <v>162</v>
      </c>
      <c r="AD70" s="96" t="s">
        <v>1964</v>
      </c>
      <c r="AE70" s="124">
        <v>42948</v>
      </c>
    </row>
    <row r="71" spans="1:33" x14ac:dyDescent="0.3">
      <c r="A71" s="94" t="s">
        <v>773</v>
      </c>
      <c r="B71" s="94" t="s">
        <v>7357</v>
      </c>
      <c r="D71" s="94" t="s">
        <v>69</v>
      </c>
      <c r="E71" s="94" t="s">
        <v>49</v>
      </c>
      <c r="F71" s="94" t="s">
        <v>47</v>
      </c>
      <c r="G71" s="94" t="s">
        <v>7398</v>
      </c>
      <c r="H71" s="94" t="s">
        <v>7399</v>
      </c>
      <c r="I71" s="95"/>
      <c r="J71" s="95" t="s">
        <v>52</v>
      </c>
      <c r="K71" s="95">
        <v>0</v>
      </c>
      <c r="L71" s="94" t="str">
        <f t="shared" si="3"/>
        <v>E-Lay-Compac--Gen-0</v>
      </c>
      <c r="M71" s="94" t="s">
        <v>773</v>
      </c>
      <c r="N71" s="94" t="s">
        <v>70</v>
      </c>
      <c r="O71" s="96"/>
      <c r="P71" s="96">
        <v>1800</v>
      </c>
      <c r="Q71" s="123">
        <f t="shared" si="4"/>
        <v>11.145</v>
      </c>
      <c r="R71" s="97">
        <v>0</v>
      </c>
      <c r="S71" s="97">
        <f t="shared" si="5"/>
        <v>9.5849999999999991</v>
      </c>
      <c r="T71" s="96">
        <v>1.56</v>
      </c>
      <c r="U71" s="145">
        <v>50</v>
      </c>
      <c r="V71" s="96"/>
      <c r="Y71" s="145" t="s">
        <v>71</v>
      </c>
      <c r="Z71" s="96"/>
      <c r="AA71" s="96"/>
      <c r="AB71" s="146" t="s">
        <v>162</v>
      </c>
      <c r="AD71" s="96" t="s">
        <v>1967</v>
      </c>
      <c r="AE71" s="124">
        <v>42948</v>
      </c>
    </row>
    <row r="72" spans="1:33" x14ac:dyDescent="0.3">
      <c r="A72" s="94" t="s">
        <v>789</v>
      </c>
      <c r="B72" s="94" t="s">
        <v>7357</v>
      </c>
      <c r="D72" s="94" t="s">
        <v>69</v>
      </c>
      <c r="E72" s="94" t="s">
        <v>49</v>
      </c>
      <c r="F72" s="94" t="s">
        <v>47</v>
      </c>
      <c r="G72" s="94" t="s">
        <v>788</v>
      </c>
      <c r="H72" s="94">
        <v>1</v>
      </c>
      <c r="I72" s="95"/>
      <c r="J72" s="95" t="s">
        <v>52</v>
      </c>
      <c r="K72" s="95">
        <v>0</v>
      </c>
      <c r="L72" s="94" t="str">
        <f t="shared" si="3"/>
        <v>E-MOT-1--Gen-0</v>
      </c>
      <c r="M72" s="94" t="s">
        <v>789</v>
      </c>
      <c r="N72" s="94" t="s">
        <v>70</v>
      </c>
      <c r="O72" s="96"/>
      <c r="P72" s="96">
        <v>1990</v>
      </c>
      <c r="Q72" s="123">
        <f t="shared" si="4"/>
        <v>25.263796999119499</v>
      </c>
      <c r="R72" s="97">
        <v>14.151046999119499</v>
      </c>
      <c r="S72" s="97">
        <f t="shared" si="5"/>
        <v>10.59675</v>
      </c>
      <c r="T72" s="96">
        <v>0.51600000000000001</v>
      </c>
      <c r="U72" s="145">
        <v>50</v>
      </c>
      <c r="V72" s="96"/>
      <c r="Y72" s="145" t="s">
        <v>71</v>
      </c>
      <c r="Z72" s="96"/>
      <c r="AA72" s="96"/>
      <c r="AB72" s="146" t="s">
        <v>162</v>
      </c>
      <c r="AD72" s="96" t="s">
        <v>1970</v>
      </c>
      <c r="AE72" s="124">
        <v>42948</v>
      </c>
    </row>
    <row r="73" spans="1:33" x14ac:dyDescent="0.3">
      <c r="A73" s="94" t="s">
        <v>795</v>
      </c>
      <c r="B73" s="94" t="s">
        <v>7357</v>
      </c>
      <c r="D73" s="94" t="s">
        <v>69</v>
      </c>
      <c r="E73" s="94" t="s">
        <v>49</v>
      </c>
      <c r="F73" s="94" t="s">
        <v>47</v>
      </c>
      <c r="G73" s="94" t="s">
        <v>793</v>
      </c>
      <c r="H73" s="94" t="s">
        <v>794</v>
      </c>
      <c r="I73" s="95" t="s">
        <v>90</v>
      </c>
      <c r="J73" s="95" t="s">
        <v>52</v>
      </c>
      <c r="K73" s="95">
        <v>0</v>
      </c>
      <c r="L73" s="94" t="str">
        <f t="shared" si="3"/>
        <v>E-Pil-300mm-6F2-Gen-0</v>
      </c>
      <c r="M73" s="94" t="s">
        <v>795</v>
      </c>
      <c r="N73" s="94" t="s">
        <v>183</v>
      </c>
      <c r="O73" s="96"/>
      <c r="P73" s="96">
        <v>466</v>
      </c>
      <c r="Q73" s="123">
        <f t="shared" si="4"/>
        <v>4.8804500000000006</v>
      </c>
      <c r="R73" s="97">
        <v>2.2400000000000002</v>
      </c>
      <c r="S73" s="97">
        <f t="shared" si="5"/>
        <v>2.4814500000000002</v>
      </c>
      <c r="T73" s="96">
        <v>0.159</v>
      </c>
      <c r="U73" s="145">
        <v>50</v>
      </c>
      <c r="V73" s="96"/>
      <c r="Y73" s="145" t="s">
        <v>71</v>
      </c>
      <c r="Z73" s="96"/>
      <c r="AA73" s="96"/>
      <c r="AB73" s="146" t="s">
        <v>162</v>
      </c>
      <c r="AD73" s="96" t="s">
        <v>1973</v>
      </c>
      <c r="AE73" s="124">
        <v>42948</v>
      </c>
    </row>
    <row r="74" spans="1:33" x14ac:dyDescent="0.3">
      <c r="A74" s="94" t="s">
        <v>797</v>
      </c>
      <c r="B74" s="94" t="s">
        <v>7357</v>
      </c>
      <c r="D74" s="94" t="s">
        <v>69</v>
      </c>
      <c r="E74" s="94" t="s">
        <v>49</v>
      </c>
      <c r="F74" s="94" t="s">
        <v>47</v>
      </c>
      <c r="G74" s="94" t="s">
        <v>793</v>
      </c>
      <c r="H74" s="94" t="s">
        <v>794</v>
      </c>
      <c r="I74" s="95"/>
      <c r="J74" s="95" t="s">
        <v>52</v>
      </c>
      <c r="K74" s="95">
        <v>0</v>
      </c>
      <c r="L74" s="94" t="str">
        <f t="shared" si="3"/>
        <v>E-Pil-300mm--Gen-0</v>
      </c>
      <c r="M74" s="94" t="s">
        <v>797</v>
      </c>
      <c r="N74" s="94" t="s">
        <v>183</v>
      </c>
      <c r="O74" s="96"/>
      <c r="P74" s="96">
        <v>615</v>
      </c>
      <c r="Q74" s="123">
        <f t="shared" si="4"/>
        <v>3.4338749999999996</v>
      </c>
      <c r="R74" s="97">
        <v>0</v>
      </c>
      <c r="S74" s="97">
        <f t="shared" si="5"/>
        <v>3.2748749999999998</v>
      </c>
      <c r="T74" s="96">
        <v>0.159</v>
      </c>
      <c r="U74" s="145">
        <v>50</v>
      </c>
      <c r="V74" s="96"/>
      <c r="Y74" s="145" t="s">
        <v>71</v>
      </c>
      <c r="Z74" s="96"/>
      <c r="AA74" s="96"/>
      <c r="AB74" s="146" t="s">
        <v>162</v>
      </c>
      <c r="AC74" s="126"/>
      <c r="AD74" s="96" t="s">
        <v>1976</v>
      </c>
      <c r="AE74" s="124">
        <v>42948</v>
      </c>
    </row>
    <row r="75" spans="1:33" x14ac:dyDescent="0.3">
      <c r="A75" s="94" t="s">
        <v>798</v>
      </c>
      <c r="B75" s="94" t="s">
        <v>7357</v>
      </c>
      <c r="D75" s="94" t="s">
        <v>69</v>
      </c>
      <c r="E75" s="94" t="s">
        <v>49</v>
      </c>
      <c r="F75" s="94" t="s">
        <v>47</v>
      </c>
      <c r="G75" s="94" t="s">
        <v>793</v>
      </c>
      <c r="H75" s="94" t="s">
        <v>794</v>
      </c>
      <c r="I75" s="95" t="s">
        <v>788</v>
      </c>
      <c r="J75" s="95" t="s">
        <v>52</v>
      </c>
      <c r="K75" s="95">
        <v>0</v>
      </c>
      <c r="L75" s="94" t="str">
        <f t="shared" si="3"/>
        <v>E-Pil-300mm-MOT-Gen-0</v>
      </c>
      <c r="M75" s="94" t="s">
        <v>798</v>
      </c>
      <c r="N75" s="94" t="s">
        <v>183</v>
      </c>
      <c r="O75" s="96"/>
      <c r="P75" s="96">
        <v>598</v>
      </c>
      <c r="Q75" s="123">
        <f t="shared" si="4"/>
        <v>5.9593499999999997</v>
      </c>
      <c r="R75" s="97">
        <v>2.62</v>
      </c>
      <c r="S75" s="97">
        <f t="shared" si="5"/>
        <v>3.1843499999999998</v>
      </c>
      <c r="T75" s="96">
        <v>0.155</v>
      </c>
      <c r="U75" s="145">
        <v>50</v>
      </c>
      <c r="V75" s="96"/>
      <c r="Y75" s="145" t="s">
        <v>71</v>
      </c>
      <c r="Z75" s="96"/>
      <c r="AA75" s="96"/>
      <c r="AB75" s="146" t="s">
        <v>162</v>
      </c>
      <c r="AD75" s="96" t="s">
        <v>1979</v>
      </c>
      <c r="AE75" s="124">
        <v>42948</v>
      </c>
    </row>
    <row r="76" spans="1:33" x14ac:dyDescent="0.3">
      <c r="A76" s="94" t="s">
        <v>816</v>
      </c>
      <c r="B76" s="94" t="s">
        <v>7357</v>
      </c>
      <c r="D76" s="94" t="s">
        <v>69</v>
      </c>
      <c r="E76" s="94" t="s">
        <v>49</v>
      </c>
      <c r="F76" s="94" t="s">
        <v>47</v>
      </c>
      <c r="G76" s="94" t="s">
        <v>815</v>
      </c>
      <c r="H76" s="94" t="s">
        <v>160</v>
      </c>
      <c r="I76" s="95"/>
      <c r="J76" s="95" t="s">
        <v>52</v>
      </c>
      <c r="K76" s="95">
        <v>0</v>
      </c>
      <c r="L76" s="94" t="str">
        <f t="shared" si="3"/>
        <v>E-Pro-materi--Gen-0</v>
      </c>
      <c r="M76" s="94" t="s">
        <v>816</v>
      </c>
      <c r="N76" s="94" t="s">
        <v>70</v>
      </c>
      <c r="O76" s="96"/>
      <c r="P76" s="96">
        <v>5500</v>
      </c>
      <c r="Q76" s="123">
        <f t="shared" si="4"/>
        <v>30.756390999999997</v>
      </c>
      <c r="R76" s="97">
        <v>0.93789100000000003</v>
      </c>
      <c r="S76" s="97">
        <f t="shared" si="5"/>
        <v>29.287499999999998</v>
      </c>
      <c r="T76" s="96">
        <v>0.53100000000000003</v>
      </c>
      <c r="U76" s="145">
        <v>50</v>
      </c>
      <c r="V76" s="96"/>
      <c r="Y76" s="145" t="s">
        <v>71</v>
      </c>
      <c r="Z76" s="96"/>
      <c r="AA76" s="96"/>
      <c r="AB76" s="146" t="s">
        <v>162</v>
      </c>
      <c r="AD76" s="96" t="s">
        <v>1982</v>
      </c>
      <c r="AE76" s="124">
        <v>42948</v>
      </c>
    </row>
    <row r="77" spans="1:33" x14ac:dyDescent="0.3">
      <c r="A77" s="94" t="s">
        <v>823</v>
      </c>
      <c r="B77" s="94" t="s">
        <v>7357</v>
      </c>
      <c r="D77" s="94" t="s">
        <v>69</v>
      </c>
      <c r="E77" s="94" t="s">
        <v>49</v>
      </c>
      <c r="F77" s="94" t="s">
        <v>47</v>
      </c>
      <c r="G77" s="94" t="s">
        <v>821</v>
      </c>
      <c r="H77" s="94" t="s">
        <v>822</v>
      </c>
      <c r="I77" s="95"/>
      <c r="J77" s="95" t="s">
        <v>52</v>
      </c>
      <c r="K77" s="95">
        <v>0</v>
      </c>
      <c r="L77" s="94" t="str">
        <f t="shared" si="3"/>
        <v>E-Rem-Dispos--Gen-0</v>
      </c>
      <c r="M77" s="94" t="s">
        <v>823</v>
      </c>
      <c r="N77" s="94" t="s">
        <v>824</v>
      </c>
      <c r="O77" s="96"/>
      <c r="P77" s="96">
        <v>1517</v>
      </c>
      <c r="Q77" s="123">
        <f t="shared" si="4"/>
        <v>11.557024999999998</v>
      </c>
      <c r="R77" s="97">
        <v>3.28</v>
      </c>
      <c r="S77" s="97">
        <f t="shared" si="5"/>
        <v>8.0780249999999985</v>
      </c>
      <c r="T77" s="96">
        <v>0.19900000000000001</v>
      </c>
      <c r="U77" s="145">
        <v>50</v>
      </c>
      <c r="V77" s="96"/>
      <c r="Y77" s="145" t="s">
        <v>71</v>
      </c>
      <c r="Z77" s="96"/>
      <c r="AA77" s="96"/>
      <c r="AB77" s="146" t="s">
        <v>162</v>
      </c>
      <c r="AD77" s="96" t="s">
        <v>1985</v>
      </c>
      <c r="AE77" s="124">
        <v>42948</v>
      </c>
    </row>
    <row r="78" spans="1:33" x14ac:dyDescent="0.3">
      <c r="A78" s="94" t="s">
        <v>934</v>
      </c>
      <c r="B78" s="94" t="s">
        <v>7357</v>
      </c>
      <c r="D78" s="94" t="s">
        <v>69</v>
      </c>
      <c r="E78" s="94" t="s">
        <v>49</v>
      </c>
      <c r="F78" s="94" t="s">
        <v>47</v>
      </c>
      <c r="G78" s="94" t="s">
        <v>931</v>
      </c>
      <c r="H78" s="94" t="s">
        <v>932</v>
      </c>
      <c r="I78" s="95" t="s">
        <v>933</v>
      </c>
      <c r="J78" s="95" t="s">
        <v>52</v>
      </c>
      <c r="K78" s="95">
        <v>0</v>
      </c>
      <c r="L78" s="94" t="str">
        <f t="shared" si="3"/>
        <v>E-Sto-chippi-75m-Gen-0</v>
      </c>
      <c r="M78" s="94" t="s">
        <v>934</v>
      </c>
      <c r="N78" s="94" t="s">
        <v>183</v>
      </c>
      <c r="O78" s="96"/>
      <c r="P78" s="96">
        <v>150</v>
      </c>
      <c r="Q78" s="123">
        <f t="shared" si="4"/>
        <v>1.4987499999999998</v>
      </c>
      <c r="R78" s="97">
        <f>0.7-T78</f>
        <v>0.6613</v>
      </c>
      <c r="S78" s="97">
        <f t="shared" si="5"/>
        <v>0.79874999999999996</v>
      </c>
      <c r="T78" s="96">
        <v>3.8699999999999998E-2</v>
      </c>
      <c r="U78" s="145">
        <v>50</v>
      </c>
      <c r="V78" s="96"/>
      <c r="Y78" s="145" t="s">
        <v>71</v>
      </c>
      <c r="Z78" s="96"/>
      <c r="AA78" s="96"/>
      <c r="AB78" s="96" t="s">
        <v>162</v>
      </c>
      <c r="AD78" s="96" t="s">
        <v>1988</v>
      </c>
      <c r="AE78" s="124">
        <v>42948</v>
      </c>
    </row>
    <row r="79" spans="1:33" x14ac:dyDescent="0.3">
      <c r="A79" s="94" t="s">
        <v>952</v>
      </c>
      <c r="B79" s="94" t="s">
        <v>7357</v>
      </c>
      <c r="D79" s="94" t="s">
        <v>69</v>
      </c>
      <c r="E79" s="94" t="s">
        <v>49</v>
      </c>
      <c r="F79" s="94" t="s">
        <v>47</v>
      </c>
      <c r="G79" s="94" t="s">
        <v>950</v>
      </c>
      <c r="H79" s="94" t="s">
        <v>951</v>
      </c>
      <c r="I79" s="95"/>
      <c r="J79" s="95" t="s">
        <v>52</v>
      </c>
      <c r="K79" s="95">
        <v>0</v>
      </c>
      <c r="L79" s="94" t="str">
        <f t="shared" si="3"/>
        <v>E-ter-Geotex--Gen-0</v>
      </c>
      <c r="M79" s="94" t="s">
        <v>952</v>
      </c>
      <c r="N79" s="94" t="s">
        <v>183</v>
      </c>
      <c r="O79" s="96"/>
      <c r="P79" s="96">
        <v>0.69299999999999995</v>
      </c>
      <c r="Q79" s="123">
        <f t="shared" si="4"/>
        <v>1.6836902249999999</v>
      </c>
      <c r="R79" s="97">
        <v>1.68</v>
      </c>
      <c r="S79" s="97">
        <f t="shared" si="5"/>
        <v>3.6902249999999992E-3</v>
      </c>
      <c r="T79" s="96"/>
      <c r="U79" s="145">
        <v>50</v>
      </c>
      <c r="V79" s="96"/>
      <c r="Y79" s="145" t="s">
        <v>71</v>
      </c>
      <c r="Z79" s="96"/>
      <c r="AA79" s="96"/>
      <c r="AB79" s="96" t="s">
        <v>162</v>
      </c>
      <c r="AD79" s="96" t="s">
        <v>1991</v>
      </c>
      <c r="AE79" s="124">
        <v>42948</v>
      </c>
    </row>
    <row r="80" spans="1:33" s="125" customFormat="1" x14ac:dyDescent="0.3">
      <c r="A80" s="94" t="s">
        <v>266</v>
      </c>
      <c r="B80" s="94" t="s">
        <v>7358</v>
      </c>
      <c r="C80" s="94"/>
      <c r="D80" s="94" t="s">
        <v>49</v>
      </c>
      <c r="E80" s="94" t="s">
        <v>49</v>
      </c>
      <c r="F80" s="94" t="s">
        <v>265</v>
      </c>
      <c r="G80" s="94" t="s">
        <v>265</v>
      </c>
      <c r="H80" s="94"/>
      <c r="I80" s="95"/>
      <c r="J80" s="95" t="s">
        <v>52</v>
      </c>
      <c r="K80" s="95">
        <v>0</v>
      </c>
      <c r="L80" s="94" t="str">
        <f t="shared" si="3"/>
        <v>E-Dra---Gen-0</v>
      </c>
      <c r="M80" s="94" t="s">
        <v>266</v>
      </c>
      <c r="N80" s="94" t="s">
        <v>1</v>
      </c>
      <c r="O80" s="96"/>
      <c r="P80" s="96">
        <v>304</v>
      </c>
      <c r="Q80" s="123">
        <f t="shared" si="4"/>
        <v>4.46240824309898</v>
      </c>
      <c r="R80" s="97">
        <v>2.8436082430989802</v>
      </c>
      <c r="S80" s="97">
        <f t="shared" si="5"/>
        <v>1.6187999999999998</v>
      </c>
      <c r="T80" s="96"/>
      <c r="U80" s="145">
        <v>50</v>
      </c>
      <c r="V80" s="96"/>
      <c r="W80" s="105"/>
      <c r="X80" s="105"/>
      <c r="Y80" s="145" t="s">
        <v>71</v>
      </c>
      <c r="Z80" s="96"/>
      <c r="AA80" s="96"/>
      <c r="AB80" s="96" t="s">
        <v>267</v>
      </c>
      <c r="AC80" s="96"/>
      <c r="AD80" s="96" t="s">
        <v>1994</v>
      </c>
      <c r="AE80" s="124">
        <v>42948</v>
      </c>
      <c r="AF80" s="94"/>
      <c r="AG80" s="94"/>
    </row>
    <row r="81" spans="1:31" x14ac:dyDescent="0.3">
      <c r="A81" s="94" t="s">
        <v>295</v>
      </c>
      <c r="B81" s="94" t="s">
        <v>7358</v>
      </c>
      <c r="D81" s="94" t="s">
        <v>49</v>
      </c>
      <c r="E81" s="94" t="s">
        <v>49</v>
      </c>
      <c r="F81" s="94" t="s">
        <v>265</v>
      </c>
      <c r="G81" s="94" t="s">
        <v>294</v>
      </c>
      <c r="H81" s="94"/>
      <c r="I81" s="95"/>
      <c r="J81" s="95" t="s">
        <v>52</v>
      </c>
      <c r="K81" s="95">
        <v>0</v>
      </c>
      <c r="L81" s="94" t="str">
        <f t="shared" si="3"/>
        <v>E-Dum---Gen-0</v>
      </c>
      <c r="M81" s="94" t="s">
        <v>7460</v>
      </c>
      <c r="N81" s="94" t="s">
        <v>183</v>
      </c>
      <c r="O81" s="96"/>
      <c r="P81" s="96">
        <v>3025.1724770642199</v>
      </c>
      <c r="Q81" s="123">
        <f t="shared" si="4"/>
        <v>6207.806435516467</v>
      </c>
      <c r="R81" s="97">
        <v>6191.6973920761002</v>
      </c>
      <c r="S81" s="97">
        <f t="shared" si="5"/>
        <v>16.109043440366971</v>
      </c>
      <c r="T81" s="96"/>
      <c r="U81" s="145">
        <v>50</v>
      </c>
      <c r="V81" s="96"/>
      <c r="Y81" s="145" t="s">
        <v>71</v>
      </c>
      <c r="Z81" s="96"/>
      <c r="AA81" s="96"/>
      <c r="AB81" s="96" t="s">
        <v>267</v>
      </c>
      <c r="AD81" s="96" t="s">
        <v>1997</v>
      </c>
      <c r="AE81" s="124">
        <v>42948</v>
      </c>
    </row>
    <row r="82" spans="1:31" x14ac:dyDescent="0.3">
      <c r="A82" s="94" t="s">
        <v>711</v>
      </c>
      <c r="B82" s="94" t="s">
        <v>7358</v>
      </c>
      <c r="D82" s="94" t="s">
        <v>49</v>
      </c>
      <c r="E82" s="94" t="s">
        <v>49</v>
      </c>
      <c r="F82" s="94" t="s">
        <v>265</v>
      </c>
      <c r="G82" s="94" t="s">
        <v>710</v>
      </c>
      <c r="H82" s="94"/>
      <c r="I82" s="95"/>
      <c r="J82" s="95" t="s">
        <v>52</v>
      </c>
      <c r="K82" s="95">
        <v>0</v>
      </c>
      <c r="L82" s="94" t="str">
        <f t="shared" si="3"/>
        <v>E-Fou---Gen-0</v>
      </c>
      <c r="M82" s="94" t="s">
        <v>711</v>
      </c>
      <c r="N82" s="94" t="s">
        <v>0</v>
      </c>
      <c r="O82" s="96"/>
      <c r="P82" s="96">
        <v>14859</v>
      </c>
      <c r="Q82" s="123">
        <f t="shared" si="4"/>
        <v>5449.2929581332801</v>
      </c>
      <c r="R82" s="97">
        <v>5368.8487831332804</v>
      </c>
      <c r="S82" s="97">
        <f t="shared" si="5"/>
        <v>79.124175000000008</v>
      </c>
      <c r="T82" s="96">
        <v>1.32</v>
      </c>
      <c r="U82" s="145">
        <v>50</v>
      </c>
      <c r="V82" s="96"/>
      <c r="Y82" s="145" t="s">
        <v>71</v>
      </c>
      <c r="Z82" s="96"/>
      <c r="AA82" s="96"/>
      <c r="AB82" s="96" t="s">
        <v>267</v>
      </c>
      <c r="AD82" s="96" t="s">
        <v>2000</v>
      </c>
      <c r="AE82" s="124">
        <v>42948</v>
      </c>
    </row>
    <row r="83" spans="1:31" x14ac:dyDescent="0.3">
      <c r="A83" s="94" t="s">
        <v>739</v>
      </c>
      <c r="B83" s="94" t="s">
        <v>7358</v>
      </c>
      <c r="D83" s="94" t="s">
        <v>49</v>
      </c>
      <c r="E83" s="94" t="s">
        <v>49</v>
      </c>
      <c r="F83" s="94" t="s">
        <v>265</v>
      </c>
      <c r="G83" s="94" t="s">
        <v>156</v>
      </c>
      <c r="H83" s="94" t="s">
        <v>737</v>
      </c>
      <c r="I83" s="95" t="s">
        <v>738</v>
      </c>
      <c r="J83" s="95" t="s">
        <v>52</v>
      </c>
      <c r="K83" s="95">
        <v>0</v>
      </c>
      <c r="L83" s="94" t="str">
        <f t="shared" si="3"/>
        <v>E-Gen-Pump-Aqu-Gen-0</v>
      </c>
      <c r="M83" s="94" t="s">
        <v>739</v>
      </c>
      <c r="N83" s="94" t="s">
        <v>0</v>
      </c>
      <c r="O83" s="96"/>
      <c r="P83" s="96">
        <v>42.3</v>
      </c>
      <c r="Q83" s="123">
        <f t="shared" si="4"/>
        <v>178.72807365938598</v>
      </c>
      <c r="R83" s="97">
        <v>178.50282615938599</v>
      </c>
      <c r="S83" s="97">
        <f t="shared" si="5"/>
        <v>0.22524749999999996</v>
      </c>
      <c r="T83" s="96"/>
      <c r="U83" s="145">
        <v>50</v>
      </c>
      <c r="V83" s="96"/>
      <c r="Y83" s="145" t="s">
        <v>71</v>
      </c>
      <c r="Z83" s="96"/>
      <c r="AA83" s="96"/>
      <c r="AB83" s="96" t="s">
        <v>267</v>
      </c>
      <c r="AD83" s="96" t="s">
        <v>2004</v>
      </c>
      <c r="AE83" s="124">
        <v>42948</v>
      </c>
    </row>
    <row r="84" spans="1:31" x14ac:dyDescent="0.3">
      <c r="A84" s="94" t="s">
        <v>759</v>
      </c>
      <c r="B84" s="94" t="s">
        <v>7358</v>
      </c>
      <c r="D84" s="94" t="s">
        <v>49</v>
      </c>
      <c r="E84" s="94" t="s">
        <v>49</v>
      </c>
      <c r="F84" s="94" t="s">
        <v>265</v>
      </c>
      <c r="G84" s="94" t="s">
        <v>758</v>
      </c>
      <c r="H84" s="94"/>
      <c r="I84" s="95"/>
      <c r="J84" s="95" t="s">
        <v>52</v>
      </c>
      <c r="K84" s="95">
        <v>0</v>
      </c>
      <c r="L84" s="94" t="str">
        <f t="shared" si="3"/>
        <v>E-Hea---Gen-0</v>
      </c>
      <c r="M84" s="94" t="s">
        <v>759</v>
      </c>
      <c r="N84" s="94" t="s">
        <v>0</v>
      </c>
      <c r="O84" s="96"/>
      <c r="P84" s="96">
        <v>771</v>
      </c>
      <c r="Q84" s="123">
        <f t="shared" si="4"/>
        <v>241.31274936301398</v>
      </c>
      <c r="R84" s="97">
        <v>237.04133736301398</v>
      </c>
      <c r="S84" s="97">
        <f t="shared" si="5"/>
        <v>4.105575</v>
      </c>
      <c r="T84" s="96">
        <v>0.16583700000000001</v>
      </c>
      <c r="U84" s="145">
        <v>50</v>
      </c>
      <c r="V84" s="96"/>
      <c r="Y84" s="145" t="s">
        <v>71</v>
      </c>
      <c r="Z84" s="96"/>
      <c r="AA84" s="96"/>
      <c r="AB84" s="96" t="s">
        <v>267</v>
      </c>
      <c r="AD84" s="96" t="s">
        <v>2008</v>
      </c>
      <c r="AE84" s="124">
        <v>42948</v>
      </c>
    </row>
    <row r="85" spans="1:31" x14ac:dyDescent="0.3">
      <c r="A85" s="94" t="s">
        <v>763</v>
      </c>
      <c r="B85" s="94" t="s">
        <v>7358</v>
      </c>
      <c r="D85" s="94" t="s">
        <v>49</v>
      </c>
      <c r="E85" s="94" t="s">
        <v>49</v>
      </c>
      <c r="F85" s="94" t="s">
        <v>265</v>
      </c>
      <c r="G85" s="94" t="s">
        <v>761</v>
      </c>
      <c r="H85" s="94" t="s">
        <v>762</v>
      </c>
      <c r="I85" s="95"/>
      <c r="J85" s="95" t="s">
        <v>52</v>
      </c>
      <c r="K85" s="95">
        <v>0</v>
      </c>
      <c r="L85" s="94" t="str">
        <f t="shared" si="3"/>
        <v>E-Int-Petrol--Gen-0</v>
      </c>
      <c r="M85" s="94" t="s">
        <v>763</v>
      </c>
      <c r="N85" s="94" t="s">
        <v>0</v>
      </c>
      <c r="O85" s="96"/>
      <c r="P85" s="96">
        <v>500</v>
      </c>
      <c r="Q85" s="123">
        <f t="shared" si="4"/>
        <v>1330.4579966468391</v>
      </c>
      <c r="R85" s="97">
        <v>1327.7954966468392</v>
      </c>
      <c r="S85" s="97">
        <f t="shared" si="5"/>
        <v>2.6625000000000001</v>
      </c>
      <c r="T85" s="96"/>
      <c r="U85" s="145">
        <v>50</v>
      </c>
      <c r="V85" s="96"/>
      <c r="Y85" s="145" t="s">
        <v>71</v>
      </c>
      <c r="Z85" s="96"/>
      <c r="AA85" s="96"/>
      <c r="AB85" s="96" t="s">
        <v>267</v>
      </c>
      <c r="AD85" s="96" t="s">
        <v>2012</v>
      </c>
      <c r="AE85" s="124">
        <v>42948</v>
      </c>
    </row>
    <row r="86" spans="1:31" x14ac:dyDescent="0.3">
      <c r="A86" s="94" t="s">
        <v>779</v>
      </c>
      <c r="B86" s="94" t="s">
        <v>7358</v>
      </c>
      <c r="D86" s="94" t="s">
        <v>49</v>
      </c>
      <c r="E86" s="94" t="s">
        <v>49</v>
      </c>
      <c r="F86" s="94" t="s">
        <v>265</v>
      </c>
      <c r="G86" s="94" t="s">
        <v>24</v>
      </c>
      <c r="H86" s="94"/>
      <c r="I86" s="95"/>
      <c r="J86" s="95" t="s">
        <v>52</v>
      </c>
      <c r="K86" s="95">
        <v>0</v>
      </c>
      <c r="L86" s="94" t="str">
        <f t="shared" si="3"/>
        <v>E-Man---Gen-0</v>
      </c>
      <c r="M86" s="94" t="s">
        <v>779</v>
      </c>
      <c r="N86" s="94" t="s">
        <v>0</v>
      </c>
      <c r="O86" s="96"/>
      <c r="P86" s="96">
        <v>7295</v>
      </c>
      <c r="Q86" s="123">
        <f t="shared" si="4"/>
        <v>2566.10379345608</v>
      </c>
      <c r="R86" s="97">
        <v>2525.84014845608</v>
      </c>
      <c r="S86" s="97">
        <f t="shared" si="5"/>
        <v>38.845874999999999</v>
      </c>
      <c r="T86" s="96">
        <v>1.41777</v>
      </c>
      <c r="U86" s="145">
        <v>50</v>
      </c>
      <c r="V86" s="96"/>
      <c r="Y86" s="145" t="s">
        <v>71</v>
      </c>
      <c r="Z86" s="96"/>
      <c r="AA86" s="96"/>
      <c r="AB86" s="96" t="s">
        <v>267</v>
      </c>
      <c r="AD86" s="96" t="s">
        <v>2016</v>
      </c>
      <c r="AE86" s="124">
        <v>42948</v>
      </c>
    </row>
    <row r="87" spans="1:31" x14ac:dyDescent="0.3">
      <c r="A87" s="94" t="s">
        <v>786</v>
      </c>
      <c r="B87" s="94" t="s">
        <v>7358</v>
      </c>
      <c r="D87" s="94" t="s">
        <v>49</v>
      </c>
      <c r="E87" s="94" t="s">
        <v>49</v>
      </c>
      <c r="F87" s="94" t="s">
        <v>265</v>
      </c>
      <c r="G87" s="94" t="s">
        <v>784</v>
      </c>
      <c r="H87" s="94" t="s">
        <v>785</v>
      </c>
      <c r="I87" s="95"/>
      <c r="J87" s="95" t="s">
        <v>52</v>
      </c>
      <c r="K87" s="95">
        <v>0</v>
      </c>
      <c r="L87" s="94" t="str">
        <f t="shared" si="3"/>
        <v>E-Mod-0.6m--Gen-0</v>
      </c>
      <c r="M87" s="94" t="s">
        <v>786</v>
      </c>
      <c r="N87" s="94" t="s">
        <v>0</v>
      </c>
      <c r="O87" s="96"/>
      <c r="P87" s="96">
        <v>9</v>
      </c>
      <c r="Q87" s="123">
        <f t="shared" si="4"/>
        <v>25.145987646269301</v>
      </c>
      <c r="R87" s="97">
        <v>25.098062646269302</v>
      </c>
      <c r="S87" s="97">
        <f t="shared" si="5"/>
        <v>4.7924999999999995E-2</v>
      </c>
      <c r="T87" s="96"/>
      <c r="U87" s="145">
        <v>50</v>
      </c>
      <c r="V87" s="96"/>
      <c r="Y87" s="145" t="s">
        <v>71</v>
      </c>
      <c r="Z87" s="96"/>
      <c r="AA87" s="96"/>
      <c r="AB87" s="96" t="s">
        <v>267</v>
      </c>
      <c r="AD87" s="96" t="s">
        <v>2020</v>
      </c>
      <c r="AE87" s="124">
        <v>42948</v>
      </c>
    </row>
    <row r="88" spans="1:31" x14ac:dyDescent="0.3">
      <c r="A88" s="94" t="s">
        <v>819</v>
      </c>
      <c r="B88" s="94" t="s">
        <v>7358</v>
      </c>
      <c r="D88" s="94" t="s">
        <v>49</v>
      </c>
      <c r="E88" s="94" t="s">
        <v>49</v>
      </c>
      <c r="F88" s="94" t="s">
        <v>265</v>
      </c>
      <c r="G88" s="94" t="s">
        <v>737</v>
      </c>
      <c r="H88" s="94" t="s">
        <v>818</v>
      </c>
      <c r="I88" s="95"/>
      <c r="J88" s="95" t="s">
        <v>52</v>
      </c>
      <c r="K88" s="95">
        <v>0</v>
      </c>
      <c r="L88" s="94" t="str">
        <f t="shared" si="3"/>
        <v>E-Pum-3m--Gen-0</v>
      </c>
      <c r="M88" s="94" t="s">
        <v>819</v>
      </c>
      <c r="N88" s="94" t="s">
        <v>0</v>
      </c>
      <c r="O88" s="96"/>
      <c r="P88" s="96">
        <v>2270</v>
      </c>
      <c r="Q88" s="123">
        <f t="shared" si="4"/>
        <v>919.56303130682602</v>
      </c>
      <c r="R88" s="97">
        <v>907.47528130682599</v>
      </c>
      <c r="S88" s="97">
        <f t="shared" si="5"/>
        <v>12.08775</v>
      </c>
      <c r="T88" s="96">
        <v>0</v>
      </c>
      <c r="U88" s="145">
        <v>50</v>
      </c>
      <c r="V88" s="96"/>
      <c r="Y88" s="145" t="s">
        <v>71</v>
      </c>
      <c r="Z88" s="96"/>
      <c r="AA88" s="96"/>
      <c r="AB88" s="96" t="s">
        <v>267</v>
      </c>
      <c r="AD88" s="96" t="s">
        <v>2024</v>
      </c>
      <c r="AE88" s="124">
        <v>42948</v>
      </c>
    </row>
    <row r="89" spans="1:31" x14ac:dyDescent="0.3">
      <c r="A89" s="94" t="s">
        <v>858</v>
      </c>
      <c r="B89" s="94" t="s">
        <v>7358</v>
      </c>
      <c r="D89" s="94" t="s">
        <v>49</v>
      </c>
      <c r="E89" s="94" t="s">
        <v>49</v>
      </c>
      <c r="F89" s="94" t="s">
        <v>265</v>
      </c>
      <c r="G89" s="94" t="s">
        <v>857</v>
      </c>
      <c r="H89" s="94"/>
      <c r="I89" s="95"/>
      <c r="J89" s="95" t="s">
        <v>52</v>
      </c>
      <c r="K89" s="95">
        <v>0</v>
      </c>
      <c r="L89" s="94" t="str">
        <f t="shared" si="3"/>
        <v>E-Soa---Gen-0</v>
      </c>
      <c r="M89" s="94" t="s">
        <v>858</v>
      </c>
      <c r="N89" s="94" t="s">
        <v>0</v>
      </c>
      <c r="O89" s="96"/>
      <c r="P89" s="96">
        <v>6048</v>
      </c>
      <c r="Q89" s="123">
        <f t="shared" si="4"/>
        <v>1552.0642936115501</v>
      </c>
      <c r="R89" s="97">
        <v>1519.8586936115501</v>
      </c>
      <c r="S89" s="97">
        <f t="shared" si="5"/>
        <v>32.205599999999997</v>
      </c>
      <c r="T89" s="96"/>
      <c r="U89" s="145">
        <v>50</v>
      </c>
      <c r="V89" s="96"/>
      <c r="Y89" s="145" t="s">
        <v>71</v>
      </c>
      <c r="Z89" s="96"/>
      <c r="AA89" s="96"/>
      <c r="AB89" s="96" t="s">
        <v>267</v>
      </c>
      <c r="AD89" s="96" t="s">
        <v>2028</v>
      </c>
      <c r="AE89" s="124">
        <v>42948</v>
      </c>
    </row>
    <row r="90" spans="1:31" x14ac:dyDescent="0.3">
      <c r="A90" s="47" t="s">
        <v>1518</v>
      </c>
      <c r="B90" s="94" t="s">
        <v>7358</v>
      </c>
      <c r="D90" s="94" t="s">
        <v>49</v>
      </c>
      <c r="E90" s="94" t="s">
        <v>49</v>
      </c>
      <c r="F90" s="94" t="s">
        <v>265</v>
      </c>
      <c r="G90" s="94" t="s">
        <v>1517</v>
      </c>
      <c r="H90" s="94"/>
      <c r="I90" s="95"/>
      <c r="J90" s="95" t="s">
        <v>52</v>
      </c>
      <c r="K90" s="95">
        <v>0</v>
      </c>
      <c r="L90" s="94" t="str">
        <f t="shared" si="3"/>
        <v>E-UPV---Gen-0</v>
      </c>
      <c r="M90" s="47" t="s">
        <v>7461</v>
      </c>
      <c r="N90" s="94" t="s">
        <v>1</v>
      </c>
      <c r="O90" s="96"/>
      <c r="P90" s="96">
        <v>6.3</v>
      </c>
      <c r="Q90" s="123">
        <f t="shared" si="4"/>
        <v>22.053547500000001</v>
      </c>
      <c r="R90" s="97">
        <v>22.02</v>
      </c>
      <c r="S90" s="97">
        <f t="shared" si="5"/>
        <v>3.3547500000000001E-2</v>
      </c>
      <c r="T90" s="96"/>
      <c r="U90" s="145">
        <v>50</v>
      </c>
      <c r="V90" s="96"/>
      <c r="Y90" s="145" t="s">
        <v>71</v>
      </c>
      <c r="Z90" s="96"/>
      <c r="AA90" s="96"/>
      <c r="AB90" s="96" t="s">
        <v>267</v>
      </c>
      <c r="AD90" s="96" t="s">
        <v>2030</v>
      </c>
      <c r="AE90" s="124">
        <v>42948</v>
      </c>
    </row>
    <row r="91" spans="1:31" x14ac:dyDescent="0.3">
      <c r="A91" s="94" t="s">
        <v>831</v>
      </c>
      <c r="B91" s="94" t="s">
        <v>7358</v>
      </c>
      <c r="D91" s="94" t="s">
        <v>49</v>
      </c>
      <c r="E91" s="94" t="s">
        <v>49</v>
      </c>
      <c r="F91" s="94" t="s">
        <v>265</v>
      </c>
      <c r="G91" s="94" t="s">
        <v>830</v>
      </c>
      <c r="H91" s="94"/>
      <c r="I91" s="95"/>
      <c r="J91" s="95" t="s">
        <v>52</v>
      </c>
      <c r="K91" s="95">
        <v>0</v>
      </c>
      <c r="L91" s="94" t="str">
        <f t="shared" si="3"/>
        <v>E-Rod---Gen-0</v>
      </c>
      <c r="M91" s="94" t="s">
        <v>831</v>
      </c>
      <c r="N91" s="94" t="s">
        <v>1</v>
      </c>
      <c r="O91" s="96"/>
      <c r="P91" s="96">
        <v>1.8180000000000001</v>
      </c>
      <c r="Q91" s="123">
        <f t="shared" si="4"/>
        <v>5.6808808499999994</v>
      </c>
      <c r="R91" s="97">
        <v>5.6711999999999998</v>
      </c>
      <c r="S91" s="97">
        <f t="shared" si="5"/>
        <v>9.6808499999999995E-3</v>
      </c>
      <c r="T91" s="96"/>
      <c r="U91" s="145">
        <v>50</v>
      </c>
      <c r="V91" s="96"/>
      <c r="Y91" s="145" t="s">
        <v>71</v>
      </c>
      <c r="Z91" s="96"/>
      <c r="AA91" s="96"/>
      <c r="AB91" s="96" t="s">
        <v>832</v>
      </c>
      <c r="AD91" s="96" t="s">
        <v>2033</v>
      </c>
      <c r="AE91" s="124">
        <v>42948</v>
      </c>
    </row>
    <row r="92" spans="1:31" x14ac:dyDescent="0.3">
      <c r="A92" s="125" t="s">
        <v>941</v>
      </c>
      <c r="B92" s="94" t="s">
        <v>7358</v>
      </c>
      <c r="D92" s="94" t="s">
        <v>49</v>
      </c>
      <c r="E92" s="94" t="s">
        <v>49</v>
      </c>
      <c r="F92" s="94" t="s">
        <v>265</v>
      </c>
      <c r="G92" s="94" t="s">
        <v>939</v>
      </c>
      <c r="H92" s="94" t="s">
        <v>940</v>
      </c>
      <c r="I92" s="95"/>
      <c r="J92" s="95" t="s">
        <v>52</v>
      </c>
      <c r="K92" s="95">
        <v>0</v>
      </c>
      <c r="L92" s="94" t="str">
        <f t="shared" si="3"/>
        <v>E-Tap-50x6--Gen-0</v>
      </c>
      <c r="M92" s="125" t="s">
        <v>941</v>
      </c>
      <c r="N92" s="94" t="s">
        <v>1</v>
      </c>
      <c r="O92" s="96"/>
      <c r="P92" s="96">
        <v>2.68</v>
      </c>
      <c r="Q92" s="123">
        <f t="shared" si="4"/>
        <v>18.094771000000001</v>
      </c>
      <c r="R92" s="97">
        <v>17.815000000000001</v>
      </c>
      <c r="S92" s="97">
        <f t="shared" si="5"/>
        <v>1.4271000000000001E-2</v>
      </c>
      <c r="T92" s="96">
        <v>0.26550000000000001</v>
      </c>
      <c r="U92" s="145">
        <v>50</v>
      </c>
      <c r="V92" s="96"/>
      <c r="Y92" s="145" t="s">
        <v>71</v>
      </c>
      <c r="Z92" s="96"/>
      <c r="AA92" s="96"/>
      <c r="AB92" s="96" t="s">
        <v>832</v>
      </c>
      <c r="AD92" s="96" t="s">
        <v>2036</v>
      </c>
      <c r="AE92" s="124">
        <v>42948</v>
      </c>
    </row>
    <row r="93" spans="1:31" x14ac:dyDescent="0.3">
      <c r="A93" s="47" t="s">
        <v>273</v>
      </c>
      <c r="B93" s="94" t="s">
        <v>7358</v>
      </c>
      <c r="D93" s="94" t="s">
        <v>49</v>
      </c>
      <c r="E93" s="94" t="s">
        <v>49</v>
      </c>
      <c r="F93" s="94" t="s">
        <v>269</v>
      </c>
      <c r="G93" s="94" t="s">
        <v>270</v>
      </c>
      <c r="H93" s="94" t="s">
        <v>271</v>
      </c>
      <c r="I93" s="95" t="s">
        <v>272</v>
      </c>
      <c r="J93" s="95" t="s">
        <v>52</v>
      </c>
      <c r="K93" s="95">
        <v>0</v>
      </c>
      <c r="L93" s="94" t="str">
        <f t="shared" si="3"/>
        <v>E-Duc-BT-dra-Gen-0</v>
      </c>
      <c r="M93" s="47" t="s">
        <v>273</v>
      </c>
      <c r="N93" s="94" t="s">
        <v>0</v>
      </c>
      <c r="O93" s="96"/>
      <c r="P93" s="96">
        <v>668.5</v>
      </c>
      <c r="Q93" s="123">
        <f t="shared" si="4"/>
        <v>357.21583906721895</v>
      </c>
      <c r="R93" s="97">
        <v>353.16207656721895</v>
      </c>
      <c r="S93" s="97">
        <f t="shared" si="5"/>
        <v>3.5597624999999997</v>
      </c>
      <c r="T93" s="96">
        <v>0.49399999999999999</v>
      </c>
      <c r="U93" s="145">
        <v>50</v>
      </c>
      <c r="V93" s="96"/>
      <c r="Y93" s="145" t="s">
        <v>71</v>
      </c>
      <c r="Z93" s="96"/>
      <c r="AA93" s="96"/>
      <c r="AB93" s="146" t="s">
        <v>274</v>
      </c>
      <c r="AD93" s="96" t="s">
        <v>2039</v>
      </c>
      <c r="AE93" s="124">
        <v>42948</v>
      </c>
    </row>
    <row r="94" spans="1:31" x14ac:dyDescent="0.3">
      <c r="A94" s="94" t="s">
        <v>277</v>
      </c>
      <c r="B94" s="94" t="s">
        <v>7358</v>
      </c>
      <c r="D94" s="94" t="s">
        <v>49</v>
      </c>
      <c r="E94" s="94" t="s">
        <v>49</v>
      </c>
      <c r="F94" s="94" t="s">
        <v>269</v>
      </c>
      <c r="G94" s="94" t="s">
        <v>270</v>
      </c>
      <c r="H94" s="94" t="s">
        <v>271</v>
      </c>
      <c r="I94" s="95" t="s">
        <v>276</v>
      </c>
      <c r="J94" s="95" t="s">
        <v>52</v>
      </c>
      <c r="K94" s="95">
        <v>0</v>
      </c>
      <c r="L94" s="94" t="str">
        <f t="shared" si="3"/>
        <v>E-Duc-BT-duc-Gen-0</v>
      </c>
      <c r="M94" s="94" t="s">
        <v>277</v>
      </c>
      <c r="N94" s="94" t="s">
        <v>1</v>
      </c>
      <c r="O94" s="96"/>
      <c r="P94" s="96">
        <v>1.7</v>
      </c>
      <c r="Q94" s="123">
        <f t="shared" si="4"/>
        <v>107.23674603652499</v>
      </c>
      <c r="R94" s="97">
        <f>107.227693536525-T94</f>
        <v>107.179893536525</v>
      </c>
      <c r="S94" s="97">
        <f t="shared" si="5"/>
        <v>9.0524999999999998E-3</v>
      </c>
      <c r="T94" s="96">
        <v>4.7800000000000002E-2</v>
      </c>
      <c r="U94" s="145">
        <v>50</v>
      </c>
      <c r="V94" s="96"/>
      <c r="Y94" s="145" t="s">
        <v>71</v>
      </c>
      <c r="Z94" s="96"/>
      <c r="AA94" s="96"/>
      <c r="AB94" s="146" t="s">
        <v>274</v>
      </c>
      <c r="AD94" s="96" t="s">
        <v>2042</v>
      </c>
      <c r="AE94" s="124">
        <v>42948</v>
      </c>
    </row>
    <row r="95" spans="1:31" x14ac:dyDescent="0.3">
      <c r="A95" s="94" t="s">
        <v>281</v>
      </c>
      <c r="B95" s="94" t="s">
        <v>7358</v>
      </c>
      <c r="D95" s="94" t="s">
        <v>49</v>
      </c>
      <c r="E95" s="94" t="s">
        <v>49</v>
      </c>
      <c r="F95" s="94" t="s">
        <v>269</v>
      </c>
      <c r="G95" s="94" t="s">
        <v>270</v>
      </c>
      <c r="H95" s="94" t="s">
        <v>279</v>
      </c>
      <c r="I95" s="95" t="s">
        <v>280</v>
      </c>
      <c r="J95" s="95" t="s">
        <v>52</v>
      </c>
      <c r="K95" s="95">
        <v>0</v>
      </c>
      <c r="L95" s="94" t="str">
        <f t="shared" si="3"/>
        <v>E-Duc-Earth -pit-Gen-0</v>
      </c>
      <c r="M95" s="94" t="s">
        <v>281</v>
      </c>
      <c r="N95" s="94" t="s">
        <v>0</v>
      </c>
      <c r="O95" s="96"/>
      <c r="P95" s="96">
        <v>2325.4</v>
      </c>
      <c r="Q95" s="123">
        <f t="shared" si="4"/>
        <v>1236.2447169427801</v>
      </c>
      <c r="R95" s="97">
        <v>1223.31196194278</v>
      </c>
      <c r="S95" s="97">
        <f t="shared" si="5"/>
        <v>12.382755000000001</v>
      </c>
      <c r="T95" s="96">
        <v>0.55000000000000004</v>
      </c>
      <c r="U95" s="145">
        <v>50</v>
      </c>
      <c r="V95" s="96"/>
      <c r="Y95" s="145" t="s">
        <v>71</v>
      </c>
      <c r="Z95" s="96"/>
      <c r="AA95" s="96"/>
      <c r="AB95" s="146" t="s">
        <v>274</v>
      </c>
      <c r="AD95" s="96" t="s">
        <v>2046</v>
      </c>
      <c r="AE95" s="124">
        <v>42948</v>
      </c>
    </row>
    <row r="96" spans="1:31" x14ac:dyDescent="0.3">
      <c r="A96" s="94" t="s">
        <v>284</v>
      </c>
      <c r="B96" s="94" t="s">
        <v>7358</v>
      </c>
      <c r="D96" s="94" t="s">
        <v>49</v>
      </c>
      <c r="E96" s="94" t="s">
        <v>49</v>
      </c>
      <c r="F96" s="94" t="s">
        <v>269</v>
      </c>
      <c r="G96" s="94" t="s">
        <v>270</v>
      </c>
      <c r="H96" s="94" t="s">
        <v>283</v>
      </c>
      <c r="I96" s="95"/>
      <c r="J96" s="95" t="s">
        <v>52</v>
      </c>
      <c r="K96" s="95">
        <v>0</v>
      </c>
      <c r="L96" s="94" t="str">
        <f t="shared" si="3"/>
        <v>E-Duc-Earthi--Gen-0</v>
      </c>
      <c r="M96" s="94" t="s">
        <v>284</v>
      </c>
      <c r="N96" s="94" t="s">
        <v>1</v>
      </c>
      <c r="O96" s="96"/>
      <c r="P96" s="96">
        <v>1.57</v>
      </c>
      <c r="Q96" s="123">
        <f t="shared" si="4"/>
        <v>3.68110983947079</v>
      </c>
      <c r="R96" s="97">
        <f>3.67274958947079-T96</f>
        <v>3.6249495894707899</v>
      </c>
      <c r="S96" s="97">
        <f t="shared" si="5"/>
        <v>8.3602499999999996E-3</v>
      </c>
      <c r="T96" s="96">
        <v>4.7800000000000002E-2</v>
      </c>
      <c r="U96" s="145">
        <v>50</v>
      </c>
      <c r="V96" s="96"/>
      <c r="Y96" s="145" t="s">
        <v>71</v>
      </c>
      <c r="Z96" s="96"/>
      <c r="AA96" s="96"/>
      <c r="AB96" s="146" t="s">
        <v>274</v>
      </c>
      <c r="AD96" s="96" t="s">
        <v>2049</v>
      </c>
      <c r="AE96" s="124">
        <v>42948</v>
      </c>
    </row>
    <row r="97" spans="1:33" x14ac:dyDescent="0.3">
      <c r="A97" s="94" t="s">
        <v>287</v>
      </c>
      <c r="B97" s="94" t="s">
        <v>7358</v>
      </c>
      <c r="D97" s="94" t="s">
        <v>49</v>
      </c>
      <c r="E97" s="94" t="s">
        <v>49</v>
      </c>
      <c r="F97" s="94" t="s">
        <v>269</v>
      </c>
      <c r="G97" s="94" t="s">
        <v>270</v>
      </c>
      <c r="H97" s="94" t="s">
        <v>286</v>
      </c>
      <c r="I97" s="95" t="s">
        <v>22</v>
      </c>
      <c r="J97" s="95" t="s">
        <v>52</v>
      </c>
      <c r="K97" s="95">
        <v>0</v>
      </c>
      <c r="L97" s="94" t="str">
        <f t="shared" si="3"/>
        <v>E-Duc-Extra -Con-Gen-0</v>
      </c>
      <c r="M97" s="94" t="s">
        <v>287</v>
      </c>
      <c r="N97" s="94" t="s">
        <v>1</v>
      </c>
      <c r="O97" s="96"/>
      <c r="P97" s="96">
        <v>188</v>
      </c>
      <c r="Q97" s="123">
        <f t="shared" si="4"/>
        <v>20.553100000000001</v>
      </c>
      <c r="R97" s="97">
        <v>19.552</v>
      </c>
      <c r="S97" s="97">
        <f t="shared" si="5"/>
        <v>1.0011000000000001</v>
      </c>
      <c r="T97" s="96"/>
      <c r="U97" s="145">
        <v>50</v>
      </c>
      <c r="V97" s="96"/>
      <c r="Y97" s="145" t="s">
        <v>71</v>
      </c>
      <c r="Z97" s="96"/>
      <c r="AA97" s="96"/>
      <c r="AB97" s="147" t="s">
        <v>274</v>
      </c>
      <c r="AD97" s="96" t="s">
        <v>2053</v>
      </c>
      <c r="AE97" s="124">
        <v>42948</v>
      </c>
    </row>
    <row r="98" spans="1:33" x14ac:dyDescent="0.3">
      <c r="A98" s="94" t="s">
        <v>289</v>
      </c>
      <c r="B98" s="94" t="s">
        <v>7358</v>
      </c>
      <c r="D98" s="94" t="s">
        <v>49</v>
      </c>
      <c r="E98" s="94" t="s">
        <v>49</v>
      </c>
      <c r="F98" s="94" t="s">
        <v>269</v>
      </c>
      <c r="G98" s="94" t="s">
        <v>270</v>
      </c>
      <c r="H98" s="94" t="s">
        <v>286</v>
      </c>
      <c r="I98" s="95"/>
      <c r="J98" s="95" t="s">
        <v>52</v>
      </c>
      <c r="K98" s="95">
        <v>0</v>
      </c>
      <c r="L98" s="94" t="str">
        <f t="shared" si="3"/>
        <v>E-Duc-Extra --Gen-0</v>
      </c>
      <c r="M98" s="94" t="s">
        <v>289</v>
      </c>
      <c r="N98" s="94" t="s">
        <v>1</v>
      </c>
      <c r="O98" s="96"/>
      <c r="P98" s="96">
        <v>188</v>
      </c>
      <c r="Q98" s="123">
        <f t="shared" si="4"/>
        <v>20.553100000000001</v>
      </c>
      <c r="R98" s="97">
        <v>19.552</v>
      </c>
      <c r="S98" s="97">
        <f t="shared" si="5"/>
        <v>1.0011000000000001</v>
      </c>
      <c r="T98" s="96"/>
      <c r="U98" s="145">
        <v>50</v>
      </c>
      <c r="V98" s="96"/>
      <c r="Y98" s="145" t="s">
        <v>71</v>
      </c>
      <c r="Z98" s="96"/>
      <c r="AA98" s="96"/>
      <c r="AB98" s="147" t="s">
        <v>274</v>
      </c>
      <c r="AD98" s="96" t="s">
        <v>2056</v>
      </c>
      <c r="AE98" s="124">
        <v>42948</v>
      </c>
    </row>
    <row r="99" spans="1:33" x14ac:dyDescent="0.3">
      <c r="A99" s="131" t="s">
        <v>292</v>
      </c>
      <c r="B99" s="94" t="s">
        <v>7358</v>
      </c>
      <c r="D99" s="94" t="s">
        <v>49</v>
      </c>
      <c r="E99" s="94" t="s">
        <v>49</v>
      </c>
      <c r="F99" s="94" t="s">
        <v>269</v>
      </c>
      <c r="G99" s="94" t="s">
        <v>270</v>
      </c>
      <c r="H99" s="94" t="s">
        <v>291</v>
      </c>
      <c r="I99" s="95"/>
      <c r="J99" s="95" t="s">
        <v>52</v>
      </c>
      <c r="K99" s="95">
        <v>0</v>
      </c>
      <c r="L99" s="94" t="str">
        <f t="shared" si="3"/>
        <v>E-Duc-Power --Gen-0</v>
      </c>
      <c r="M99" s="131" t="s">
        <v>292</v>
      </c>
      <c r="N99" s="94" t="s">
        <v>1</v>
      </c>
      <c r="O99" s="96"/>
      <c r="P99" s="96">
        <v>1.57</v>
      </c>
      <c r="Q99" s="123">
        <f t="shared" si="4"/>
        <v>3.68110983947079</v>
      </c>
      <c r="R99" s="97">
        <f>3.67274958947079-T99</f>
        <v>3.6249495894707899</v>
      </c>
      <c r="S99" s="97">
        <f t="shared" si="5"/>
        <v>8.3602499999999996E-3</v>
      </c>
      <c r="T99" s="96">
        <v>4.7800000000000002E-2</v>
      </c>
      <c r="U99" s="145">
        <v>50</v>
      </c>
      <c r="V99" s="96"/>
      <c r="Y99" s="145" t="s">
        <v>71</v>
      </c>
      <c r="Z99" s="96"/>
      <c r="AA99" s="96"/>
      <c r="AB99" s="147" t="s">
        <v>274</v>
      </c>
      <c r="AD99" s="96" t="s">
        <v>2060</v>
      </c>
      <c r="AE99" s="124">
        <v>42948</v>
      </c>
    </row>
    <row r="100" spans="1:33" x14ac:dyDescent="0.3">
      <c r="A100" s="94" t="s">
        <v>1478</v>
      </c>
      <c r="B100" s="94" t="s">
        <v>7358</v>
      </c>
      <c r="D100" s="94" t="s">
        <v>49</v>
      </c>
      <c r="E100" s="94" t="s">
        <v>49</v>
      </c>
      <c r="F100" s="94" t="s">
        <v>269</v>
      </c>
      <c r="G100" s="94" t="s">
        <v>1475</v>
      </c>
      <c r="H100" s="94" t="s">
        <v>1476</v>
      </c>
      <c r="I100" s="95" t="s">
        <v>1477</v>
      </c>
      <c r="J100" s="95" t="s">
        <v>52</v>
      </c>
      <c r="K100" s="95">
        <v>0</v>
      </c>
      <c r="L100" s="94" t="str">
        <f t="shared" si="3"/>
        <v>E-Tre-Cable -11.-Gen-0</v>
      </c>
      <c r="M100" s="94" t="s">
        <v>7462</v>
      </c>
      <c r="N100" s="94" t="s">
        <v>1</v>
      </c>
      <c r="O100" s="96"/>
      <c r="P100" s="96">
        <v>1157.55</v>
      </c>
      <c r="Q100" s="123">
        <f t="shared" si="4"/>
        <v>306.35395375000002</v>
      </c>
      <c r="R100" s="97">
        <f>300.19-T100</f>
        <v>299.73399999999998</v>
      </c>
      <c r="S100" s="97">
        <f t="shared" si="5"/>
        <v>6.1639537499999992</v>
      </c>
      <c r="T100" s="96">
        <v>0.45600000000000002</v>
      </c>
      <c r="U100" s="145">
        <v>50</v>
      </c>
      <c r="V100" s="96"/>
      <c r="Y100" s="145" t="s">
        <v>71</v>
      </c>
      <c r="Z100" s="96"/>
      <c r="AA100" s="96"/>
      <c r="AB100" s="96" t="s">
        <v>1479</v>
      </c>
      <c r="AD100" s="96" t="s">
        <v>2063</v>
      </c>
      <c r="AE100" s="124">
        <v>42948</v>
      </c>
    </row>
    <row r="101" spans="1:33" x14ac:dyDescent="0.3">
      <c r="A101" s="94" t="s">
        <v>1482</v>
      </c>
      <c r="B101" s="94" t="s">
        <v>7358</v>
      </c>
      <c r="D101" s="94" t="s">
        <v>49</v>
      </c>
      <c r="E101" s="94" t="s">
        <v>49</v>
      </c>
      <c r="F101" s="94" t="s">
        <v>269</v>
      </c>
      <c r="G101" s="94" t="s">
        <v>1475</v>
      </c>
      <c r="H101" s="94" t="s">
        <v>1476</v>
      </c>
      <c r="I101" s="95" t="s">
        <v>1481</v>
      </c>
      <c r="J101" s="95" t="s">
        <v>52</v>
      </c>
      <c r="K101" s="95">
        <v>0</v>
      </c>
      <c r="L101" s="94" t="str">
        <f t="shared" si="3"/>
        <v>E-Tre-Cable -2T-Gen-0</v>
      </c>
      <c r="M101" s="94" t="s">
        <v>7463</v>
      </c>
      <c r="N101" s="94" t="s">
        <v>1</v>
      </c>
      <c r="O101" s="96"/>
      <c r="P101" s="96">
        <v>1094.1199999999999</v>
      </c>
      <c r="Q101" s="123">
        <f t="shared" si="4"/>
        <v>138.51832253652501</v>
      </c>
      <c r="R101" s="97">
        <f>132.692133536525-T101</f>
        <v>132.23613353652502</v>
      </c>
      <c r="S101" s="97">
        <f t="shared" si="5"/>
        <v>5.8261889999999994</v>
      </c>
      <c r="T101" s="96">
        <v>0.45600000000000002</v>
      </c>
      <c r="U101" s="145">
        <v>50</v>
      </c>
      <c r="V101" s="96"/>
      <c r="Y101" s="145" t="s">
        <v>71</v>
      </c>
      <c r="Z101" s="96"/>
      <c r="AA101" s="96"/>
      <c r="AB101" s="96" t="s">
        <v>1479</v>
      </c>
      <c r="AD101" s="96" t="s">
        <v>2066</v>
      </c>
      <c r="AE101" s="124">
        <v>42948</v>
      </c>
    </row>
    <row r="102" spans="1:33" x14ac:dyDescent="0.3">
      <c r="A102" s="94" t="s">
        <v>1485</v>
      </c>
      <c r="B102" s="94" t="s">
        <v>7358</v>
      </c>
      <c r="D102" s="94" t="s">
        <v>49</v>
      </c>
      <c r="E102" s="94" t="s">
        <v>49</v>
      </c>
      <c r="F102" s="94" t="s">
        <v>269</v>
      </c>
      <c r="G102" s="94" t="s">
        <v>1475</v>
      </c>
      <c r="H102" s="94" t="s">
        <v>1476</v>
      </c>
      <c r="I102" s="95" t="s">
        <v>1484</v>
      </c>
      <c r="J102" s="95" t="s">
        <v>52</v>
      </c>
      <c r="K102" s="95">
        <v>0</v>
      </c>
      <c r="L102" s="94" t="str">
        <f t="shared" si="3"/>
        <v>E-Tre-Cable -Sea-Gen-0</v>
      </c>
      <c r="M102" s="94" t="s">
        <v>7464</v>
      </c>
      <c r="N102" s="94" t="s">
        <v>1</v>
      </c>
      <c r="O102" s="96"/>
      <c r="P102" s="96">
        <v>1094.1199999999999</v>
      </c>
      <c r="Q102" s="123">
        <f t="shared" si="4"/>
        <v>138.51832253652501</v>
      </c>
      <c r="R102" s="97">
        <f>132.692133536525-T102</f>
        <v>132.23613353652502</v>
      </c>
      <c r="S102" s="97">
        <f t="shared" si="5"/>
        <v>5.8261889999999994</v>
      </c>
      <c r="T102" s="96">
        <v>0.45600000000000002</v>
      </c>
      <c r="U102" s="145">
        <v>50</v>
      </c>
      <c r="V102" s="96"/>
      <c r="Y102" s="145" t="s">
        <v>71</v>
      </c>
      <c r="Z102" s="96"/>
      <c r="AA102" s="96"/>
      <c r="AB102" s="96" t="s">
        <v>1479</v>
      </c>
      <c r="AD102" s="96" t="s">
        <v>2070</v>
      </c>
      <c r="AE102" s="124">
        <v>42948</v>
      </c>
    </row>
    <row r="103" spans="1:33" x14ac:dyDescent="0.3">
      <c r="A103" s="94" t="s">
        <v>1489</v>
      </c>
      <c r="B103" s="94" t="s">
        <v>7358</v>
      </c>
      <c r="D103" s="94" t="s">
        <v>49</v>
      </c>
      <c r="E103" s="94" t="s">
        <v>49</v>
      </c>
      <c r="F103" s="94" t="s">
        <v>269</v>
      </c>
      <c r="G103" s="94" t="s">
        <v>1475</v>
      </c>
      <c r="H103" s="94" t="s">
        <v>1487</v>
      </c>
      <c r="I103" s="95" t="s">
        <v>1488</v>
      </c>
      <c r="J103" s="95" t="s">
        <v>52</v>
      </c>
      <c r="K103" s="95">
        <v>0</v>
      </c>
      <c r="L103" s="94" t="str">
        <f t="shared" si="3"/>
        <v>E-Tre-EO-1.5-Gen-0</v>
      </c>
      <c r="M103" s="94" t="s">
        <v>1489</v>
      </c>
      <c r="N103" s="94" t="s">
        <v>1</v>
      </c>
      <c r="O103" s="96"/>
      <c r="P103" s="96">
        <v>64.2</v>
      </c>
      <c r="Q103" s="123">
        <f t="shared" si="4"/>
        <v>520.36186499999997</v>
      </c>
      <c r="R103" s="97">
        <v>520.02</v>
      </c>
      <c r="S103" s="97">
        <f t="shared" si="5"/>
        <v>0.34186500000000003</v>
      </c>
      <c r="T103" s="96"/>
      <c r="U103" s="145">
        <v>50</v>
      </c>
      <c r="V103" s="96"/>
      <c r="Y103" s="145" t="s">
        <v>71</v>
      </c>
      <c r="Z103" s="96"/>
      <c r="AA103" s="96"/>
      <c r="AB103" s="96" t="s">
        <v>1479</v>
      </c>
      <c r="AD103" s="96" t="s">
        <v>578</v>
      </c>
      <c r="AE103" s="127">
        <v>44251</v>
      </c>
      <c r="AF103" s="94" t="s">
        <v>56</v>
      </c>
    </row>
    <row r="104" spans="1:33" x14ac:dyDescent="0.3">
      <c r="A104" s="94" t="s">
        <v>1492</v>
      </c>
      <c r="B104" s="94" t="s">
        <v>7358</v>
      </c>
      <c r="D104" s="94" t="s">
        <v>49</v>
      </c>
      <c r="E104" s="94" t="s">
        <v>49</v>
      </c>
      <c r="F104" s="94" t="s">
        <v>269</v>
      </c>
      <c r="G104" s="94" t="s">
        <v>1475</v>
      </c>
      <c r="H104" s="94" t="s">
        <v>1491</v>
      </c>
      <c r="I104" s="95" t="s">
        <v>1477</v>
      </c>
      <c r="J104" s="95" t="s">
        <v>52</v>
      </c>
      <c r="K104" s="95">
        <v>0</v>
      </c>
      <c r="L104" s="94" t="str">
        <f t="shared" si="3"/>
        <v>E-Tre-GIB Tr-11.-Gen-0</v>
      </c>
      <c r="M104" s="94" t="s">
        <v>1492</v>
      </c>
      <c r="N104" s="94" t="s">
        <v>1</v>
      </c>
      <c r="O104" s="96"/>
      <c r="P104" s="96">
        <v>2894.72</v>
      </c>
      <c r="Q104" s="123">
        <f t="shared" si="4"/>
        <v>830.99134484963201</v>
      </c>
      <c r="R104" s="97">
        <v>813.83696084963196</v>
      </c>
      <c r="S104" s="97">
        <f t="shared" si="5"/>
        <v>15.414383999999998</v>
      </c>
      <c r="T104" s="96">
        <v>1.74</v>
      </c>
      <c r="U104" s="145">
        <v>50</v>
      </c>
      <c r="V104" s="96"/>
      <c r="Y104" s="145" t="s">
        <v>71</v>
      </c>
      <c r="Z104" s="96"/>
      <c r="AA104" s="96"/>
      <c r="AB104" s="96" t="s">
        <v>1479</v>
      </c>
      <c r="AD104" s="96" t="s">
        <v>578</v>
      </c>
      <c r="AE104" s="127">
        <v>44251</v>
      </c>
      <c r="AF104" s="94" t="s">
        <v>56</v>
      </c>
    </row>
    <row r="105" spans="1:33" x14ac:dyDescent="0.3">
      <c r="A105" s="94" t="s">
        <v>1494</v>
      </c>
      <c r="B105" s="94" t="s">
        <v>7358</v>
      </c>
      <c r="D105" s="94" t="s">
        <v>49</v>
      </c>
      <c r="E105" s="94" t="s">
        <v>49</v>
      </c>
      <c r="F105" s="94" t="s">
        <v>269</v>
      </c>
      <c r="G105" s="94" t="s">
        <v>1475</v>
      </c>
      <c r="H105" s="94" t="s">
        <v>1491</v>
      </c>
      <c r="I105" s="95" t="s">
        <v>1481</v>
      </c>
      <c r="J105" s="95" t="s">
        <v>52</v>
      </c>
      <c r="K105" s="95">
        <v>0</v>
      </c>
      <c r="L105" s="94" t="str">
        <f t="shared" si="3"/>
        <v>E-Tre-GIB Tr-2T-Gen-0</v>
      </c>
      <c r="M105" s="94" t="s">
        <v>1494</v>
      </c>
      <c r="N105" s="94" t="s">
        <v>1</v>
      </c>
      <c r="O105" s="96"/>
      <c r="P105" s="96">
        <v>2595.65</v>
      </c>
      <c r="Q105" s="123">
        <f t="shared" si="4"/>
        <v>829.39879709963202</v>
      </c>
      <c r="R105" s="97">
        <f>815.576960849632-T105</f>
        <v>813.83696084963196</v>
      </c>
      <c r="S105" s="97">
        <f t="shared" si="5"/>
        <v>13.821836249999999</v>
      </c>
      <c r="T105" s="96">
        <v>1.74</v>
      </c>
      <c r="U105" s="145">
        <v>50</v>
      </c>
      <c r="V105" s="96"/>
      <c r="Y105" s="145" t="s">
        <v>71</v>
      </c>
      <c r="Z105" s="96"/>
      <c r="AA105" s="96"/>
      <c r="AB105" s="96" t="s">
        <v>1479</v>
      </c>
      <c r="AD105" s="96" t="s">
        <v>578</v>
      </c>
      <c r="AE105" s="127">
        <v>44251</v>
      </c>
      <c r="AF105" s="94" t="s">
        <v>56</v>
      </c>
    </row>
    <row r="106" spans="1:33" x14ac:dyDescent="0.3">
      <c r="A106" s="94" t="s">
        <v>1497</v>
      </c>
      <c r="B106" s="94" t="s">
        <v>7358</v>
      </c>
      <c r="D106" s="94" t="s">
        <v>49</v>
      </c>
      <c r="E106" s="94" t="s">
        <v>49</v>
      </c>
      <c r="F106" s="94" t="s">
        <v>269</v>
      </c>
      <c r="G106" s="94" t="s">
        <v>1475</v>
      </c>
      <c r="H106" s="94" t="s">
        <v>1496</v>
      </c>
      <c r="I106" s="95" t="s">
        <v>1477</v>
      </c>
      <c r="J106" s="95" t="s">
        <v>52</v>
      </c>
      <c r="K106" s="95">
        <v>0</v>
      </c>
      <c r="L106" s="94" t="str">
        <f t="shared" si="3"/>
        <v>E-Tre-Multic-11.-Gen-0</v>
      </c>
      <c r="M106" s="94" t="s">
        <v>1497</v>
      </c>
      <c r="N106" s="94" t="s">
        <v>1</v>
      </c>
      <c r="O106" s="96"/>
      <c r="P106" s="96">
        <v>1186.6099999999999</v>
      </c>
      <c r="Q106" s="123">
        <f t="shared" si="4"/>
        <v>314.03869825000004</v>
      </c>
      <c r="R106" s="97">
        <f>307.72-T106</f>
        <v>307.26400000000001</v>
      </c>
      <c r="S106" s="97">
        <f t="shared" si="5"/>
        <v>6.3186982499999997</v>
      </c>
      <c r="T106" s="96">
        <v>0.45600000000000002</v>
      </c>
      <c r="U106" s="145">
        <v>50</v>
      </c>
      <c r="V106" s="96"/>
      <c r="Y106" s="145" t="s">
        <v>71</v>
      </c>
      <c r="Z106" s="96"/>
      <c r="AA106" s="96"/>
      <c r="AB106" s="96" t="s">
        <v>1479</v>
      </c>
      <c r="AD106" s="96" t="s">
        <v>578</v>
      </c>
      <c r="AE106" s="127">
        <v>44251</v>
      </c>
      <c r="AF106" s="94" t="s">
        <v>56</v>
      </c>
      <c r="AG106" s="94" t="s">
        <v>843</v>
      </c>
    </row>
    <row r="107" spans="1:33" x14ac:dyDescent="0.3">
      <c r="A107" s="94" t="s">
        <v>1499</v>
      </c>
      <c r="B107" s="94" t="s">
        <v>7358</v>
      </c>
      <c r="D107" s="94" t="s">
        <v>49</v>
      </c>
      <c r="E107" s="94" t="s">
        <v>49</v>
      </c>
      <c r="F107" s="94" t="s">
        <v>269</v>
      </c>
      <c r="G107" s="94" t="s">
        <v>1475</v>
      </c>
      <c r="H107" s="94" t="s">
        <v>1496</v>
      </c>
      <c r="I107" s="95" t="s">
        <v>1481</v>
      </c>
      <c r="J107" s="95" t="s">
        <v>52</v>
      </c>
      <c r="K107" s="95">
        <v>0</v>
      </c>
      <c r="L107" s="94" t="str">
        <f t="shared" si="3"/>
        <v>E-Tre-Multic-2T-Gen-0</v>
      </c>
      <c r="M107" s="94" t="s">
        <v>7465</v>
      </c>
      <c r="N107" s="94" t="s">
        <v>1</v>
      </c>
      <c r="O107" s="96"/>
      <c r="P107" s="96">
        <v>847.66</v>
      </c>
      <c r="Q107" s="123">
        <f t="shared" si="4"/>
        <v>111.86985603652499</v>
      </c>
      <c r="R107" s="97">
        <f>107.227693536525-T110</f>
        <v>106.90006653652499</v>
      </c>
      <c r="S107" s="97">
        <f t="shared" si="5"/>
        <v>4.5137894999999997</v>
      </c>
      <c r="T107" s="96">
        <v>0.45600000000000002</v>
      </c>
      <c r="U107" s="145">
        <v>50</v>
      </c>
      <c r="V107" s="96"/>
      <c r="Y107" s="145" t="s">
        <v>71</v>
      </c>
      <c r="Z107" s="96"/>
      <c r="AA107" s="96"/>
      <c r="AB107" s="96" t="s">
        <v>1479</v>
      </c>
      <c r="AD107" s="96" t="s">
        <v>578</v>
      </c>
      <c r="AE107" s="127">
        <v>44251</v>
      </c>
      <c r="AF107" s="94" t="s">
        <v>56</v>
      </c>
    </row>
    <row r="108" spans="1:33" x14ac:dyDescent="0.3">
      <c r="A108" s="94" t="s">
        <v>1502</v>
      </c>
      <c r="B108" s="94" t="s">
        <v>7358</v>
      </c>
      <c r="D108" s="94" t="s">
        <v>49</v>
      </c>
      <c r="E108" s="94" t="s">
        <v>49</v>
      </c>
      <c r="F108" s="94" t="s">
        <v>269</v>
      </c>
      <c r="G108" s="94" t="s">
        <v>1475</v>
      </c>
      <c r="H108" s="94" t="s">
        <v>1496</v>
      </c>
      <c r="I108" s="95" t="s">
        <v>1501</v>
      </c>
      <c r="J108" s="95" t="s">
        <v>52</v>
      </c>
      <c r="K108" s="95">
        <v>0</v>
      </c>
      <c r="L108" s="94" t="str">
        <f t="shared" si="3"/>
        <v>E-Tre-Multic-5T-Gen-0</v>
      </c>
      <c r="M108" s="94" t="s">
        <v>1502</v>
      </c>
      <c r="N108" s="94" t="s">
        <v>1</v>
      </c>
      <c r="O108" s="96"/>
      <c r="P108" s="96">
        <v>935.22</v>
      </c>
      <c r="Q108" s="123">
        <f t="shared" si="4"/>
        <v>116.974091520055</v>
      </c>
      <c r="R108" s="97">
        <f>111.994045020055-T108</f>
        <v>111.53804502005499</v>
      </c>
      <c r="S108" s="97">
        <f t="shared" si="5"/>
        <v>4.9800465000000003</v>
      </c>
      <c r="T108" s="96">
        <v>0.45600000000000002</v>
      </c>
      <c r="U108" s="145">
        <v>50</v>
      </c>
      <c r="V108" s="96"/>
      <c r="Y108" s="145" t="s">
        <v>71</v>
      </c>
      <c r="Z108" s="96"/>
      <c r="AA108" s="96"/>
      <c r="AB108" s="96" t="s">
        <v>1479</v>
      </c>
      <c r="AD108" s="96" t="s">
        <v>578</v>
      </c>
      <c r="AE108" s="127">
        <v>44251</v>
      </c>
      <c r="AF108" s="94" t="s">
        <v>56</v>
      </c>
    </row>
    <row r="109" spans="1:33" x14ac:dyDescent="0.3">
      <c r="A109" s="94" t="s">
        <v>1505</v>
      </c>
      <c r="B109" s="94" t="s">
        <v>7358</v>
      </c>
      <c r="D109" s="94" t="s">
        <v>49</v>
      </c>
      <c r="E109" s="94" t="s">
        <v>49</v>
      </c>
      <c r="F109" s="94" t="s">
        <v>269</v>
      </c>
      <c r="G109" s="94" t="s">
        <v>1475</v>
      </c>
      <c r="H109" s="94" t="s">
        <v>1504</v>
      </c>
      <c r="I109" s="95"/>
      <c r="J109" s="95" t="s">
        <v>52</v>
      </c>
      <c r="K109" s="95">
        <v>0</v>
      </c>
      <c r="L109" s="94" t="str">
        <f t="shared" si="3"/>
        <v>E-Tre-Panels--Gen-0</v>
      </c>
      <c r="M109" s="94" t="s">
        <v>1505</v>
      </c>
      <c r="N109" s="94" t="s">
        <v>0</v>
      </c>
      <c r="O109" s="96"/>
      <c r="P109" s="96">
        <v>7278.8</v>
      </c>
      <c r="Q109" s="123">
        <f t="shared" si="4"/>
        <v>2818.4840100000001</v>
      </c>
      <c r="R109" s="97">
        <v>2774.4144000000001</v>
      </c>
      <c r="S109" s="97">
        <f t="shared" si="5"/>
        <v>38.759610000000002</v>
      </c>
      <c r="T109" s="96">
        <v>5.31</v>
      </c>
      <c r="U109" s="145">
        <v>50</v>
      </c>
      <c r="V109" s="96"/>
      <c r="Y109" s="145" t="s">
        <v>71</v>
      </c>
      <c r="Z109" s="96"/>
      <c r="AA109" s="96"/>
      <c r="AB109" s="96" t="s">
        <v>1479</v>
      </c>
      <c r="AD109" s="96" t="s">
        <v>1531</v>
      </c>
      <c r="AE109" s="127">
        <v>44251</v>
      </c>
      <c r="AF109" s="94" t="s">
        <v>56</v>
      </c>
    </row>
    <row r="110" spans="1:33" x14ac:dyDescent="0.3">
      <c r="A110" s="94" t="s">
        <v>1509</v>
      </c>
      <c r="B110" s="94" t="s">
        <v>7358</v>
      </c>
      <c r="D110" s="94" t="s">
        <v>49</v>
      </c>
      <c r="E110" s="94" t="s">
        <v>49</v>
      </c>
      <c r="F110" s="94" t="s">
        <v>269</v>
      </c>
      <c r="G110" s="94" t="s">
        <v>1475</v>
      </c>
      <c r="H110" s="94" t="s">
        <v>1507</v>
      </c>
      <c r="I110" s="95" t="s">
        <v>1508</v>
      </c>
      <c r="J110" s="95" t="s">
        <v>52</v>
      </c>
      <c r="K110" s="95">
        <v>0</v>
      </c>
      <c r="L110" s="94" t="str">
        <f t="shared" si="3"/>
        <v>E-Tre-SP350-Cov-Gen-0</v>
      </c>
      <c r="M110" s="94" t="s">
        <v>1509</v>
      </c>
      <c r="N110" s="94" t="s">
        <v>0</v>
      </c>
      <c r="O110" s="96"/>
      <c r="P110" s="96">
        <v>1730.2</v>
      </c>
      <c r="Q110" s="123">
        <f t="shared" si="4"/>
        <v>248.444942</v>
      </c>
      <c r="R110" s="97">
        <f>239.231627-T110</f>
        <v>238.904</v>
      </c>
      <c r="S110" s="97">
        <f t="shared" si="5"/>
        <v>9.2133149999999979</v>
      </c>
      <c r="T110" s="96">
        <v>0.327627</v>
      </c>
      <c r="U110" s="145">
        <v>50</v>
      </c>
      <c r="V110" s="96"/>
      <c r="Y110" s="145" t="s">
        <v>71</v>
      </c>
      <c r="Z110" s="96"/>
      <c r="AA110" s="96"/>
      <c r="AB110" s="96" t="s">
        <v>1479</v>
      </c>
      <c r="AD110" s="96" t="s">
        <v>1534</v>
      </c>
      <c r="AE110" s="124">
        <v>44228</v>
      </c>
      <c r="AF110" s="94" t="s">
        <v>56</v>
      </c>
    </row>
    <row r="111" spans="1:33" x14ac:dyDescent="0.3">
      <c r="A111" s="94" t="s">
        <v>1512</v>
      </c>
      <c r="B111" s="94" t="s">
        <v>7358</v>
      </c>
      <c r="D111" s="94" t="s">
        <v>49</v>
      </c>
      <c r="E111" s="94" t="s">
        <v>49</v>
      </c>
      <c r="F111" s="94" t="s">
        <v>269</v>
      </c>
      <c r="G111" s="94" t="s">
        <v>1475</v>
      </c>
      <c r="H111" s="94" t="s">
        <v>1511</v>
      </c>
      <c r="I111" s="95" t="s">
        <v>1508</v>
      </c>
      <c r="J111" s="95" t="s">
        <v>52</v>
      </c>
      <c r="K111" s="95">
        <v>0</v>
      </c>
      <c r="L111" s="94" t="str">
        <f t="shared" si="3"/>
        <v>E-Tre-SP600-Cov-Gen-0</v>
      </c>
      <c r="M111" s="94" t="s">
        <v>1512</v>
      </c>
      <c r="N111" s="94" t="s">
        <v>0</v>
      </c>
      <c r="O111" s="96"/>
      <c r="P111" s="96">
        <v>2286.1999999999998</v>
      </c>
      <c r="Q111" s="123">
        <f t="shared" si="4"/>
        <v>330.39401500000002</v>
      </c>
      <c r="R111" s="97">
        <f>318.22-T111</f>
        <v>317.81</v>
      </c>
      <c r="S111" s="97">
        <f t="shared" si="5"/>
        <v>12.174015000000001</v>
      </c>
      <c r="T111" s="96">
        <v>0.41</v>
      </c>
      <c r="U111" s="145">
        <v>50</v>
      </c>
      <c r="V111" s="96"/>
      <c r="Y111" s="145" t="s">
        <v>71</v>
      </c>
      <c r="Z111" s="96"/>
      <c r="AA111" s="96"/>
      <c r="AB111" s="96" t="s">
        <v>1479</v>
      </c>
      <c r="AD111" s="96" t="s">
        <v>1537</v>
      </c>
      <c r="AE111" s="127">
        <v>44251</v>
      </c>
      <c r="AF111" s="94" t="s">
        <v>56</v>
      </c>
    </row>
    <row r="112" spans="1:33" x14ac:dyDescent="0.3">
      <c r="A112" s="94" t="s">
        <v>719</v>
      </c>
      <c r="B112" s="94" t="s">
        <v>7367</v>
      </c>
      <c r="D112" s="94" t="s">
        <v>49</v>
      </c>
      <c r="E112" s="94" t="s">
        <v>49</v>
      </c>
      <c r="F112" s="94" t="s">
        <v>716</v>
      </c>
      <c r="G112" s="94" t="s">
        <v>156</v>
      </c>
      <c r="H112" s="94" t="s">
        <v>717</v>
      </c>
      <c r="I112" s="95" t="s">
        <v>718</v>
      </c>
      <c r="J112" s="95" t="s">
        <v>52</v>
      </c>
      <c r="K112" s="95">
        <v>0</v>
      </c>
      <c r="L112" s="94" t="str">
        <f t="shared" si="3"/>
        <v>E-Gen-Firewa-Fou-Gen-0</v>
      </c>
      <c r="M112" s="94" t="s">
        <v>719</v>
      </c>
      <c r="N112" s="94" t="s">
        <v>70</v>
      </c>
      <c r="O112" s="96"/>
      <c r="P112" s="96">
        <v>2234.8000000000002</v>
      </c>
      <c r="Q112" s="123">
        <f t="shared" si="4"/>
        <v>323.86030999999997</v>
      </c>
      <c r="R112" s="97">
        <f>311.96-T112</f>
        <v>311.44099999999997</v>
      </c>
      <c r="S112" s="97">
        <f t="shared" si="5"/>
        <v>11.900310000000003</v>
      </c>
      <c r="T112" s="96">
        <v>0.51900000000000002</v>
      </c>
      <c r="U112" s="145">
        <v>50</v>
      </c>
      <c r="V112" s="96"/>
      <c r="Y112" s="145" t="s">
        <v>71</v>
      </c>
      <c r="Z112" s="96"/>
      <c r="AA112" s="96"/>
      <c r="AB112" s="94" t="s">
        <v>720</v>
      </c>
      <c r="AD112" s="96" t="s">
        <v>578</v>
      </c>
      <c r="AE112" s="127">
        <v>44251</v>
      </c>
      <c r="AF112" s="94" t="s">
        <v>56</v>
      </c>
    </row>
    <row r="113" spans="1:32" x14ac:dyDescent="0.3">
      <c r="A113" s="94" t="s">
        <v>723</v>
      </c>
      <c r="B113" s="94" t="s">
        <v>7367</v>
      </c>
      <c r="D113" s="94" t="s">
        <v>49</v>
      </c>
      <c r="E113" s="94" t="s">
        <v>49</v>
      </c>
      <c r="F113" s="94" t="s">
        <v>716</v>
      </c>
      <c r="G113" s="94" t="s">
        <v>156</v>
      </c>
      <c r="H113" s="94" t="s">
        <v>717</v>
      </c>
      <c r="I113" s="95" t="s">
        <v>722</v>
      </c>
      <c r="J113" s="95" t="s">
        <v>52</v>
      </c>
      <c r="K113" s="95">
        <v>0</v>
      </c>
      <c r="L113" s="94" t="str">
        <f t="shared" si="3"/>
        <v>E-Gen-Firewa-per-Gen-0</v>
      </c>
      <c r="M113" s="94" t="s">
        <v>723</v>
      </c>
      <c r="N113" s="94" t="s">
        <v>183</v>
      </c>
      <c r="O113" s="96"/>
      <c r="P113" s="96">
        <v>1243.4000000000001</v>
      </c>
      <c r="Q113" s="123">
        <f t="shared" si="4"/>
        <v>230.17560499999999</v>
      </c>
      <c r="R113" s="97">
        <f>223.5545</f>
        <v>223.55449999999999</v>
      </c>
      <c r="S113" s="97">
        <f t="shared" si="5"/>
        <v>6.621105</v>
      </c>
      <c r="T113" s="96"/>
      <c r="U113" s="145">
        <v>50</v>
      </c>
      <c r="V113" s="96"/>
      <c r="Y113" s="145" t="s">
        <v>71</v>
      </c>
      <c r="Z113" s="96"/>
      <c r="AA113" s="96"/>
      <c r="AB113" s="94" t="s">
        <v>720</v>
      </c>
      <c r="AD113" s="94"/>
      <c r="AE113" s="127">
        <v>44251</v>
      </c>
      <c r="AF113" s="94" t="s">
        <v>56</v>
      </c>
    </row>
    <row r="114" spans="1:32" ht="13.5" customHeight="1" x14ac:dyDescent="0.3">
      <c r="A114" s="94" t="s">
        <v>726</v>
      </c>
      <c r="B114" s="94" t="s">
        <v>7367</v>
      </c>
      <c r="D114" s="94" t="s">
        <v>49</v>
      </c>
      <c r="E114" s="94" t="s">
        <v>49</v>
      </c>
      <c r="F114" s="94" t="s">
        <v>716</v>
      </c>
      <c r="G114" s="94" t="s">
        <v>156</v>
      </c>
      <c r="H114" s="94" t="s">
        <v>725</v>
      </c>
      <c r="I114" s="95" t="s">
        <v>29</v>
      </c>
      <c r="J114" s="95" t="s">
        <v>52</v>
      </c>
      <c r="K114" s="95">
        <v>0</v>
      </c>
      <c r="L114" s="94" t="str">
        <f t="shared" si="3"/>
        <v>E-Gen-Noise-Bri-Gen-0</v>
      </c>
      <c r="M114" s="94" t="s">
        <v>726</v>
      </c>
      <c r="N114" s="94" t="s">
        <v>6</v>
      </c>
      <c r="O114" s="96"/>
      <c r="P114" s="96">
        <v>461000</v>
      </c>
      <c r="Q114" s="123">
        <f t="shared" si="4"/>
        <v>76912.625</v>
      </c>
      <c r="R114" s="97">
        <v>74457.8</v>
      </c>
      <c r="S114" s="97">
        <f t="shared" si="5"/>
        <v>2454.8249999999998</v>
      </c>
      <c r="T114" s="96"/>
      <c r="U114" s="145">
        <v>50</v>
      </c>
      <c r="V114" s="96"/>
      <c r="Y114" s="145" t="s">
        <v>71</v>
      </c>
      <c r="Z114" s="96"/>
      <c r="AA114" s="96"/>
      <c r="AB114" s="94" t="s">
        <v>720</v>
      </c>
      <c r="AD114" s="96" t="s">
        <v>1543</v>
      </c>
      <c r="AE114" s="127">
        <v>44251</v>
      </c>
      <c r="AF114" s="94" t="s">
        <v>56</v>
      </c>
    </row>
    <row r="115" spans="1:32" x14ac:dyDescent="0.3">
      <c r="A115" s="94" t="s">
        <v>730</v>
      </c>
      <c r="B115" s="94" t="s">
        <v>7367</v>
      </c>
      <c r="D115" s="94" t="s">
        <v>49</v>
      </c>
      <c r="E115" s="94" t="s">
        <v>49</v>
      </c>
      <c r="F115" s="94" t="s">
        <v>716</v>
      </c>
      <c r="G115" s="94" t="s">
        <v>156</v>
      </c>
      <c r="H115" s="94" t="s">
        <v>728</v>
      </c>
      <c r="I115" s="95" t="s">
        <v>729</v>
      </c>
      <c r="J115" s="95" t="s">
        <v>52</v>
      </c>
      <c r="K115" s="95">
        <v>0</v>
      </c>
      <c r="L115" s="94" t="str">
        <f t="shared" si="3"/>
        <v>E-Gen-Oil Co-Tan-Gen-0</v>
      </c>
      <c r="M115" s="94" t="s">
        <v>730</v>
      </c>
      <c r="N115" s="94" t="s">
        <v>0</v>
      </c>
      <c r="O115" s="96"/>
      <c r="P115" s="96"/>
      <c r="Q115" s="123">
        <f t="shared" si="4"/>
        <v>30556.795887706499</v>
      </c>
      <c r="R115" s="97">
        <v>30556.795887706499</v>
      </c>
      <c r="S115" s="97">
        <f t="shared" si="5"/>
        <v>0</v>
      </c>
      <c r="T115" s="96"/>
      <c r="U115" s="145">
        <v>50</v>
      </c>
      <c r="V115" s="96"/>
      <c r="Y115" s="145" t="s">
        <v>71</v>
      </c>
      <c r="Z115" s="96"/>
      <c r="AA115" s="96"/>
      <c r="AB115" s="146" t="s">
        <v>731</v>
      </c>
    </row>
    <row r="116" spans="1:32" x14ac:dyDescent="0.3">
      <c r="A116" s="94" t="s">
        <v>167</v>
      </c>
      <c r="B116" s="94" t="s">
        <v>7364</v>
      </c>
      <c r="D116" s="94" t="s">
        <v>69</v>
      </c>
      <c r="E116" s="94" t="s">
        <v>49</v>
      </c>
      <c r="F116" s="94" t="s">
        <v>164</v>
      </c>
      <c r="G116" s="94" t="s">
        <v>165</v>
      </c>
      <c r="H116" s="94" t="s">
        <v>166</v>
      </c>
      <c r="I116" s="95"/>
      <c r="J116" s="95" t="s">
        <v>52</v>
      </c>
      <c r="K116" s="95">
        <v>0</v>
      </c>
      <c r="L116" s="94" t="str">
        <f t="shared" si="3"/>
        <v>E-ACO-kerbs--Gen-0</v>
      </c>
      <c r="M116" s="94" t="s">
        <v>167</v>
      </c>
      <c r="N116" s="94" t="s">
        <v>1</v>
      </c>
      <c r="O116" s="96"/>
      <c r="P116" s="96">
        <v>1992</v>
      </c>
      <c r="Q116" s="123">
        <f t="shared" si="4"/>
        <v>236.66803999999999</v>
      </c>
      <c r="R116" s="97">
        <v>173.02364</v>
      </c>
      <c r="S116" s="97">
        <f t="shared" si="5"/>
        <v>63.644399999999997</v>
      </c>
      <c r="T116" s="96"/>
      <c r="U116" s="96">
        <v>300</v>
      </c>
      <c r="V116" s="96"/>
      <c r="Y116" s="145" t="s">
        <v>61</v>
      </c>
      <c r="Z116" s="96"/>
      <c r="AA116" s="96"/>
      <c r="AB116" s="146" t="s">
        <v>168</v>
      </c>
      <c r="AD116" s="96" t="s">
        <v>63</v>
      </c>
      <c r="AE116" s="124">
        <v>44228</v>
      </c>
      <c r="AF116" s="94" t="s">
        <v>1648</v>
      </c>
    </row>
    <row r="117" spans="1:32" x14ac:dyDescent="0.3">
      <c r="A117" s="125" t="s">
        <v>263</v>
      </c>
      <c r="B117" s="94" t="s">
        <v>7364</v>
      </c>
      <c r="D117" s="125" t="s">
        <v>69</v>
      </c>
      <c r="E117" s="125" t="s">
        <v>49</v>
      </c>
      <c r="F117" s="125" t="s">
        <v>164</v>
      </c>
      <c r="G117" s="125" t="s">
        <v>22</v>
      </c>
      <c r="H117" s="125"/>
      <c r="I117" s="148"/>
      <c r="J117" s="148" t="s">
        <v>52</v>
      </c>
      <c r="K117" s="148">
        <v>0</v>
      </c>
      <c r="L117" s="125" t="str">
        <f t="shared" si="3"/>
        <v>E-Con---Gen-0</v>
      </c>
      <c r="M117" s="125" t="s">
        <v>263</v>
      </c>
      <c r="N117" s="125" t="s">
        <v>183</v>
      </c>
      <c r="O117" s="135"/>
      <c r="P117" s="135">
        <v>1710</v>
      </c>
      <c r="Q117" s="136">
        <f t="shared" si="4"/>
        <v>120.9229083176571</v>
      </c>
      <c r="R117" s="137">
        <v>65.988408317657104</v>
      </c>
      <c r="S117" s="137">
        <f t="shared" si="5"/>
        <v>54.634499999999996</v>
      </c>
      <c r="T117" s="135">
        <v>0.3</v>
      </c>
      <c r="U117" s="135">
        <v>300</v>
      </c>
      <c r="V117" s="135"/>
      <c r="Y117" s="145" t="s">
        <v>61</v>
      </c>
      <c r="Z117" s="135"/>
      <c r="AA117" s="135"/>
      <c r="AB117" s="125" t="s">
        <v>168</v>
      </c>
    </row>
    <row r="118" spans="1:32" x14ac:dyDescent="0.3">
      <c r="A118" s="94" t="s">
        <v>767</v>
      </c>
      <c r="B118" s="94" t="s">
        <v>7364</v>
      </c>
      <c r="D118" s="94" t="s">
        <v>69</v>
      </c>
      <c r="E118" s="94" t="s">
        <v>49</v>
      </c>
      <c r="F118" s="94" t="s">
        <v>164</v>
      </c>
      <c r="G118" s="94" t="s">
        <v>28</v>
      </c>
      <c r="H118" s="94" t="s">
        <v>728</v>
      </c>
      <c r="I118" s="95"/>
      <c r="J118" s="95" t="s">
        <v>52</v>
      </c>
      <c r="K118" s="95">
        <v>0</v>
      </c>
      <c r="L118" s="94" t="str">
        <f t="shared" si="3"/>
        <v>E-Ker-Oil Co--Gen-0</v>
      </c>
      <c r="M118" s="94" t="s">
        <v>767</v>
      </c>
      <c r="N118" s="94" t="s">
        <v>1</v>
      </c>
      <c r="O118" s="96"/>
      <c r="P118" s="96">
        <v>1079</v>
      </c>
      <c r="Q118" s="123">
        <f t="shared" si="4"/>
        <v>105.02092999999999</v>
      </c>
      <c r="R118" s="97">
        <v>70.546880000000002</v>
      </c>
      <c r="S118" s="97">
        <f t="shared" si="5"/>
        <v>34.474049999999998</v>
      </c>
      <c r="T118" s="96"/>
      <c r="U118" s="96">
        <v>300</v>
      </c>
      <c r="V118" s="96"/>
      <c r="Y118" s="145" t="s">
        <v>61</v>
      </c>
      <c r="Z118" s="96"/>
      <c r="AA118" s="96"/>
      <c r="AB118" s="146" t="s">
        <v>168</v>
      </c>
    </row>
    <row r="119" spans="1:32" x14ac:dyDescent="0.3">
      <c r="A119" s="94" t="s">
        <v>770</v>
      </c>
      <c r="B119" s="94" t="s">
        <v>7364</v>
      </c>
      <c r="D119" s="94" t="s">
        <v>69</v>
      </c>
      <c r="E119" s="94" t="s">
        <v>49</v>
      </c>
      <c r="F119" s="94" t="s">
        <v>164</v>
      </c>
      <c r="G119" s="94" t="s">
        <v>28</v>
      </c>
      <c r="H119" s="94" t="s">
        <v>769</v>
      </c>
      <c r="I119" s="95"/>
      <c r="J119" s="95" t="s">
        <v>52</v>
      </c>
      <c r="K119" s="95">
        <v>0</v>
      </c>
      <c r="L119" s="94" t="str">
        <f t="shared" si="3"/>
        <v>E-Ker-roads--Gen-0</v>
      </c>
      <c r="M119" s="94" t="s">
        <v>770</v>
      </c>
      <c r="N119" s="94" t="s">
        <v>1</v>
      </c>
      <c r="O119" s="96"/>
      <c r="P119" s="96">
        <v>1119</v>
      </c>
      <c r="Q119" s="123">
        <f t="shared" si="4"/>
        <v>112.18272999999999</v>
      </c>
      <c r="R119" s="97">
        <v>76.430679999999995</v>
      </c>
      <c r="S119" s="97">
        <f t="shared" si="5"/>
        <v>35.752049999999997</v>
      </c>
      <c r="T119" s="96"/>
      <c r="U119" s="96">
        <v>300</v>
      </c>
      <c r="V119" s="96"/>
      <c r="Y119" s="145" t="s">
        <v>61</v>
      </c>
      <c r="Z119" s="96"/>
      <c r="AA119" s="96"/>
      <c r="AB119" s="146" t="s">
        <v>168</v>
      </c>
    </row>
    <row r="120" spans="1:32" x14ac:dyDescent="0.3">
      <c r="A120" s="94" t="s">
        <v>791</v>
      </c>
      <c r="B120" s="94" t="s">
        <v>7364</v>
      </c>
      <c r="D120" s="94" t="s">
        <v>69</v>
      </c>
      <c r="E120" s="94" t="s">
        <v>49</v>
      </c>
      <c r="F120" s="94" t="s">
        <v>164</v>
      </c>
      <c r="G120" s="94" t="s">
        <v>791</v>
      </c>
      <c r="H120" s="94"/>
      <c r="I120" s="95"/>
      <c r="J120" s="95" t="s">
        <v>52</v>
      </c>
      <c r="K120" s="95">
        <v>0</v>
      </c>
      <c r="L120" s="94" t="str">
        <f t="shared" si="3"/>
        <v>E-Pav---Gen-0</v>
      </c>
      <c r="M120" s="94" t="s">
        <v>791</v>
      </c>
      <c r="N120" s="94" t="s">
        <v>183</v>
      </c>
      <c r="O120" s="96"/>
      <c r="P120" s="96">
        <v>637</v>
      </c>
      <c r="Q120" s="123">
        <f t="shared" si="4"/>
        <v>60.527250615658893</v>
      </c>
      <c r="R120" s="97">
        <v>40.045100615658896</v>
      </c>
      <c r="S120" s="97">
        <f t="shared" si="5"/>
        <v>20.352149999999998</v>
      </c>
      <c r="T120" s="96">
        <v>0.13</v>
      </c>
      <c r="U120" s="96">
        <v>300</v>
      </c>
      <c r="V120" s="96"/>
      <c r="Y120" s="145" t="s">
        <v>61</v>
      </c>
      <c r="Z120" s="96"/>
      <c r="AA120" s="96"/>
      <c r="AB120" s="146" t="s">
        <v>168</v>
      </c>
    </row>
    <row r="121" spans="1:32" x14ac:dyDescent="0.3">
      <c r="A121" s="94" t="s">
        <v>804</v>
      </c>
      <c r="B121" s="94" t="s">
        <v>7364</v>
      </c>
      <c r="D121" s="94" t="s">
        <v>69</v>
      </c>
      <c r="E121" s="94" t="s">
        <v>49</v>
      </c>
      <c r="F121" s="94" t="s">
        <v>164</v>
      </c>
      <c r="G121" s="94" t="s">
        <v>802</v>
      </c>
      <c r="H121" s="94" t="s">
        <v>166</v>
      </c>
      <c r="I121" s="95" t="s">
        <v>803</v>
      </c>
      <c r="J121" s="95" t="s">
        <v>52</v>
      </c>
      <c r="K121" s="95">
        <v>0</v>
      </c>
      <c r="L121" s="94" t="str">
        <f t="shared" si="3"/>
        <v>E-Pla-kerbs-dur-Gen-0</v>
      </c>
      <c r="M121" s="94" t="s">
        <v>804</v>
      </c>
      <c r="N121" s="94" t="s">
        <v>1</v>
      </c>
      <c r="O121" s="96"/>
      <c r="P121" s="96">
        <v>5.33</v>
      </c>
      <c r="Q121" s="123">
        <f t="shared" si="4"/>
        <v>2.67761587924134</v>
      </c>
      <c r="R121" s="97">
        <v>2.5073223792413399</v>
      </c>
      <c r="S121" s="97">
        <f t="shared" si="5"/>
        <v>0.17029349999999999</v>
      </c>
      <c r="T121" s="96"/>
      <c r="U121" s="96">
        <v>300</v>
      </c>
      <c r="V121" s="96"/>
      <c r="Y121" s="145" t="s">
        <v>61</v>
      </c>
      <c r="Z121" s="96"/>
      <c r="AA121" s="96"/>
      <c r="AB121" s="146" t="s">
        <v>168</v>
      </c>
    </row>
    <row r="122" spans="1:32" x14ac:dyDescent="0.3">
      <c r="A122" s="94" t="s">
        <v>807</v>
      </c>
      <c r="B122" s="94" t="s">
        <v>7364</v>
      </c>
      <c r="D122" s="94" t="s">
        <v>69</v>
      </c>
      <c r="E122" s="94" t="s">
        <v>49</v>
      </c>
      <c r="F122" s="94" t="s">
        <v>164</v>
      </c>
      <c r="G122" s="94" t="s">
        <v>802</v>
      </c>
      <c r="H122" s="94" t="s">
        <v>166</v>
      </c>
      <c r="I122" s="95" t="s">
        <v>806</v>
      </c>
      <c r="J122" s="95" t="s">
        <v>52</v>
      </c>
      <c r="K122" s="95">
        <v>0</v>
      </c>
      <c r="L122" s="94" t="str">
        <f t="shared" si="3"/>
        <v>E-Pla-kerbs-Env-Gen-0</v>
      </c>
      <c r="M122" s="94" t="s">
        <v>807</v>
      </c>
      <c r="N122" s="94" t="s">
        <v>1</v>
      </c>
      <c r="O122" s="96"/>
      <c r="P122" s="96">
        <v>16.5</v>
      </c>
      <c r="Q122" s="123">
        <f t="shared" si="4"/>
        <v>13.145974391377599</v>
      </c>
      <c r="R122" s="97">
        <v>12.6187993913776</v>
      </c>
      <c r="S122" s="97">
        <f t="shared" si="5"/>
        <v>0.52717500000000006</v>
      </c>
      <c r="T122" s="96"/>
      <c r="U122" s="96">
        <v>300</v>
      </c>
      <c r="V122" s="96"/>
      <c r="Y122" s="145" t="s">
        <v>61</v>
      </c>
      <c r="Z122" s="96"/>
      <c r="AA122" s="96"/>
      <c r="AB122" s="146" t="s">
        <v>168</v>
      </c>
    </row>
    <row r="123" spans="1:32" x14ac:dyDescent="0.3">
      <c r="A123" s="94" t="s">
        <v>828</v>
      </c>
      <c r="B123" s="94" t="s">
        <v>7364</v>
      </c>
      <c r="D123" s="94" t="s">
        <v>69</v>
      </c>
      <c r="E123" s="94" t="s">
        <v>49</v>
      </c>
      <c r="F123" s="94" t="s">
        <v>164</v>
      </c>
      <c r="G123" s="94" t="s">
        <v>826</v>
      </c>
      <c r="H123" s="94" t="s">
        <v>827</v>
      </c>
      <c r="I123" s="95"/>
      <c r="J123" s="95" t="s">
        <v>52</v>
      </c>
      <c r="K123" s="95">
        <v>0</v>
      </c>
      <c r="L123" s="94" t="str">
        <f t="shared" si="3"/>
        <v>E-Res-Tarmac--Gen-0</v>
      </c>
      <c r="M123" s="94" t="s">
        <v>828</v>
      </c>
      <c r="N123" s="94" t="s">
        <v>183</v>
      </c>
      <c r="O123" s="96"/>
      <c r="P123" s="96">
        <v>190</v>
      </c>
      <c r="Q123" s="123">
        <f t="shared" si="4"/>
        <v>24.89228</v>
      </c>
      <c r="R123" s="97">
        <v>18.62</v>
      </c>
      <c r="S123" s="97">
        <f t="shared" si="5"/>
        <v>6.0705</v>
      </c>
      <c r="T123" s="96">
        <v>0.20177999999999999</v>
      </c>
      <c r="U123" s="96">
        <v>300</v>
      </c>
      <c r="V123" s="96"/>
      <c r="Y123" s="145" t="s">
        <v>61</v>
      </c>
      <c r="Z123" s="96"/>
      <c r="AA123" s="96"/>
      <c r="AB123" s="146" t="s">
        <v>168</v>
      </c>
    </row>
    <row r="124" spans="1:32" x14ac:dyDescent="0.3">
      <c r="A124" s="94" t="s">
        <v>849</v>
      </c>
      <c r="B124" s="94" t="s">
        <v>7364</v>
      </c>
      <c r="D124" s="94" t="s">
        <v>69</v>
      </c>
      <c r="E124" s="94" t="s">
        <v>49</v>
      </c>
      <c r="F124" s="94" t="s">
        <v>164</v>
      </c>
      <c r="G124" s="94" t="s">
        <v>847</v>
      </c>
      <c r="H124" s="94" t="s">
        <v>848</v>
      </c>
      <c r="I124" s="95"/>
      <c r="J124" s="95" t="s">
        <v>52</v>
      </c>
      <c r="K124" s="95">
        <v>0</v>
      </c>
      <c r="L124" s="94" t="str">
        <f t="shared" si="3"/>
        <v>E-SF6-Path--Gen-0</v>
      </c>
      <c r="M124" s="94" t="s">
        <v>849</v>
      </c>
      <c r="N124" s="94" t="s">
        <v>183</v>
      </c>
      <c r="O124" s="96"/>
      <c r="P124" s="96">
        <v>637</v>
      </c>
      <c r="Q124" s="123">
        <f t="shared" si="4"/>
        <v>60.555924615658896</v>
      </c>
      <c r="R124" s="97">
        <v>40.044474615658899</v>
      </c>
      <c r="S124" s="97">
        <f t="shared" si="5"/>
        <v>20.352149999999998</v>
      </c>
      <c r="T124" s="96">
        <v>0.1593</v>
      </c>
      <c r="U124" s="96">
        <v>300</v>
      </c>
      <c r="V124" s="96"/>
      <c r="Y124" s="145" t="s">
        <v>61</v>
      </c>
      <c r="Z124" s="96"/>
      <c r="AA124" s="96"/>
      <c r="AB124" s="146" t="s">
        <v>168</v>
      </c>
    </row>
    <row r="125" spans="1:32" x14ac:dyDescent="0.3">
      <c r="A125" s="94" t="s">
        <v>852</v>
      </c>
      <c r="B125" s="94" t="s">
        <v>7364</v>
      </c>
      <c r="D125" s="94" t="s">
        <v>69</v>
      </c>
      <c r="E125" s="94" t="s">
        <v>49</v>
      </c>
      <c r="F125" s="94" t="s">
        <v>164</v>
      </c>
      <c r="G125" s="94" t="s">
        <v>847</v>
      </c>
      <c r="H125" s="94" t="s">
        <v>851</v>
      </c>
      <c r="I125" s="95"/>
      <c r="J125" s="95" t="s">
        <v>52</v>
      </c>
      <c r="K125" s="95">
        <v>0</v>
      </c>
      <c r="L125" s="94" t="str">
        <f t="shared" si="3"/>
        <v>E-SF6-washdo--Gen-0</v>
      </c>
      <c r="M125" s="94" t="s">
        <v>852</v>
      </c>
      <c r="N125" s="94" t="s">
        <v>0</v>
      </c>
      <c r="O125" s="96"/>
      <c r="P125" s="96">
        <v>18510</v>
      </c>
      <c r="Q125" s="123">
        <f t="shared" si="4"/>
        <v>3447.2645000000002</v>
      </c>
      <c r="R125" s="97">
        <v>2855.87</v>
      </c>
      <c r="S125" s="97">
        <f t="shared" si="5"/>
        <v>591.39450000000011</v>
      </c>
      <c r="T125" s="96"/>
      <c r="U125" s="96">
        <v>300</v>
      </c>
      <c r="V125" s="96"/>
      <c r="Y125" s="145" t="s">
        <v>61</v>
      </c>
      <c r="Z125" s="96"/>
      <c r="AA125" s="96"/>
      <c r="AB125" s="146" t="s">
        <v>168</v>
      </c>
    </row>
    <row r="126" spans="1:32" x14ac:dyDescent="0.3">
      <c r="A126" s="94" t="s">
        <v>943</v>
      </c>
      <c r="B126" s="94" t="s">
        <v>7364</v>
      </c>
      <c r="D126" s="94" t="s">
        <v>69</v>
      </c>
      <c r="E126" s="94" t="s">
        <v>49</v>
      </c>
      <c r="F126" s="94" t="s">
        <v>164</v>
      </c>
      <c r="G126" s="94" t="s">
        <v>827</v>
      </c>
      <c r="H126" s="94"/>
      <c r="I126" s="95"/>
      <c r="J126" s="95" t="s">
        <v>52</v>
      </c>
      <c r="K126" s="95">
        <v>0</v>
      </c>
      <c r="L126" s="94" t="str">
        <f t="shared" si="3"/>
        <v>E-Tar---Gen-0</v>
      </c>
      <c r="M126" s="94" t="s">
        <v>943</v>
      </c>
      <c r="N126" s="94" t="s">
        <v>183</v>
      </c>
      <c r="O126" s="96"/>
      <c r="P126" s="96">
        <v>1812</v>
      </c>
      <c r="Q126" s="123">
        <f t="shared" si="4"/>
        <v>108.07401999999999</v>
      </c>
      <c r="R126" s="97">
        <v>49.915119999999995</v>
      </c>
      <c r="S126" s="97">
        <f t="shared" si="5"/>
        <v>57.8934</v>
      </c>
      <c r="T126" s="96">
        <v>0.26550000000000001</v>
      </c>
      <c r="U126" s="96">
        <v>300</v>
      </c>
      <c r="V126" s="96"/>
      <c r="Y126" s="145" t="s">
        <v>61</v>
      </c>
      <c r="Z126" s="96"/>
      <c r="AA126" s="96"/>
      <c r="AB126" s="146" t="s">
        <v>168</v>
      </c>
    </row>
    <row r="127" spans="1:32" x14ac:dyDescent="0.3">
      <c r="A127" s="94" t="s">
        <v>948</v>
      </c>
      <c r="B127" s="94" t="s">
        <v>7364</v>
      </c>
      <c r="D127" s="94" t="s">
        <v>69</v>
      </c>
      <c r="E127" s="94" t="s">
        <v>49</v>
      </c>
      <c r="F127" s="94" t="s">
        <v>164</v>
      </c>
      <c r="G127" s="94" t="s">
        <v>945</v>
      </c>
      <c r="H127" s="94" t="s">
        <v>946</v>
      </c>
      <c r="I127" s="95" t="s">
        <v>947</v>
      </c>
      <c r="J127" s="95" t="s">
        <v>52</v>
      </c>
      <c r="K127" s="95">
        <v>0</v>
      </c>
      <c r="L127" s="94" t="str">
        <f t="shared" si="3"/>
        <v>E-Tem-Access-Roa-Gen-0</v>
      </c>
      <c r="M127" s="94" t="s">
        <v>948</v>
      </c>
      <c r="N127" s="94" t="s">
        <v>183</v>
      </c>
      <c r="O127" s="96"/>
      <c r="P127" s="96">
        <v>7150</v>
      </c>
      <c r="Q127" s="123">
        <f t="shared" si="4"/>
        <v>234.67949999999999</v>
      </c>
      <c r="R127" s="97">
        <v>5.4935999999999998</v>
      </c>
      <c r="S127" s="97">
        <f t="shared" si="5"/>
        <v>228.4425</v>
      </c>
      <c r="T127" s="96">
        <v>0.74339999999999995</v>
      </c>
      <c r="U127" s="96">
        <v>300</v>
      </c>
      <c r="V127" s="96"/>
      <c r="Y127" s="145" t="s">
        <v>61</v>
      </c>
      <c r="Z127" s="96"/>
      <c r="AA127" s="96"/>
      <c r="AB127" s="146" t="s">
        <v>168</v>
      </c>
    </row>
    <row r="128" spans="1:32" x14ac:dyDescent="0.3">
      <c r="A128" s="94" t="s">
        <v>1522</v>
      </c>
      <c r="B128" s="94" t="s">
        <v>7367</v>
      </c>
      <c r="D128" s="94" t="s">
        <v>49</v>
      </c>
      <c r="E128" s="94" t="s">
        <v>49</v>
      </c>
      <c r="F128" s="94" t="s">
        <v>379</v>
      </c>
      <c r="G128" s="94" t="s">
        <v>1520</v>
      </c>
      <c r="H128" s="94" t="s">
        <v>1521</v>
      </c>
      <c r="I128" s="95"/>
      <c r="J128" s="95" t="s">
        <v>52</v>
      </c>
      <c r="K128" s="95">
        <v>0</v>
      </c>
      <c r="L128" s="94" t="str">
        <f t="shared" si="3"/>
        <v>E-Wat-Connec--Gen-0</v>
      </c>
      <c r="M128" s="94" t="s">
        <v>1522</v>
      </c>
      <c r="N128" s="94" t="s">
        <v>0</v>
      </c>
      <c r="O128" s="96"/>
      <c r="P128" s="96">
        <v>262</v>
      </c>
      <c r="Q128" s="123">
        <f t="shared" si="4"/>
        <v>130.13515000000001</v>
      </c>
      <c r="R128" s="97">
        <v>128.74</v>
      </c>
      <c r="S128" s="97">
        <f t="shared" si="5"/>
        <v>1.3951500000000001</v>
      </c>
      <c r="T128" s="96"/>
      <c r="U128" s="145">
        <v>50</v>
      </c>
      <c r="V128" s="96"/>
      <c r="Y128" s="96" t="s">
        <v>71</v>
      </c>
      <c r="Z128" s="96"/>
      <c r="AA128" s="96"/>
      <c r="AB128" s="146" t="s">
        <v>1523</v>
      </c>
    </row>
    <row r="129" spans="1:28" x14ac:dyDescent="0.3">
      <c r="A129" s="94" t="s">
        <v>381</v>
      </c>
      <c r="B129" s="94" t="s">
        <v>7367</v>
      </c>
      <c r="D129" s="94" t="s">
        <v>49</v>
      </c>
      <c r="E129" s="94" t="s">
        <v>49</v>
      </c>
      <c r="F129" s="94" t="s">
        <v>379</v>
      </c>
      <c r="G129" s="94" t="s">
        <v>380</v>
      </c>
      <c r="H129" s="94"/>
      <c r="I129" s="95"/>
      <c r="J129" s="95" t="s">
        <v>52</v>
      </c>
      <c r="K129" s="95">
        <v>0</v>
      </c>
      <c r="L129" s="94" t="str">
        <f t="shared" si="3"/>
        <v>E-Fir---Gen-0</v>
      </c>
      <c r="M129" s="94" t="s">
        <v>381</v>
      </c>
      <c r="N129" s="94" t="s">
        <v>0</v>
      </c>
      <c r="O129" s="96"/>
      <c r="P129" s="96"/>
      <c r="Q129" s="123">
        <f t="shared" si="4"/>
        <v>334.82665700000001</v>
      </c>
      <c r="R129" s="97">
        <v>334.43</v>
      </c>
      <c r="S129" s="97">
        <f>((U129*(P129/1000))*0.1065)+((V129*(P129/1000))*0.00903)</f>
        <v>0</v>
      </c>
      <c r="T129" s="96">
        <v>0.39665699999999998</v>
      </c>
      <c r="U129" s="145">
        <v>50</v>
      </c>
      <c r="V129" s="96"/>
      <c r="Y129" s="96" t="s">
        <v>71</v>
      </c>
      <c r="Z129" s="96"/>
      <c r="AA129" s="96"/>
      <c r="AB129" s="146" t="s">
        <v>382</v>
      </c>
    </row>
    <row r="130" spans="1:28" x14ac:dyDescent="0.3">
      <c r="A130" s="94" t="s">
        <v>714</v>
      </c>
      <c r="B130" s="94" t="s">
        <v>7367</v>
      </c>
      <c r="D130" s="94" t="s">
        <v>49</v>
      </c>
      <c r="E130" s="94" t="s">
        <v>49</v>
      </c>
      <c r="F130" s="94" t="s">
        <v>379</v>
      </c>
      <c r="G130" s="94" t="s">
        <v>713</v>
      </c>
      <c r="H130" s="94" t="s">
        <v>175</v>
      </c>
      <c r="I130" s="95" t="s">
        <v>299</v>
      </c>
      <c r="J130" s="95" t="s">
        <v>52</v>
      </c>
      <c r="K130" s="95">
        <v>0</v>
      </c>
      <c r="L130" s="94" t="str">
        <f t="shared" si="3"/>
        <v>E-Gen-Bund-Die-Gen-0</v>
      </c>
      <c r="M130" s="94" t="s">
        <v>714</v>
      </c>
      <c r="N130" s="94" t="s">
        <v>183</v>
      </c>
      <c r="O130" s="96"/>
      <c r="P130" s="96">
        <v>1756.8885714285714</v>
      </c>
      <c r="Q130" s="123">
        <f t="shared" si="4"/>
        <v>10997.665431642856</v>
      </c>
      <c r="R130" s="97">
        <v>10988.31</v>
      </c>
      <c r="S130" s="97">
        <f t="shared" si="5"/>
        <v>9.3554316428571411</v>
      </c>
      <c r="T130" s="96"/>
      <c r="U130" s="145">
        <v>50</v>
      </c>
      <c r="V130" s="96"/>
      <c r="Y130" s="96" t="s">
        <v>71</v>
      </c>
      <c r="Z130" s="96"/>
      <c r="AA130" s="96"/>
      <c r="AB130" s="146" t="s">
        <v>382</v>
      </c>
    </row>
    <row r="131" spans="1:28" x14ac:dyDescent="0.3">
      <c r="A131" s="94" t="s">
        <v>323</v>
      </c>
      <c r="B131" s="94" t="s">
        <v>7367</v>
      </c>
      <c r="D131" s="94" t="s">
        <v>49</v>
      </c>
      <c r="E131" s="94" t="s">
        <v>49</v>
      </c>
      <c r="F131" s="94" t="s">
        <v>314</v>
      </c>
      <c r="G131" s="94" t="s">
        <v>315</v>
      </c>
      <c r="H131" s="94" t="s">
        <v>319</v>
      </c>
      <c r="I131" s="95"/>
      <c r="J131" s="95" t="s">
        <v>52</v>
      </c>
      <c r="K131" s="95">
        <v>0</v>
      </c>
      <c r="L131" s="94" t="str">
        <f t="shared" ref="L131:L143" si="6">LEFT(E131,1) &amp;  "-" &amp;LEFT(G131,3) &amp;"-" &amp;LEFT(H131,6) &amp;  "-" &amp; LEFT(I131,3)&amp;"-" &amp;LEFT(J131, 3)&amp;"-" &amp;LEFT(K131,1)</f>
        <v>E-Fen-Chain --Gen-0</v>
      </c>
      <c r="M131" s="94" t="s">
        <v>323</v>
      </c>
      <c r="N131" s="94" t="s">
        <v>1</v>
      </c>
      <c r="O131" s="96"/>
      <c r="P131" s="96">
        <v>191</v>
      </c>
      <c r="Q131" s="123">
        <f t="shared" ref="Q131:Q194" si="7">SUM(R131:T131)</f>
        <v>41.322209864929597</v>
      </c>
      <c r="R131" s="97">
        <v>40.305134864929599</v>
      </c>
      <c r="S131" s="97">
        <f t="shared" ref="S131:S194" si="8">((U131*(P131/1000))*0.1065)+((V131*(P131/1000))*0.00903)</f>
        <v>1.017075</v>
      </c>
      <c r="T131" s="96"/>
      <c r="U131" s="145">
        <v>50</v>
      </c>
      <c r="V131" s="96"/>
      <c r="Y131" s="96" t="s">
        <v>71</v>
      </c>
      <c r="Z131" s="96"/>
      <c r="AA131" s="96"/>
      <c r="AB131" s="146" t="s">
        <v>324</v>
      </c>
    </row>
    <row r="132" spans="1:28" x14ac:dyDescent="0.3">
      <c r="A132" s="94" t="s">
        <v>331</v>
      </c>
      <c r="B132" s="94" t="s">
        <v>7367</v>
      </c>
      <c r="D132" s="94" t="s">
        <v>49</v>
      </c>
      <c r="E132" s="94" t="s">
        <v>49</v>
      </c>
      <c r="F132" s="94" t="s">
        <v>314</v>
      </c>
      <c r="G132" s="94" t="s">
        <v>315</v>
      </c>
      <c r="H132" s="94" t="s">
        <v>326</v>
      </c>
      <c r="I132" s="95" t="s">
        <v>330</v>
      </c>
      <c r="J132" s="95" t="s">
        <v>52</v>
      </c>
      <c r="K132" s="95">
        <v>0</v>
      </c>
      <c r="L132" s="94" t="str">
        <f t="shared" si="6"/>
        <v>E-Fen-Electr-Gal-Gen-0</v>
      </c>
      <c r="M132" s="94" t="s">
        <v>331</v>
      </c>
      <c r="N132" s="94" t="s">
        <v>1</v>
      </c>
      <c r="O132" s="96"/>
      <c r="P132" s="96">
        <v>0.3</v>
      </c>
      <c r="Q132" s="123">
        <f t="shared" si="7"/>
        <v>0.97442964129328702</v>
      </c>
      <c r="R132" s="97">
        <v>0.97283214129328699</v>
      </c>
      <c r="S132" s="97">
        <f t="shared" si="8"/>
        <v>1.5975E-3</v>
      </c>
      <c r="T132" s="96"/>
      <c r="U132" s="145">
        <v>50</v>
      </c>
      <c r="V132" s="96"/>
      <c r="Y132" s="96" t="s">
        <v>71</v>
      </c>
      <c r="Z132" s="96"/>
      <c r="AA132" s="96"/>
      <c r="AB132" s="146" t="s">
        <v>324</v>
      </c>
    </row>
    <row r="133" spans="1:28" x14ac:dyDescent="0.3">
      <c r="A133" s="94" t="s">
        <v>334</v>
      </c>
      <c r="B133" s="94" t="s">
        <v>7367</v>
      </c>
      <c r="D133" s="94" t="s">
        <v>49</v>
      </c>
      <c r="E133" s="94" t="s">
        <v>49</v>
      </c>
      <c r="F133" s="94" t="s">
        <v>314</v>
      </c>
      <c r="G133" s="94" t="s">
        <v>315</v>
      </c>
      <c r="H133" s="94" t="s">
        <v>326</v>
      </c>
      <c r="I133" s="95" t="s">
        <v>333</v>
      </c>
      <c r="J133" s="95" t="s">
        <v>52</v>
      </c>
      <c r="K133" s="95">
        <v>0</v>
      </c>
      <c r="L133" s="94" t="str">
        <f t="shared" si="6"/>
        <v>E-Fen-Electr-Sli-Gen-0</v>
      </c>
      <c r="M133" s="94" t="s">
        <v>334</v>
      </c>
      <c r="N133" s="94" t="s">
        <v>0</v>
      </c>
      <c r="O133" s="96"/>
      <c r="P133" s="96">
        <v>9330</v>
      </c>
      <c r="Q133" s="123">
        <f t="shared" si="7"/>
        <v>8444.20224126432</v>
      </c>
      <c r="R133" s="97">
        <v>8393.7489912643196</v>
      </c>
      <c r="S133" s="97">
        <f t="shared" si="8"/>
        <v>49.682249999999996</v>
      </c>
      <c r="T133" s="96">
        <v>0.77100000000000002</v>
      </c>
      <c r="U133" s="145">
        <v>50</v>
      </c>
      <c r="V133" s="96"/>
      <c r="Y133" s="96" t="s">
        <v>71</v>
      </c>
      <c r="Z133" s="96"/>
      <c r="AA133" s="96"/>
      <c r="AB133" s="146" t="s">
        <v>324</v>
      </c>
    </row>
    <row r="134" spans="1:28" x14ac:dyDescent="0.3">
      <c r="A134" s="94" t="s">
        <v>340</v>
      </c>
      <c r="B134" s="94" t="s">
        <v>7367</v>
      </c>
      <c r="D134" s="94" t="s">
        <v>49</v>
      </c>
      <c r="E134" s="94" t="s">
        <v>49</v>
      </c>
      <c r="F134" s="94" t="s">
        <v>314</v>
      </c>
      <c r="G134" s="94" t="s">
        <v>315</v>
      </c>
      <c r="H134" s="94" t="s">
        <v>339</v>
      </c>
      <c r="I134" s="95" t="s">
        <v>327</v>
      </c>
      <c r="J134" s="95" t="s">
        <v>52</v>
      </c>
      <c r="K134" s="95">
        <v>0</v>
      </c>
      <c r="L134" s="94" t="str">
        <f t="shared" si="6"/>
        <v>E-Fen-Gates-Dou-Gen-0</v>
      </c>
      <c r="M134" s="94" t="s">
        <v>340</v>
      </c>
      <c r="N134" s="94" t="s">
        <v>0</v>
      </c>
      <c r="O134" s="96"/>
      <c r="P134" s="96">
        <v>7992</v>
      </c>
      <c r="Q134" s="123">
        <f t="shared" si="7"/>
        <v>4154.9624102462594</v>
      </c>
      <c r="R134" s="97">
        <v>4110.8550102462596</v>
      </c>
      <c r="S134" s="97">
        <f t="shared" si="8"/>
        <v>42.557400000000001</v>
      </c>
      <c r="T134" s="96">
        <v>1.55</v>
      </c>
      <c r="U134" s="145">
        <v>50</v>
      </c>
      <c r="V134" s="96"/>
      <c r="Y134" s="96" t="s">
        <v>71</v>
      </c>
      <c r="Z134" s="96"/>
      <c r="AA134" s="96"/>
      <c r="AB134" s="146" t="s">
        <v>324</v>
      </c>
    </row>
    <row r="135" spans="1:28" x14ac:dyDescent="0.3">
      <c r="A135" s="94" t="s">
        <v>346</v>
      </c>
      <c r="B135" s="94" t="s">
        <v>7367</v>
      </c>
      <c r="D135" s="94" t="s">
        <v>49</v>
      </c>
      <c r="E135" s="94" t="s">
        <v>49</v>
      </c>
      <c r="F135" s="94" t="s">
        <v>314</v>
      </c>
      <c r="G135" s="94" t="s">
        <v>315</v>
      </c>
      <c r="H135" s="94" t="s">
        <v>339</v>
      </c>
      <c r="I135" s="95" t="s">
        <v>345</v>
      </c>
      <c r="J135" s="95" t="s">
        <v>52</v>
      </c>
      <c r="K135" s="95">
        <v>0</v>
      </c>
      <c r="L135" s="94" t="str">
        <f t="shared" si="6"/>
        <v>E-Fen-Gates-Per-Gen-0</v>
      </c>
      <c r="M135" s="94" t="s">
        <v>346</v>
      </c>
      <c r="N135" s="94" t="s">
        <v>0</v>
      </c>
      <c r="O135" s="96"/>
      <c r="P135" s="96">
        <v>9369</v>
      </c>
      <c r="Q135" s="123">
        <f t="shared" si="7"/>
        <v>3081.0958111213799</v>
      </c>
      <c r="R135" s="97">
        <v>3029.0606461213802</v>
      </c>
      <c r="S135" s="97">
        <f t="shared" si="8"/>
        <v>49.889924999999998</v>
      </c>
      <c r="T135" s="96">
        <v>2.1452399999999998</v>
      </c>
      <c r="U135" s="145">
        <v>50</v>
      </c>
      <c r="V135" s="96"/>
      <c r="Y135" s="96" t="s">
        <v>71</v>
      </c>
      <c r="Z135" s="96"/>
      <c r="AA135" s="96"/>
      <c r="AB135" s="146" t="s">
        <v>324</v>
      </c>
    </row>
    <row r="136" spans="1:28" x14ac:dyDescent="0.3">
      <c r="A136" s="94" t="s">
        <v>350</v>
      </c>
      <c r="B136" s="94" t="s">
        <v>7367</v>
      </c>
      <c r="D136" s="94" t="s">
        <v>49</v>
      </c>
      <c r="E136" s="94" t="s">
        <v>49</v>
      </c>
      <c r="F136" s="94" t="s">
        <v>314</v>
      </c>
      <c r="G136" s="94" t="s">
        <v>315</v>
      </c>
      <c r="H136" s="94" t="s">
        <v>348</v>
      </c>
      <c r="I136" s="95" t="s">
        <v>349</v>
      </c>
      <c r="J136" s="95" t="s">
        <v>52</v>
      </c>
      <c r="K136" s="95">
        <v>0</v>
      </c>
      <c r="L136" s="94" t="str">
        <f t="shared" si="6"/>
        <v>E-Fen-Height-Per-Gen-0</v>
      </c>
      <c r="M136" s="94" t="s">
        <v>350</v>
      </c>
      <c r="N136" s="94" t="s">
        <v>0</v>
      </c>
      <c r="O136" s="96"/>
      <c r="P136" s="96">
        <v>1602</v>
      </c>
      <c r="Q136" s="123">
        <f t="shared" si="7"/>
        <v>877.05139173519103</v>
      </c>
      <c r="R136" s="97">
        <v>868.17674173519094</v>
      </c>
      <c r="S136" s="97">
        <f t="shared" si="8"/>
        <v>8.5306500000000014</v>
      </c>
      <c r="T136" s="96">
        <v>0.34399999999999997</v>
      </c>
      <c r="U136" s="145">
        <v>50</v>
      </c>
      <c r="V136" s="96"/>
      <c r="Y136" s="96" t="s">
        <v>71</v>
      </c>
      <c r="Z136" s="96"/>
      <c r="AA136" s="96"/>
      <c r="AB136" s="146" t="s">
        <v>324</v>
      </c>
    </row>
    <row r="137" spans="1:28" x14ac:dyDescent="0.3">
      <c r="A137" s="94" t="s">
        <v>352</v>
      </c>
      <c r="B137" s="94" t="s">
        <v>7367</v>
      </c>
      <c r="D137" s="94" t="s">
        <v>49</v>
      </c>
      <c r="E137" s="94" t="s">
        <v>49</v>
      </c>
      <c r="F137" s="94" t="s">
        <v>314</v>
      </c>
      <c r="G137" s="94" t="s">
        <v>315</v>
      </c>
      <c r="H137" s="94" t="s">
        <v>348</v>
      </c>
      <c r="I137" s="95" t="s">
        <v>173</v>
      </c>
      <c r="J137" s="95" t="s">
        <v>52</v>
      </c>
      <c r="K137" s="95">
        <v>0</v>
      </c>
      <c r="L137" s="94" t="str">
        <f t="shared" si="6"/>
        <v>E-Fen-Height-Tem-Gen-0</v>
      </c>
      <c r="M137" s="94" t="s">
        <v>352</v>
      </c>
      <c r="N137" s="94" t="s">
        <v>0</v>
      </c>
      <c r="O137" s="96"/>
      <c r="P137" s="96">
        <v>1760</v>
      </c>
      <c r="Q137" s="123">
        <f t="shared" si="7"/>
        <v>484.69006902134004</v>
      </c>
      <c r="R137" s="97">
        <v>474.79768902134003</v>
      </c>
      <c r="S137" s="97">
        <f t="shared" si="8"/>
        <v>9.3719999999999999</v>
      </c>
      <c r="T137" s="96">
        <v>0.52037999999999995</v>
      </c>
      <c r="U137" s="145">
        <v>50</v>
      </c>
      <c r="V137" s="96"/>
      <c r="Y137" s="96" t="s">
        <v>71</v>
      </c>
      <c r="Z137" s="96"/>
      <c r="AA137" s="96"/>
      <c r="AB137" s="146" t="s">
        <v>324</v>
      </c>
    </row>
    <row r="138" spans="1:28" x14ac:dyDescent="0.3">
      <c r="A138" s="94" t="s">
        <v>357</v>
      </c>
      <c r="B138" s="94" t="s">
        <v>7367</v>
      </c>
      <c r="D138" s="94" t="s">
        <v>49</v>
      </c>
      <c r="E138" s="94" t="s">
        <v>49</v>
      </c>
      <c r="F138" s="94" t="s">
        <v>314</v>
      </c>
      <c r="G138" s="94" t="s">
        <v>315</v>
      </c>
      <c r="H138" s="94" t="s">
        <v>356</v>
      </c>
      <c r="I138" s="95"/>
      <c r="J138" s="95" t="s">
        <v>52</v>
      </c>
      <c r="K138" s="95">
        <v>0</v>
      </c>
      <c r="L138" s="94" t="str">
        <f t="shared" si="6"/>
        <v>E-Fen-palisa--Gen-0</v>
      </c>
      <c r="M138" s="94" t="s">
        <v>357</v>
      </c>
      <c r="N138" s="94" t="s">
        <v>1</v>
      </c>
      <c r="O138" s="96"/>
      <c r="P138" s="96">
        <v>361</v>
      </c>
      <c r="Q138" s="123">
        <f t="shared" si="7"/>
        <v>239.04459942700299</v>
      </c>
      <c r="R138" s="97">
        <v>237.12227442700299</v>
      </c>
      <c r="S138" s="97">
        <f t="shared" si="8"/>
        <v>1.9223250000000001</v>
      </c>
      <c r="T138" s="96"/>
      <c r="U138" s="145">
        <v>50</v>
      </c>
      <c r="V138" s="96"/>
      <c r="Y138" s="96" t="s">
        <v>71</v>
      </c>
      <c r="Z138" s="96"/>
      <c r="AA138" s="96"/>
      <c r="AB138" s="146" t="s">
        <v>324</v>
      </c>
    </row>
    <row r="139" spans="1:28" x14ac:dyDescent="0.3">
      <c r="A139" s="94" t="s">
        <v>360</v>
      </c>
      <c r="B139" s="94" t="s">
        <v>7367</v>
      </c>
      <c r="D139" s="94" t="s">
        <v>49</v>
      </c>
      <c r="E139" s="94" t="s">
        <v>49</v>
      </c>
      <c r="F139" s="94" t="s">
        <v>314</v>
      </c>
      <c r="G139" s="94" t="s">
        <v>315</v>
      </c>
      <c r="H139" s="94" t="s">
        <v>356</v>
      </c>
      <c r="I139" s="95" t="s">
        <v>359</v>
      </c>
      <c r="J139" s="95" t="s">
        <v>52</v>
      </c>
      <c r="K139" s="95">
        <v>0</v>
      </c>
      <c r="L139" s="94" t="str">
        <f t="shared" si="6"/>
        <v>E-Fen-palisa-Loc-Gen-0</v>
      </c>
      <c r="M139" s="94" t="s">
        <v>360</v>
      </c>
      <c r="N139" s="94" t="s">
        <v>1</v>
      </c>
      <c r="O139" s="96"/>
      <c r="P139" s="96">
        <v>869</v>
      </c>
      <c r="Q139" s="123">
        <f t="shared" si="7"/>
        <v>608.97126566903898</v>
      </c>
      <c r="R139" s="97">
        <v>604.34384066903897</v>
      </c>
      <c r="S139" s="97">
        <f t="shared" si="8"/>
        <v>4.6274250000000006</v>
      </c>
      <c r="T139" s="96"/>
      <c r="U139" s="145">
        <v>50</v>
      </c>
      <c r="V139" s="96"/>
      <c r="Y139" s="96" t="s">
        <v>71</v>
      </c>
      <c r="Z139" s="96"/>
      <c r="AA139" s="96"/>
      <c r="AB139" s="146" t="s">
        <v>324</v>
      </c>
    </row>
    <row r="140" spans="1:28" x14ac:dyDescent="0.3">
      <c r="A140" s="94" t="s">
        <v>364</v>
      </c>
      <c r="B140" s="94" t="s">
        <v>7367</v>
      </c>
      <c r="D140" s="94" t="s">
        <v>49</v>
      </c>
      <c r="E140" s="94" t="s">
        <v>49</v>
      </c>
      <c r="F140" s="94" t="s">
        <v>314</v>
      </c>
      <c r="G140" s="94" t="s">
        <v>315</v>
      </c>
      <c r="H140" s="94" t="s">
        <v>362</v>
      </c>
      <c r="I140" s="95" t="s">
        <v>363</v>
      </c>
      <c r="J140" s="95" t="s">
        <v>52</v>
      </c>
      <c r="K140" s="95">
        <v>0</v>
      </c>
      <c r="L140" s="94" t="str">
        <f t="shared" si="6"/>
        <v>E-Fen-Perime-1m -Gen-0</v>
      </c>
      <c r="M140" s="94" t="s">
        <v>364</v>
      </c>
      <c r="N140" s="94" t="s">
        <v>1</v>
      </c>
      <c r="O140" s="96"/>
      <c r="P140" s="96">
        <v>347</v>
      </c>
      <c r="Q140" s="123">
        <f t="shared" si="7"/>
        <v>30.3440435507597</v>
      </c>
      <c r="R140" s="97">
        <v>28.419768550759702</v>
      </c>
      <c r="S140" s="97">
        <f t="shared" si="8"/>
        <v>1.8477749999999997</v>
      </c>
      <c r="T140" s="96">
        <v>7.6499999999999999E-2</v>
      </c>
      <c r="U140" s="145">
        <v>50</v>
      </c>
      <c r="V140" s="96"/>
      <c r="Y140" s="96" t="s">
        <v>71</v>
      </c>
      <c r="Z140" s="96"/>
      <c r="AA140" s="96"/>
      <c r="AB140" s="146" t="s">
        <v>324</v>
      </c>
    </row>
    <row r="141" spans="1:28" x14ac:dyDescent="0.3">
      <c r="A141" s="94" t="s">
        <v>367</v>
      </c>
      <c r="B141" s="94" t="s">
        <v>7367</v>
      </c>
      <c r="D141" s="94" t="s">
        <v>49</v>
      </c>
      <c r="E141" s="94" t="s">
        <v>49</v>
      </c>
      <c r="F141" s="94" t="s">
        <v>314</v>
      </c>
      <c r="G141" s="94" t="s">
        <v>315</v>
      </c>
      <c r="H141" s="94" t="s">
        <v>366</v>
      </c>
      <c r="I141" s="95"/>
      <c r="J141" s="95" t="s">
        <v>52</v>
      </c>
      <c r="K141" s="95">
        <v>0</v>
      </c>
      <c r="L141" s="94" t="str">
        <f t="shared" si="6"/>
        <v>E-Fen-Stock --Gen-0</v>
      </c>
      <c r="M141" s="94" t="s">
        <v>367</v>
      </c>
      <c r="N141" s="94" t="s">
        <v>1</v>
      </c>
      <c r="O141" s="96"/>
      <c r="P141" s="96">
        <v>15</v>
      </c>
      <c r="Q141" s="123">
        <f t="shared" si="7"/>
        <v>1.8722857685068599</v>
      </c>
      <c r="R141" s="97">
        <v>1.79241076850686</v>
      </c>
      <c r="S141" s="97">
        <f t="shared" si="8"/>
        <v>7.9875000000000002E-2</v>
      </c>
      <c r="T141" s="96"/>
      <c r="U141" s="145">
        <v>50</v>
      </c>
      <c r="V141" s="96"/>
      <c r="Y141" s="96" t="s">
        <v>71</v>
      </c>
      <c r="Z141" s="96"/>
      <c r="AA141" s="96"/>
      <c r="AB141" s="146" t="s">
        <v>324</v>
      </c>
    </row>
    <row r="142" spans="1:28" x14ac:dyDescent="0.3">
      <c r="A142" s="94" t="s">
        <v>377</v>
      </c>
      <c r="B142" s="94" t="s">
        <v>7367</v>
      </c>
      <c r="D142" s="94" t="s">
        <v>49</v>
      </c>
      <c r="E142" s="94" t="s">
        <v>49</v>
      </c>
      <c r="F142" s="94" t="s">
        <v>314</v>
      </c>
      <c r="G142" s="94" t="s">
        <v>315</v>
      </c>
      <c r="H142" s="94" t="s">
        <v>375</v>
      </c>
      <c r="I142" s="95" t="s">
        <v>376</v>
      </c>
      <c r="J142" s="95" t="s">
        <v>52</v>
      </c>
      <c r="K142" s="95">
        <v>0</v>
      </c>
      <c r="L142" s="94" t="str">
        <f t="shared" si="6"/>
        <v>E-Fen-Traffi-Arm-Gen-0</v>
      </c>
      <c r="M142" s="94" t="s">
        <v>377</v>
      </c>
      <c r="N142" s="94" t="s">
        <v>1</v>
      </c>
      <c r="O142" s="96"/>
      <c r="P142" s="96">
        <v>137</v>
      </c>
      <c r="Q142" s="123">
        <f t="shared" si="7"/>
        <v>103.127674270526</v>
      </c>
      <c r="R142" s="97">
        <v>102.374549270526</v>
      </c>
      <c r="S142" s="97">
        <f t="shared" si="8"/>
        <v>0.72952500000000009</v>
      </c>
      <c r="T142" s="96">
        <v>2.3599999999999999E-2</v>
      </c>
      <c r="U142" s="145">
        <v>50</v>
      </c>
      <c r="V142" s="96"/>
      <c r="Y142" s="96" t="s">
        <v>71</v>
      </c>
      <c r="Z142" s="96"/>
      <c r="AA142" s="96"/>
      <c r="AB142" s="146" t="s">
        <v>324</v>
      </c>
    </row>
    <row r="143" spans="1:28" x14ac:dyDescent="0.3">
      <c r="A143" s="94" t="s">
        <v>777</v>
      </c>
      <c r="B143" s="94" t="s">
        <v>7367</v>
      </c>
      <c r="D143" s="94" t="s">
        <v>49</v>
      </c>
      <c r="E143" s="94" t="s">
        <v>49</v>
      </c>
      <c r="F143" s="94" t="s">
        <v>314</v>
      </c>
      <c r="G143" s="94" t="s">
        <v>774</v>
      </c>
      <c r="H143" s="94" t="s">
        <v>775</v>
      </c>
      <c r="I143" s="95" t="s">
        <v>776</v>
      </c>
      <c r="J143" s="95" t="s">
        <v>52</v>
      </c>
      <c r="K143" s="95">
        <v>0</v>
      </c>
      <c r="L143" s="94" t="str">
        <f t="shared" si="6"/>
        <v>E-Lig-Light -6m-Gen-0</v>
      </c>
      <c r="M143" s="94" t="s">
        <v>7466</v>
      </c>
      <c r="N143" s="94" t="s">
        <v>0</v>
      </c>
      <c r="O143" s="96"/>
      <c r="P143" s="96">
        <v>2170</v>
      </c>
      <c r="Q143" s="123">
        <f t="shared" si="7"/>
        <v>525.029797804959</v>
      </c>
      <c r="R143" s="97">
        <v>513.474547804959</v>
      </c>
      <c r="S143" s="97">
        <f t="shared" si="8"/>
        <v>11.555249999999999</v>
      </c>
      <c r="T143" s="96"/>
      <c r="U143" s="145">
        <v>50</v>
      </c>
      <c r="V143" s="96"/>
      <c r="Y143" s="96" t="s">
        <v>71</v>
      </c>
      <c r="Z143" s="96"/>
      <c r="AA143" s="96"/>
      <c r="AB143" s="146" t="s">
        <v>324</v>
      </c>
    </row>
    <row r="144" spans="1:28" x14ac:dyDescent="0.3">
      <c r="A144" s="130" t="s">
        <v>97</v>
      </c>
      <c r="B144" s="94" t="s">
        <v>7357</v>
      </c>
      <c r="D144" s="94" t="s">
        <v>47</v>
      </c>
      <c r="E144" s="94" t="s">
        <v>87</v>
      </c>
      <c r="F144" s="94" t="s">
        <v>22</v>
      </c>
      <c r="G144" s="95" t="s">
        <v>93</v>
      </c>
      <c r="H144" s="95"/>
      <c r="I144" s="95">
        <v>2</v>
      </c>
      <c r="J144" s="94" t="s">
        <v>94</v>
      </c>
      <c r="K144" s="95">
        <v>1</v>
      </c>
      <c r="L144" s="94" t="str">
        <f t="shared" ref="L144:L163" si="9">LEFT(D144,1) &amp; "-" &amp;LEFT(E144,3)&amp; "-" &amp;LEFT(F144,3) &amp; "-" &amp;LEFT(G144,3) &amp;"-" &amp;LEFT(H144,6) &amp;  "-" &amp; LEFT(I144,3)&amp;"-" &amp;LEFT(J144, 3)&amp;"-" &amp;LEFT(K144,1)</f>
        <v>C-Mat-Con-C12--2-Gen-1</v>
      </c>
      <c r="M144" s="130" t="s">
        <v>97</v>
      </c>
      <c r="N144" s="130" t="s">
        <v>70</v>
      </c>
      <c r="O144" s="149">
        <v>35.314666721488997</v>
      </c>
      <c r="P144" s="130">
        <v>2700</v>
      </c>
      <c r="Q144" s="123">
        <f t="shared" si="7"/>
        <v>241.26499999999999</v>
      </c>
      <c r="R144" s="132">
        <v>155</v>
      </c>
      <c r="S144" s="97">
        <f t="shared" si="8"/>
        <v>86.265000000000001</v>
      </c>
      <c r="T144" s="96"/>
      <c r="U144" s="130">
        <v>300</v>
      </c>
      <c r="V144" s="130"/>
      <c r="Y144" s="150" t="s">
        <v>61</v>
      </c>
      <c r="Z144" s="94" t="s">
        <v>22</v>
      </c>
      <c r="AA144" s="94"/>
      <c r="AB144" s="94" t="s">
        <v>98</v>
      </c>
    </row>
    <row r="145" spans="1:28" x14ac:dyDescent="0.3">
      <c r="A145" s="130" t="s">
        <v>101</v>
      </c>
      <c r="B145" s="94" t="s">
        <v>7357</v>
      </c>
      <c r="D145" s="94" t="s">
        <v>47</v>
      </c>
      <c r="E145" s="94" t="s">
        <v>87</v>
      </c>
      <c r="F145" s="94" t="s">
        <v>22</v>
      </c>
      <c r="G145" s="95" t="s">
        <v>93</v>
      </c>
      <c r="H145" s="95"/>
      <c r="I145" s="95">
        <v>3</v>
      </c>
      <c r="J145" s="94" t="s">
        <v>94</v>
      </c>
      <c r="K145" s="95">
        <v>1</v>
      </c>
      <c r="L145" s="94" t="str">
        <f t="shared" si="9"/>
        <v>C-Mat-Con-C12--3-Gen-1</v>
      </c>
      <c r="M145" s="130" t="s">
        <v>101</v>
      </c>
      <c r="N145" s="130" t="s">
        <v>70</v>
      </c>
      <c r="O145" s="149">
        <v>35.314666721488997</v>
      </c>
      <c r="P145" s="130">
        <v>2700</v>
      </c>
      <c r="Q145" s="123">
        <f t="shared" si="7"/>
        <v>185.465</v>
      </c>
      <c r="R145" s="132">
        <v>99.2</v>
      </c>
      <c r="S145" s="97">
        <f t="shared" si="8"/>
        <v>86.265000000000001</v>
      </c>
      <c r="T145" s="96"/>
      <c r="U145" s="130">
        <v>300</v>
      </c>
      <c r="V145" s="130"/>
      <c r="Y145" s="150" t="s">
        <v>61</v>
      </c>
      <c r="Z145" s="94" t="s">
        <v>22</v>
      </c>
      <c r="AA145" s="94"/>
      <c r="AB145" s="94" t="s">
        <v>98</v>
      </c>
    </row>
    <row r="146" spans="1:28" x14ac:dyDescent="0.3">
      <c r="A146" s="130" t="s">
        <v>106</v>
      </c>
      <c r="B146" s="94" t="s">
        <v>7357</v>
      </c>
      <c r="D146" s="94" t="s">
        <v>47</v>
      </c>
      <c r="E146" s="94" t="s">
        <v>87</v>
      </c>
      <c r="F146" s="94" t="s">
        <v>22</v>
      </c>
      <c r="G146" s="95" t="s">
        <v>103</v>
      </c>
      <c r="H146" s="95" t="s">
        <v>104</v>
      </c>
      <c r="I146" s="95">
        <v>2</v>
      </c>
      <c r="J146" s="94" t="s">
        <v>94</v>
      </c>
      <c r="K146" s="95">
        <v>1</v>
      </c>
      <c r="L146" s="94" t="str">
        <f t="shared" si="9"/>
        <v>C-Mat-Con-C16-Gen3-2-Gen-1</v>
      </c>
      <c r="M146" s="130" t="s">
        <v>106</v>
      </c>
      <c r="N146" s="130" t="s">
        <v>70</v>
      </c>
      <c r="O146" s="149">
        <v>35.314666721488997</v>
      </c>
      <c r="P146" s="130">
        <v>2700</v>
      </c>
      <c r="Q146" s="123">
        <f t="shared" si="7"/>
        <v>303.26499999999999</v>
      </c>
      <c r="R146" s="132">
        <v>217</v>
      </c>
      <c r="S146" s="97">
        <f t="shared" si="8"/>
        <v>86.265000000000001</v>
      </c>
      <c r="T146" s="96"/>
      <c r="U146" s="130">
        <v>300</v>
      </c>
      <c r="V146" s="130"/>
      <c r="Y146" s="150" t="s">
        <v>61</v>
      </c>
      <c r="Z146" s="94" t="s">
        <v>22</v>
      </c>
      <c r="AA146" s="94"/>
      <c r="AB146" s="94" t="s">
        <v>98</v>
      </c>
    </row>
    <row r="147" spans="1:28" x14ac:dyDescent="0.3">
      <c r="A147" s="130" t="s">
        <v>108</v>
      </c>
      <c r="B147" s="94" t="s">
        <v>7357</v>
      </c>
      <c r="D147" s="94" t="s">
        <v>47</v>
      </c>
      <c r="E147" s="94" t="s">
        <v>87</v>
      </c>
      <c r="F147" s="94" t="s">
        <v>22</v>
      </c>
      <c r="G147" s="95" t="s">
        <v>103</v>
      </c>
      <c r="H147" s="95" t="s">
        <v>104</v>
      </c>
      <c r="I147" s="95">
        <v>3</v>
      </c>
      <c r="J147" s="94" t="s">
        <v>94</v>
      </c>
      <c r="K147" s="95">
        <v>1</v>
      </c>
      <c r="L147" s="94" t="str">
        <f t="shared" si="9"/>
        <v>C-Mat-Con-C16-Gen3-3-Gen-1</v>
      </c>
      <c r="M147" s="130" t="s">
        <v>108</v>
      </c>
      <c r="N147" s="130" t="s">
        <v>70</v>
      </c>
      <c r="O147" s="149">
        <v>35.314666721488997</v>
      </c>
      <c r="P147" s="130">
        <v>2700</v>
      </c>
      <c r="Q147" s="123">
        <f t="shared" si="7"/>
        <v>228.26499999999999</v>
      </c>
      <c r="R147" s="132">
        <v>142</v>
      </c>
      <c r="S147" s="97">
        <f t="shared" si="8"/>
        <v>86.265000000000001</v>
      </c>
      <c r="T147" s="96"/>
      <c r="U147" s="130">
        <v>300</v>
      </c>
      <c r="V147" s="130"/>
      <c r="Y147" s="150" t="s">
        <v>61</v>
      </c>
      <c r="Z147" s="94" t="s">
        <v>22</v>
      </c>
      <c r="AA147" s="94"/>
      <c r="AB147" s="94" t="s">
        <v>98</v>
      </c>
    </row>
    <row r="148" spans="1:28" x14ac:dyDescent="0.3">
      <c r="A148" s="130" t="s">
        <v>112</v>
      </c>
      <c r="B148" s="94" t="s">
        <v>7357</v>
      </c>
      <c r="D148" s="94" t="s">
        <v>47</v>
      </c>
      <c r="E148" s="94" t="s">
        <v>87</v>
      </c>
      <c r="F148" s="94" t="s">
        <v>22</v>
      </c>
      <c r="G148" s="95" t="s">
        <v>110</v>
      </c>
      <c r="H148" s="95"/>
      <c r="I148" s="95">
        <v>2</v>
      </c>
      <c r="J148" s="94" t="s">
        <v>94</v>
      </c>
      <c r="K148" s="95">
        <v>1</v>
      </c>
      <c r="L148" s="94" t="str">
        <f t="shared" si="9"/>
        <v>C-Mat-Con-C20--2-Gen-1</v>
      </c>
      <c r="M148" s="130" t="s">
        <v>112</v>
      </c>
      <c r="N148" s="130" t="s">
        <v>70</v>
      </c>
      <c r="O148" s="149">
        <v>35.314666721488997</v>
      </c>
      <c r="P148" s="130">
        <v>2700</v>
      </c>
      <c r="Q148" s="123">
        <f t="shared" si="7"/>
        <v>282.26499999999999</v>
      </c>
      <c r="R148" s="132">
        <v>196</v>
      </c>
      <c r="S148" s="97">
        <f t="shared" si="8"/>
        <v>86.265000000000001</v>
      </c>
      <c r="T148" s="96"/>
      <c r="U148" s="130">
        <v>300</v>
      </c>
      <c r="V148" s="130"/>
      <c r="Y148" s="150" t="s">
        <v>61</v>
      </c>
      <c r="Z148" s="94" t="s">
        <v>22</v>
      </c>
      <c r="AA148" s="94"/>
      <c r="AB148" s="94" t="s">
        <v>98</v>
      </c>
    </row>
    <row r="149" spans="1:28" x14ac:dyDescent="0.3">
      <c r="A149" s="130" t="s">
        <v>114</v>
      </c>
      <c r="B149" s="94" t="s">
        <v>7357</v>
      </c>
      <c r="D149" s="94" t="s">
        <v>47</v>
      </c>
      <c r="E149" s="94" t="s">
        <v>87</v>
      </c>
      <c r="F149" s="94" t="s">
        <v>22</v>
      </c>
      <c r="G149" s="95" t="s">
        <v>110</v>
      </c>
      <c r="H149" s="95"/>
      <c r="I149" s="95">
        <v>3</v>
      </c>
      <c r="J149" s="94" t="s">
        <v>94</v>
      </c>
      <c r="K149" s="95">
        <v>1</v>
      </c>
      <c r="L149" s="94" t="str">
        <f t="shared" si="9"/>
        <v>C-Mat-Con-C20--3-Gen-1</v>
      </c>
      <c r="M149" s="130" t="s">
        <v>114</v>
      </c>
      <c r="N149" s="130" t="s">
        <v>70</v>
      </c>
      <c r="O149" s="149">
        <v>35.314666721488997</v>
      </c>
      <c r="P149" s="130">
        <v>2700</v>
      </c>
      <c r="Q149" s="123">
        <f t="shared" si="7"/>
        <v>210.26499999999999</v>
      </c>
      <c r="R149" s="132">
        <v>124</v>
      </c>
      <c r="S149" s="97">
        <f t="shared" si="8"/>
        <v>86.265000000000001</v>
      </c>
      <c r="T149" s="96"/>
      <c r="U149" s="130">
        <v>300</v>
      </c>
      <c r="V149" s="130"/>
      <c r="Y149" s="150" t="s">
        <v>61</v>
      </c>
      <c r="Z149" s="94" t="s">
        <v>22</v>
      </c>
      <c r="AA149" s="94"/>
      <c r="AB149" s="94" t="s">
        <v>98</v>
      </c>
    </row>
    <row r="150" spans="1:28" x14ac:dyDescent="0.3">
      <c r="A150" s="130" t="s">
        <v>118</v>
      </c>
      <c r="B150" s="94" t="s">
        <v>7357</v>
      </c>
      <c r="D150" s="94" t="s">
        <v>47</v>
      </c>
      <c r="E150" s="94" t="s">
        <v>87</v>
      </c>
      <c r="F150" s="94" t="s">
        <v>22</v>
      </c>
      <c r="G150" s="95" t="s">
        <v>116</v>
      </c>
      <c r="H150" s="95" t="s">
        <v>117</v>
      </c>
      <c r="I150" s="95">
        <v>1</v>
      </c>
      <c r="J150" s="94" t="s">
        <v>94</v>
      </c>
      <c r="K150" s="95">
        <v>0</v>
      </c>
      <c r="L150" s="94" t="str">
        <f t="shared" si="9"/>
        <v>C-Mat-Con-C25-FND2-1-Gen-0</v>
      </c>
      <c r="M150" s="130" t="s">
        <v>118</v>
      </c>
      <c r="N150" s="130" t="s">
        <v>70</v>
      </c>
      <c r="O150" s="149">
        <v>35.314666721488997</v>
      </c>
      <c r="P150" s="130">
        <v>2700</v>
      </c>
      <c r="Q150" s="123">
        <f t="shared" si="7"/>
        <v>380.26499999999999</v>
      </c>
      <c r="R150" s="132">
        <v>294</v>
      </c>
      <c r="S150" s="97">
        <f t="shared" si="8"/>
        <v>86.265000000000001</v>
      </c>
      <c r="T150" s="96"/>
      <c r="U150" s="130">
        <v>300</v>
      </c>
      <c r="V150" s="130"/>
      <c r="Y150" s="150" t="s">
        <v>61</v>
      </c>
      <c r="Z150" s="94" t="s">
        <v>22</v>
      </c>
      <c r="AA150" s="94"/>
      <c r="AB150" s="94" t="s">
        <v>98</v>
      </c>
    </row>
    <row r="151" spans="1:28" x14ac:dyDescent="0.3">
      <c r="A151" s="130" t="s">
        <v>120</v>
      </c>
      <c r="B151" s="94" t="s">
        <v>7357</v>
      </c>
      <c r="D151" s="94" t="s">
        <v>47</v>
      </c>
      <c r="E151" s="94" t="s">
        <v>87</v>
      </c>
      <c r="F151" s="94" t="s">
        <v>22</v>
      </c>
      <c r="G151" s="95" t="s">
        <v>116</v>
      </c>
      <c r="H151" s="95" t="s">
        <v>117</v>
      </c>
      <c r="I151" s="95">
        <v>2</v>
      </c>
      <c r="J151" s="94" t="s">
        <v>94</v>
      </c>
      <c r="K151" s="95">
        <v>1</v>
      </c>
      <c r="L151" s="94" t="str">
        <f t="shared" si="9"/>
        <v>C-Mat-Con-C25-FND2-2-Gen-1</v>
      </c>
      <c r="M151" s="130" t="s">
        <v>120</v>
      </c>
      <c r="N151" s="130" t="s">
        <v>70</v>
      </c>
      <c r="O151" s="149">
        <v>35.314666721488997</v>
      </c>
      <c r="P151" s="130">
        <v>2700</v>
      </c>
      <c r="Q151" s="123">
        <f t="shared" si="7"/>
        <v>337.26499999999999</v>
      </c>
      <c r="R151" s="132">
        <v>251</v>
      </c>
      <c r="S151" s="97">
        <f t="shared" si="8"/>
        <v>86.265000000000001</v>
      </c>
      <c r="T151" s="96"/>
      <c r="U151" s="130">
        <v>300</v>
      </c>
      <c r="V151" s="130"/>
      <c r="Y151" s="150" t="s">
        <v>61</v>
      </c>
      <c r="Z151" s="94" t="s">
        <v>22</v>
      </c>
      <c r="AA151" s="94"/>
      <c r="AB151" s="94" t="s">
        <v>98</v>
      </c>
    </row>
    <row r="152" spans="1:28" x14ac:dyDescent="0.3">
      <c r="A152" s="130" t="s">
        <v>122</v>
      </c>
      <c r="B152" s="94" t="s">
        <v>7357</v>
      </c>
      <c r="D152" s="94" t="s">
        <v>47</v>
      </c>
      <c r="E152" s="94" t="s">
        <v>87</v>
      </c>
      <c r="F152" s="94" t="s">
        <v>22</v>
      </c>
      <c r="G152" s="95" t="s">
        <v>116</v>
      </c>
      <c r="H152" s="95" t="s">
        <v>117</v>
      </c>
      <c r="I152" s="95">
        <v>3</v>
      </c>
      <c r="J152" s="94" t="s">
        <v>94</v>
      </c>
      <c r="K152" s="95">
        <v>1</v>
      </c>
      <c r="L152" s="94" t="str">
        <f t="shared" si="9"/>
        <v>C-Mat-Con-C25-FND2-3-Gen-1</v>
      </c>
      <c r="M152" s="130" t="s">
        <v>122</v>
      </c>
      <c r="N152" s="130" t="s">
        <v>70</v>
      </c>
      <c r="O152" s="149">
        <v>35.314666721488997</v>
      </c>
      <c r="P152" s="130">
        <v>2700</v>
      </c>
      <c r="Q152" s="123">
        <f t="shared" si="7"/>
        <v>248.26499999999999</v>
      </c>
      <c r="R152" s="132">
        <v>162</v>
      </c>
      <c r="S152" s="97">
        <f t="shared" si="8"/>
        <v>86.265000000000001</v>
      </c>
      <c r="T152" s="96"/>
      <c r="U152" s="130">
        <v>300</v>
      </c>
      <c r="V152" s="130"/>
      <c r="Y152" s="150" t="s">
        <v>61</v>
      </c>
      <c r="Z152" s="94" t="s">
        <v>22</v>
      </c>
      <c r="AA152" s="94"/>
      <c r="AB152" s="94" t="s">
        <v>98</v>
      </c>
    </row>
    <row r="153" spans="1:28" x14ac:dyDescent="0.3">
      <c r="A153" s="130" t="s">
        <v>125</v>
      </c>
      <c r="B153" s="94" t="s">
        <v>7357</v>
      </c>
      <c r="D153" s="94" t="s">
        <v>47</v>
      </c>
      <c r="E153" s="94" t="s">
        <v>87</v>
      </c>
      <c r="F153" s="94" t="s">
        <v>22</v>
      </c>
      <c r="G153" s="95" t="s">
        <v>116</v>
      </c>
      <c r="H153" s="95" t="s">
        <v>124</v>
      </c>
      <c r="I153" s="95">
        <v>1</v>
      </c>
      <c r="J153" s="94" t="s">
        <v>94</v>
      </c>
      <c r="K153" s="95">
        <v>0</v>
      </c>
      <c r="L153" s="94" t="str">
        <f t="shared" si="9"/>
        <v>C-Mat-Con-C25-FND3-1-Gen-0</v>
      </c>
      <c r="M153" s="130" t="s">
        <v>125</v>
      </c>
      <c r="N153" s="130" t="s">
        <v>70</v>
      </c>
      <c r="O153" s="149">
        <v>35.314666721488997</v>
      </c>
      <c r="P153" s="130">
        <v>2700</v>
      </c>
      <c r="Q153" s="123">
        <f t="shared" si="7"/>
        <v>440.26499999999999</v>
      </c>
      <c r="R153" s="132">
        <v>354</v>
      </c>
      <c r="S153" s="97">
        <f t="shared" si="8"/>
        <v>86.265000000000001</v>
      </c>
      <c r="T153" s="96"/>
      <c r="U153" s="130">
        <v>300</v>
      </c>
      <c r="V153" s="130"/>
      <c r="Y153" s="150" t="s">
        <v>61</v>
      </c>
      <c r="Z153" s="94" t="s">
        <v>22</v>
      </c>
      <c r="AA153" s="94"/>
      <c r="AB153" s="94" t="s">
        <v>98</v>
      </c>
    </row>
    <row r="154" spans="1:28" x14ac:dyDescent="0.3">
      <c r="A154" s="130" t="s">
        <v>127</v>
      </c>
      <c r="B154" s="94" t="s">
        <v>7357</v>
      </c>
      <c r="D154" s="94" t="s">
        <v>47</v>
      </c>
      <c r="E154" s="94" t="s">
        <v>87</v>
      </c>
      <c r="F154" s="94" t="s">
        <v>22</v>
      </c>
      <c r="G154" s="95" t="s">
        <v>116</v>
      </c>
      <c r="H154" s="95" t="s">
        <v>124</v>
      </c>
      <c r="I154" s="95">
        <v>2</v>
      </c>
      <c r="J154" s="94" t="s">
        <v>94</v>
      </c>
      <c r="K154" s="95">
        <v>1</v>
      </c>
      <c r="L154" s="94" t="str">
        <f t="shared" si="9"/>
        <v>C-Mat-Con-C25-FND3-2-Gen-1</v>
      </c>
      <c r="M154" s="130" t="s">
        <v>127</v>
      </c>
      <c r="N154" s="130" t="s">
        <v>70</v>
      </c>
      <c r="O154" s="149">
        <v>35.314666721488997</v>
      </c>
      <c r="P154" s="130">
        <v>2700</v>
      </c>
      <c r="Q154" s="123">
        <f t="shared" si="7"/>
        <v>387.26499999999999</v>
      </c>
      <c r="R154" s="132">
        <v>301</v>
      </c>
      <c r="S154" s="97">
        <f t="shared" si="8"/>
        <v>86.265000000000001</v>
      </c>
      <c r="T154" s="96"/>
      <c r="U154" s="130">
        <v>300</v>
      </c>
      <c r="V154" s="130"/>
      <c r="Y154" s="150" t="s">
        <v>61</v>
      </c>
      <c r="Z154" s="94" t="s">
        <v>22</v>
      </c>
      <c r="AA154" s="94"/>
      <c r="AB154" s="94" t="s">
        <v>98</v>
      </c>
    </row>
    <row r="155" spans="1:28" x14ac:dyDescent="0.3">
      <c r="A155" s="130" t="s">
        <v>129</v>
      </c>
      <c r="B155" s="94" t="s">
        <v>7357</v>
      </c>
      <c r="D155" s="94" t="s">
        <v>47</v>
      </c>
      <c r="E155" s="94" t="s">
        <v>87</v>
      </c>
      <c r="F155" s="94" t="s">
        <v>22</v>
      </c>
      <c r="G155" s="95" t="s">
        <v>116</v>
      </c>
      <c r="H155" s="95" t="s">
        <v>124</v>
      </c>
      <c r="I155" s="95">
        <v>3</v>
      </c>
      <c r="J155" s="94" t="s">
        <v>94</v>
      </c>
      <c r="K155" s="95">
        <v>1</v>
      </c>
      <c r="L155" s="94" t="str">
        <f t="shared" si="9"/>
        <v>C-Mat-Con-C25-FND3-3-Gen-1</v>
      </c>
      <c r="M155" s="130" t="s">
        <v>129</v>
      </c>
      <c r="N155" s="130" t="s">
        <v>70</v>
      </c>
      <c r="O155" s="149">
        <v>35.314666721488997</v>
      </c>
      <c r="P155" s="130">
        <v>2700</v>
      </c>
      <c r="Q155" s="123">
        <f t="shared" si="7"/>
        <v>277.26499999999999</v>
      </c>
      <c r="R155" s="132">
        <v>191</v>
      </c>
      <c r="S155" s="97">
        <f t="shared" si="8"/>
        <v>86.265000000000001</v>
      </c>
      <c r="T155" s="96"/>
      <c r="U155" s="130">
        <v>300</v>
      </c>
      <c r="V155" s="130"/>
      <c r="Y155" s="150" t="s">
        <v>61</v>
      </c>
      <c r="Z155" s="94" t="s">
        <v>22</v>
      </c>
      <c r="AA155" s="94"/>
      <c r="AB155" s="94" t="s">
        <v>98</v>
      </c>
    </row>
    <row r="156" spans="1:28" x14ac:dyDescent="0.3">
      <c r="A156" s="130" t="s">
        <v>134</v>
      </c>
      <c r="B156" s="94" t="s">
        <v>7357</v>
      </c>
      <c r="D156" s="94" t="s">
        <v>47</v>
      </c>
      <c r="E156" s="94" t="s">
        <v>87</v>
      </c>
      <c r="F156" s="94" t="s">
        <v>22</v>
      </c>
      <c r="G156" s="95" t="s">
        <v>131</v>
      </c>
      <c r="H156" s="95" t="s">
        <v>132</v>
      </c>
      <c r="I156" s="95">
        <v>2</v>
      </c>
      <c r="J156" s="94" t="s">
        <v>94</v>
      </c>
      <c r="K156" s="95">
        <v>1</v>
      </c>
      <c r="L156" s="94" t="str">
        <f t="shared" si="9"/>
        <v>C-Mat-Con-C28-PAV2-2-Gen-1</v>
      </c>
      <c r="M156" s="130" t="s">
        <v>134</v>
      </c>
      <c r="N156" s="130" t="s">
        <v>70</v>
      </c>
      <c r="O156" s="149">
        <v>35.314666721488997</v>
      </c>
      <c r="P156" s="130">
        <v>2700</v>
      </c>
      <c r="Q156" s="123">
        <f t="shared" si="7"/>
        <v>366.26499999999999</v>
      </c>
      <c r="R156" s="132">
        <v>280</v>
      </c>
      <c r="S156" s="97">
        <f t="shared" si="8"/>
        <v>86.265000000000001</v>
      </c>
      <c r="T156" s="96"/>
      <c r="U156" s="130">
        <v>300</v>
      </c>
      <c r="V156" s="130"/>
      <c r="Y156" s="150" t="s">
        <v>61</v>
      </c>
      <c r="Z156" s="94" t="s">
        <v>22</v>
      </c>
      <c r="AA156" s="94"/>
      <c r="AB156" s="94" t="s">
        <v>98</v>
      </c>
    </row>
    <row r="157" spans="1:28" x14ac:dyDescent="0.3">
      <c r="A157" s="130" t="s">
        <v>136</v>
      </c>
      <c r="B157" s="94" t="s">
        <v>7357</v>
      </c>
      <c r="D157" s="94" t="s">
        <v>47</v>
      </c>
      <c r="E157" s="94" t="s">
        <v>87</v>
      </c>
      <c r="F157" s="94" t="s">
        <v>22</v>
      </c>
      <c r="G157" s="95" t="s">
        <v>131</v>
      </c>
      <c r="H157" s="95" t="s">
        <v>132</v>
      </c>
      <c r="I157" s="95">
        <v>3</v>
      </c>
      <c r="J157" s="94" t="s">
        <v>94</v>
      </c>
      <c r="K157" s="95">
        <v>1</v>
      </c>
      <c r="L157" s="94" t="str">
        <f t="shared" si="9"/>
        <v>C-Mat-Con-C28-PAV2-3-Gen-1</v>
      </c>
      <c r="M157" s="130" t="s">
        <v>136</v>
      </c>
      <c r="N157" s="130" t="s">
        <v>70</v>
      </c>
      <c r="O157" s="149">
        <v>35.314666721488997</v>
      </c>
      <c r="P157" s="130">
        <v>2700</v>
      </c>
      <c r="Q157" s="123">
        <f t="shared" si="7"/>
        <v>264.26499999999999</v>
      </c>
      <c r="R157" s="132">
        <v>178</v>
      </c>
      <c r="S157" s="97">
        <f t="shared" si="8"/>
        <v>86.265000000000001</v>
      </c>
      <c r="T157" s="96"/>
      <c r="U157" s="130">
        <v>300</v>
      </c>
      <c r="V157" s="130"/>
      <c r="Y157" s="150" t="s">
        <v>61</v>
      </c>
      <c r="Z157" s="94" t="s">
        <v>22</v>
      </c>
      <c r="AA157" s="94"/>
      <c r="AB157" s="94" t="s">
        <v>98</v>
      </c>
    </row>
    <row r="158" spans="1:28" x14ac:dyDescent="0.3">
      <c r="A158" s="130" t="s">
        <v>140</v>
      </c>
      <c r="B158" s="94" t="s">
        <v>7357</v>
      </c>
      <c r="D158" s="94" t="s">
        <v>47</v>
      </c>
      <c r="E158" s="94" t="s">
        <v>87</v>
      </c>
      <c r="F158" s="94" t="s">
        <v>22</v>
      </c>
      <c r="G158" s="95" t="s">
        <v>138</v>
      </c>
      <c r="H158" s="95" t="s">
        <v>139</v>
      </c>
      <c r="I158" s="95">
        <v>1</v>
      </c>
      <c r="J158" s="94" t="s">
        <v>94</v>
      </c>
      <c r="K158" s="95">
        <v>0</v>
      </c>
      <c r="L158" s="94" t="str">
        <f t="shared" si="9"/>
        <v>C-Mat-Con-C35-XS2-1-Gen-0</v>
      </c>
      <c r="M158" s="130" t="s">
        <v>140</v>
      </c>
      <c r="N158" s="130" t="s">
        <v>70</v>
      </c>
      <c r="O158" s="149">
        <v>35.314666721488997</v>
      </c>
      <c r="P158" s="130">
        <v>2700</v>
      </c>
      <c r="Q158" s="123">
        <f t="shared" si="7"/>
        <v>415.26499999999999</v>
      </c>
      <c r="R158" s="132">
        <v>329</v>
      </c>
      <c r="S158" s="97">
        <f t="shared" si="8"/>
        <v>86.265000000000001</v>
      </c>
      <c r="T158" s="96"/>
      <c r="U158" s="130">
        <v>300</v>
      </c>
      <c r="V158" s="130"/>
      <c r="Y158" s="150" t="s">
        <v>61</v>
      </c>
      <c r="Z158" s="94" t="s">
        <v>22</v>
      </c>
      <c r="AA158" s="94"/>
      <c r="AB158" s="94" t="s">
        <v>98</v>
      </c>
    </row>
    <row r="159" spans="1:28" x14ac:dyDescent="0.3">
      <c r="A159" s="130" t="s">
        <v>142</v>
      </c>
      <c r="B159" s="94" t="s">
        <v>7357</v>
      </c>
      <c r="D159" s="94" t="s">
        <v>47</v>
      </c>
      <c r="E159" s="94" t="s">
        <v>87</v>
      </c>
      <c r="F159" s="94" t="s">
        <v>22</v>
      </c>
      <c r="G159" s="95" t="s">
        <v>138</v>
      </c>
      <c r="H159" s="95" t="s">
        <v>139</v>
      </c>
      <c r="I159" s="95">
        <v>2</v>
      </c>
      <c r="J159" s="94" t="s">
        <v>94</v>
      </c>
      <c r="K159" s="95">
        <v>1</v>
      </c>
      <c r="L159" s="94" t="str">
        <f t="shared" si="9"/>
        <v>C-Mat-Con-C35-XS2-2-Gen-1</v>
      </c>
      <c r="M159" s="130" t="s">
        <v>142</v>
      </c>
      <c r="N159" s="130" t="s">
        <v>70</v>
      </c>
      <c r="O159" s="149">
        <v>35.314666721488997</v>
      </c>
      <c r="P159" s="130">
        <v>2700</v>
      </c>
      <c r="Q159" s="123">
        <f t="shared" si="7"/>
        <v>323.26499999999999</v>
      </c>
      <c r="R159" s="132">
        <v>237</v>
      </c>
      <c r="S159" s="97">
        <f t="shared" si="8"/>
        <v>86.265000000000001</v>
      </c>
      <c r="T159" s="96"/>
      <c r="U159" s="130">
        <v>300</v>
      </c>
      <c r="V159" s="130"/>
      <c r="Y159" s="150" t="s">
        <v>61</v>
      </c>
      <c r="Z159" s="94" t="s">
        <v>22</v>
      </c>
      <c r="AA159" s="94"/>
      <c r="AB159" s="94" t="s">
        <v>98</v>
      </c>
    </row>
    <row r="160" spans="1:28" x14ac:dyDescent="0.3">
      <c r="A160" s="130" t="s">
        <v>144</v>
      </c>
      <c r="B160" s="94" t="s">
        <v>7357</v>
      </c>
      <c r="D160" s="94" t="s">
        <v>47</v>
      </c>
      <c r="E160" s="94" t="s">
        <v>87</v>
      </c>
      <c r="F160" s="94" t="s">
        <v>22</v>
      </c>
      <c r="G160" s="95" t="s">
        <v>138</v>
      </c>
      <c r="H160" s="95" t="s">
        <v>139</v>
      </c>
      <c r="I160" s="95">
        <v>3</v>
      </c>
      <c r="J160" s="94" t="s">
        <v>94</v>
      </c>
      <c r="K160" s="95">
        <v>1</v>
      </c>
      <c r="L160" s="94" t="str">
        <f t="shared" si="9"/>
        <v>C-Mat-Con-C35-XS2-3-Gen-1</v>
      </c>
      <c r="M160" s="130" t="s">
        <v>144</v>
      </c>
      <c r="N160" s="130" t="s">
        <v>70</v>
      </c>
      <c r="O160" s="149">
        <v>35.314666721488997</v>
      </c>
      <c r="P160" s="130">
        <v>2700</v>
      </c>
      <c r="Q160" s="123">
        <f t="shared" si="7"/>
        <v>234.26499999999999</v>
      </c>
      <c r="R160" s="132">
        <v>148</v>
      </c>
      <c r="S160" s="97">
        <f t="shared" si="8"/>
        <v>86.265000000000001</v>
      </c>
      <c r="T160" s="96"/>
      <c r="U160" s="130">
        <v>300</v>
      </c>
      <c r="V160" s="130"/>
      <c r="Y160" s="150" t="s">
        <v>61</v>
      </c>
      <c r="Z160" s="94" t="s">
        <v>22</v>
      </c>
      <c r="AA160" s="94"/>
      <c r="AB160" s="94" t="s">
        <v>98</v>
      </c>
    </row>
    <row r="161" spans="1:32" x14ac:dyDescent="0.3">
      <c r="A161" s="130" t="s">
        <v>147</v>
      </c>
      <c r="B161" s="94" t="s">
        <v>7357</v>
      </c>
      <c r="D161" s="94" t="s">
        <v>47</v>
      </c>
      <c r="E161" s="94" t="s">
        <v>87</v>
      </c>
      <c r="F161" s="94" t="s">
        <v>22</v>
      </c>
      <c r="G161" s="95" t="s">
        <v>138</v>
      </c>
      <c r="H161" s="95" t="s">
        <v>146</v>
      </c>
      <c r="I161" s="95">
        <v>1</v>
      </c>
      <c r="J161" s="94" t="s">
        <v>94</v>
      </c>
      <c r="K161" s="95">
        <v>0</v>
      </c>
      <c r="L161" s="94" t="str">
        <f t="shared" si="9"/>
        <v>C-Mat-Con-C35-XS3-1-Gen-0</v>
      </c>
      <c r="M161" s="130" t="s">
        <v>147</v>
      </c>
      <c r="N161" s="130" t="s">
        <v>70</v>
      </c>
      <c r="O161" s="149">
        <v>35.314666721488997</v>
      </c>
      <c r="P161" s="130">
        <v>2700</v>
      </c>
      <c r="Q161" s="123">
        <f t="shared" si="7"/>
        <v>382.26499999999999</v>
      </c>
      <c r="R161" s="132">
        <v>296</v>
      </c>
      <c r="S161" s="97">
        <f t="shared" si="8"/>
        <v>86.265000000000001</v>
      </c>
      <c r="T161" s="96"/>
      <c r="U161" s="130">
        <v>300</v>
      </c>
      <c r="V161" s="130"/>
      <c r="Y161" s="150" t="s">
        <v>61</v>
      </c>
      <c r="Z161" s="94" t="s">
        <v>22</v>
      </c>
      <c r="AA161" s="94"/>
      <c r="AB161" s="94" t="s">
        <v>98</v>
      </c>
    </row>
    <row r="162" spans="1:32" x14ac:dyDescent="0.3">
      <c r="A162" s="130" t="s">
        <v>149</v>
      </c>
      <c r="B162" s="94" t="s">
        <v>7357</v>
      </c>
      <c r="D162" s="94" t="s">
        <v>47</v>
      </c>
      <c r="E162" s="94" t="s">
        <v>87</v>
      </c>
      <c r="F162" s="94" t="s">
        <v>22</v>
      </c>
      <c r="G162" s="95" t="s">
        <v>138</v>
      </c>
      <c r="H162" s="95" t="s">
        <v>146</v>
      </c>
      <c r="I162" s="95">
        <v>2</v>
      </c>
      <c r="J162" s="94" t="s">
        <v>94</v>
      </c>
      <c r="K162" s="95">
        <v>1</v>
      </c>
      <c r="L162" s="94" t="str">
        <f t="shared" si="9"/>
        <v>C-Mat-Con-C35-XS3-2-Gen-1</v>
      </c>
      <c r="M162" s="130" t="s">
        <v>149</v>
      </c>
      <c r="N162" s="130" t="s">
        <v>70</v>
      </c>
      <c r="O162" s="149">
        <v>35.314666721488997</v>
      </c>
      <c r="P162" s="130">
        <v>2700</v>
      </c>
      <c r="Q162" s="123">
        <f t="shared" si="7"/>
        <v>337.26499999999999</v>
      </c>
      <c r="R162" s="132">
        <v>251</v>
      </c>
      <c r="S162" s="97">
        <f t="shared" si="8"/>
        <v>86.265000000000001</v>
      </c>
      <c r="T162" s="96"/>
      <c r="U162" s="130">
        <v>300</v>
      </c>
      <c r="V162" s="130"/>
      <c r="Y162" s="150" t="s">
        <v>61</v>
      </c>
      <c r="Z162" s="94" t="s">
        <v>22</v>
      </c>
      <c r="AA162" s="94"/>
      <c r="AB162" s="94" t="s">
        <v>98</v>
      </c>
    </row>
    <row r="163" spans="1:32" x14ac:dyDescent="0.3">
      <c r="A163" s="130" t="s">
        <v>151</v>
      </c>
      <c r="B163" s="94" t="s">
        <v>7357</v>
      </c>
      <c r="D163" s="94" t="s">
        <v>47</v>
      </c>
      <c r="E163" s="94" t="s">
        <v>87</v>
      </c>
      <c r="F163" s="94" t="s">
        <v>22</v>
      </c>
      <c r="G163" s="95" t="s">
        <v>138</v>
      </c>
      <c r="H163" s="95" t="s">
        <v>146</v>
      </c>
      <c r="I163" s="95">
        <v>3</v>
      </c>
      <c r="J163" s="94" t="s">
        <v>94</v>
      </c>
      <c r="K163" s="95">
        <v>1</v>
      </c>
      <c r="L163" s="94" t="str">
        <f t="shared" si="9"/>
        <v>C-Mat-Con-C35-XS3-3-Gen-1</v>
      </c>
      <c r="M163" s="130" t="s">
        <v>151</v>
      </c>
      <c r="N163" s="130" t="s">
        <v>70</v>
      </c>
      <c r="O163" s="149">
        <v>35.314666721488997</v>
      </c>
      <c r="P163" s="130">
        <v>2700</v>
      </c>
      <c r="Q163" s="123">
        <f t="shared" si="7"/>
        <v>242.26499999999999</v>
      </c>
      <c r="R163" s="132">
        <v>156</v>
      </c>
      <c r="S163" s="97">
        <f t="shared" si="8"/>
        <v>86.265000000000001</v>
      </c>
      <c r="T163" s="96"/>
      <c r="U163" s="130">
        <v>300</v>
      </c>
      <c r="V163" s="130"/>
      <c r="W163" s="99"/>
      <c r="X163" s="99"/>
      <c r="Y163" s="150" t="s">
        <v>61</v>
      </c>
      <c r="Z163" s="94" t="s">
        <v>22</v>
      </c>
      <c r="AA163" s="94"/>
      <c r="AB163" s="94" t="s">
        <v>98</v>
      </c>
      <c r="AC163" s="131" t="s">
        <v>193</v>
      </c>
      <c r="AD163" s="130" t="s">
        <v>247</v>
      </c>
      <c r="AE163" s="127">
        <v>44251</v>
      </c>
      <c r="AF163" s="94" t="s">
        <v>56</v>
      </c>
    </row>
    <row r="164" spans="1:32" x14ac:dyDescent="0.3">
      <c r="A164" s="94" t="s">
        <v>735</v>
      </c>
      <c r="B164" s="94" t="s">
        <v>7357</v>
      </c>
      <c r="D164" s="94" t="s">
        <v>49</v>
      </c>
      <c r="E164" s="94" t="s">
        <v>49</v>
      </c>
      <c r="F164" s="94" t="s">
        <v>716</v>
      </c>
      <c r="G164" s="94" t="s">
        <v>156</v>
      </c>
      <c r="H164" s="94" t="s">
        <v>733</v>
      </c>
      <c r="I164" s="95" t="s">
        <v>734</v>
      </c>
      <c r="J164" s="95" t="s">
        <v>52</v>
      </c>
      <c r="K164" s="95">
        <v>0</v>
      </c>
      <c r="L164" s="94" t="str">
        <f t="shared" ref="L164:L178" si="10">LEFT(E164,1) &amp;  "-" &amp;LEFT(G164,3) &amp;"-" &amp;LEFT(H164,6) &amp;  "-" &amp; LEFT(I164,3)&amp;"-" &amp;LEFT(J164, 3)&amp;"-" &amp;LEFT(K164,1)</f>
        <v>E-Gen-Piling-She-Gen-0</v>
      </c>
      <c r="M164" s="94" t="s">
        <v>735</v>
      </c>
      <c r="N164" s="94" t="s">
        <v>183</v>
      </c>
      <c r="O164" s="96"/>
      <c r="P164" s="96">
        <v>136</v>
      </c>
      <c r="Q164" s="123">
        <f t="shared" si="7"/>
        <v>225.787644255755</v>
      </c>
      <c r="R164" s="97">
        <v>221.26562125575498</v>
      </c>
      <c r="S164" s="97">
        <f t="shared" si="8"/>
        <v>4.3452000000000002</v>
      </c>
      <c r="T164" s="96">
        <v>0.17682300000000001</v>
      </c>
      <c r="U164" s="145">
        <v>300</v>
      </c>
      <c r="V164" s="96"/>
      <c r="W164" s="99"/>
      <c r="X164" s="99"/>
      <c r="Y164" s="150" t="s">
        <v>61</v>
      </c>
      <c r="Z164" s="96"/>
      <c r="AA164" s="96"/>
      <c r="AB164" s="94" t="s">
        <v>98</v>
      </c>
      <c r="AC164" s="98" t="s">
        <v>193</v>
      </c>
      <c r="AD164" s="130" t="s">
        <v>250</v>
      </c>
      <c r="AE164" s="127">
        <v>44251</v>
      </c>
      <c r="AF164" s="94" t="s">
        <v>56</v>
      </c>
    </row>
    <row r="165" spans="1:32" x14ac:dyDescent="0.3">
      <c r="A165" s="94" t="s">
        <v>176</v>
      </c>
      <c r="B165" s="94" t="s">
        <v>7357</v>
      </c>
      <c r="D165" s="94" t="s">
        <v>49</v>
      </c>
      <c r="E165" s="94" t="s">
        <v>49</v>
      </c>
      <c r="F165" s="94" t="s">
        <v>174</v>
      </c>
      <c r="G165" s="94" t="s">
        <v>175</v>
      </c>
      <c r="H165" s="94" t="s">
        <v>176</v>
      </c>
      <c r="I165" s="95"/>
      <c r="J165" s="95" t="s">
        <v>52</v>
      </c>
      <c r="K165" s="95">
        <v>0</v>
      </c>
      <c r="L165" s="94" t="str">
        <f t="shared" si="10"/>
        <v>E-Bun-Gravel--Gen-0</v>
      </c>
      <c r="M165" s="94" t="s">
        <v>176</v>
      </c>
      <c r="N165" s="94" t="s">
        <v>172</v>
      </c>
      <c r="O165" s="96"/>
      <c r="P165" s="96">
        <v>1</v>
      </c>
      <c r="Q165" s="123">
        <f t="shared" si="7"/>
        <v>3.4403999999999997E-2</v>
      </c>
      <c r="R165" s="97">
        <v>2.454E-3</v>
      </c>
      <c r="S165" s="97">
        <f t="shared" si="8"/>
        <v>3.1949999999999999E-2</v>
      </c>
      <c r="T165" s="96"/>
      <c r="U165" s="145">
        <v>300</v>
      </c>
      <c r="V165" s="96"/>
      <c r="W165" s="99"/>
      <c r="X165" s="99"/>
      <c r="Y165" s="150" t="s">
        <v>61</v>
      </c>
      <c r="Z165" s="96"/>
      <c r="AA165" s="96"/>
      <c r="AB165" s="146" t="s">
        <v>177</v>
      </c>
      <c r="AC165" s="98" t="s">
        <v>193</v>
      </c>
      <c r="AD165" s="130" t="s">
        <v>253</v>
      </c>
      <c r="AE165" s="127">
        <v>44251</v>
      </c>
      <c r="AF165" s="94" t="s">
        <v>56</v>
      </c>
    </row>
    <row r="166" spans="1:32" x14ac:dyDescent="0.3">
      <c r="A166" s="94" t="s">
        <v>800</v>
      </c>
      <c r="B166" s="94" t="s">
        <v>7357</v>
      </c>
      <c r="D166" s="94" t="s">
        <v>49</v>
      </c>
      <c r="E166" s="94" t="s">
        <v>49</v>
      </c>
      <c r="F166" s="94" t="s">
        <v>733</v>
      </c>
      <c r="G166" s="94" t="s">
        <v>800</v>
      </c>
      <c r="H166" s="94"/>
      <c r="I166" s="95"/>
      <c r="J166" s="95" t="s">
        <v>52</v>
      </c>
      <c r="K166" s="95">
        <v>0</v>
      </c>
      <c r="L166" s="94" t="str">
        <f t="shared" si="10"/>
        <v>E-Pil---Gen-0</v>
      </c>
      <c r="M166" s="94" t="s">
        <v>800</v>
      </c>
      <c r="N166" s="94" t="s">
        <v>70</v>
      </c>
      <c r="O166" s="96"/>
      <c r="P166" s="96">
        <v>1916.3</v>
      </c>
      <c r="Q166" s="123">
        <f t="shared" si="7"/>
        <v>394.16872523871695</v>
      </c>
      <c r="R166" s="96">
        <f>332.942940238717-T166</f>
        <v>332.525940238717</v>
      </c>
      <c r="S166" s="97">
        <f t="shared" si="8"/>
        <v>61.225784999999995</v>
      </c>
      <c r="T166" s="96">
        <v>0.41699999999999998</v>
      </c>
      <c r="U166" s="96">
        <v>300</v>
      </c>
      <c r="V166" s="96"/>
      <c r="W166" s="99"/>
      <c r="X166" s="99"/>
      <c r="Y166" s="150" t="s">
        <v>61</v>
      </c>
      <c r="Z166" s="96"/>
      <c r="AA166" s="96"/>
      <c r="AB166" s="146" t="s">
        <v>177</v>
      </c>
      <c r="AC166" s="98" t="s">
        <v>193</v>
      </c>
      <c r="AD166" s="130" t="s">
        <v>256</v>
      </c>
      <c r="AE166" s="127">
        <v>44251</v>
      </c>
      <c r="AF166" s="94" t="s">
        <v>56</v>
      </c>
    </row>
    <row r="167" spans="1:32" x14ac:dyDescent="0.3">
      <c r="A167" s="94" t="s">
        <v>837</v>
      </c>
      <c r="B167" s="94" t="s">
        <v>18</v>
      </c>
      <c r="D167" s="94" t="s">
        <v>49</v>
      </c>
      <c r="E167" s="94" t="s">
        <v>49</v>
      </c>
      <c r="F167" s="94" t="s">
        <v>18</v>
      </c>
      <c r="G167" s="94" t="s">
        <v>834</v>
      </c>
      <c r="H167" s="94" t="s">
        <v>835</v>
      </c>
      <c r="I167" s="95" t="s">
        <v>836</v>
      </c>
      <c r="J167" s="95" t="s">
        <v>52</v>
      </c>
      <c r="K167" s="95">
        <v>0</v>
      </c>
      <c r="L167" s="94" t="str">
        <f t="shared" si="10"/>
        <v>E-Sea-132kv-pol-Gen-0</v>
      </c>
      <c r="M167" s="94" t="s">
        <v>837</v>
      </c>
      <c r="N167" s="94" t="s">
        <v>172</v>
      </c>
      <c r="O167" s="96"/>
      <c r="P167" s="96">
        <v>301</v>
      </c>
      <c r="Q167" s="123">
        <f t="shared" si="7"/>
        <v>563.107078498296</v>
      </c>
      <c r="R167" s="97">
        <v>529.51547849829603</v>
      </c>
      <c r="S167" s="97">
        <f t="shared" si="8"/>
        <v>33.5916</v>
      </c>
      <c r="T167" s="96"/>
      <c r="U167" s="96">
        <v>200</v>
      </c>
      <c r="V167" s="96">
        <v>10000</v>
      </c>
      <c r="W167" s="99"/>
      <c r="X167" s="99"/>
      <c r="Y167" s="96" t="s">
        <v>189</v>
      </c>
      <c r="Z167" s="96"/>
      <c r="AA167" s="96"/>
      <c r="AB167" s="146" t="s">
        <v>838</v>
      </c>
      <c r="AC167" s="98" t="s">
        <v>193</v>
      </c>
      <c r="AD167" s="130" t="s">
        <v>259</v>
      </c>
      <c r="AE167" s="127">
        <v>44251</v>
      </c>
      <c r="AF167" s="94" t="s">
        <v>56</v>
      </c>
    </row>
    <row r="168" spans="1:32" x14ac:dyDescent="0.3">
      <c r="A168" s="94" t="s">
        <v>839</v>
      </c>
      <c r="B168" s="94" t="s">
        <v>18</v>
      </c>
      <c r="D168" s="94" t="s">
        <v>49</v>
      </c>
      <c r="E168" s="94" t="s">
        <v>49</v>
      </c>
      <c r="F168" s="94" t="s">
        <v>18</v>
      </c>
      <c r="G168" s="94" t="s">
        <v>834</v>
      </c>
      <c r="H168" s="94" t="s">
        <v>835</v>
      </c>
      <c r="I168" s="95" t="s">
        <v>397</v>
      </c>
      <c r="J168" s="95" t="s">
        <v>52</v>
      </c>
      <c r="K168" s="95">
        <v>0</v>
      </c>
      <c r="L168" s="94" t="str">
        <f t="shared" si="10"/>
        <v>E-Sea-132kv-Por-Gen-0</v>
      </c>
      <c r="M168" s="94" t="s">
        <v>839</v>
      </c>
      <c r="N168" s="94" t="s">
        <v>172</v>
      </c>
      <c r="O168" s="96"/>
      <c r="P168" s="96">
        <v>807.5</v>
      </c>
      <c r="Q168" s="123">
        <f t="shared" si="7"/>
        <v>1184.6005284274499</v>
      </c>
      <c r="R168" s="97">
        <v>1094.48352842745</v>
      </c>
      <c r="S168" s="97">
        <f t="shared" si="8"/>
        <v>90.11699999999999</v>
      </c>
      <c r="T168" s="96"/>
      <c r="U168" s="96">
        <v>200</v>
      </c>
      <c r="V168" s="96">
        <v>10000</v>
      </c>
      <c r="W168" s="99"/>
      <c r="X168" s="99"/>
      <c r="Y168" s="96" t="s">
        <v>189</v>
      </c>
      <c r="Z168" s="96"/>
      <c r="AA168" s="96"/>
      <c r="AB168" s="146" t="s">
        <v>838</v>
      </c>
      <c r="AC168" s="98" t="s">
        <v>193</v>
      </c>
      <c r="AD168" s="130" t="s">
        <v>262</v>
      </c>
      <c r="AE168" s="127">
        <v>44251</v>
      </c>
      <c r="AF168" s="94" t="s">
        <v>56</v>
      </c>
    </row>
    <row r="169" spans="1:32" x14ac:dyDescent="0.3">
      <c r="A169" s="94" t="s">
        <v>841</v>
      </c>
      <c r="B169" s="94" t="s">
        <v>18</v>
      </c>
      <c r="D169" s="94" t="s">
        <v>49</v>
      </c>
      <c r="E169" s="94" t="s">
        <v>49</v>
      </c>
      <c r="F169" s="94" t="s">
        <v>18</v>
      </c>
      <c r="G169" s="94" t="s">
        <v>834</v>
      </c>
      <c r="H169" s="94" t="s">
        <v>840</v>
      </c>
      <c r="I169" s="95" t="s">
        <v>836</v>
      </c>
      <c r="J169" s="95" t="s">
        <v>52</v>
      </c>
      <c r="K169" s="95">
        <v>0</v>
      </c>
      <c r="L169" s="94" t="str">
        <f t="shared" si="10"/>
        <v>E-Sea-275kv-pol-Gen-0</v>
      </c>
      <c r="M169" s="94" t="s">
        <v>841</v>
      </c>
      <c r="N169" s="94" t="s">
        <v>172</v>
      </c>
      <c r="O169" s="96"/>
      <c r="P169" s="96">
        <v>1340.8</v>
      </c>
      <c r="Q169" s="123">
        <f t="shared" si="7"/>
        <v>2071.5903318605697</v>
      </c>
      <c r="R169" s="97">
        <v>1921.9570518605699</v>
      </c>
      <c r="S169" s="97">
        <f t="shared" si="8"/>
        <v>149.63328000000001</v>
      </c>
      <c r="T169" s="96"/>
      <c r="U169" s="96">
        <v>200</v>
      </c>
      <c r="V169" s="96">
        <v>10000</v>
      </c>
      <c r="W169" s="99"/>
      <c r="X169" s="99"/>
      <c r="Y169" s="96" t="s">
        <v>189</v>
      </c>
      <c r="Z169" s="96"/>
      <c r="AA169" s="96"/>
      <c r="AB169" s="146" t="s">
        <v>838</v>
      </c>
      <c r="AC169" s="98" t="s">
        <v>193</v>
      </c>
      <c r="AD169" s="130" t="s">
        <v>194</v>
      </c>
      <c r="AE169" s="127">
        <v>44251</v>
      </c>
      <c r="AF169" s="94" t="s">
        <v>56</v>
      </c>
    </row>
    <row r="170" spans="1:32" x14ac:dyDescent="0.3">
      <c r="A170" s="94" t="s">
        <v>842</v>
      </c>
      <c r="B170" s="94" t="s">
        <v>18</v>
      </c>
      <c r="D170" s="94" t="s">
        <v>49</v>
      </c>
      <c r="E170" s="94" t="s">
        <v>49</v>
      </c>
      <c r="F170" s="94" t="s">
        <v>18</v>
      </c>
      <c r="G170" s="94" t="s">
        <v>834</v>
      </c>
      <c r="H170" s="94" t="s">
        <v>840</v>
      </c>
      <c r="I170" s="95" t="s">
        <v>397</v>
      </c>
      <c r="J170" s="95" t="s">
        <v>52</v>
      </c>
      <c r="K170" s="95">
        <v>0</v>
      </c>
      <c r="L170" s="94" t="str">
        <f t="shared" si="10"/>
        <v>E-Sea-275kv-Por-Gen-0</v>
      </c>
      <c r="M170" s="94" t="s">
        <v>842</v>
      </c>
      <c r="N170" s="94" t="s">
        <v>172</v>
      </c>
      <c r="O170" s="96"/>
      <c r="P170" s="96">
        <v>2859.4</v>
      </c>
      <c r="Q170" s="123">
        <f t="shared" si="7"/>
        <v>4020.0490399999999</v>
      </c>
      <c r="R170" s="97">
        <v>3700.94</v>
      </c>
      <c r="S170" s="97">
        <f t="shared" si="8"/>
        <v>319.10903999999999</v>
      </c>
      <c r="T170" s="96"/>
      <c r="U170" s="96">
        <v>200</v>
      </c>
      <c r="V170" s="96">
        <v>10000</v>
      </c>
      <c r="W170" s="99"/>
      <c r="X170" s="99"/>
      <c r="Y170" s="96" t="s">
        <v>189</v>
      </c>
      <c r="Z170" s="96"/>
      <c r="AA170" s="96"/>
      <c r="AB170" s="146" t="s">
        <v>838</v>
      </c>
      <c r="AC170" s="98" t="s">
        <v>193</v>
      </c>
      <c r="AD170" s="130" t="s">
        <v>197</v>
      </c>
      <c r="AE170" s="127">
        <v>44251</v>
      </c>
      <c r="AF170" s="94" t="s">
        <v>56</v>
      </c>
    </row>
    <row r="171" spans="1:32" x14ac:dyDescent="0.3">
      <c r="A171" s="94" t="s">
        <v>845</v>
      </c>
      <c r="B171" s="94" t="s">
        <v>18</v>
      </c>
      <c r="D171" s="94" t="s">
        <v>49</v>
      </c>
      <c r="E171" s="94" t="s">
        <v>49</v>
      </c>
      <c r="F171" s="94" t="s">
        <v>18</v>
      </c>
      <c r="G171" s="94" t="s">
        <v>834</v>
      </c>
      <c r="H171" s="94" t="s">
        <v>844</v>
      </c>
      <c r="I171" s="95" t="s">
        <v>836</v>
      </c>
      <c r="J171" s="95" t="s">
        <v>52</v>
      </c>
      <c r="K171" s="95">
        <v>0</v>
      </c>
      <c r="L171" s="94" t="str">
        <f t="shared" si="10"/>
        <v>E-Sea-400kv-pol-Gen-0</v>
      </c>
      <c r="M171" s="94" t="s">
        <v>845</v>
      </c>
      <c r="N171" s="94" t="s">
        <v>172</v>
      </c>
      <c r="O171" s="96"/>
      <c r="P171" s="96">
        <v>3141</v>
      </c>
      <c r="Q171" s="123">
        <f t="shared" si="7"/>
        <v>5188.8391240134797</v>
      </c>
      <c r="R171" s="97">
        <v>4838.3035240134795</v>
      </c>
      <c r="S171" s="97">
        <f t="shared" si="8"/>
        <v>350.53559999999999</v>
      </c>
      <c r="T171" s="96"/>
      <c r="U171" s="96">
        <v>200</v>
      </c>
      <c r="V171" s="96">
        <v>10000</v>
      </c>
      <c r="W171" s="99"/>
      <c r="X171" s="99"/>
      <c r="Y171" s="96" t="s">
        <v>189</v>
      </c>
      <c r="Z171" s="96"/>
      <c r="AA171" s="96"/>
      <c r="AB171" s="146" t="s">
        <v>838</v>
      </c>
      <c r="AC171" s="98" t="s">
        <v>193</v>
      </c>
      <c r="AD171" s="130" t="s">
        <v>200</v>
      </c>
      <c r="AE171" s="127">
        <v>44251</v>
      </c>
      <c r="AF171" s="94" t="s">
        <v>56</v>
      </c>
    </row>
    <row r="172" spans="1:32" x14ac:dyDescent="0.3">
      <c r="A172" s="94" t="s">
        <v>846</v>
      </c>
      <c r="B172" s="94" t="s">
        <v>18</v>
      </c>
      <c r="D172" s="94" t="s">
        <v>49</v>
      </c>
      <c r="E172" s="94" t="s">
        <v>49</v>
      </c>
      <c r="F172" s="94" t="s">
        <v>18</v>
      </c>
      <c r="G172" s="94" t="s">
        <v>834</v>
      </c>
      <c r="H172" s="94" t="s">
        <v>844</v>
      </c>
      <c r="I172" s="95" t="s">
        <v>397</v>
      </c>
      <c r="J172" s="95" t="s">
        <v>52</v>
      </c>
      <c r="K172" s="95">
        <v>0</v>
      </c>
      <c r="L172" s="94" t="str">
        <f t="shared" si="10"/>
        <v>E-Sea-400kv-Por-Gen-0</v>
      </c>
      <c r="M172" s="94" t="s">
        <v>846</v>
      </c>
      <c r="N172" s="94" t="s">
        <v>172</v>
      </c>
      <c r="O172" s="96"/>
      <c r="P172" s="96">
        <v>6178</v>
      </c>
      <c r="Q172" s="123">
        <f t="shared" si="7"/>
        <v>8426.346526212481</v>
      </c>
      <c r="R172" s="97">
        <v>7736.8817262124803</v>
      </c>
      <c r="S172" s="97">
        <f t="shared" si="8"/>
        <v>689.46479999999997</v>
      </c>
      <c r="T172" s="96"/>
      <c r="U172" s="96">
        <v>200</v>
      </c>
      <c r="V172" s="96">
        <v>10000</v>
      </c>
      <c r="W172" s="99"/>
      <c r="X172" s="99"/>
      <c r="Y172" s="96" t="s">
        <v>189</v>
      </c>
      <c r="Z172" s="96"/>
      <c r="AA172" s="96"/>
      <c r="AB172" s="146" t="s">
        <v>838</v>
      </c>
      <c r="AC172" s="98" t="s">
        <v>193</v>
      </c>
      <c r="AD172" s="130" t="s">
        <v>203</v>
      </c>
      <c r="AE172" s="127">
        <v>44251</v>
      </c>
      <c r="AF172" s="94" t="s">
        <v>56</v>
      </c>
    </row>
    <row r="173" spans="1:32" x14ac:dyDescent="0.3">
      <c r="A173" s="94" t="s">
        <v>1530</v>
      </c>
      <c r="B173" s="94" t="s">
        <v>18</v>
      </c>
      <c r="D173" s="94" t="s">
        <v>49</v>
      </c>
      <c r="E173" s="94" t="s">
        <v>49</v>
      </c>
      <c r="F173" s="94" t="s">
        <v>18</v>
      </c>
      <c r="G173" s="94" t="s">
        <v>1528</v>
      </c>
      <c r="H173" s="95" t="s">
        <v>835</v>
      </c>
      <c r="I173" s="95" t="s">
        <v>1529</v>
      </c>
      <c r="J173" s="95" t="s">
        <v>52</v>
      </c>
      <c r="K173" s="95">
        <v>0</v>
      </c>
      <c r="L173" s="94" t="str">
        <f t="shared" si="10"/>
        <v>E-XLP-132kv-120-Gen-0</v>
      </c>
      <c r="M173" s="94" t="s">
        <v>1530</v>
      </c>
      <c r="N173" s="94" t="s">
        <v>1</v>
      </c>
      <c r="O173" s="96"/>
      <c r="P173" s="96">
        <v>14.891</v>
      </c>
      <c r="Q173" s="123">
        <f t="shared" si="7"/>
        <v>60.572992496858305</v>
      </c>
      <c r="R173" s="97">
        <v>58.911156896858301</v>
      </c>
      <c r="S173" s="97">
        <f t="shared" si="8"/>
        <v>1.6618355999999999</v>
      </c>
      <c r="T173" s="96"/>
      <c r="U173" s="96">
        <v>200</v>
      </c>
      <c r="V173" s="96">
        <v>10000</v>
      </c>
      <c r="W173" s="99"/>
      <c r="X173" s="99"/>
      <c r="Y173" s="96" t="s">
        <v>189</v>
      </c>
      <c r="Z173" s="96"/>
      <c r="AA173" s="96"/>
      <c r="AB173" s="96" t="s">
        <v>838</v>
      </c>
      <c r="AC173" s="98" t="s">
        <v>193</v>
      </c>
      <c r="AD173" s="130" t="s">
        <v>206</v>
      </c>
      <c r="AE173" s="127">
        <v>44251</v>
      </c>
      <c r="AF173" s="94" t="s">
        <v>56</v>
      </c>
    </row>
    <row r="174" spans="1:32" x14ac:dyDescent="0.3">
      <c r="A174" s="94" t="s">
        <v>1533</v>
      </c>
      <c r="B174" s="94" t="s">
        <v>18</v>
      </c>
      <c r="D174" s="94" t="s">
        <v>49</v>
      </c>
      <c r="E174" s="94" t="s">
        <v>49</v>
      </c>
      <c r="F174" s="94" t="s">
        <v>18</v>
      </c>
      <c r="G174" s="94" t="s">
        <v>1528</v>
      </c>
      <c r="H174" s="95" t="s">
        <v>840</v>
      </c>
      <c r="I174" s="95" t="s">
        <v>1532</v>
      </c>
      <c r="J174" s="95" t="s">
        <v>52</v>
      </c>
      <c r="K174" s="95">
        <v>0</v>
      </c>
      <c r="L174" s="94" t="str">
        <f t="shared" si="10"/>
        <v>E-XLP-275kv-Alu-Gen-0</v>
      </c>
      <c r="M174" s="94" t="s">
        <v>7467</v>
      </c>
      <c r="N174" s="94" t="s">
        <v>1</v>
      </c>
      <c r="O174" s="96"/>
      <c r="P174" s="96">
        <v>35.6</v>
      </c>
      <c r="Q174" s="123">
        <f t="shared" si="7"/>
        <v>158.65673193561099</v>
      </c>
      <c r="R174" s="97">
        <v>154.68377193561099</v>
      </c>
      <c r="S174" s="97">
        <f t="shared" si="8"/>
        <v>3.97296</v>
      </c>
      <c r="T174" s="96"/>
      <c r="U174" s="96">
        <v>200</v>
      </c>
      <c r="V174" s="96">
        <v>10000</v>
      </c>
      <c r="W174" s="99"/>
      <c r="X174" s="99"/>
      <c r="Y174" s="96" t="s">
        <v>189</v>
      </c>
      <c r="Z174" s="96"/>
      <c r="AA174" s="96"/>
      <c r="AB174" s="96" t="s">
        <v>838</v>
      </c>
      <c r="AC174" s="98" t="s">
        <v>193</v>
      </c>
      <c r="AD174" s="130" t="s">
        <v>210</v>
      </c>
      <c r="AE174" s="127">
        <v>44251</v>
      </c>
      <c r="AF174" s="94" t="s">
        <v>56</v>
      </c>
    </row>
    <row r="175" spans="1:32" x14ac:dyDescent="0.3">
      <c r="A175" s="94" t="s">
        <v>1536</v>
      </c>
      <c r="B175" s="94" t="s">
        <v>18</v>
      </c>
      <c r="D175" s="94" t="s">
        <v>49</v>
      </c>
      <c r="E175" s="94" t="s">
        <v>49</v>
      </c>
      <c r="F175" s="94" t="s">
        <v>18</v>
      </c>
      <c r="G175" s="94" t="s">
        <v>1528</v>
      </c>
      <c r="H175" s="94" t="s">
        <v>840</v>
      </c>
      <c r="I175" s="95" t="s">
        <v>1535</v>
      </c>
      <c r="J175" s="95" t="s">
        <v>52</v>
      </c>
      <c r="K175" s="95">
        <v>0</v>
      </c>
      <c r="L175" s="94" t="str">
        <f t="shared" si="10"/>
        <v>E-XLP-275kv-Lea-Gen-0</v>
      </c>
      <c r="M175" s="94" t="s">
        <v>7468</v>
      </c>
      <c r="N175" s="94" t="s">
        <v>1</v>
      </c>
      <c r="O175" s="96"/>
      <c r="P175" s="96">
        <v>37.9</v>
      </c>
      <c r="Q175" s="123">
        <f t="shared" si="7"/>
        <v>158.06963999999999</v>
      </c>
      <c r="R175" s="97">
        <v>153.84</v>
      </c>
      <c r="S175" s="97">
        <f t="shared" si="8"/>
        <v>4.2296399999999998</v>
      </c>
      <c r="T175" s="96"/>
      <c r="U175" s="96">
        <v>200</v>
      </c>
      <c r="V175" s="96">
        <v>10000</v>
      </c>
      <c r="W175" s="99"/>
      <c r="X175" s="99"/>
      <c r="Y175" s="96" t="s">
        <v>189</v>
      </c>
      <c r="Z175" s="96"/>
      <c r="AA175" s="96"/>
      <c r="AB175" s="96" t="s">
        <v>838</v>
      </c>
      <c r="AC175" s="98" t="s">
        <v>193</v>
      </c>
      <c r="AD175" s="130" t="s">
        <v>213</v>
      </c>
      <c r="AE175" s="127">
        <v>44251</v>
      </c>
      <c r="AF175" s="94" t="s">
        <v>56</v>
      </c>
    </row>
    <row r="176" spans="1:32" x14ac:dyDescent="0.3">
      <c r="A176" s="94" t="s">
        <v>1539</v>
      </c>
      <c r="B176" s="94" t="s">
        <v>18</v>
      </c>
      <c r="D176" s="94" t="s">
        <v>49</v>
      </c>
      <c r="E176" s="94" t="s">
        <v>49</v>
      </c>
      <c r="F176" s="94" t="s">
        <v>18</v>
      </c>
      <c r="G176" s="94" t="s">
        <v>1528</v>
      </c>
      <c r="H176" s="94" t="s">
        <v>840</v>
      </c>
      <c r="I176" s="95" t="s">
        <v>1538</v>
      </c>
      <c r="J176" s="95" t="s">
        <v>52</v>
      </c>
      <c r="K176" s="95">
        <v>0</v>
      </c>
      <c r="L176" s="94" t="str">
        <f t="shared" si="10"/>
        <v>E-XLP-275kv-Wel-Gen-0</v>
      </c>
      <c r="M176" s="94" t="s">
        <v>7469</v>
      </c>
      <c r="N176" s="94" t="s">
        <v>1</v>
      </c>
      <c r="O176" s="96"/>
      <c r="P176" s="96">
        <v>14.1</v>
      </c>
      <c r="Q176" s="123">
        <f t="shared" si="7"/>
        <v>110.866024288144</v>
      </c>
      <c r="R176" s="97">
        <v>109.292464288144</v>
      </c>
      <c r="S176" s="97">
        <f t="shared" si="8"/>
        <v>1.5735600000000001</v>
      </c>
      <c r="T176" s="96"/>
      <c r="U176" s="96">
        <v>200</v>
      </c>
      <c r="V176" s="96">
        <v>10000</v>
      </c>
      <c r="W176" s="99"/>
      <c r="X176" s="99"/>
      <c r="Y176" s="96" t="s">
        <v>189</v>
      </c>
      <c r="Z176" s="96"/>
      <c r="AA176" s="96"/>
      <c r="AB176" s="96" t="s">
        <v>838</v>
      </c>
      <c r="AC176" s="98" t="s">
        <v>193</v>
      </c>
      <c r="AD176" s="130" t="s">
        <v>216</v>
      </c>
      <c r="AE176" s="127">
        <v>44251</v>
      </c>
      <c r="AF176" s="94" t="s">
        <v>56</v>
      </c>
    </row>
    <row r="177" spans="1:32" x14ac:dyDescent="0.3">
      <c r="A177" s="94" t="s">
        <v>1540</v>
      </c>
      <c r="B177" s="94" t="s">
        <v>18</v>
      </c>
      <c r="D177" s="94" t="s">
        <v>49</v>
      </c>
      <c r="E177" s="94" t="s">
        <v>49</v>
      </c>
      <c r="F177" s="94" t="s">
        <v>18</v>
      </c>
      <c r="G177" s="94" t="s">
        <v>1528</v>
      </c>
      <c r="H177" s="94" t="s">
        <v>844</v>
      </c>
      <c r="I177" s="95" t="s">
        <v>1532</v>
      </c>
      <c r="J177" s="95" t="s">
        <v>52</v>
      </c>
      <c r="K177" s="95">
        <v>0</v>
      </c>
      <c r="L177" s="94" t="str">
        <f t="shared" si="10"/>
        <v>E-XLP-400kv-Alu-Gen-0</v>
      </c>
      <c r="M177" s="94" t="s">
        <v>7470</v>
      </c>
      <c r="N177" s="94" t="s">
        <v>1</v>
      </c>
      <c r="O177" s="96"/>
      <c r="P177" s="96">
        <v>34.799999999999997</v>
      </c>
      <c r="Q177" s="123">
        <f t="shared" si="7"/>
        <v>150.13998523574799</v>
      </c>
      <c r="R177" s="97">
        <v>146.25630523574799</v>
      </c>
      <c r="S177" s="97">
        <f t="shared" si="8"/>
        <v>3.88368</v>
      </c>
      <c r="T177" s="96"/>
      <c r="U177" s="96">
        <v>200</v>
      </c>
      <c r="V177" s="96">
        <v>10000</v>
      </c>
      <c r="W177" s="99"/>
      <c r="X177" s="99"/>
      <c r="Y177" s="96" t="s">
        <v>189</v>
      </c>
      <c r="Z177" s="96"/>
      <c r="AA177" s="96"/>
      <c r="AB177" s="96" t="s">
        <v>838</v>
      </c>
      <c r="AC177" s="98" t="s">
        <v>193</v>
      </c>
      <c r="AD177" s="130" t="s">
        <v>219</v>
      </c>
      <c r="AE177" s="127">
        <v>44251</v>
      </c>
      <c r="AF177" s="94" t="s">
        <v>56</v>
      </c>
    </row>
    <row r="178" spans="1:32" x14ac:dyDescent="0.3">
      <c r="A178" s="94" t="s">
        <v>1542</v>
      </c>
      <c r="B178" s="94" t="s">
        <v>18</v>
      </c>
      <c r="D178" s="94" t="s">
        <v>49</v>
      </c>
      <c r="E178" s="94" t="s">
        <v>49</v>
      </c>
      <c r="F178" s="94" t="s">
        <v>18</v>
      </c>
      <c r="G178" s="94" t="s">
        <v>1528</v>
      </c>
      <c r="H178" s="94" t="s">
        <v>844</v>
      </c>
      <c r="I178" s="95" t="s">
        <v>1541</v>
      </c>
      <c r="J178" s="95" t="s">
        <v>52</v>
      </c>
      <c r="K178" s="95">
        <v>0</v>
      </c>
      <c r="L178" s="94" t="str">
        <f t="shared" si="10"/>
        <v>E-XLP-400kv-She-Gen-0</v>
      </c>
      <c r="M178" s="94" t="s">
        <v>7471</v>
      </c>
      <c r="N178" s="94" t="s">
        <v>1</v>
      </c>
      <c r="O178" s="96"/>
      <c r="P178" s="96">
        <v>36.9</v>
      </c>
      <c r="Q178" s="123">
        <f t="shared" si="7"/>
        <v>166.060629808286</v>
      </c>
      <c r="R178" s="97">
        <v>161.94258980828599</v>
      </c>
      <c r="S178" s="97">
        <f t="shared" si="8"/>
        <v>4.1180399999999988</v>
      </c>
      <c r="T178" s="96"/>
      <c r="U178" s="96">
        <v>200</v>
      </c>
      <c r="V178" s="96">
        <v>10000</v>
      </c>
      <c r="W178" s="99"/>
      <c r="X178" s="99"/>
      <c r="Y178" s="96" t="s">
        <v>189</v>
      </c>
      <c r="Z178" s="96"/>
      <c r="AA178" s="96"/>
      <c r="AB178" s="96" t="s">
        <v>838</v>
      </c>
      <c r="AC178" s="98" t="s">
        <v>193</v>
      </c>
      <c r="AD178" s="130" t="s">
        <v>222</v>
      </c>
      <c r="AE178" s="127">
        <v>44251</v>
      </c>
      <c r="AF178" s="94" t="s">
        <v>56</v>
      </c>
    </row>
    <row r="179" spans="1:32" x14ac:dyDescent="0.3">
      <c r="A179" s="94" t="s">
        <v>966</v>
      </c>
      <c r="B179" s="94" t="s">
        <v>7363</v>
      </c>
      <c r="D179" s="139" t="s">
        <v>49</v>
      </c>
      <c r="E179" s="139" t="s">
        <v>954</v>
      </c>
      <c r="F179" s="139" t="s">
        <v>954</v>
      </c>
      <c r="G179" s="143" t="s">
        <v>30</v>
      </c>
      <c r="H179" s="143" t="s">
        <v>954</v>
      </c>
      <c r="I179" s="143" t="s">
        <v>965</v>
      </c>
      <c r="J179" s="143" t="s">
        <v>52</v>
      </c>
      <c r="K179" s="143">
        <v>0</v>
      </c>
      <c r="L179" s="94" t="str">
        <f t="shared" ref="L179:L242" si="11">LEFT(D179,1) &amp; "-" &amp;LEFT(E179,3)&amp; "-" &amp;LEFT(F179,3) &amp; "-" &amp;LEFT(G179,3) &amp;"-" &amp;LEFT(H179,6) &amp;  "-" &amp; LEFT(I179,3)&amp;"-" &amp;LEFT(J179, 3)&amp;"-" &amp;LEFT(K179,1)</f>
        <v>E-Tow-Tow-Pai-Tower-Dou-Gen-0</v>
      </c>
      <c r="M179" s="94" t="s">
        <v>966</v>
      </c>
      <c r="N179" s="139" t="s">
        <v>954</v>
      </c>
      <c r="O179" s="96"/>
      <c r="P179" s="142">
        <v>572</v>
      </c>
      <c r="Q179" s="123">
        <f t="shared" si="7"/>
        <v>1667.5659000000001</v>
      </c>
      <c r="R179" s="96">
        <v>1664.52</v>
      </c>
      <c r="S179" s="97">
        <f t="shared" si="8"/>
        <v>3.0458999999999996</v>
      </c>
      <c r="T179" s="96"/>
      <c r="U179" s="151">
        <v>50</v>
      </c>
      <c r="V179" s="151"/>
      <c r="W179" s="99"/>
      <c r="X179" s="99"/>
      <c r="Y179" s="139" t="s">
        <v>71</v>
      </c>
      <c r="Z179" s="144" t="s">
        <v>967</v>
      </c>
      <c r="AA179" s="94" t="s">
        <v>968</v>
      </c>
      <c r="AB179" s="146" t="s">
        <v>969</v>
      </c>
      <c r="AC179" s="98" t="s">
        <v>193</v>
      </c>
      <c r="AD179" s="130" t="s">
        <v>225</v>
      </c>
      <c r="AE179" s="127">
        <v>44251</v>
      </c>
      <c r="AF179" s="94" t="s">
        <v>56</v>
      </c>
    </row>
    <row r="180" spans="1:32" x14ac:dyDescent="0.3">
      <c r="A180" s="143" t="s">
        <v>971</v>
      </c>
      <c r="B180" s="94" t="s">
        <v>7363</v>
      </c>
      <c r="D180" s="139" t="s">
        <v>49</v>
      </c>
      <c r="E180" s="139" t="s">
        <v>954</v>
      </c>
      <c r="F180" s="139" t="s">
        <v>954</v>
      </c>
      <c r="G180" s="143" t="s">
        <v>30</v>
      </c>
      <c r="H180" s="143" t="s">
        <v>954</v>
      </c>
      <c r="I180" s="143" t="s">
        <v>59</v>
      </c>
      <c r="J180" s="143" t="s">
        <v>52</v>
      </c>
      <c r="K180" s="143">
        <v>0</v>
      </c>
      <c r="L180" s="94" t="str">
        <f t="shared" si="11"/>
        <v>E-Tow-Tow-Pai-Tower-Sin-Gen-0</v>
      </c>
      <c r="M180" s="143" t="s">
        <v>971</v>
      </c>
      <c r="N180" s="139" t="s">
        <v>954</v>
      </c>
      <c r="O180" s="96"/>
      <c r="P180" s="142">
        <v>409</v>
      </c>
      <c r="Q180" s="123">
        <f t="shared" si="7"/>
        <v>1192.367925</v>
      </c>
      <c r="R180" s="96">
        <v>1190.19</v>
      </c>
      <c r="S180" s="97">
        <f t="shared" si="8"/>
        <v>2.1779249999999997</v>
      </c>
      <c r="T180" s="96"/>
      <c r="U180" s="151">
        <v>50</v>
      </c>
      <c r="V180" s="151"/>
      <c r="W180" s="99"/>
      <c r="X180" s="99"/>
      <c r="Y180" s="139" t="s">
        <v>71</v>
      </c>
      <c r="Z180" s="144" t="s">
        <v>967</v>
      </c>
      <c r="AA180" s="94" t="s">
        <v>968</v>
      </c>
      <c r="AB180" s="146" t="s">
        <v>969</v>
      </c>
      <c r="AC180" s="98" t="s">
        <v>193</v>
      </c>
      <c r="AD180" s="130" t="s">
        <v>228</v>
      </c>
      <c r="AE180" s="127">
        <v>44251</v>
      </c>
      <c r="AF180" s="94" t="s">
        <v>56</v>
      </c>
    </row>
    <row r="181" spans="1:32" x14ac:dyDescent="0.3">
      <c r="A181" s="130" t="s">
        <v>244</v>
      </c>
      <c r="B181" s="94" t="s">
        <v>17</v>
      </c>
      <c r="D181" s="94" t="s">
        <v>49</v>
      </c>
      <c r="E181" s="94" t="s">
        <v>185</v>
      </c>
      <c r="F181" s="94" t="s">
        <v>241</v>
      </c>
      <c r="G181" s="95" t="s">
        <v>241</v>
      </c>
      <c r="H181" s="130" t="s">
        <v>242</v>
      </c>
      <c r="I181" s="95" t="s">
        <v>243</v>
      </c>
      <c r="J181" s="94" t="s">
        <v>94</v>
      </c>
      <c r="K181" s="95">
        <v>0</v>
      </c>
      <c r="L181" s="94" t="str">
        <f t="shared" si="11"/>
        <v>E-Con-Ear-Ear-31-36-AA/-Gen-0</v>
      </c>
      <c r="M181" s="130" t="s">
        <v>244</v>
      </c>
      <c r="N181" s="130" t="s">
        <v>188</v>
      </c>
      <c r="O181" s="149">
        <v>0.62137100000000001</v>
      </c>
      <c r="P181" s="130">
        <v>806</v>
      </c>
      <c r="Q181" s="123">
        <f t="shared" si="7"/>
        <v>2712.8682252397821</v>
      </c>
      <c r="R181" s="97">
        <v>2622.9186252397822</v>
      </c>
      <c r="S181" s="97">
        <f t="shared" si="8"/>
        <v>89.949600000000004</v>
      </c>
      <c r="T181" s="96"/>
      <c r="U181" s="130">
        <v>200</v>
      </c>
      <c r="V181" s="130">
        <v>10000</v>
      </c>
      <c r="W181" s="99"/>
      <c r="X181" s="99"/>
      <c r="Y181" s="94" t="s">
        <v>189</v>
      </c>
      <c r="Z181" s="94" t="s">
        <v>190</v>
      </c>
      <c r="AA181" s="144" t="s">
        <v>245</v>
      </c>
      <c r="AB181" s="94" t="s">
        <v>246</v>
      </c>
      <c r="AC181" s="98" t="s">
        <v>193</v>
      </c>
      <c r="AD181" s="130" t="s">
        <v>231</v>
      </c>
      <c r="AE181" s="127">
        <v>44251</v>
      </c>
      <c r="AF181" s="94" t="s">
        <v>56</v>
      </c>
    </row>
    <row r="182" spans="1:32" x14ac:dyDescent="0.3">
      <c r="A182" s="130" t="s">
        <v>249</v>
      </c>
      <c r="B182" s="94" t="s">
        <v>17</v>
      </c>
      <c r="D182" s="94" t="s">
        <v>49</v>
      </c>
      <c r="E182" s="94" t="s">
        <v>185</v>
      </c>
      <c r="F182" s="94" t="s">
        <v>241</v>
      </c>
      <c r="G182" s="95" t="s">
        <v>241</v>
      </c>
      <c r="H182" s="130" t="s">
        <v>248</v>
      </c>
      <c r="I182" s="95" t="s">
        <v>243</v>
      </c>
      <c r="J182" s="94" t="s">
        <v>94</v>
      </c>
      <c r="K182" s="95">
        <v>0</v>
      </c>
      <c r="L182" s="94" t="str">
        <f t="shared" si="11"/>
        <v>E-Con-Ear-Ear-31-48-AA/-Gen-0</v>
      </c>
      <c r="M182" s="130" t="s">
        <v>249</v>
      </c>
      <c r="N182" s="130" t="s">
        <v>188</v>
      </c>
      <c r="O182" s="149">
        <v>0.62137100000000001</v>
      </c>
      <c r="P182" s="130">
        <v>808</v>
      </c>
      <c r="Q182" s="123">
        <f t="shared" si="7"/>
        <v>2713.091425239782</v>
      </c>
      <c r="R182" s="97">
        <v>2622.9186252397822</v>
      </c>
      <c r="S182" s="97">
        <f t="shared" si="8"/>
        <v>90.172800000000009</v>
      </c>
      <c r="T182" s="96"/>
      <c r="U182" s="130">
        <v>200</v>
      </c>
      <c r="V182" s="130">
        <v>10000</v>
      </c>
      <c r="W182" s="99"/>
      <c r="X182" s="99"/>
      <c r="Y182" s="94" t="s">
        <v>189</v>
      </c>
      <c r="Z182" s="94" t="s">
        <v>190</v>
      </c>
      <c r="AA182" s="144" t="s">
        <v>245</v>
      </c>
      <c r="AB182" s="94" t="s">
        <v>246</v>
      </c>
      <c r="AC182" s="98" t="s">
        <v>193</v>
      </c>
      <c r="AD182" s="130" t="s">
        <v>234</v>
      </c>
      <c r="AE182" s="127">
        <v>44251</v>
      </c>
      <c r="AF182" s="94" t="s">
        <v>56</v>
      </c>
    </row>
    <row r="183" spans="1:32" x14ac:dyDescent="0.3">
      <c r="A183" s="130" t="s">
        <v>252</v>
      </c>
      <c r="B183" s="94" t="s">
        <v>17</v>
      </c>
      <c r="D183" s="94" t="s">
        <v>49</v>
      </c>
      <c r="E183" s="94" t="s">
        <v>185</v>
      </c>
      <c r="F183" s="94" t="s">
        <v>241</v>
      </c>
      <c r="G183" s="95" t="s">
        <v>241</v>
      </c>
      <c r="H183" s="130" t="s">
        <v>251</v>
      </c>
      <c r="I183" s="95" t="s">
        <v>243</v>
      </c>
      <c r="J183" s="94" t="s">
        <v>94</v>
      </c>
      <c r="K183" s="95">
        <v>0</v>
      </c>
      <c r="L183" s="94" t="str">
        <f t="shared" si="11"/>
        <v>E-Con-Ear-Ear-34-36-AA/-Gen-0</v>
      </c>
      <c r="M183" s="130" t="s">
        <v>252</v>
      </c>
      <c r="N183" s="130" t="s">
        <v>188</v>
      </c>
      <c r="O183" s="149">
        <v>0.62137100000000001</v>
      </c>
      <c r="P183" s="130">
        <v>893</v>
      </c>
      <c r="Q183" s="123">
        <f t="shared" si="7"/>
        <v>3038.4724978645249</v>
      </c>
      <c r="R183" s="97">
        <v>2938.8136978645248</v>
      </c>
      <c r="S183" s="97">
        <f t="shared" si="8"/>
        <v>99.658799999999999</v>
      </c>
      <c r="T183" s="96"/>
      <c r="U183" s="130">
        <v>200</v>
      </c>
      <c r="V183" s="130">
        <v>10000</v>
      </c>
      <c r="W183" s="99"/>
      <c r="X183" s="99"/>
      <c r="Y183" s="94" t="s">
        <v>189</v>
      </c>
      <c r="Z183" s="94" t="s">
        <v>190</v>
      </c>
      <c r="AA183" s="144" t="s">
        <v>245</v>
      </c>
      <c r="AB183" s="94" t="s">
        <v>246</v>
      </c>
      <c r="AC183" s="98" t="s">
        <v>193</v>
      </c>
      <c r="AD183" s="130" t="s">
        <v>237</v>
      </c>
      <c r="AE183" s="127">
        <v>44251</v>
      </c>
      <c r="AF183" s="94" t="s">
        <v>56</v>
      </c>
    </row>
    <row r="184" spans="1:32" x14ac:dyDescent="0.3">
      <c r="A184" s="130" t="s">
        <v>255</v>
      </c>
      <c r="B184" s="94" t="s">
        <v>17</v>
      </c>
      <c r="D184" s="94" t="s">
        <v>49</v>
      </c>
      <c r="E184" s="94" t="s">
        <v>185</v>
      </c>
      <c r="F184" s="94" t="s">
        <v>241</v>
      </c>
      <c r="G184" s="95" t="s">
        <v>241</v>
      </c>
      <c r="H184" s="130" t="s">
        <v>254</v>
      </c>
      <c r="I184" s="95" t="s">
        <v>243</v>
      </c>
      <c r="J184" s="94" t="s">
        <v>94</v>
      </c>
      <c r="K184" s="95">
        <v>0</v>
      </c>
      <c r="L184" s="94" t="str">
        <f t="shared" si="11"/>
        <v>E-Con-Ear-Ear-34-48-AA/-Gen-0</v>
      </c>
      <c r="M184" s="130" t="s">
        <v>255</v>
      </c>
      <c r="N184" s="130" t="s">
        <v>188</v>
      </c>
      <c r="O184" s="149">
        <v>0.62137100000000001</v>
      </c>
      <c r="P184" s="130">
        <v>894</v>
      </c>
      <c r="Q184" s="123">
        <f t="shared" si="7"/>
        <v>3038.5840978645247</v>
      </c>
      <c r="R184" s="97">
        <v>2938.8136978645248</v>
      </c>
      <c r="S184" s="97">
        <f t="shared" si="8"/>
        <v>99.770399999999995</v>
      </c>
      <c r="T184" s="96"/>
      <c r="U184" s="130">
        <v>200</v>
      </c>
      <c r="V184" s="130">
        <v>10000</v>
      </c>
      <c r="W184" s="99"/>
      <c r="X184" s="99"/>
      <c r="Y184" s="94" t="s">
        <v>189</v>
      </c>
      <c r="Z184" s="94" t="s">
        <v>190</v>
      </c>
      <c r="AA184" s="144" t="s">
        <v>245</v>
      </c>
      <c r="AB184" s="94" t="s">
        <v>246</v>
      </c>
      <c r="AC184" s="98" t="s">
        <v>193</v>
      </c>
      <c r="AD184" s="130" t="s">
        <v>240</v>
      </c>
      <c r="AE184" s="127">
        <v>44251</v>
      </c>
      <c r="AF184" s="94" t="s">
        <v>56</v>
      </c>
    </row>
    <row r="185" spans="1:32" x14ac:dyDescent="0.3">
      <c r="A185" s="130" t="s">
        <v>258</v>
      </c>
      <c r="B185" s="94" t="s">
        <v>17</v>
      </c>
      <c r="D185" s="94" t="s">
        <v>49</v>
      </c>
      <c r="E185" s="94" t="s">
        <v>185</v>
      </c>
      <c r="F185" s="94" t="s">
        <v>241</v>
      </c>
      <c r="G185" s="95" t="s">
        <v>241</v>
      </c>
      <c r="H185" s="130" t="s">
        <v>257</v>
      </c>
      <c r="I185" s="95" t="s">
        <v>243</v>
      </c>
      <c r="J185" s="94" t="s">
        <v>94</v>
      </c>
      <c r="K185" s="95">
        <v>0</v>
      </c>
      <c r="L185" s="94" t="str">
        <f t="shared" si="11"/>
        <v>E-Con-Ear-Ear-37-24-AA/-Gen-0</v>
      </c>
      <c r="M185" s="130" t="s">
        <v>258</v>
      </c>
      <c r="N185" s="130" t="s">
        <v>188</v>
      </c>
      <c r="O185" s="149">
        <v>0.62137100000000001</v>
      </c>
      <c r="P185" s="130">
        <v>840</v>
      </c>
      <c r="Q185" s="123">
        <f t="shared" si="7"/>
        <v>2775.0700844388207</v>
      </c>
      <c r="R185" s="97">
        <v>2681.3260844388205</v>
      </c>
      <c r="S185" s="97">
        <f t="shared" si="8"/>
        <v>93.744</v>
      </c>
      <c r="T185" s="96"/>
      <c r="U185" s="130">
        <v>200</v>
      </c>
      <c r="V185" s="130">
        <v>10000</v>
      </c>
      <c r="Y185" s="94" t="s">
        <v>189</v>
      </c>
      <c r="Z185" s="94" t="s">
        <v>190</v>
      </c>
      <c r="AA185" s="144" t="s">
        <v>245</v>
      </c>
      <c r="AB185" s="94" t="s">
        <v>246</v>
      </c>
      <c r="AD185" s="96" t="s">
        <v>163</v>
      </c>
      <c r="AE185" s="127">
        <v>44251</v>
      </c>
      <c r="AF185" s="94" t="s">
        <v>56</v>
      </c>
    </row>
    <row r="186" spans="1:32" x14ac:dyDescent="0.3">
      <c r="A186" s="130" t="s">
        <v>261</v>
      </c>
      <c r="B186" s="94" t="s">
        <v>17</v>
      </c>
      <c r="D186" s="94" t="s">
        <v>49</v>
      </c>
      <c r="E186" s="94" t="s">
        <v>185</v>
      </c>
      <c r="F186" s="94" t="s">
        <v>241</v>
      </c>
      <c r="G186" s="95" t="s">
        <v>241</v>
      </c>
      <c r="H186" s="130" t="s">
        <v>260</v>
      </c>
      <c r="I186" s="95" t="s">
        <v>243</v>
      </c>
      <c r="J186" s="94" t="s">
        <v>94</v>
      </c>
      <c r="K186" s="95">
        <v>0</v>
      </c>
      <c r="L186" s="94" t="str">
        <f t="shared" si="11"/>
        <v>E-Con-Ear-Ear-41-24-AA/-Gen-0</v>
      </c>
      <c r="M186" s="130" t="s">
        <v>261</v>
      </c>
      <c r="N186" s="130" t="s">
        <v>188</v>
      </c>
      <c r="O186" s="149">
        <v>0.62137100000000001</v>
      </c>
      <c r="P186" s="130">
        <v>931</v>
      </c>
      <c r="Q186" s="123">
        <f t="shared" si="7"/>
        <v>3101.1207570635638</v>
      </c>
      <c r="R186" s="97">
        <v>2997.2211570635636</v>
      </c>
      <c r="S186" s="97">
        <f t="shared" si="8"/>
        <v>103.89959999999999</v>
      </c>
      <c r="T186" s="96"/>
      <c r="U186" s="130">
        <v>200</v>
      </c>
      <c r="V186" s="130">
        <v>10000</v>
      </c>
      <c r="Y186" s="94" t="s">
        <v>189</v>
      </c>
      <c r="Z186" s="94" t="s">
        <v>190</v>
      </c>
      <c r="AA186" s="144" t="s">
        <v>245</v>
      </c>
      <c r="AB186" s="94" t="s">
        <v>246</v>
      </c>
      <c r="AD186" s="96" t="s">
        <v>744</v>
      </c>
      <c r="AE186" s="127">
        <v>44251</v>
      </c>
      <c r="AF186" s="94" t="s">
        <v>56</v>
      </c>
    </row>
    <row r="187" spans="1:32" x14ac:dyDescent="0.3">
      <c r="A187" s="130" t="s">
        <v>187</v>
      </c>
      <c r="B187" s="94" t="s">
        <v>17</v>
      </c>
      <c r="D187" s="94" t="s">
        <v>49</v>
      </c>
      <c r="E187" s="94" t="s">
        <v>185</v>
      </c>
      <c r="F187" s="94" t="s">
        <v>185</v>
      </c>
      <c r="G187" s="95" t="s">
        <v>185</v>
      </c>
      <c r="H187" s="95" t="s">
        <v>186</v>
      </c>
      <c r="I187" s="95">
        <v>0</v>
      </c>
      <c r="J187" s="94" t="s">
        <v>94</v>
      </c>
      <c r="K187" s="95">
        <v>0</v>
      </c>
      <c r="L187" s="94" t="str">
        <f t="shared" si="11"/>
        <v>E-Con-Con-Con-Arauca-0-Gen-0</v>
      </c>
      <c r="M187" s="130" t="s">
        <v>187</v>
      </c>
      <c r="N187" s="130" t="s">
        <v>188</v>
      </c>
      <c r="O187" s="149">
        <v>0.62137100000000001</v>
      </c>
      <c r="P187" s="130">
        <v>2412</v>
      </c>
      <c r="Q187" s="123">
        <f t="shared" si="7"/>
        <v>10926.275840617227</v>
      </c>
      <c r="R187" s="123">
        <v>10657.096640617227</v>
      </c>
      <c r="S187" s="97">
        <f t="shared" si="8"/>
        <v>269.17919999999998</v>
      </c>
      <c r="T187" s="96"/>
      <c r="U187" s="130">
        <v>200</v>
      </c>
      <c r="V187" s="130">
        <v>10000</v>
      </c>
      <c r="Y187" s="94" t="s">
        <v>189</v>
      </c>
      <c r="Z187" s="94" t="s">
        <v>190</v>
      </c>
      <c r="AA187" s="144" t="s">
        <v>191</v>
      </c>
      <c r="AB187" s="94" t="s">
        <v>192</v>
      </c>
      <c r="AD187" s="96" t="s">
        <v>790</v>
      </c>
      <c r="AE187" s="127">
        <v>44251</v>
      </c>
      <c r="AF187" s="94" t="s">
        <v>100</v>
      </c>
    </row>
    <row r="188" spans="1:32" x14ac:dyDescent="0.3">
      <c r="A188" s="130" t="s">
        <v>196</v>
      </c>
      <c r="B188" s="94" t="s">
        <v>17</v>
      </c>
      <c r="D188" s="94" t="s">
        <v>49</v>
      </c>
      <c r="E188" s="94" t="s">
        <v>185</v>
      </c>
      <c r="F188" s="94" t="s">
        <v>185</v>
      </c>
      <c r="G188" s="95" t="s">
        <v>185</v>
      </c>
      <c r="H188" s="95" t="s">
        <v>195</v>
      </c>
      <c r="I188" s="95">
        <v>0</v>
      </c>
      <c r="J188" s="94" t="s">
        <v>94</v>
      </c>
      <c r="K188" s="95">
        <v>0</v>
      </c>
      <c r="L188" s="94" t="str">
        <f t="shared" si="11"/>
        <v>E-Con-Con-Con-Collyb-0-Gen-0</v>
      </c>
      <c r="M188" s="130" t="s">
        <v>196</v>
      </c>
      <c r="N188" s="130" t="s">
        <v>188</v>
      </c>
      <c r="O188" s="149">
        <v>0.62137100000000001</v>
      </c>
      <c r="P188" s="130">
        <v>1597</v>
      </c>
      <c r="Q188" s="123">
        <f t="shared" si="7"/>
        <v>7364.2414843658498</v>
      </c>
      <c r="R188" s="123">
        <v>7186.01628436585</v>
      </c>
      <c r="S188" s="97">
        <f t="shared" si="8"/>
        <v>178.2252</v>
      </c>
      <c r="T188" s="96"/>
      <c r="U188" s="130">
        <v>200</v>
      </c>
      <c r="V188" s="130">
        <v>10000</v>
      </c>
      <c r="Y188" s="94" t="s">
        <v>189</v>
      </c>
      <c r="Z188" s="94" t="s">
        <v>190</v>
      </c>
      <c r="AA188" s="144" t="s">
        <v>191</v>
      </c>
      <c r="AB188" s="94" t="s">
        <v>192</v>
      </c>
      <c r="AD188" s="96" t="s">
        <v>796</v>
      </c>
      <c r="AE188" s="127">
        <v>44251</v>
      </c>
      <c r="AF188" s="94" t="s">
        <v>56</v>
      </c>
    </row>
    <row r="189" spans="1:32" x14ac:dyDescent="0.3">
      <c r="A189" s="130" t="s">
        <v>199</v>
      </c>
      <c r="B189" s="94" t="s">
        <v>17</v>
      </c>
      <c r="D189" s="94" t="s">
        <v>49</v>
      </c>
      <c r="E189" s="94" t="s">
        <v>185</v>
      </c>
      <c r="F189" s="94" t="s">
        <v>185</v>
      </c>
      <c r="G189" s="95" t="s">
        <v>185</v>
      </c>
      <c r="H189" s="95" t="s">
        <v>198</v>
      </c>
      <c r="I189" s="95">
        <v>0</v>
      </c>
      <c r="J189" s="94" t="s">
        <v>94</v>
      </c>
      <c r="K189" s="95">
        <v>0</v>
      </c>
      <c r="L189" s="94" t="str">
        <f t="shared" si="11"/>
        <v>E-Con-Con-Con-DNO-0-Gen-0</v>
      </c>
      <c r="M189" s="130" t="s">
        <v>199</v>
      </c>
      <c r="N189" s="130" t="s">
        <v>188</v>
      </c>
      <c r="O189" s="149">
        <v>0.62137100000000001</v>
      </c>
      <c r="P189" s="130">
        <v>990</v>
      </c>
      <c r="Q189" s="123">
        <f t="shared" si="7"/>
        <v>2375.8326466855347</v>
      </c>
      <c r="R189" s="97">
        <v>2265.3486466855347</v>
      </c>
      <c r="S189" s="97">
        <f t="shared" si="8"/>
        <v>110.48399999999999</v>
      </c>
      <c r="T189" s="96"/>
      <c r="U189" s="130">
        <v>200</v>
      </c>
      <c r="V189" s="130">
        <v>10000</v>
      </c>
      <c r="Y189" s="94" t="s">
        <v>189</v>
      </c>
      <c r="Z189" s="94" t="s">
        <v>190</v>
      </c>
      <c r="AA189" s="144" t="s">
        <v>191</v>
      </c>
      <c r="AB189" s="94" t="s">
        <v>192</v>
      </c>
      <c r="AD189" s="96" t="s">
        <v>799</v>
      </c>
      <c r="AE189" s="127">
        <v>44251</v>
      </c>
      <c r="AF189" s="94" t="s">
        <v>56</v>
      </c>
    </row>
    <row r="190" spans="1:32" x14ac:dyDescent="0.3">
      <c r="A190" s="130" t="s">
        <v>202</v>
      </c>
      <c r="B190" s="94" t="s">
        <v>17</v>
      </c>
      <c r="D190" s="94" t="s">
        <v>49</v>
      </c>
      <c r="E190" s="94" t="s">
        <v>185</v>
      </c>
      <c r="F190" s="94" t="s">
        <v>185</v>
      </c>
      <c r="G190" s="95" t="s">
        <v>185</v>
      </c>
      <c r="H190" s="95" t="s">
        <v>201</v>
      </c>
      <c r="I190" s="95">
        <v>0</v>
      </c>
      <c r="J190" s="94" t="s">
        <v>94</v>
      </c>
      <c r="K190" s="95">
        <v>0</v>
      </c>
      <c r="L190" s="94" t="str">
        <f t="shared" si="11"/>
        <v>E-Con-Con-Con-Fibral-0-Gen-0</v>
      </c>
      <c r="M190" s="130" t="s">
        <v>202</v>
      </c>
      <c r="N190" s="130" t="s">
        <v>188</v>
      </c>
      <c r="O190" s="149">
        <v>0.62137100000000001</v>
      </c>
      <c r="P190" s="130">
        <v>889</v>
      </c>
      <c r="Q190" s="123">
        <f t="shared" si="7"/>
        <v>3106.9468997193903</v>
      </c>
      <c r="R190" s="97">
        <v>3007.7344997193904</v>
      </c>
      <c r="S190" s="97">
        <f t="shared" si="8"/>
        <v>99.212400000000002</v>
      </c>
      <c r="T190" s="96"/>
      <c r="U190" s="130">
        <v>200</v>
      </c>
      <c r="V190" s="130">
        <v>10000</v>
      </c>
      <c r="Y190" s="94" t="s">
        <v>189</v>
      </c>
      <c r="Z190" s="94" t="s">
        <v>190</v>
      </c>
      <c r="AA190" s="144" t="s">
        <v>191</v>
      </c>
      <c r="AB190" s="94" t="s">
        <v>192</v>
      </c>
      <c r="AD190" s="96" t="s">
        <v>817</v>
      </c>
      <c r="AE190" s="127">
        <v>44251</v>
      </c>
      <c r="AF190" s="94" t="s">
        <v>100</v>
      </c>
    </row>
    <row r="191" spans="1:32" x14ac:dyDescent="0.3">
      <c r="A191" s="130" t="s">
        <v>205</v>
      </c>
      <c r="B191" s="94" t="s">
        <v>17</v>
      </c>
      <c r="D191" s="94" t="s">
        <v>49</v>
      </c>
      <c r="E191" s="94" t="s">
        <v>185</v>
      </c>
      <c r="F191" s="94" t="s">
        <v>185</v>
      </c>
      <c r="G191" s="95" t="s">
        <v>185</v>
      </c>
      <c r="H191" s="95" t="s">
        <v>204</v>
      </c>
      <c r="I191" s="95">
        <v>0</v>
      </c>
      <c r="J191" s="94" t="s">
        <v>94</v>
      </c>
      <c r="K191" s="95">
        <v>0</v>
      </c>
      <c r="L191" s="94" t="str">
        <f t="shared" si="11"/>
        <v>E-Con-Con-Con-Horse-0-Gen-0</v>
      </c>
      <c r="M191" s="130" t="s">
        <v>205</v>
      </c>
      <c r="N191" s="130" t="s">
        <v>188</v>
      </c>
      <c r="O191" s="149">
        <v>0.62137100000000001</v>
      </c>
      <c r="P191" s="130">
        <v>549</v>
      </c>
      <c r="Q191" s="123">
        <f t="shared" si="7"/>
        <v>1395.6783688412281</v>
      </c>
      <c r="R191" s="97">
        <v>1334.4099688412282</v>
      </c>
      <c r="S191" s="97">
        <f t="shared" si="8"/>
        <v>61.2684</v>
      </c>
      <c r="T191" s="96"/>
      <c r="U191" s="130">
        <v>200</v>
      </c>
      <c r="V191" s="130">
        <v>10000</v>
      </c>
      <c r="Y191" s="94" t="s">
        <v>189</v>
      </c>
      <c r="Z191" s="94" t="s">
        <v>190</v>
      </c>
      <c r="AA191" s="144" t="s">
        <v>191</v>
      </c>
      <c r="AB191" s="94" t="s">
        <v>192</v>
      </c>
      <c r="AD191" s="96" t="s">
        <v>825</v>
      </c>
      <c r="AE191" s="127">
        <v>44251</v>
      </c>
      <c r="AF191" s="94" t="s">
        <v>56</v>
      </c>
    </row>
    <row r="192" spans="1:32" x14ac:dyDescent="0.3">
      <c r="A192" s="130" t="s">
        <v>209</v>
      </c>
      <c r="B192" s="94" t="s">
        <v>17</v>
      </c>
      <c r="D192" s="94" t="s">
        <v>49</v>
      </c>
      <c r="E192" s="94" t="s">
        <v>185</v>
      </c>
      <c r="F192" s="94" t="s">
        <v>185</v>
      </c>
      <c r="G192" s="95" t="s">
        <v>185</v>
      </c>
      <c r="H192" s="95" t="s">
        <v>207</v>
      </c>
      <c r="I192" s="95" t="s">
        <v>208</v>
      </c>
      <c r="J192" s="94" t="s">
        <v>94</v>
      </c>
      <c r="K192" s="95">
        <v>0</v>
      </c>
      <c r="L192" s="94" t="str">
        <f t="shared" si="11"/>
        <v>E-Con-Con-Con-Keziah-Lum-Gen-0</v>
      </c>
      <c r="M192" s="130" t="s">
        <v>209</v>
      </c>
      <c r="N192" s="130" t="s">
        <v>188</v>
      </c>
      <c r="O192" s="149">
        <v>0.62137100000000001</v>
      </c>
      <c r="P192" s="130">
        <v>876</v>
      </c>
      <c r="Q192" s="123">
        <f t="shared" si="7"/>
        <v>3072.5003823928755</v>
      </c>
      <c r="R192" s="97">
        <v>2974.7387823928757</v>
      </c>
      <c r="S192" s="97">
        <f t="shared" si="8"/>
        <v>97.761600000000001</v>
      </c>
      <c r="T192" s="96"/>
      <c r="U192" s="130">
        <v>200</v>
      </c>
      <c r="V192" s="130">
        <v>10000</v>
      </c>
      <c r="Y192" s="94" t="s">
        <v>189</v>
      </c>
      <c r="Z192" s="94" t="s">
        <v>190</v>
      </c>
      <c r="AA192" s="144" t="s">
        <v>191</v>
      </c>
      <c r="AB192" s="94" t="s">
        <v>192</v>
      </c>
      <c r="AD192" s="96" t="s">
        <v>935</v>
      </c>
      <c r="AE192" s="127">
        <v>44251</v>
      </c>
      <c r="AF192" s="94" t="s">
        <v>56</v>
      </c>
    </row>
    <row r="193" spans="1:32" x14ac:dyDescent="0.3">
      <c r="A193" s="130" t="s">
        <v>212</v>
      </c>
      <c r="B193" s="94" t="s">
        <v>17</v>
      </c>
      <c r="D193" s="94" t="s">
        <v>49</v>
      </c>
      <c r="E193" s="94" t="s">
        <v>185</v>
      </c>
      <c r="F193" s="94" t="s">
        <v>185</v>
      </c>
      <c r="G193" s="95" t="s">
        <v>185</v>
      </c>
      <c r="H193" s="95" t="s">
        <v>207</v>
      </c>
      <c r="I193" s="95" t="s">
        <v>211</v>
      </c>
      <c r="J193" s="94" t="s">
        <v>94</v>
      </c>
      <c r="K193" s="95">
        <v>0</v>
      </c>
      <c r="L193" s="94" t="str">
        <f t="shared" si="11"/>
        <v>E-Con-Con-Con-Keziah-Q&amp;Q-Gen-0</v>
      </c>
      <c r="M193" s="130" t="s">
        <v>212</v>
      </c>
      <c r="N193" s="130" t="s">
        <v>188</v>
      </c>
      <c r="O193" s="149">
        <v>0.62137100000000001</v>
      </c>
      <c r="P193" s="130">
        <v>860</v>
      </c>
      <c r="Q193" s="123">
        <f t="shared" si="7"/>
        <v>2843.2036685280887</v>
      </c>
      <c r="R193" s="97">
        <v>2747.2276685280885</v>
      </c>
      <c r="S193" s="97">
        <f t="shared" si="8"/>
        <v>95.975999999999999</v>
      </c>
      <c r="T193" s="96"/>
      <c r="U193" s="130">
        <v>200</v>
      </c>
      <c r="V193" s="130">
        <v>10000</v>
      </c>
      <c r="Y193" s="94" t="s">
        <v>189</v>
      </c>
      <c r="Z193" s="94" t="s">
        <v>190</v>
      </c>
      <c r="AA193" s="144" t="s">
        <v>191</v>
      </c>
      <c r="AB193" s="94" t="s">
        <v>192</v>
      </c>
      <c r="AD193" s="96" t="s">
        <v>953</v>
      </c>
      <c r="AE193" s="127">
        <v>44251</v>
      </c>
      <c r="AF193" s="94" t="s">
        <v>56</v>
      </c>
    </row>
    <row r="194" spans="1:32" x14ac:dyDescent="0.3">
      <c r="A194" s="130" t="s">
        <v>215</v>
      </c>
      <c r="B194" s="94" t="s">
        <v>17</v>
      </c>
      <c r="D194" s="94" t="s">
        <v>49</v>
      </c>
      <c r="E194" s="94" t="s">
        <v>185</v>
      </c>
      <c r="F194" s="94" t="s">
        <v>185</v>
      </c>
      <c r="G194" s="95" t="s">
        <v>185</v>
      </c>
      <c r="H194" s="95" t="s">
        <v>214</v>
      </c>
      <c r="I194" s="95">
        <v>0</v>
      </c>
      <c r="J194" s="94" t="s">
        <v>94</v>
      </c>
      <c r="K194" s="95">
        <v>0</v>
      </c>
      <c r="L194" s="94" t="str">
        <f t="shared" si="11"/>
        <v>E-Con-Con-Con-Lynx-0-Gen-0</v>
      </c>
      <c r="M194" s="130" t="s">
        <v>215</v>
      </c>
      <c r="N194" s="130" t="s">
        <v>188</v>
      </c>
      <c r="O194" s="149">
        <v>0.62137100000000001</v>
      </c>
      <c r="P194" s="130">
        <v>877</v>
      </c>
      <c r="Q194" s="123">
        <f t="shared" si="7"/>
        <v>2846.1714577981215</v>
      </c>
      <c r="R194" s="97">
        <v>2748.2982577981215</v>
      </c>
      <c r="S194" s="97">
        <f t="shared" si="8"/>
        <v>97.873199999999997</v>
      </c>
      <c r="T194" s="96"/>
      <c r="U194" s="130">
        <v>200</v>
      </c>
      <c r="V194" s="130">
        <v>10000</v>
      </c>
      <c r="W194" s="99"/>
      <c r="X194" s="99"/>
      <c r="Y194" s="94" t="s">
        <v>189</v>
      </c>
      <c r="Z194" s="94" t="s">
        <v>190</v>
      </c>
      <c r="AA194" s="144" t="s">
        <v>191</v>
      </c>
      <c r="AB194" s="94" t="s">
        <v>192</v>
      </c>
      <c r="AC194" s="94"/>
      <c r="AD194" s="96" t="s">
        <v>99</v>
      </c>
      <c r="AE194" s="127">
        <v>44251</v>
      </c>
      <c r="AF194" s="94" t="s">
        <v>100</v>
      </c>
    </row>
    <row r="195" spans="1:32" x14ac:dyDescent="0.3">
      <c r="A195" s="130" t="s">
        <v>218</v>
      </c>
      <c r="B195" s="94" t="s">
        <v>17</v>
      </c>
      <c r="D195" s="94" t="s">
        <v>49</v>
      </c>
      <c r="E195" s="94" t="s">
        <v>185</v>
      </c>
      <c r="F195" s="94" t="s">
        <v>185</v>
      </c>
      <c r="G195" s="95" t="s">
        <v>185</v>
      </c>
      <c r="H195" s="95" t="s">
        <v>217</v>
      </c>
      <c r="I195" s="95">
        <v>0</v>
      </c>
      <c r="J195" s="94" t="s">
        <v>94</v>
      </c>
      <c r="K195" s="95">
        <v>0</v>
      </c>
      <c r="L195" s="94" t="str">
        <f t="shared" si="11"/>
        <v>E-Con-Con-Con-Matthe-0-Gen-0</v>
      </c>
      <c r="M195" s="130" t="s">
        <v>218</v>
      </c>
      <c r="N195" s="130" t="s">
        <v>188</v>
      </c>
      <c r="O195" s="149">
        <v>0.62137100000000001</v>
      </c>
      <c r="P195" s="130">
        <v>2260</v>
      </c>
      <c r="Q195" s="123">
        <f t="shared" ref="Q195:Q258" si="12">SUM(R195:T195)</f>
        <v>9097.6601383995785</v>
      </c>
      <c r="R195" s="97">
        <v>8845.4441383995782</v>
      </c>
      <c r="S195" s="97">
        <f t="shared" ref="S195:S258" si="13">((U195*(P195/1000))*0.1065)+((V195*(P195/1000))*0.00903)</f>
        <v>252.21599999999995</v>
      </c>
      <c r="T195" s="96"/>
      <c r="U195" s="130">
        <v>200</v>
      </c>
      <c r="V195" s="130">
        <v>10000</v>
      </c>
      <c r="W195" s="99"/>
      <c r="X195" s="99"/>
      <c r="Y195" s="94" t="s">
        <v>189</v>
      </c>
      <c r="Z195" s="94" t="s">
        <v>190</v>
      </c>
      <c r="AA195" s="144" t="s">
        <v>191</v>
      </c>
      <c r="AB195" s="94" t="s">
        <v>192</v>
      </c>
      <c r="AC195" s="94"/>
      <c r="AD195" s="96" t="s">
        <v>102</v>
      </c>
      <c r="AE195" s="127">
        <v>44251</v>
      </c>
      <c r="AF195" s="94" t="s">
        <v>100</v>
      </c>
    </row>
    <row r="196" spans="1:32" x14ac:dyDescent="0.3">
      <c r="A196" s="130" t="s">
        <v>221</v>
      </c>
      <c r="B196" s="94" t="s">
        <v>17</v>
      </c>
      <c r="D196" s="94" t="s">
        <v>49</v>
      </c>
      <c r="E196" s="94" t="s">
        <v>185</v>
      </c>
      <c r="F196" s="94" t="s">
        <v>185</v>
      </c>
      <c r="G196" s="95" t="s">
        <v>185</v>
      </c>
      <c r="H196" s="95" t="s">
        <v>220</v>
      </c>
      <c r="I196" s="95">
        <v>0</v>
      </c>
      <c r="J196" s="94" t="s">
        <v>94</v>
      </c>
      <c r="K196" s="95">
        <v>0</v>
      </c>
      <c r="L196" s="94" t="str">
        <f t="shared" si="11"/>
        <v>E-Con-Con-Con-Midal -0-Gen-0</v>
      </c>
      <c r="M196" s="130" t="s">
        <v>221</v>
      </c>
      <c r="N196" s="130" t="s">
        <v>188</v>
      </c>
      <c r="O196" s="149">
        <v>0.62137100000000001</v>
      </c>
      <c r="P196" s="130">
        <v>2194</v>
      </c>
      <c r="Q196" s="123">
        <f t="shared" si="12"/>
        <v>8755.2864385323664</v>
      </c>
      <c r="R196" s="97">
        <v>8510.4360385323671</v>
      </c>
      <c r="S196" s="97">
        <f t="shared" si="13"/>
        <v>244.85040000000001</v>
      </c>
      <c r="T196" s="96"/>
      <c r="U196" s="130">
        <v>200</v>
      </c>
      <c r="V196" s="130">
        <v>10000</v>
      </c>
      <c r="W196" s="99"/>
      <c r="X196" s="99"/>
      <c r="Y196" s="94" t="s">
        <v>189</v>
      </c>
      <c r="Z196" s="94" t="s">
        <v>190</v>
      </c>
      <c r="AA196" s="144" t="s">
        <v>191</v>
      </c>
      <c r="AB196" s="94" t="s">
        <v>192</v>
      </c>
      <c r="AC196" s="94"/>
      <c r="AD196" s="96" t="s">
        <v>107</v>
      </c>
      <c r="AE196" s="127">
        <v>44251</v>
      </c>
      <c r="AF196" s="94" t="s">
        <v>100</v>
      </c>
    </row>
    <row r="197" spans="1:32" x14ac:dyDescent="0.3">
      <c r="A197" s="130" t="s">
        <v>224</v>
      </c>
      <c r="B197" s="94" t="s">
        <v>17</v>
      </c>
      <c r="D197" s="94" t="s">
        <v>49</v>
      </c>
      <c r="E197" s="94" t="s">
        <v>185</v>
      </c>
      <c r="F197" s="94" t="s">
        <v>185</v>
      </c>
      <c r="G197" s="95" t="s">
        <v>185</v>
      </c>
      <c r="H197" s="95" t="s">
        <v>223</v>
      </c>
      <c r="I197" s="95">
        <v>0</v>
      </c>
      <c r="J197" s="94" t="s">
        <v>94</v>
      </c>
      <c r="K197" s="95">
        <v>0</v>
      </c>
      <c r="L197" s="94" t="str">
        <f t="shared" si="11"/>
        <v>E-Con-Con-Con-Rebus-0-Gen-0</v>
      </c>
      <c r="M197" s="130" t="s">
        <v>224</v>
      </c>
      <c r="N197" s="130" t="s">
        <v>188</v>
      </c>
      <c r="O197" s="149">
        <v>0.62137100000000001</v>
      </c>
      <c r="P197" s="130">
        <v>1724</v>
      </c>
      <c r="Q197" s="123">
        <f t="shared" si="12"/>
        <v>7798.9174857843518</v>
      </c>
      <c r="R197" s="97">
        <v>7606.5190857843518</v>
      </c>
      <c r="S197" s="97">
        <f t="shared" si="13"/>
        <v>192.39840000000001</v>
      </c>
      <c r="T197" s="96"/>
      <c r="U197" s="130">
        <v>200</v>
      </c>
      <c r="V197" s="130">
        <v>10000</v>
      </c>
      <c r="W197" s="99"/>
      <c r="X197" s="99"/>
      <c r="Y197" s="94" t="s">
        <v>189</v>
      </c>
      <c r="Z197" s="94" t="s">
        <v>190</v>
      </c>
      <c r="AA197" s="144" t="s">
        <v>191</v>
      </c>
      <c r="AB197" s="94" t="s">
        <v>192</v>
      </c>
      <c r="AC197" s="94"/>
      <c r="AD197" s="96" t="s">
        <v>109</v>
      </c>
      <c r="AE197" s="127">
        <v>44251</v>
      </c>
      <c r="AF197" s="94" t="s">
        <v>100</v>
      </c>
    </row>
    <row r="198" spans="1:32" x14ac:dyDescent="0.3">
      <c r="A198" s="130" t="s">
        <v>227</v>
      </c>
      <c r="B198" s="94" t="s">
        <v>17</v>
      </c>
      <c r="D198" s="94" t="s">
        <v>49</v>
      </c>
      <c r="E198" s="94" t="s">
        <v>185</v>
      </c>
      <c r="F198" s="94" t="s">
        <v>185</v>
      </c>
      <c r="G198" s="95" t="s">
        <v>185</v>
      </c>
      <c r="H198" s="95" t="s">
        <v>226</v>
      </c>
      <c r="I198" s="95">
        <v>0</v>
      </c>
      <c r="J198" s="94" t="s">
        <v>94</v>
      </c>
      <c r="K198" s="95">
        <v>0</v>
      </c>
      <c r="L198" s="94" t="str">
        <f t="shared" si="11"/>
        <v>E-Con-Con-Con-Redwoo-0-Gen-0</v>
      </c>
      <c r="M198" s="130" t="s">
        <v>227</v>
      </c>
      <c r="N198" s="130" t="s">
        <v>188</v>
      </c>
      <c r="O198" s="149">
        <v>0.62137100000000001</v>
      </c>
      <c r="P198" s="130">
        <v>2927</v>
      </c>
      <c r="Q198" s="123">
        <f t="shared" si="12"/>
        <v>13239.119331620046</v>
      </c>
      <c r="R198" s="123">
        <v>12912.466131620045</v>
      </c>
      <c r="S198" s="97">
        <f t="shared" si="13"/>
        <v>326.65319999999997</v>
      </c>
      <c r="T198" s="96"/>
      <c r="U198" s="130">
        <v>200</v>
      </c>
      <c r="V198" s="130">
        <v>10000</v>
      </c>
      <c r="W198" s="99"/>
      <c r="X198" s="99"/>
      <c r="Y198" s="94" t="s">
        <v>189</v>
      </c>
      <c r="Z198" s="94" t="s">
        <v>190</v>
      </c>
      <c r="AA198" s="144" t="s">
        <v>191</v>
      </c>
      <c r="AB198" s="94" t="s">
        <v>192</v>
      </c>
      <c r="AC198" s="94"/>
      <c r="AD198" s="96" t="s">
        <v>113</v>
      </c>
      <c r="AE198" s="127">
        <v>44251</v>
      </c>
      <c r="AF198" s="94" t="s">
        <v>100</v>
      </c>
    </row>
    <row r="199" spans="1:32" x14ac:dyDescent="0.3">
      <c r="A199" s="130" t="s">
        <v>230</v>
      </c>
      <c r="B199" s="94" t="s">
        <v>17</v>
      </c>
      <c r="D199" s="94" t="s">
        <v>49</v>
      </c>
      <c r="E199" s="94" t="s">
        <v>185</v>
      </c>
      <c r="F199" s="94" t="s">
        <v>185</v>
      </c>
      <c r="G199" s="95" t="s">
        <v>185</v>
      </c>
      <c r="H199" s="95" t="s">
        <v>229</v>
      </c>
      <c r="I199" s="95">
        <v>0</v>
      </c>
      <c r="J199" s="94" t="s">
        <v>94</v>
      </c>
      <c r="K199" s="95">
        <v>0</v>
      </c>
      <c r="L199" s="94" t="str">
        <f t="shared" si="11"/>
        <v>E-Con-Con-Con-Sorbus-0-Gen-0</v>
      </c>
      <c r="M199" s="130" t="s">
        <v>230</v>
      </c>
      <c r="N199" s="130" t="s">
        <v>188</v>
      </c>
      <c r="O199" s="149">
        <v>0.62137100000000001</v>
      </c>
      <c r="P199" s="130">
        <v>1940</v>
      </c>
      <c r="Q199" s="123">
        <f t="shared" si="12"/>
        <v>8764.5446891522497</v>
      </c>
      <c r="R199" s="123">
        <v>8548.0406891522489</v>
      </c>
      <c r="S199" s="97">
        <f t="shared" si="13"/>
        <v>216.50399999999999</v>
      </c>
      <c r="T199" s="96"/>
      <c r="U199" s="130">
        <v>200</v>
      </c>
      <c r="V199" s="130">
        <v>10000</v>
      </c>
      <c r="W199" s="99"/>
      <c r="X199" s="99"/>
      <c r="Y199" s="94" t="s">
        <v>189</v>
      </c>
      <c r="Z199" s="94" t="s">
        <v>190</v>
      </c>
      <c r="AA199" s="144" t="s">
        <v>191</v>
      </c>
      <c r="AB199" s="94" t="s">
        <v>192</v>
      </c>
      <c r="AC199" s="94"/>
      <c r="AD199" s="96" t="s">
        <v>115</v>
      </c>
      <c r="AE199" s="127">
        <v>44251</v>
      </c>
      <c r="AF199" s="94" t="s">
        <v>100</v>
      </c>
    </row>
    <row r="200" spans="1:32" x14ac:dyDescent="0.3">
      <c r="A200" s="130" t="s">
        <v>233</v>
      </c>
      <c r="B200" s="94" t="s">
        <v>17</v>
      </c>
      <c r="D200" s="94" t="s">
        <v>49</v>
      </c>
      <c r="E200" s="94" t="s">
        <v>185</v>
      </c>
      <c r="F200" s="94" t="s">
        <v>185</v>
      </c>
      <c r="G200" s="95" t="s">
        <v>185</v>
      </c>
      <c r="H200" s="95" t="s">
        <v>232</v>
      </c>
      <c r="I200" s="95">
        <v>0</v>
      </c>
      <c r="J200" s="94" t="s">
        <v>94</v>
      </c>
      <c r="K200" s="95">
        <v>0</v>
      </c>
      <c r="L200" s="94" t="str">
        <f t="shared" si="11"/>
        <v>E-Con-Con-Con-Totara-0-Gen-0</v>
      </c>
      <c r="M200" s="130" t="s">
        <v>233</v>
      </c>
      <c r="N200" s="130" t="s">
        <v>188</v>
      </c>
      <c r="O200" s="149">
        <v>0.62137100000000001</v>
      </c>
      <c r="P200" s="130">
        <v>1429</v>
      </c>
      <c r="Q200" s="123">
        <f t="shared" si="12"/>
        <v>6557.7787454260233</v>
      </c>
      <c r="R200" s="123">
        <v>6398.3023454260228</v>
      </c>
      <c r="S200" s="97">
        <f t="shared" si="13"/>
        <v>159.47640000000001</v>
      </c>
      <c r="T200" s="96"/>
      <c r="U200" s="130">
        <v>200</v>
      </c>
      <c r="V200" s="130">
        <v>10000</v>
      </c>
      <c r="W200" s="99"/>
      <c r="X200" s="99"/>
      <c r="Y200" s="94" t="s">
        <v>189</v>
      </c>
      <c r="Z200" s="94" t="s">
        <v>190</v>
      </c>
      <c r="AA200" s="144" t="s">
        <v>191</v>
      </c>
      <c r="AB200" s="94" t="s">
        <v>192</v>
      </c>
      <c r="AC200" s="94"/>
      <c r="AD200" s="96" t="s">
        <v>119</v>
      </c>
      <c r="AE200" s="127">
        <v>44251</v>
      </c>
      <c r="AF200" s="94" t="s">
        <v>100</v>
      </c>
    </row>
    <row r="201" spans="1:32" x14ac:dyDescent="0.3">
      <c r="A201" s="130" t="s">
        <v>236</v>
      </c>
      <c r="B201" s="94" t="s">
        <v>17</v>
      </c>
      <c r="D201" s="94" t="s">
        <v>49</v>
      </c>
      <c r="E201" s="94" t="s">
        <v>185</v>
      </c>
      <c r="F201" s="94" t="s">
        <v>185</v>
      </c>
      <c r="G201" s="95" t="s">
        <v>185</v>
      </c>
      <c r="H201" s="95" t="s">
        <v>235</v>
      </c>
      <c r="I201" s="95">
        <v>0</v>
      </c>
      <c r="J201" s="94" t="s">
        <v>94</v>
      </c>
      <c r="K201" s="95">
        <v>0</v>
      </c>
      <c r="L201" s="94" t="str">
        <f t="shared" si="11"/>
        <v>E-Con-Con-Con-Upas-0-Gen-0</v>
      </c>
      <c r="M201" s="130" t="s">
        <v>236</v>
      </c>
      <c r="N201" s="130" t="s">
        <v>188</v>
      </c>
      <c r="O201" s="149">
        <v>0.62137100000000001</v>
      </c>
      <c r="P201" s="130">
        <v>1049</v>
      </c>
      <c r="Q201" s="123">
        <f t="shared" si="12"/>
        <v>4786.1709221639658</v>
      </c>
      <c r="R201" s="97">
        <v>4669.1025221639657</v>
      </c>
      <c r="S201" s="97">
        <f t="shared" si="13"/>
        <v>117.0684</v>
      </c>
      <c r="T201" s="96"/>
      <c r="U201" s="130">
        <v>200</v>
      </c>
      <c r="V201" s="130">
        <v>10000</v>
      </c>
      <c r="W201" s="99"/>
      <c r="X201" s="99"/>
      <c r="Y201" s="94" t="s">
        <v>189</v>
      </c>
      <c r="Z201" s="94" t="s">
        <v>190</v>
      </c>
      <c r="AA201" s="144" t="s">
        <v>191</v>
      </c>
      <c r="AB201" s="94" t="s">
        <v>192</v>
      </c>
      <c r="AC201" s="94"/>
      <c r="AD201" s="96" t="s">
        <v>121</v>
      </c>
      <c r="AE201" s="127">
        <v>44251</v>
      </c>
      <c r="AF201" s="94" t="s">
        <v>100</v>
      </c>
    </row>
    <row r="202" spans="1:32" x14ac:dyDescent="0.3">
      <c r="A202" s="130" t="s">
        <v>239</v>
      </c>
      <c r="B202" s="94" t="s">
        <v>17</v>
      </c>
      <c r="D202" s="94" t="s">
        <v>49</v>
      </c>
      <c r="E202" s="94" t="s">
        <v>185</v>
      </c>
      <c r="F202" s="94" t="s">
        <v>185</v>
      </c>
      <c r="G202" s="95" t="s">
        <v>185</v>
      </c>
      <c r="H202" s="95" t="s">
        <v>238</v>
      </c>
      <c r="I202" s="95">
        <v>0</v>
      </c>
      <c r="J202" s="94" t="s">
        <v>94</v>
      </c>
      <c r="K202" s="95">
        <v>0</v>
      </c>
      <c r="L202" s="94" t="str">
        <f t="shared" si="11"/>
        <v>E-Con-Con-Con-Zebra-0-Gen-0</v>
      </c>
      <c r="M202" s="130" t="s">
        <v>239</v>
      </c>
      <c r="N202" s="130" t="s">
        <v>188</v>
      </c>
      <c r="O202" s="149">
        <v>0.62137100000000001</v>
      </c>
      <c r="P202" s="130">
        <v>1711</v>
      </c>
      <c r="Q202" s="123">
        <f t="shared" si="12"/>
        <v>6261.5165847271774</v>
      </c>
      <c r="R202" s="97">
        <v>6070.5689847271769</v>
      </c>
      <c r="S202" s="97">
        <f t="shared" si="13"/>
        <v>190.94759999999999</v>
      </c>
      <c r="T202" s="96"/>
      <c r="U202" s="130">
        <v>200</v>
      </c>
      <c r="V202" s="130">
        <v>10000</v>
      </c>
      <c r="W202" s="99"/>
      <c r="X202" s="99"/>
      <c r="Y202" s="94" t="s">
        <v>189</v>
      </c>
      <c r="Z202" s="94" t="s">
        <v>190</v>
      </c>
      <c r="AA202" s="144" t="s">
        <v>191</v>
      </c>
      <c r="AB202" s="94" t="s">
        <v>192</v>
      </c>
      <c r="AC202" s="94"/>
      <c r="AD202" s="96" t="s">
        <v>123</v>
      </c>
      <c r="AE202" s="127">
        <v>44251</v>
      </c>
      <c r="AF202" s="94" t="s">
        <v>100</v>
      </c>
    </row>
    <row r="203" spans="1:32" x14ac:dyDescent="0.3">
      <c r="A203" s="130" t="s">
        <v>389</v>
      </c>
      <c r="B203" s="94" t="s">
        <v>7359</v>
      </c>
      <c r="D203" s="94" t="s">
        <v>49</v>
      </c>
      <c r="E203" s="94" t="s">
        <v>386</v>
      </c>
      <c r="F203" s="94" t="s">
        <v>7400</v>
      </c>
      <c r="G203" s="95" t="s">
        <v>387</v>
      </c>
      <c r="H203" s="95" t="s">
        <v>388</v>
      </c>
      <c r="I203" s="95">
        <v>125</v>
      </c>
      <c r="J203" s="94" t="s">
        <v>94</v>
      </c>
      <c r="K203" s="95">
        <v>0</v>
      </c>
      <c r="L203" s="94" t="str">
        <f t="shared" si="11"/>
        <v>E-Fit-Ins-LDP-Glass-125-Gen-0</v>
      </c>
      <c r="M203" s="130" t="s">
        <v>389</v>
      </c>
      <c r="N203" s="130" t="s">
        <v>0</v>
      </c>
      <c r="O203" s="96">
        <v>1</v>
      </c>
      <c r="P203" s="130">
        <v>11</v>
      </c>
      <c r="Q203" s="123">
        <f t="shared" si="12"/>
        <v>20.17499740855029</v>
      </c>
      <c r="R203" s="97">
        <v>18.417747408550291</v>
      </c>
      <c r="S203" s="97">
        <f t="shared" si="13"/>
        <v>1.75725</v>
      </c>
      <c r="T203" s="96"/>
      <c r="U203" s="151">
        <v>1500</v>
      </c>
      <c r="V203" s="130"/>
      <c r="W203" s="99"/>
      <c r="X203" s="99"/>
      <c r="Y203" s="94" t="s">
        <v>390</v>
      </c>
      <c r="Z203" s="144" t="s">
        <v>391</v>
      </c>
      <c r="AA203" s="94"/>
      <c r="AB203" s="94" t="s">
        <v>392</v>
      </c>
      <c r="AC203" s="94"/>
      <c r="AD203" s="96" t="s">
        <v>126</v>
      </c>
      <c r="AE203" s="127">
        <v>44251</v>
      </c>
      <c r="AF203" s="94" t="s">
        <v>100</v>
      </c>
    </row>
    <row r="204" spans="1:32" x14ac:dyDescent="0.3">
      <c r="A204" s="130" t="s">
        <v>395</v>
      </c>
      <c r="B204" s="94" t="s">
        <v>7359</v>
      </c>
      <c r="D204" s="94" t="s">
        <v>49</v>
      </c>
      <c r="E204" s="94" t="s">
        <v>386</v>
      </c>
      <c r="F204" s="94" t="s">
        <v>394</v>
      </c>
      <c r="G204" s="95" t="s">
        <v>387</v>
      </c>
      <c r="H204" s="95" t="s">
        <v>388</v>
      </c>
      <c r="I204" s="95">
        <v>190</v>
      </c>
      <c r="J204" s="94" t="s">
        <v>94</v>
      </c>
      <c r="K204" s="95">
        <v>0</v>
      </c>
      <c r="L204" s="94" t="str">
        <f t="shared" si="11"/>
        <v>E-Fit-Ins-LDP-Glass-190-Gen-0</v>
      </c>
      <c r="M204" s="130" t="s">
        <v>395</v>
      </c>
      <c r="N204" s="130" t="s">
        <v>0</v>
      </c>
      <c r="O204" s="96">
        <v>1</v>
      </c>
      <c r="P204" s="130">
        <v>11</v>
      </c>
      <c r="Q204" s="123">
        <f t="shared" si="12"/>
        <v>20.177250000000001</v>
      </c>
      <c r="R204" s="97">
        <v>18.420000000000002</v>
      </c>
      <c r="S204" s="97">
        <f t="shared" si="13"/>
        <v>1.75725</v>
      </c>
      <c r="T204" s="96"/>
      <c r="U204" s="151">
        <v>1500</v>
      </c>
      <c r="V204" s="130"/>
      <c r="W204" s="99"/>
      <c r="X204" s="99"/>
      <c r="Y204" s="94" t="s">
        <v>390</v>
      </c>
      <c r="Z204" s="144" t="s">
        <v>391</v>
      </c>
      <c r="AA204" s="94"/>
      <c r="AB204" s="94" t="s">
        <v>392</v>
      </c>
      <c r="AC204" s="94"/>
      <c r="AD204" s="96" t="s">
        <v>128</v>
      </c>
      <c r="AE204" s="127">
        <v>44251</v>
      </c>
      <c r="AF204" s="94" t="s">
        <v>100</v>
      </c>
    </row>
    <row r="205" spans="1:32" x14ac:dyDescent="0.3">
      <c r="A205" s="130" t="s">
        <v>398</v>
      </c>
      <c r="B205" s="94" t="s">
        <v>7359</v>
      </c>
      <c r="D205" s="94" t="s">
        <v>49</v>
      </c>
      <c r="E205" s="94" t="s">
        <v>386</v>
      </c>
      <c r="F205" s="94" t="s">
        <v>394</v>
      </c>
      <c r="G205" s="95" t="s">
        <v>387</v>
      </c>
      <c r="H205" s="95" t="s">
        <v>397</v>
      </c>
      <c r="I205" s="95">
        <v>190</v>
      </c>
      <c r="J205" s="94" t="s">
        <v>94</v>
      </c>
      <c r="K205" s="95">
        <v>0</v>
      </c>
      <c r="L205" s="94" t="str">
        <f t="shared" si="11"/>
        <v>E-Fit-Ins-LDP-Porcel-190-Gen-0</v>
      </c>
      <c r="M205" s="130" t="s">
        <v>398</v>
      </c>
      <c r="N205" s="130" t="s">
        <v>0</v>
      </c>
      <c r="O205" s="96">
        <v>1</v>
      </c>
      <c r="P205" s="130">
        <v>14.8</v>
      </c>
      <c r="Q205" s="123">
        <f t="shared" si="12"/>
        <v>19.2363</v>
      </c>
      <c r="R205" s="123">
        <v>16.872</v>
      </c>
      <c r="S205" s="97">
        <f t="shared" si="13"/>
        <v>2.3643000000000001</v>
      </c>
      <c r="T205" s="96"/>
      <c r="U205" s="151">
        <v>1500</v>
      </c>
      <c r="V205" s="130"/>
      <c r="W205" s="99"/>
      <c r="X205" s="99"/>
      <c r="Y205" s="94" t="s">
        <v>390</v>
      </c>
      <c r="Z205" s="144" t="s">
        <v>399</v>
      </c>
      <c r="AA205" s="94"/>
      <c r="AB205" s="94" t="s">
        <v>392</v>
      </c>
      <c r="AC205" s="94"/>
      <c r="AD205" s="96" t="s">
        <v>130</v>
      </c>
      <c r="AE205" s="127">
        <v>44251</v>
      </c>
      <c r="AF205" s="94" t="s">
        <v>100</v>
      </c>
    </row>
    <row r="206" spans="1:32" x14ac:dyDescent="0.3">
      <c r="A206" s="130" t="s">
        <v>403</v>
      </c>
      <c r="B206" s="94" t="s">
        <v>7359</v>
      </c>
      <c r="D206" s="94" t="s">
        <v>49</v>
      </c>
      <c r="E206" s="94" t="s">
        <v>386</v>
      </c>
      <c r="F206" s="94" t="s">
        <v>394</v>
      </c>
      <c r="G206" s="95" t="s">
        <v>401</v>
      </c>
      <c r="H206" s="95" t="s">
        <v>402</v>
      </c>
      <c r="I206" s="95">
        <v>300</v>
      </c>
      <c r="J206" s="94" t="s">
        <v>94</v>
      </c>
      <c r="K206" s="95">
        <v>0</v>
      </c>
      <c r="L206" s="94" t="str">
        <f t="shared" si="11"/>
        <v>E-Fit-Ins-Sus-Compos-300-Gen-0</v>
      </c>
      <c r="M206" s="130" t="s">
        <v>403</v>
      </c>
      <c r="N206" s="130" t="s">
        <v>0</v>
      </c>
      <c r="O206" s="96">
        <v>1</v>
      </c>
      <c r="P206" s="130">
        <v>22.2</v>
      </c>
      <c r="Q206" s="123">
        <f t="shared" si="12"/>
        <v>103.4887216546845</v>
      </c>
      <c r="R206" s="123">
        <v>99.94227165468449</v>
      </c>
      <c r="S206" s="97">
        <f t="shared" si="13"/>
        <v>3.5464500000000005</v>
      </c>
      <c r="T206" s="96"/>
      <c r="U206" s="151">
        <v>1500</v>
      </c>
      <c r="V206" s="130"/>
      <c r="W206" s="99"/>
      <c r="X206" s="99"/>
      <c r="Y206" s="94" t="s">
        <v>390</v>
      </c>
      <c r="Z206" s="94" t="s">
        <v>404</v>
      </c>
      <c r="AA206" s="94"/>
      <c r="AB206" s="94" t="s">
        <v>392</v>
      </c>
      <c r="AC206" s="94"/>
      <c r="AD206" s="96" t="s">
        <v>135</v>
      </c>
      <c r="AE206" s="127">
        <v>44251</v>
      </c>
      <c r="AF206" s="94" t="s">
        <v>100</v>
      </c>
    </row>
    <row r="207" spans="1:32" x14ac:dyDescent="0.3">
      <c r="A207" s="130" t="s">
        <v>406</v>
      </c>
      <c r="B207" s="94" t="s">
        <v>7359</v>
      </c>
      <c r="D207" s="94" t="s">
        <v>49</v>
      </c>
      <c r="E207" s="94" t="s">
        <v>386</v>
      </c>
      <c r="F207" s="94" t="s">
        <v>394</v>
      </c>
      <c r="G207" s="95" t="s">
        <v>401</v>
      </c>
      <c r="H207" s="95" t="s">
        <v>388</v>
      </c>
      <c r="I207" s="95">
        <v>125</v>
      </c>
      <c r="J207" s="94" t="s">
        <v>94</v>
      </c>
      <c r="K207" s="95">
        <v>0</v>
      </c>
      <c r="L207" s="94" t="str">
        <f t="shared" si="11"/>
        <v>E-Fit-Ins-Sus-Glass-125-Gen-0</v>
      </c>
      <c r="M207" s="130" t="s">
        <v>406</v>
      </c>
      <c r="N207" s="130" t="s">
        <v>0</v>
      </c>
      <c r="O207" s="96">
        <v>1</v>
      </c>
      <c r="P207" s="130">
        <v>11</v>
      </c>
      <c r="Q207" s="123">
        <f t="shared" si="12"/>
        <v>20.17499740855029</v>
      </c>
      <c r="R207" s="97">
        <v>18.417747408550291</v>
      </c>
      <c r="S207" s="97">
        <f t="shared" si="13"/>
        <v>1.75725</v>
      </c>
      <c r="T207" s="96"/>
      <c r="U207" s="151">
        <v>1500</v>
      </c>
      <c r="V207" s="130"/>
      <c r="W207" s="99"/>
      <c r="X207" s="99"/>
      <c r="Y207" s="94" t="s">
        <v>390</v>
      </c>
      <c r="Z207" s="144" t="s">
        <v>391</v>
      </c>
      <c r="AA207" s="94"/>
      <c r="AB207" s="94" t="s">
        <v>392</v>
      </c>
      <c r="AC207" s="94"/>
      <c r="AD207" s="96" t="s">
        <v>137</v>
      </c>
      <c r="AE207" s="127">
        <v>44251</v>
      </c>
      <c r="AF207" s="94" t="s">
        <v>100</v>
      </c>
    </row>
    <row r="208" spans="1:32" x14ac:dyDescent="0.3">
      <c r="A208" s="130" t="s">
        <v>408</v>
      </c>
      <c r="B208" s="94" t="s">
        <v>7359</v>
      </c>
      <c r="D208" s="94" t="s">
        <v>49</v>
      </c>
      <c r="E208" s="94" t="s">
        <v>386</v>
      </c>
      <c r="F208" s="94" t="s">
        <v>394</v>
      </c>
      <c r="G208" s="95" t="s">
        <v>401</v>
      </c>
      <c r="H208" s="95" t="s">
        <v>388</v>
      </c>
      <c r="I208" s="95">
        <v>190</v>
      </c>
      <c r="J208" s="94" t="s">
        <v>94</v>
      </c>
      <c r="K208" s="95">
        <v>0</v>
      </c>
      <c r="L208" s="94" t="str">
        <f t="shared" si="11"/>
        <v>E-Fit-Ins-Sus-Glass-190-Gen-0</v>
      </c>
      <c r="M208" s="130" t="s">
        <v>408</v>
      </c>
      <c r="N208" s="130" t="s">
        <v>0</v>
      </c>
      <c r="O208" s="96">
        <v>1</v>
      </c>
      <c r="P208" s="130">
        <v>11</v>
      </c>
      <c r="Q208" s="123">
        <f t="shared" si="12"/>
        <v>20.177250000000001</v>
      </c>
      <c r="R208" s="97">
        <v>18.420000000000002</v>
      </c>
      <c r="S208" s="97">
        <f t="shared" si="13"/>
        <v>1.75725</v>
      </c>
      <c r="T208" s="96"/>
      <c r="U208" s="151">
        <v>1500</v>
      </c>
      <c r="V208" s="130"/>
      <c r="W208" s="99"/>
      <c r="X208" s="99"/>
      <c r="Y208" s="94" t="s">
        <v>390</v>
      </c>
      <c r="Z208" s="144" t="s">
        <v>391</v>
      </c>
      <c r="AA208" s="94"/>
      <c r="AB208" s="94" t="s">
        <v>392</v>
      </c>
      <c r="AC208" s="94"/>
      <c r="AD208" s="96" t="s">
        <v>141</v>
      </c>
      <c r="AE208" s="127">
        <v>44251</v>
      </c>
      <c r="AF208" s="94" t="s">
        <v>100</v>
      </c>
    </row>
    <row r="209" spans="1:32" x14ac:dyDescent="0.3">
      <c r="A209" s="130" t="s">
        <v>410</v>
      </c>
      <c r="B209" s="94" t="s">
        <v>7359</v>
      </c>
      <c r="D209" s="94" t="s">
        <v>49</v>
      </c>
      <c r="E209" s="94" t="s">
        <v>386</v>
      </c>
      <c r="F209" s="94" t="s">
        <v>394</v>
      </c>
      <c r="G209" s="95" t="s">
        <v>401</v>
      </c>
      <c r="H209" s="95" t="s">
        <v>388</v>
      </c>
      <c r="I209" s="95">
        <v>300</v>
      </c>
      <c r="J209" s="94" t="s">
        <v>94</v>
      </c>
      <c r="K209" s="95">
        <v>0</v>
      </c>
      <c r="L209" s="94" t="str">
        <f t="shared" si="11"/>
        <v>E-Fit-Ins-Sus-Glass-300-Gen-0</v>
      </c>
      <c r="M209" s="130" t="s">
        <v>410</v>
      </c>
      <c r="N209" s="130" t="s">
        <v>0</v>
      </c>
      <c r="O209" s="96">
        <v>1</v>
      </c>
      <c r="P209" s="130">
        <v>11.1</v>
      </c>
      <c r="Q209" s="123">
        <f t="shared" si="12"/>
        <v>20.358406475900747</v>
      </c>
      <c r="R209" s="97">
        <v>18.585181475900747</v>
      </c>
      <c r="S209" s="97">
        <f t="shared" si="13"/>
        <v>1.7732250000000003</v>
      </c>
      <c r="T209" s="96"/>
      <c r="U209" s="151">
        <v>1500</v>
      </c>
      <c r="V209" s="130"/>
      <c r="W209" s="99"/>
      <c r="X209" s="99"/>
      <c r="Y209" s="94" t="s">
        <v>390</v>
      </c>
      <c r="Z209" s="144" t="s">
        <v>391</v>
      </c>
      <c r="AA209" s="94"/>
      <c r="AB209" s="94" t="s">
        <v>392</v>
      </c>
      <c r="AC209" s="94"/>
      <c r="AD209" s="96" t="s">
        <v>143</v>
      </c>
      <c r="AE209" s="127">
        <v>44251</v>
      </c>
      <c r="AF209" s="94" t="s">
        <v>100</v>
      </c>
    </row>
    <row r="210" spans="1:32" x14ac:dyDescent="0.3">
      <c r="A210" s="130" t="s">
        <v>412</v>
      </c>
      <c r="B210" s="94" t="s">
        <v>7359</v>
      </c>
      <c r="D210" s="94" t="s">
        <v>49</v>
      </c>
      <c r="E210" s="94" t="s">
        <v>386</v>
      </c>
      <c r="F210" s="94" t="s">
        <v>394</v>
      </c>
      <c r="G210" s="95" t="s">
        <v>401</v>
      </c>
      <c r="H210" s="95" t="s">
        <v>397</v>
      </c>
      <c r="I210" s="95">
        <v>190</v>
      </c>
      <c r="J210" s="94" t="s">
        <v>94</v>
      </c>
      <c r="K210" s="95">
        <v>0</v>
      </c>
      <c r="L210" s="94" t="str">
        <f t="shared" si="11"/>
        <v>E-Fit-Ins-Sus-Porcel-190-Gen-0</v>
      </c>
      <c r="M210" s="130" t="s">
        <v>412</v>
      </c>
      <c r="N210" s="130" t="s">
        <v>0</v>
      </c>
      <c r="O210" s="96">
        <v>1</v>
      </c>
      <c r="P210" s="130">
        <v>14.8</v>
      </c>
      <c r="Q210" s="123">
        <f t="shared" si="12"/>
        <v>19.2363</v>
      </c>
      <c r="R210" s="123">
        <v>16.872</v>
      </c>
      <c r="S210" s="97">
        <f t="shared" si="13"/>
        <v>2.3643000000000001</v>
      </c>
      <c r="T210" s="96"/>
      <c r="U210" s="151">
        <v>1500</v>
      </c>
      <c r="V210" s="130"/>
      <c r="W210" s="99"/>
      <c r="X210" s="99"/>
      <c r="Y210" s="94" t="s">
        <v>390</v>
      </c>
      <c r="Z210" s="144" t="s">
        <v>399</v>
      </c>
      <c r="AA210" s="94"/>
      <c r="AB210" s="94" t="s">
        <v>392</v>
      </c>
      <c r="AC210" s="94"/>
      <c r="AD210" s="96" t="s">
        <v>145</v>
      </c>
      <c r="AE210" s="127">
        <v>44251</v>
      </c>
      <c r="AF210" s="94" t="s">
        <v>100</v>
      </c>
    </row>
    <row r="211" spans="1:32" x14ac:dyDescent="0.3">
      <c r="A211" s="130" t="s">
        <v>414</v>
      </c>
      <c r="B211" s="94" t="s">
        <v>7359</v>
      </c>
      <c r="D211" s="94" t="s">
        <v>49</v>
      </c>
      <c r="E211" s="94" t="s">
        <v>386</v>
      </c>
      <c r="F211" s="94" t="s">
        <v>394</v>
      </c>
      <c r="G211" s="95" t="s">
        <v>401</v>
      </c>
      <c r="H211" s="95" t="s">
        <v>397</v>
      </c>
      <c r="I211" s="95">
        <v>300</v>
      </c>
      <c r="J211" s="94" t="s">
        <v>94</v>
      </c>
      <c r="K211" s="95">
        <v>0</v>
      </c>
      <c r="L211" s="94" t="str">
        <f t="shared" si="11"/>
        <v>E-Fit-Ins-Sus-Porcel-300-Gen-0</v>
      </c>
      <c r="M211" s="130" t="s">
        <v>414</v>
      </c>
      <c r="N211" s="130" t="s">
        <v>0</v>
      </c>
      <c r="O211" s="96">
        <v>1</v>
      </c>
      <c r="P211" s="130">
        <v>19.100000000000001</v>
      </c>
      <c r="Q211" s="123">
        <f t="shared" si="12"/>
        <v>24.825225</v>
      </c>
      <c r="R211" s="123">
        <v>21.774000000000001</v>
      </c>
      <c r="S211" s="97">
        <f t="shared" si="13"/>
        <v>3.0512250000000001</v>
      </c>
      <c r="T211" s="96"/>
      <c r="U211" s="151">
        <v>1500</v>
      </c>
      <c r="V211" s="130"/>
      <c r="W211" s="99"/>
      <c r="X211" s="99"/>
      <c r="Y211" s="94" t="s">
        <v>390</v>
      </c>
      <c r="Z211" s="144" t="s">
        <v>399</v>
      </c>
      <c r="AA211" s="94"/>
      <c r="AB211" s="94" t="s">
        <v>392</v>
      </c>
      <c r="AC211" s="94"/>
      <c r="AD211" s="96" t="s">
        <v>148</v>
      </c>
      <c r="AE211" s="127">
        <v>44251</v>
      </c>
      <c r="AF211" s="94" t="s">
        <v>100</v>
      </c>
    </row>
    <row r="212" spans="1:32" x14ac:dyDescent="0.3">
      <c r="A212" s="130" t="s">
        <v>417</v>
      </c>
      <c r="B212" s="94" t="s">
        <v>7359</v>
      </c>
      <c r="D212" s="94" t="s">
        <v>49</v>
      </c>
      <c r="E212" s="94" t="s">
        <v>386</v>
      </c>
      <c r="F212" s="94" t="s">
        <v>394</v>
      </c>
      <c r="G212" s="95" t="s">
        <v>416</v>
      </c>
      <c r="H212" s="95" t="s">
        <v>402</v>
      </c>
      <c r="I212" s="95">
        <v>300</v>
      </c>
      <c r="J212" s="94" t="s">
        <v>94</v>
      </c>
      <c r="K212" s="95">
        <v>0</v>
      </c>
      <c r="L212" s="94" t="str">
        <f t="shared" si="11"/>
        <v>E-Fit-Ins-Ten-Compos-300-Gen-0</v>
      </c>
      <c r="M212" s="130" t="s">
        <v>417</v>
      </c>
      <c r="N212" s="130" t="s">
        <v>0</v>
      </c>
      <c r="O212" s="96">
        <v>1</v>
      </c>
      <c r="P212" s="130">
        <v>17.3</v>
      </c>
      <c r="Q212" s="123">
        <f t="shared" si="12"/>
        <v>80.646616424596473</v>
      </c>
      <c r="R212" s="123">
        <v>77.882941424596467</v>
      </c>
      <c r="S212" s="97">
        <f t="shared" si="13"/>
        <v>2.7636749999999997</v>
      </c>
      <c r="T212" s="96"/>
      <c r="U212" s="151">
        <v>1500</v>
      </c>
      <c r="V212" s="130"/>
      <c r="W212" s="99"/>
      <c r="X212" s="99"/>
      <c r="Y212" s="94" t="s">
        <v>390</v>
      </c>
      <c r="Z212" s="94" t="s">
        <v>404</v>
      </c>
      <c r="AA212" s="94"/>
      <c r="AB212" s="94" t="s">
        <v>392</v>
      </c>
      <c r="AC212" s="94"/>
      <c r="AD212" s="96" t="s">
        <v>150</v>
      </c>
      <c r="AE212" s="127">
        <v>44251</v>
      </c>
      <c r="AF212" s="94" t="s">
        <v>100</v>
      </c>
    </row>
    <row r="213" spans="1:32" x14ac:dyDescent="0.3">
      <c r="A213" s="130" t="s">
        <v>419</v>
      </c>
      <c r="B213" s="94" t="s">
        <v>7359</v>
      </c>
      <c r="D213" s="94" t="s">
        <v>49</v>
      </c>
      <c r="E213" s="94" t="s">
        <v>386</v>
      </c>
      <c r="F213" s="94" t="s">
        <v>394</v>
      </c>
      <c r="G213" s="95" t="s">
        <v>416</v>
      </c>
      <c r="H213" s="95" t="s">
        <v>388</v>
      </c>
      <c r="I213" s="95">
        <v>125</v>
      </c>
      <c r="J213" s="94" t="s">
        <v>94</v>
      </c>
      <c r="K213" s="95">
        <v>0</v>
      </c>
      <c r="L213" s="94" t="str">
        <f t="shared" si="11"/>
        <v>E-Fit-Ins-Ten-Glass-125-Gen-0</v>
      </c>
      <c r="M213" s="130" t="s">
        <v>419</v>
      </c>
      <c r="N213" s="130" t="s">
        <v>0</v>
      </c>
      <c r="O213" s="96">
        <v>1</v>
      </c>
      <c r="P213" s="130">
        <v>4.7</v>
      </c>
      <c r="Q213" s="123">
        <f t="shared" si="12"/>
        <v>8.6202261654714878</v>
      </c>
      <c r="R213" s="97">
        <v>7.869401165471487</v>
      </c>
      <c r="S213" s="97">
        <f t="shared" si="13"/>
        <v>0.75082500000000008</v>
      </c>
      <c r="T213" s="96"/>
      <c r="U213" s="151">
        <v>1500</v>
      </c>
      <c r="V213" s="130"/>
      <c r="W213" s="99"/>
      <c r="X213" s="99"/>
      <c r="Y213" s="94" t="s">
        <v>390</v>
      </c>
      <c r="Z213" s="144" t="s">
        <v>391</v>
      </c>
      <c r="AA213" s="94"/>
      <c r="AB213" s="94" t="s">
        <v>392</v>
      </c>
      <c r="AC213" s="94"/>
      <c r="AD213" s="96" t="s">
        <v>152</v>
      </c>
      <c r="AE213" s="127">
        <v>44251</v>
      </c>
      <c r="AF213" s="94" t="s">
        <v>100</v>
      </c>
    </row>
    <row r="214" spans="1:32" x14ac:dyDescent="0.3">
      <c r="A214" s="130" t="s">
        <v>421</v>
      </c>
      <c r="B214" s="94" t="s">
        <v>7359</v>
      </c>
      <c r="D214" s="94" t="s">
        <v>49</v>
      </c>
      <c r="E214" s="94" t="s">
        <v>386</v>
      </c>
      <c r="F214" s="94" t="s">
        <v>394</v>
      </c>
      <c r="G214" s="95" t="s">
        <v>416</v>
      </c>
      <c r="H214" s="95" t="s">
        <v>388</v>
      </c>
      <c r="I214" s="95">
        <v>190</v>
      </c>
      <c r="J214" s="94" t="s">
        <v>94</v>
      </c>
      <c r="K214" s="95">
        <v>0</v>
      </c>
      <c r="L214" s="94" t="str">
        <f t="shared" si="11"/>
        <v>E-Fit-Ins-Ten-Glass-190-Gen-0</v>
      </c>
      <c r="M214" s="130" t="s">
        <v>421</v>
      </c>
      <c r="N214" s="130" t="s">
        <v>0</v>
      </c>
      <c r="O214" s="96">
        <v>1</v>
      </c>
      <c r="P214" s="130">
        <v>6.4</v>
      </c>
      <c r="Q214" s="123">
        <f t="shared" si="12"/>
        <v>11.738180310429259</v>
      </c>
      <c r="R214" s="97">
        <v>10.71578031042926</v>
      </c>
      <c r="S214" s="97">
        <f t="shared" si="13"/>
        <v>1.0224</v>
      </c>
      <c r="T214" s="96"/>
      <c r="U214" s="151">
        <v>1500</v>
      </c>
      <c r="V214" s="130"/>
      <c r="Y214" s="94" t="s">
        <v>390</v>
      </c>
      <c r="Z214" s="144" t="s">
        <v>391</v>
      </c>
      <c r="AA214" s="94"/>
      <c r="AB214" s="94" t="s">
        <v>392</v>
      </c>
      <c r="AD214" s="96" t="s">
        <v>736</v>
      </c>
      <c r="AE214" s="127">
        <v>44251</v>
      </c>
      <c r="AF214" s="94" t="s">
        <v>56</v>
      </c>
    </row>
    <row r="215" spans="1:32" x14ac:dyDescent="0.3">
      <c r="A215" s="130" t="s">
        <v>423</v>
      </c>
      <c r="B215" s="94" t="s">
        <v>7359</v>
      </c>
      <c r="D215" s="94" t="s">
        <v>49</v>
      </c>
      <c r="E215" s="94" t="s">
        <v>386</v>
      </c>
      <c r="F215" s="94" t="s">
        <v>394</v>
      </c>
      <c r="G215" s="95" t="s">
        <v>416</v>
      </c>
      <c r="H215" s="95" t="s">
        <v>388</v>
      </c>
      <c r="I215" s="95">
        <v>300</v>
      </c>
      <c r="J215" s="94" t="s">
        <v>94</v>
      </c>
      <c r="K215" s="95">
        <v>0</v>
      </c>
      <c r="L215" s="94" t="str">
        <f t="shared" si="11"/>
        <v>E-Fit-Ins-Ten-Glass-300-Gen-0</v>
      </c>
      <c r="M215" s="130" t="s">
        <v>423</v>
      </c>
      <c r="N215" s="130" t="s">
        <v>0</v>
      </c>
      <c r="O215" s="96">
        <v>1</v>
      </c>
      <c r="P215" s="130">
        <v>11.1</v>
      </c>
      <c r="Q215" s="123">
        <f t="shared" si="12"/>
        <v>20.358406475900747</v>
      </c>
      <c r="R215" s="97">
        <v>18.585181475900747</v>
      </c>
      <c r="S215" s="97">
        <f t="shared" si="13"/>
        <v>1.7732250000000003</v>
      </c>
      <c r="T215" s="96"/>
      <c r="U215" s="151">
        <v>1500</v>
      </c>
      <c r="V215" s="130"/>
      <c r="Y215" s="94" t="s">
        <v>390</v>
      </c>
      <c r="Z215" s="144" t="s">
        <v>391</v>
      </c>
      <c r="AA215" s="94"/>
      <c r="AB215" s="94" t="s">
        <v>392</v>
      </c>
      <c r="AD215" s="96" t="s">
        <v>178</v>
      </c>
      <c r="AE215" s="127">
        <v>44251</v>
      </c>
      <c r="AF215" s="94" t="s">
        <v>100</v>
      </c>
    </row>
    <row r="216" spans="1:32" x14ac:dyDescent="0.3">
      <c r="A216" s="130" t="s">
        <v>425</v>
      </c>
      <c r="B216" s="94" t="s">
        <v>7359</v>
      </c>
      <c r="D216" s="94" t="s">
        <v>49</v>
      </c>
      <c r="E216" s="94" t="s">
        <v>386</v>
      </c>
      <c r="F216" s="94" t="s">
        <v>394</v>
      </c>
      <c r="G216" s="95" t="s">
        <v>416</v>
      </c>
      <c r="H216" s="95" t="s">
        <v>397</v>
      </c>
      <c r="I216" s="95">
        <v>190</v>
      </c>
      <c r="J216" s="94" t="s">
        <v>94</v>
      </c>
      <c r="K216" s="95">
        <v>0</v>
      </c>
      <c r="L216" s="94" t="str">
        <f t="shared" si="11"/>
        <v>E-Fit-Ins-Ten-Porcel-190-Gen-0</v>
      </c>
      <c r="M216" s="130" t="s">
        <v>425</v>
      </c>
      <c r="N216" s="130" t="s">
        <v>0</v>
      </c>
      <c r="O216" s="96">
        <v>1</v>
      </c>
      <c r="P216" s="130">
        <v>12.7</v>
      </c>
      <c r="Q216" s="123">
        <f t="shared" si="12"/>
        <v>16.506824999999999</v>
      </c>
      <c r="R216" s="123">
        <v>14.478</v>
      </c>
      <c r="S216" s="97">
        <f t="shared" si="13"/>
        <v>2.0288249999999999</v>
      </c>
      <c r="T216" s="96"/>
      <c r="U216" s="151">
        <v>1500</v>
      </c>
      <c r="V216" s="130"/>
      <c r="Y216" s="94" t="s">
        <v>390</v>
      </c>
      <c r="Z216" s="144" t="s">
        <v>399</v>
      </c>
      <c r="AA216" s="94"/>
      <c r="AB216" s="94" t="s">
        <v>392</v>
      </c>
      <c r="AD216" s="96" t="s">
        <v>801</v>
      </c>
      <c r="AE216" s="127">
        <v>44251</v>
      </c>
      <c r="AF216" s="94" t="s">
        <v>56</v>
      </c>
    </row>
    <row r="217" spans="1:32" x14ac:dyDescent="0.3">
      <c r="A217" s="130" t="s">
        <v>427</v>
      </c>
      <c r="B217" s="94" t="s">
        <v>7359</v>
      </c>
      <c r="D217" s="94" t="s">
        <v>49</v>
      </c>
      <c r="E217" s="94" t="s">
        <v>386</v>
      </c>
      <c r="F217" s="94" t="s">
        <v>394</v>
      </c>
      <c r="G217" s="95" t="s">
        <v>416</v>
      </c>
      <c r="H217" s="95" t="s">
        <v>397</v>
      </c>
      <c r="I217" s="95">
        <v>300</v>
      </c>
      <c r="J217" s="94" t="s">
        <v>94</v>
      </c>
      <c r="K217" s="95">
        <v>0</v>
      </c>
      <c r="L217" s="94" t="str">
        <f t="shared" si="11"/>
        <v>E-Fit-Ins-Ten-Porcel-300-Gen-0</v>
      </c>
      <c r="M217" s="130" t="s">
        <v>427</v>
      </c>
      <c r="N217" s="130" t="s">
        <v>0</v>
      </c>
      <c r="O217" s="96">
        <v>1</v>
      </c>
      <c r="P217" s="130">
        <v>15.1</v>
      </c>
      <c r="Q217" s="123">
        <f t="shared" si="12"/>
        <v>19.626224999999998</v>
      </c>
      <c r="R217" s="123">
        <v>17.213999999999999</v>
      </c>
      <c r="S217" s="97">
        <f t="shared" si="13"/>
        <v>2.4122249999999998</v>
      </c>
      <c r="T217" s="96"/>
      <c r="U217" s="151">
        <v>1500</v>
      </c>
      <c r="V217" s="130"/>
      <c r="Y217" s="94" t="s">
        <v>390</v>
      </c>
      <c r="Z217" s="144" t="s">
        <v>399</v>
      </c>
      <c r="AA217" s="94"/>
      <c r="AB217" s="94" t="s">
        <v>392</v>
      </c>
      <c r="AE217" s="124">
        <v>44228</v>
      </c>
      <c r="AF217" s="94" t="s">
        <v>56</v>
      </c>
    </row>
    <row r="218" spans="1:32" x14ac:dyDescent="0.3">
      <c r="A218" s="130" t="s">
        <v>431</v>
      </c>
      <c r="B218" s="94" t="s">
        <v>7360</v>
      </c>
      <c r="D218" s="94" t="s">
        <v>49</v>
      </c>
      <c r="E218" s="94" t="s">
        <v>386</v>
      </c>
      <c r="F218" s="94" t="s">
        <v>429</v>
      </c>
      <c r="G218" s="95" t="s">
        <v>429</v>
      </c>
      <c r="H218" s="95" t="s">
        <v>430</v>
      </c>
      <c r="I218" s="95">
        <v>400</v>
      </c>
      <c r="J218" s="94" t="s">
        <v>94</v>
      </c>
      <c r="K218" s="95">
        <v>0</v>
      </c>
      <c r="L218" s="94" t="str">
        <f t="shared" si="11"/>
        <v>E-Fit-Inv-Inv-GQL6-400-Gen-0</v>
      </c>
      <c r="M218" s="130" t="s">
        <v>431</v>
      </c>
      <c r="N218" s="130" t="s">
        <v>0</v>
      </c>
      <c r="O218" s="96">
        <v>1</v>
      </c>
      <c r="P218" s="130">
        <v>370.4</v>
      </c>
      <c r="Q218" s="123">
        <f t="shared" si="12"/>
        <v>657.27303649843498</v>
      </c>
      <c r="R218" s="97">
        <v>598.10163649843503</v>
      </c>
      <c r="S218" s="97">
        <f t="shared" si="13"/>
        <v>59.171399999999991</v>
      </c>
      <c r="T218" s="96"/>
      <c r="U218" s="151">
        <v>1500</v>
      </c>
      <c r="V218" s="130"/>
      <c r="W218" s="99"/>
      <c r="X218" s="99"/>
      <c r="Y218" s="94" t="s">
        <v>390</v>
      </c>
      <c r="Z218" s="144" t="s">
        <v>391</v>
      </c>
      <c r="AA218" s="94"/>
      <c r="AB218" s="94" t="s">
        <v>432</v>
      </c>
      <c r="AC218" s="94"/>
      <c r="AD218" s="96" t="s">
        <v>63</v>
      </c>
      <c r="AE218" s="124">
        <v>44185</v>
      </c>
      <c r="AF218" s="94" t="s">
        <v>56</v>
      </c>
    </row>
    <row r="219" spans="1:32" x14ac:dyDescent="0.3">
      <c r="A219" s="130" t="s">
        <v>435</v>
      </c>
      <c r="B219" s="94" t="s">
        <v>7360</v>
      </c>
      <c r="D219" s="94" t="s">
        <v>49</v>
      </c>
      <c r="E219" s="94" t="s">
        <v>386</v>
      </c>
      <c r="F219" s="94" t="s">
        <v>429</v>
      </c>
      <c r="G219" s="95" t="s">
        <v>429</v>
      </c>
      <c r="H219" s="95" t="s">
        <v>434</v>
      </c>
      <c r="I219" s="95">
        <v>400</v>
      </c>
      <c r="J219" s="94" t="s">
        <v>94</v>
      </c>
      <c r="K219" s="95">
        <v>0</v>
      </c>
      <c r="L219" s="94" t="str">
        <f t="shared" si="11"/>
        <v>E-Fit-Inv-Inv-GSL3-400-Gen-0</v>
      </c>
      <c r="M219" s="130" t="s">
        <v>435</v>
      </c>
      <c r="N219" s="130" t="s">
        <v>0</v>
      </c>
      <c r="O219" s="96">
        <v>1</v>
      </c>
      <c r="P219" s="95">
        <v>301.5</v>
      </c>
      <c r="Q219" s="123">
        <f t="shared" si="12"/>
        <v>533.88343127425605</v>
      </c>
      <c r="R219" s="97">
        <v>485.718806274256</v>
      </c>
      <c r="S219" s="97">
        <f t="shared" si="13"/>
        <v>48.164625000000001</v>
      </c>
      <c r="T219" s="96"/>
      <c r="U219" s="151">
        <v>1500</v>
      </c>
      <c r="W219" s="99"/>
      <c r="X219" s="99"/>
      <c r="Y219" s="94" t="s">
        <v>390</v>
      </c>
      <c r="Z219" s="144" t="s">
        <v>391</v>
      </c>
      <c r="AA219" s="94"/>
      <c r="AB219" s="94" t="s">
        <v>432</v>
      </c>
      <c r="AC219" s="94"/>
      <c r="AD219" s="96" t="s">
        <v>63</v>
      </c>
      <c r="AE219" s="124">
        <v>44185</v>
      </c>
      <c r="AF219" s="94" t="s">
        <v>56</v>
      </c>
    </row>
    <row r="220" spans="1:32" x14ac:dyDescent="0.3">
      <c r="A220" s="130" t="s">
        <v>438</v>
      </c>
      <c r="B220" s="94" t="s">
        <v>7360</v>
      </c>
      <c r="D220" s="94" t="s">
        <v>49</v>
      </c>
      <c r="E220" s="94" t="s">
        <v>386</v>
      </c>
      <c r="F220" s="94" t="s">
        <v>429</v>
      </c>
      <c r="G220" s="95" t="s">
        <v>429</v>
      </c>
      <c r="H220" s="95" t="s">
        <v>437</v>
      </c>
      <c r="I220" s="95">
        <v>275</v>
      </c>
      <c r="J220" s="94" t="s">
        <v>94</v>
      </c>
      <c r="K220" s="95">
        <v>0</v>
      </c>
      <c r="L220" s="94" t="str">
        <f t="shared" si="11"/>
        <v>E-Fit-Inv-Inv-GTL2-275-Gen-0</v>
      </c>
      <c r="M220" s="130" t="s">
        <v>438</v>
      </c>
      <c r="N220" s="130" t="s">
        <v>0</v>
      </c>
      <c r="O220" s="96">
        <v>1</v>
      </c>
      <c r="P220" s="95">
        <v>221.8</v>
      </c>
      <c r="Q220" s="123">
        <f t="shared" si="12"/>
        <v>395.35472220174199</v>
      </c>
      <c r="R220" s="97">
        <v>359.922172201742</v>
      </c>
      <c r="S220" s="97">
        <f t="shared" si="13"/>
        <v>35.432550000000006</v>
      </c>
      <c r="T220" s="96"/>
      <c r="U220" s="151">
        <v>1500</v>
      </c>
      <c r="W220" s="99"/>
      <c r="X220" s="99"/>
      <c r="Y220" s="94" t="s">
        <v>390</v>
      </c>
      <c r="Z220" s="144" t="s">
        <v>391</v>
      </c>
      <c r="AA220" s="94"/>
      <c r="AB220" s="94" t="s">
        <v>432</v>
      </c>
      <c r="AC220" s="94"/>
      <c r="AD220" s="96" t="s">
        <v>63</v>
      </c>
      <c r="AE220" s="124">
        <v>44185</v>
      </c>
      <c r="AF220" s="94" t="s">
        <v>56</v>
      </c>
    </row>
    <row r="221" spans="1:32" x14ac:dyDescent="0.3">
      <c r="A221" s="130" t="s">
        <v>441</v>
      </c>
      <c r="B221" s="94" t="s">
        <v>7360</v>
      </c>
      <c r="D221" s="94" t="s">
        <v>49</v>
      </c>
      <c r="E221" s="94" t="s">
        <v>386</v>
      </c>
      <c r="F221" s="94" t="s">
        <v>429</v>
      </c>
      <c r="G221" s="95" t="s">
        <v>429</v>
      </c>
      <c r="H221" s="95" t="s">
        <v>440</v>
      </c>
      <c r="I221" s="95">
        <v>400</v>
      </c>
      <c r="J221" s="94" t="s">
        <v>94</v>
      </c>
      <c r="K221" s="95">
        <v>0</v>
      </c>
      <c r="L221" s="94" t="str">
        <f t="shared" si="11"/>
        <v>E-Fit-Inv-Inv-GTL681-400-Gen-0</v>
      </c>
      <c r="M221" s="130" t="s">
        <v>441</v>
      </c>
      <c r="N221" s="130" t="s">
        <v>0</v>
      </c>
      <c r="O221" s="96">
        <v>1</v>
      </c>
      <c r="P221" s="95">
        <v>352.4</v>
      </c>
      <c r="Q221" s="123">
        <f t="shared" si="12"/>
        <v>624.54247708778894</v>
      </c>
      <c r="R221" s="97">
        <v>568.24657708778898</v>
      </c>
      <c r="S221" s="97">
        <f t="shared" si="13"/>
        <v>56.295900000000003</v>
      </c>
      <c r="T221" s="96"/>
      <c r="U221" s="151">
        <v>1500</v>
      </c>
      <c r="W221" s="99"/>
      <c r="X221" s="99"/>
      <c r="Y221" s="94" t="s">
        <v>390</v>
      </c>
      <c r="Z221" s="144" t="s">
        <v>391</v>
      </c>
      <c r="AA221" s="94"/>
      <c r="AB221" s="94" t="s">
        <v>432</v>
      </c>
      <c r="AC221" s="94"/>
      <c r="AD221" s="96" t="s">
        <v>63</v>
      </c>
      <c r="AE221" s="124">
        <v>44185</v>
      </c>
      <c r="AF221" s="94" t="s">
        <v>56</v>
      </c>
    </row>
    <row r="222" spans="1:32" x14ac:dyDescent="0.3">
      <c r="A222" s="130" t="s">
        <v>444</v>
      </c>
      <c r="B222" s="94" t="s">
        <v>7360</v>
      </c>
      <c r="D222" s="94" t="s">
        <v>49</v>
      </c>
      <c r="E222" s="94" t="s">
        <v>386</v>
      </c>
      <c r="F222" s="94" t="s">
        <v>429</v>
      </c>
      <c r="G222" s="95" t="s">
        <v>429</v>
      </c>
      <c r="H222" s="95" t="s">
        <v>443</v>
      </c>
      <c r="I222" s="95">
        <v>275</v>
      </c>
      <c r="J222" s="94" t="s">
        <v>94</v>
      </c>
      <c r="K222" s="95">
        <v>0</v>
      </c>
      <c r="L222" s="94" t="str">
        <f t="shared" si="11"/>
        <v>E-Fit-Inv-Inv-GTL68-275-Gen-0</v>
      </c>
      <c r="M222" s="130" t="s">
        <v>444</v>
      </c>
      <c r="N222" s="130" t="s">
        <v>0</v>
      </c>
      <c r="O222" s="96">
        <v>1</v>
      </c>
      <c r="P222" s="95">
        <v>142.5</v>
      </c>
      <c r="Q222" s="123">
        <f t="shared" si="12"/>
        <v>253.45189933686299</v>
      </c>
      <c r="R222" s="97">
        <v>230.68752433686299</v>
      </c>
      <c r="S222" s="97">
        <f t="shared" si="13"/>
        <v>22.764374999999998</v>
      </c>
      <c r="T222" s="96"/>
      <c r="U222" s="151">
        <v>1500</v>
      </c>
      <c r="Y222" s="94" t="s">
        <v>390</v>
      </c>
      <c r="Z222" s="144" t="s">
        <v>391</v>
      </c>
      <c r="AA222" s="94"/>
      <c r="AB222" s="94" t="s">
        <v>432</v>
      </c>
      <c r="AD222" s="96" t="s">
        <v>63</v>
      </c>
      <c r="AE222" s="124">
        <v>43862</v>
      </c>
      <c r="AF222" s="94" t="s">
        <v>56</v>
      </c>
    </row>
    <row r="223" spans="1:32" x14ac:dyDescent="0.3">
      <c r="A223" s="130" t="s">
        <v>447</v>
      </c>
      <c r="B223" s="94" t="s">
        <v>7360</v>
      </c>
      <c r="D223" s="94" t="s">
        <v>49</v>
      </c>
      <c r="E223" s="94" t="s">
        <v>386</v>
      </c>
      <c r="F223" s="94" t="s">
        <v>429</v>
      </c>
      <c r="G223" s="95" t="s">
        <v>429</v>
      </c>
      <c r="H223" s="95" t="s">
        <v>446</v>
      </c>
      <c r="I223" s="95">
        <v>400</v>
      </c>
      <c r="J223" s="94" t="s">
        <v>94</v>
      </c>
      <c r="K223" s="95">
        <v>0</v>
      </c>
      <c r="L223" s="94" t="str">
        <f t="shared" si="11"/>
        <v>E-Fit-Inv-Inv-GTL6L8-400-Gen-0</v>
      </c>
      <c r="M223" s="130" t="s">
        <v>447</v>
      </c>
      <c r="N223" s="130" t="s">
        <v>0</v>
      </c>
      <c r="O223" s="96">
        <v>1</v>
      </c>
      <c r="P223" s="95">
        <v>345.9</v>
      </c>
      <c r="Q223" s="123">
        <f t="shared" si="12"/>
        <v>612.87330196919595</v>
      </c>
      <c r="R223" s="97">
        <v>557.61577696919596</v>
      </c>
      <c r="S223" s="97">
        <f t="shared" si="13"/>
        <v>55.257525000000001</v>
      </c>
      <c r="T223" s="96"/>
      <c r="U223" s="151">
        <v>1500</v>
      </c>
      <c r="Y223" s="94" t="s">
        <v>390</v>
      </c>
      <c r="Z223" s="144" t="s">
        <v>391</v>
      </c>
      <c r="AA223" s="94"/>
      <c r="AB223" s="94" t="s">
        <v>432</v>
      </c>
      <c r="AE223" s="124">
        <v>44228</v>
      </c>
      <c r="AF223" s="94" t="s">
        <v>56</v>
      </c>
    </row>
    <row r="224" spans="1:32" x14ac:dyDescent="0.3">
      <c r="A224" s="130" t="s">
        <v>450</v>
      </c>
      <c r="B224" s="94" t="s">
        <v>7360</v>
      </c>
      <c r="D224" s="94" t="s">
        <v>49</v>
      </c>
      <c r="E224" s="94" t="s">
        <v>386</v>
      </c>
      <c r="F224" s="94" t="s">
        <v>429</v>
      </c>
      <c r="G224" s="95" t="s">
        <v>429</v>
      </c>
      <c r="H224" s="95" t="s">
        <v>449</v>
      </c>
      <c r="I224" s="95">
        <v>400</v>
      </c>
      <c r="J224" s="94" t="s">
        <v>94</v>
      </c>
      <c r="K224" s="95">
        <v>0</v>
      </c>
      <c r="L224" s="94" t="str">
        <f t="shared" si="11"/>
        <v>E-Fit-Inv-Inv-GTrL12-400-Gen-0</v>
      </c>
      <c r="M224" s="130" t="s">
        <v>450</v>
      </c>
      <c r="N224" s="130" t="s">
        <v>0</v>
      </c>
      <c r="O224" s="96">
        <v>1</v>
      </c>
      <c r="P224" s="95">
        <v>377.7</v>
      </c>
      <c r="Q224" s="123">
        <f t="shared" si="12"/>
        <v>493.10521721225501</v>
      </c>
      <c r="R224" s="97">
        <v>432.767642212255</v>
      </c>
      <c r="S224" s="97">
        <f t="shared" si="13"/>
        <v>60.337574999999994</v>
      </c>
      <c r="T224" s="96"/>
      <c r="U224" s="151">
        <v>1500</v>
      </c>
      <c r="Y224" s="94" t="s">
        <v>390</v>
      </c>
      <c r="Z224" s="144" t="s">
        <v>391</v>
      </c>
      <c r="AA224" s="94"/>
      <c r="AB224" s="94" t="s">
        <v>432</v>
      </c>
      <c r="AE224" s="124">
        <v>44228</v>
      </c>
      <c r="AF224" s="94" t="s">
        <v>56</v>
      </c>
    </row>
    <row r="225" spans="1:32" x14ac:dyDescent="0.3">
      <c r="A225" s="130" t="s">
        <v>453</v>
      </c>
      <c r="B225" s="94" t="s">
        <v>7360</v>
      </c>
      <c r="D225" s="94" t="s">
        <v>49</v>
      </c>
      <c r="E225" s="94" t="s">
        <v>386</v>
      </c>
      <c r="F225" s="94" t="s">
        <v>429</v>
      </c>
      <c r="G225" s="95" t="s">
        <v>429</v>
      </c>
      <c r="H225" s="95" t="s">
        <v>452</v>
      </c>
      <c r="I225" s="95">
        <v>400</v>
      </c>
      <c r="J225" s="94" t="s">
        <v>94</v>
      </c>
      <c r="K225" s="95">
        <v>0</v>
      </c>
      <c r="L225" s="94" t="str">
        <f t="shared" si="11"/>
        <v>E-Fit-Inv-Inv-GTrL61-400-Gen-0</v>
      </c>
      <c r="M225" s="130" t="s">
        <v>453</v>
      </c>
      <c r="N225" s="130" t="s">
        <v>0</v>
      </c>
      <c r="O225" s="96">
        <v>1</v>
      </c>
      <c r="P225" s="95">
        <v>380.6</v>
      </c>
      <c r="Q225" s="123">
        <f t="shared" si="12"/>
        <v>675.64683937384996</v>
      </c>
      <c r="R225" s="97">
        <v>614.84598937384999</v>
      </c>
      <c r="S225" s="97">
        <f t="shared" si="13"/>
        <v>60.800850000000011</v>
      </c>
      <c r="T225" s="96"/>
      <c r="U225" s="151">
        <v>1500</v>
      </c>
      <c r="Y225" s="94" t="s">
        <v>390</v>
      </c>
      <c r="Z225" s="144" t="s">
        <v>391</v>
      </c>
      <c r="AA225" s="94"/>
      <c r="AB225" s="94" t="s">
        <v>432</v>
      </c>
      <c r="AE225" s="124">
        <v>44228</v>
      </c>
      <c r="AF225" s="94" t="s">
        <v>56</v>
      </c>
    </row>
    <row r="226" spans="1:32" x14ac:dyDescent="0.3">
      <c r="A226" s="130" t="s">
        <v>456</v>
      </c>
      <c r="B226" s="94" t="s">
        <v>7360</v>
      </c>
      <c r="D226" s="94" t="s">
        <v>49</v>
      </c>
      <c r="E226" s="94" t="s">
        <v>386</v>
      </c>
      <c r="F226" s="94" t="s">
        <v>429</v>
      </c>
      <c r="G226" s="95" t="s">
        <v>429</v>
      </c>
      <c r="H226" s="95" t="s">
        <v>455</v>
      </c>
      <c r="I226" s="95">
        <v>400</v>
      </c>
      <c r="J226" s="94" t="s">
        <v>94</v>
      </c>
      <c r="K226" s="95">
        <v>0</v>
      </c>
      <c r="L226" s="94" t="str">
        <f t="shared" si="11"/>
        <v>E-Fit-Inv-Inv-GTrL6-400-Gen-0</v>
      </c>
      <c r="M226" s="130" t="s">
        <v>456</v>
      </c>
      <c r="N226" s="130" t="s">
        <v>0</v>
      </c>
      <c r="O226" s="96">
        <v>1</v>
      </c>
      <c r="P226" s="95">
        <v>380.6</v>
      </c>
      <c r="Q226" s="123">
        <f t="shared" si="12"/>
        <v>675.64683937384996</v>
      </c>
      <c r="R226" s="97">
        <v>614.84598937384999</v>
      </c>
      <c r="S226" s="97">
        <f t="shared" si="13"/>
        <v>60.800850000000011</v>
      </c>
      <c r="T226" s="96"/>
      <c r="U226" s="151">
        <v>1500</v>
      </c>
      <c r="Y226" s="94" t="s">
        <v>390</v>
      </c>
      <c r="Z226" s="144" t="s">
        <v>391</v>
      </c>
      <c r="AA226" s="94"/>
      <c r="AB226" s="94" t="s">
        <v>432</v>
      </c>
      <c r="AE226" s="124">
        <v>44228</v>
      </c>
      <c r="AF226" s="94" t="s">
        <v>56</v>
      </c>
    </row>
    <row r="227" spans="1:32" x14ac:dyDescent="0.3">
      <c r="A227" s="130" t="s">
        <v>459</v>
      </c>
      <c r="B227" s="94" t="s">
        <v>7360</v>
      </c>
      <c r="D227" s="94" t="s">
        <v>49</v>
      </c>
      <c r="E227" s="94" t="s">
        <v>386</v>
      </c>
      <c r="F227" s="94" t="s">
        <v>429</v>
      </c>
      <c r="G227" s="95" t="s">
        <v>429</v>
      </c>
      <c r="H227" s="95" t="s">
        <v>458</v>
      </c>
      <c r="I227" s="95">
        <v>400</v>
      </c>
      <c r="J227" s="94" t="s">
        <v>94</v>
      </c>
      <c r="K227" s="95">
        <v>0</v>
      </c>
      <c r="L227" s="94" t="str">
        <f t="shared" si="11"/>
        <v>E-Fit-Inv-Inv-PTL2-400-Gen-0</v>
      </c>
      <c r="M227" s="130" t="s">
        <v>459</v>
      </c>
      <c r="N227" s="130" t="s">
        <v>0</v>
      </c>
      <c r="O227" s="96">
        <v>1</v>
      </c>
      <c r="P227" s="95">
        <v>310</v>
      </c>
      <c r="Q227" s="123">
        <f t="shared" si="12"/>
        <v>367.427361561623</v>
      </c>
      <c r="R227" s="97">
        <v>317.90486156162302</v>
      </c>
      <c r="S227" s="97">
        <f t="shared" si="13"/>
        <v>49.522500000000001</v>
      </c>
      <c r="T227" s="96"/>
      <c r="U227" s="151">
        <v>1500</v>
      </c>
      <c r="Y227" s="94" t="s">
        <v>390</v>
      </c>
      <c r="Z227" s="144" t="s">
        <v>399</v>
      </c>
      <c r="AA227" s="94"/>
      <c r="AB227" s="94" t="s">
        <v>432</v>
      </c>
      <c r="AE227" s="124">
        <v>44228</v>
      </c>
      <c r="AF227" s="94" t="s">
        <v>56</v>
      </c>
    </row>
    <row r="228" spans="1:32" x14ac:dyDescent="0.3">
      <c r="A228" s="130" t="s">
        <v>462</v>
      </c>
      <c r="B228" s="94" t="s">
        <v>7360</v>
      </c>
      <c r="D228" s="94" t="s">
        <v>49</v>
      </c>
      <c r="E228" s="94" t="s">
        <v>386</v>
      </c>
      <c r="F228" s="94" t="s">
        <v>429</v>
      </c>
      <c r="G228" s="95" t="s">
        <v>429</v>
      </c>
      <c r="H228" s="95" t="s">
        <v>461</v>
      </c>
      <c r="I228" s="95">
        <v>400</v>
      </c>
      <c r="J228" s="94" t="s">
        <v>94</v>
      </c>
      <c r="K228" s="95">
        <v>0</v>
      </c>
      <c r="L228" s="94" t="str">
        <f t="shared" si="11"/>
        <v>E-Fit-Inv-Inv-PTL6-400-Gen-0</v>
      </c>
      <c r="M228" s="130" t="s">
        <v>462</v>
      </c>
      <c r="N228" s="130" t="s">
        <v>0</v>
      </c>
      <c r="O228" s="96">
        <v>1</v>
      </c>
      <c r="P228" s="95">
        <v>356.3</v>
      </c>
      <c r="Q228" s="123">
        <f t="shared" si="12"/>
        <v>535.34135693099802</v>
      </c>
      <c r="R228" s="97">
        <v>478.42243193099802</v>
      </c>
      <c r="S228" s="97">
        <f t="shared" si="13"/>
        <v>56.918925000000002</v>
      </c>
      <c r="T228" s="96"/>
      <c r="U228" s="151">
        <v>1500</v>
      </c>
      <c r="Y228" s="94" t="s">
        <v>390</v>
      </c>
      <c r="Z228" s="144" t="s">
        <v>399</v>
      </c>
      <c r="AA228" s="94"/>
      <c r="AB228" s="94" t="s">
        <v>432</v>
      </c>
      <c r="AE228" s="124">
        <v>44228</v>
      </c>
      <c r="AF228" s="94" t="s">
        <v>56</v>
      </c>
    </row>
    <row r="229" spans="1:32" x14ac:dyDescent="0.3">
      <c r="A229" s="130" t="s">
        <v>465</v>
      </c>
      <c r="B229" s="94" t="s">
        <v>7360</v>
      </c>
      <c r="D229" s="94" t="s">
        <v>49</v>
      </c>
      <c r="E229" s="94" t="s">
        <v>386</v>
      </c>
      <c r="F229" s="94" t="s">
        <v>429</v>
      </c>
      <c r="G229" s="95" t="s">
        <v>429</v>
      </c>
      <c r="H229" s="95" t="s">
        <v>464</v>
      </c>
      <c r="I229" s="95">
        <v>400</v>
      </c>
      <c r="J229" s="94" t="s">
        <v>94</v>
      </c>
      <c r="K229" s="95">
        <v>0</v>
      </c>
      <c r="L229" s="94" t="str">
        <f t="shared" si="11"/>
        <v>E-Fit-Inv-Inv-PTL68-400-Gen-0</v>
      </c>
      <c r="M229" s="130" t="s">
        <v>465</v>
      </c>
      <c r="N229" s="130" t="s">
        <v>0</v>
      </c>
      <c r="O229" s="96">
        <v>1</v>
      </c>
      <c r="P229" s="95">
        <v>363.8</v>
      </c>
      <c r="Q229" s="123">
        <f t="shared" si="12"/>
        <v>511.70035548656301</v>
      </c>
      <c r="R229" s="97">
        <v>453.58330548656301</v>
      </c>
      <c r="S229" s="97">
        <f t="shared" si="13"/>
        <v>58.117050000000006</v>
      </c>
      <c r="T229" s="96"/>
      <c r="U229" s="151">
        <v>1500</v>
      </c>
      <c r="Y229" s="94" t="s">
        <v>390</v>
      </c>
      <c r="Z229" s="144" t="s">
        <v>399</v>
      </c>
      <c r="AA229" s="94"/>
      <c r="AB229" s="94" t="s">
        <v>432</v>
      </c>
      <c r="AE229" s="124">
        <v>44228</v>
      </c>
      <c r="AF229" s="94" t="s">
        <v>56</v>
      </c>
    </row>
    <row r="230" spans="1:32" x14ac:dyDescent="0.3">
      <c r="A230" s="130" t="s">
        <v>468</v>
      </c>
      <c r="B230" s="94" t="s">
        <v>7360</v>
      </c>
      <c r="D230" s="94" t="s">
        <v>49</v>
      </c>
      <c r="E230" s="94" t="s">
        <v>386</v>
      </c>
      <c r="F230" s="94" t="s">
        <v>429</v>
      </c>
      <c r="G230" s="95" t="s">
        <v>429</v>
      </c>
      <c r="H230" s="95" t="s">
        <v>467</v>
      </c>
      <c r="I230" s="95">
        <v>275</v>
      </c>
      <c r="J230" s="94" t="s">
        <v>94</v>
      </c>
      <c r="K230" s="95">
        <v>0</v>
      </c>
      <c r="L230" s="94" t="str">
        <f t="shared" si="11"/>
        <v>E-Fit-Inv-Inv-PTrL61-275-Gen-0</v>
      </c>
      <c r="M230" s="130" t="s">
        <v>468</v>
      </c>
      <c r="N230" s="130" t="s">
        <v>0</v>
      </c>
      <c r="O230" s="96">
        <v>1</v>
      </c>
      <c r="P230" s="95">
        <v>238.8</v>
      </c>
      <c r="Q230" s="123">
        <f t="shared" si="12"/>
        <v>398.07047220174201</v>
      </c>
      <c r="R230" s="97">
        <v>359.922172201742</v>
      </c>
      <c r="S230" s="97">
        <f t="shared" si="13"/>
        <v>38.148300000000006</v>
      </c>
      <c r="T230" s="96"/>
      <c r="U230" s="151">
        <v>1500</v>
      </c>
      <c r="Y230" s="94" t="s">
        <v>390</v>
      </c>
      <c r="Z230" s="144" t="s">
        <v>399</v>
      </c>
      <c r="AA230" s="94"/>
      <c r="AB230" s="94" t="s">
        <v>432</v>
      </c>
      <c r="AE230" s="124">
        <v>44228</v>
      </c>
      <c r="AF230" s="94" t="s">
        <v>56</v>
      </c>
    </row>
    <row r="231" spans="1:32" x14ac:dyDescent="0.3">
      <c r="A231" s="130" t="s">
        <v>471</v>
      </c>
      <c r="B231" s="94" t="s">
        <v>7360</v>
      </c>
      <c r="D231" s="94" t="s">
        <v>49</v>
      </c>
      <c r="E231" s="94" t="s">
        <v>386</v>
      </c>
      <c r="F231" s="94" t="s">
        <v>429</v>
      </c>
      <c r="G231" s="95" t="s">
        <v>429</v>
      </c>
      <c r="H231" s="95" t="s">
        <v>470</v>
      </c>
      <c r="I231" s="95">
        <v>400</v>
      </c>
      <c r="J231" s="94" t="s">
        <v>94</v>
      </c>
      <c r="K231" s="95">
        <v>0</v>
      </c>
      <c r="L231" s="94" t="str">
        <f t="shared" si="11"/>
        <v>E-Fit-Inv-Inv-PTrL6-400-Gen-0</v>
      </c>
      <c r="M231" s="130" t="s">
        <v>471</v>
      </c>
      <c r="N231" s="130" t="s">
        <v>0</v>
      </c>
      <c r="O231" s="96">
        <v>1</v>
      </c>
      <c r="P231" s="95">
        <v>356.3</v>
      </c>
      <c r="Q231" s="123">
        <f t="shared" si="12"/>
        <v>509.243603966558</v>
      </c>
      <c r="R231" s="97">
        <v>452.324678966558</v>
      </c>
      <c r="S231" s="97">
        <f t="shared" si="13"/>
        <v>56.918925000000002</v>
      </c>
      <c r="T231" s="96"/>
      <c r="U231" s="151">
        <v>1500</v>
      </c>
      <c r="Y231" s="94" t="s">
        <v>390</v>
      </c>
      <c r="Z231" s="144" t="s">
        <v>399</v>
      </c>
      <c r="AA231" s="94"/>
      <c r="AB231" s="94" t="s">
        <v>432</v>
      </c>
      <c r="AE231" s="124">
        <v>44228</v>
      </c>
      <c r="AF231" s="94" t="s">
        <v>56</v>
      </c>
    </row>
    <row r="232" spans="1:32" x14ac:dyDescent="0.3">
      <c r="A232" s="130" t="s">
        <v>475</v>
      </c>
      <c r="B232" s="94" t="s">
        <v>7359</v>
      </c>
      <c r="D232" s="94" t="s">
        <v>49</v>
      </c>
      <c r="E232" s="94" t="s">
        <v>386</v>
      </c>
      <c r="F232" s="94" t="s">
        <v>473</v>
      </c>
      <c r="G232" s="95" t="s">
        <v>473</v>
      </c>
      <c r="H232" s="95" t="s">
        <v>474</v>
      </c>
      <c r="I232" s="95">
        <v>400</v>
      </c>
      <c r="J232" s="94" t="s">
        <v>94</v>
      </c>
      <c r="K232" s="95">
        <v>0</v>
      </c>
      <c r="L232" s="94" t="str">
        <f t="shared" si="11"/>
        <v>E-Fit-Pil-Pil-GQTTrL-400-Gen-0</v>
      </c>
      <c r="M232" s="130" t="s">
        <v>475</v>
      </c>
      <c r="N232" s="130" t="s">
        <v>0</v>
      </c>
      <c r="O232" s="96">
        <v>1</v>
      </c>
      <c r="P232" s="130">
        <v>304.5</v>
      </c>
      <c r="Q232" s="123">
        <f t="shared" si="12"/>
        <v>646.74551149843501</v>
      </c>
      <c r="R232" s="97">
        <v>598.10163649843503</v>
      </c>
      <c r="S232" s="97">
        <f t="shared" si="13"/>
        <v>48.643875000000001</v>
      </c>
      <c r="T232" s="96"/>
      <c r="U232" s="151">
        <v>1500</v>
      </c>
      <c r="V232" s="130"/>
      <c r="Y232" s="94" t="s">
        <v>390</v>
      </c>
      <c r="Z232" s="144" t="s">
        <v>391</v>
      </c>
      <c r="AA232" s="94"/>
      <c r="AB232" s="94" t="s">
        <v>476</v>
      </c>
      <c r="AE232" s="124">
        <v>44228</v>
      </c>
      <c r="AF232" s="94" t="s">
        <v>56</v>
      </c>
    </row>
    <row r="233" spans="1:32" x14ac:dyDescent="0.3">
      <c r="A233" s="130" t="s">
        <v>479</v>
      </c>
      <c r="B233" s="94" t="s">
        <v>7359</v>
      </c>
      <c r="D233" s="94" t="s">
        <v>49</v>
      </c>
      <c r="E233" s="94" t="s">
        <v>386</v>
      </c>
      <c r="F233" s="94" t="s">
        <v>473</v>
      </c>
      <c r="G233" s="95" t="s">
        <v>473</v>
      </c>
      <c r="H233" s="95" t="s">
        <v>478</v>
      </c>
      <c r="I233" s="95">
        <v>275</v>
      </c>
      <c r="J233" s="94" t="s">
        <v>94</v>
      </c>
      <c r="K233" s="95">
        <v>0</v>
      </c>
      <c r="L233" s="94" t="str">
        <f t="shared" si="11"/>
        <v>E-Fit-Pil-Pil-GTL212-275-Gen-0</v>
      </c>
      <c r="M233" s="130" t="s">
        <v>479</v>
      </c>
      <c r="N233" s="130" t="s">
        <v>0</v>
      </c>
      <c r="O233" s="96">
        <v>1</v>
      </c>
      <c r="P233" s="130">
        <v>214.3</v>
      </c>
      <c r="Q233" s="123">
        <f t="shared" si="12"/>
        <v>377.59297887298197</v>
      </c>
      <c r="R233" s="97">
        <v>343.35855387298199</v>
      </c>
      <c r="S233" s="97">
        <f t="shared" si="13"/>
        <v>34.234425000000002</v>
      </c>
      <c r="T233" s="96"/>
      <c r="U233" s="151">
        <v>1500</v>
      </c>
      <c r="V233" s="130"/>
      <c r="Y233" s="94" t="s">
        <v>390</v>
      </c>
      <c r="Z233" s="144" t="s">
        <v>391</v>
      </c>
      <c r="AA233" s="94"/>
      <c r="AB233" s="94" t="s">
        <v>476</v>
      </c>
      <c r="AE233" s="124">
        <v>44228</v>
      </c>
      <c r="AF233" s="94" t="s">
        <v>56</v>
      </c>
    </row>
    <row r="234" spans="1:32" x14ac:dyDescent="0.3">
      <c r="A234" s="130" t="s">
        <v>481</v>
      </c>
      <c r="B234" s="94" t="s">
        <v>7359</v>
      </c>
      <c r="D234" s="94" t="s">
        <v>49</v>
      </c>
      <c r="E234" s="94" t="s">
        <v>386</v>
      </c>
      <c r="F234" s="94" t="s">
        <v>473</v>
      </c>
      <c r="G234" s="95" t="s">
        <v>473</v>
      </c>
      <c r="H234" s="95" t="s">
        <v>437</v>
      </c>
      <c r="I234" s="95">
        <v>400</v>
      </c>
      <c r="J234" s="94" t="s">
        <v>94</v>
      </c>
      <c r="K234" s="95">
        <v>0</v>
      </c>
      <c r="L234" s="94" t="str">
        <f t="shared" si="11"/>
        <v>E-Fit-Pil-Pil-GTL2-400-Gen-0</v>
      </c>
      <c r="M234" s="130" t="s">
        <v>481</v>
      </c>
      <c r="N234" s="130" t="s">
        <v>0</v>
      </c>
      <c r="O234" s="96">
        <v>1</v>
      </c>
      <c r="P234" s="130">
        <v>258.39999999999998</v>
      </c>
      <c r="Q234" s="123">
        <f t="shared" si="12"/>
        <v>456.18787363121203</v>
      </c>
      <c r="R234" s="97">
        <v>414.90847363121202</v>
      </c>
      <c r="S234" s="97">
        <f t="shared" si="13"/>
        <v>41.279399999999995</v>
      </c>
      <c r="T234" s="96"/>
      <c r="U234" s="151">
        <v>1500</v>
      </c>
      <c r="V234" s="130"/>
      <c r="Y234" s="94" t="s">
        <v>390</v>
      </c>
      <c r="Z234" s="144" t="s">
        <v>391</v>
      </c>
      <c r="AA234" s="94"/>
      <c r="AB234" s="94" t="s">
        <v>476</v>
      </c>
      <c r="AE234" s="124">
        <v>44228</v>
      </c>
      <c r="AF234" s="94" t="s">
        <v>56</v>
      </c>
    </row>
    <row r="235" spans="1:32" x14ac:dyDescent="0.3">
      <c r="A235" s="130" t="s">
        <v>484</v>
      </c>
      <c r="B235" s="94" t="s">
        <v>7359</v>
      </c>
      <c r="D235" s="94" t="s">
        <v>49</v>
      </c>
      <c r="E235" s="94" t="s">
        <v>386</v>
      </c>
      <c r="F235" s="94" t="s">
        <v>473</v>
      </c>
      <c r="G235" s="95" t="s">
        <v>473</v>
      </c>
      <c r="H235" s="95" t="s">
        <v>483</v>
      </c>
      <c r="I235" s="95">
        <v>275</v>
      </c>
      <c r="J235" s="94" t="s">
        <v>94</v>
      </c>
      <c r="K235" s="95">
        <v>0</v>
      </c>
      <c r="L235" s="94" t="str">
        <f t="shared" si="11"/>
        <v>E-Fit-Pil-Pil-GTL3-275-Gen-0</v>
      </c>
      <c r="M235" s="130" t="s">
        <v>484</v>
      </c>
      <c r="N235" s="130" t="s">
        <v>0</v>
      </c>
      <c r="O235" s="96">
        <v>1</v>
      </c>
      <c r="P235" s="130">
        <v>192.2</v>
      </c>
      <c r="Q235" s="123">
        <f t="shared" si="12"/>
        <v>341.164539220275</v>
      </c>
      <c r="R235" s="97">
        <v>310.46058922027498</v>
      </c>
      <c r="S235" s="97">
        <f t="shared" si="13"/>
        <v>30.703949999999995</v>
      </c>
      <c r="T235" s="96"/>
      <c r="U235" s="151">
        <v>1500</v>
      </c>
      <c r="V235" s="130"/>
      <c r="Y235" s="94" t="s">
        <v>390</v>
      </c>
      <c r="Z235" s="144" t="s">
        <v>391</v>
      </c>
      <c r="AA235" s="94"/>
      <c r="AB235" s="94" t="s">
        <v>476</v>
      </c>
      <c r="AE235" s="124">
        <v>44228</v>
      </c>
      <c r="AF235" s="94" t="s">
        <v>56</v>
      </c>
    </row>
    <row r="236" spans="1:32" x14ac:dyDescent="0.3">
      <c r="A236" s="130" t="s">
        <v>487</v>
      </c>
      <c r="B236" s="94" t="s">
        <v>7359</v>
      </c>
      <c r="D236" s="94" t="s">
        <v>49</v>
      </c>
      <c r="E236" s="94" t="s">
        <v>386</v>
      </c>
      <c r="F236" s="94" t="s">
        <v>473</v>
      </c>
      <c r="G236" s="95" t="s">
        <v>473</v>
      </c>
      <c r="H236" s="95" t="s">
        <v>486</v>
      </c>
      <c r="I236" s="95">
        <v>400</v>
      </c>
      <c r="J236" s="94" t="s">
        <v>94</v>
      </c>
      <c r="K236" s="95">
        <v>0</v>
      </c>
      <c r="L236" s="94" t="str">
        <f t="shared" si="11"/>
        <v>E-Fit-Pil-Pil-GTL8-400-Gen-0</v>
      </c>
      <c r="M236" s="130" t="s">
        <v>487</v>
      </c>
      <c r="N236" s="130" t="s">
        <v>0</v>
      </c>
      <c r="O236" s="96">
        <v>1</v>
      </c>
      <c r="P236" s="130">
        <v>256.5</v>
      </c>
      <c r="Q236" s="123">
        <f t="shared" si="12"/>
        <v>698.49758742966594</v>
      </c>
      <c r="R236" s="97">
        <v>657.52171242966597</v>
      </c>
      <c r="S236" s="97">
        <f t="shared" si="13"/>
        <v>40.975875000000002</v>
      </c>
      <c r="T236" s="96"/>
      <c r="U236" s="151">
        <v>1500</v>
      </c>
      <c r="V236" s="130"/>
      <c r="Y236" s="94" t="s">
        <v>390</v>
      </c>
      <c r="Z236" s="144" t="s">
        <v>391</v>
      </c>
      <c r="AA236" s="94"/>
      <c r="AB236" s="94" t="s">
        <v>476</v>
      </c>
      <c r="AE236" s="124">
        <v>44228</v>
      </c>
      <c r="AF236" s="94" t="s">
        <v>56</v>
      </c>
    </row>
    <row r="237" spans="1:32" x14ac:dyDescent="0.3">
      <c r="A237" s="130" t="s">
        <v>490</v>
      </c>
      <c r="B237" s="94" t="s">
        <v>7359</v>
      </c>
      <c r="D237" s="94" t="s">
        <v>49</v>
      </c>
      <c r="E237" s="94" t="s">
        <v>386</v>
      </c>
      <c r="F237" s="94" t="s">
        <v>473</v>
      </c>
      <c r="G237" s="95" t="s">
        <v>473</v>
      </c>
      <c r="H237" s="95" t="s">
        <v>489</v>
      </c>
      <c r="I237" s="95">
        <v>400</v>
      </c>
      <c r="J237" s="94" t="s">
        <v>94</v>
      </c>
      <c r="K237" s="95">
        <v>0</v>
      </c>
      <c r="L237" s="94" t="str">
        <f t="shared" si="11"/>
        <v>E-Fit-Pil-Pil-GTrL81-400-Gen-0</v>
      </c>
      <c r="M237" s="130" t="s">
        <v>490</v>
      </c>
      <c r="N237" s="130" t="s">
        <v>0</v>
      </c>
      <c r="O237" s="96">
        <v>1</v>
      </c>
      <c r="P237" s="130">
        <v>309.89999999999998</v>
      </c>
      <c r="Q237" s="123">
        <f t="shared" si="12"/>
        <v>548.19452593765197</v>
      </c>
      <c r="R237" s="97">
        <v>498.68800093765202</v>
      </c>
      <c r="S237" s="97">
        <f t="shared" si="13"/>
        <v>49.506524999999989</v>
      </c>
      <c r="T237" s="96"/>
      <c r="U237" s="151">
        <v>1500</v>
      </c>
      <c r="V237" s="130"/>
      <c r="Y237" s="94" t="s">
        <v>390</v>
      </c>
      <c r="Z237" s="144" t="s">
        <v>391</v>
      </c>
      <c r="AA237" s="94"/>
      <c r="AB237" s="94" t="s">
        <v>476</v>
      </c>
      <c r="AE237" s="124">
        <v>44228</v>
      </c>
      <c r="AF237" s="94" t="s">
        <v>56</v>
      </c>
    </row>
    <row r="238" spans="1:32" x14ac:dyDescent="0.3">
      <c r="A238" s="130" t="s">
        <v>492</v>
      </c>
      <c r="B238" s="94" t="s">
        <v>7359</v>
      </c>
      <c r="D238" s="94" t="s">
        <v>49</v>
      </c>
      <c r="E238" s="94" t="s">
        <v>386</v>
      </c>
      <c r="F238" s="94" t="s">
        <v>473</v>
      </c>
      <c r="G238" s="95" t="s">
        <v>473</v>
      </c>
      <c r="H238" s="95" t="s">
        <v>458</v>
      </c>
      <c r="I238" s="95">
        <v>275</v>
      </c>
      <c r="J238" s="94" t="s">
        <v>94</v>
      </c>
      <c r="K238" s="95">
        <v>0</v>
      </c>
      <c r="L238" s="94" t="str">
        <f t="shared" si="11"/>
        <v>E-Fit-Pil-Pil-PTL2-275-Gen-0</v>
      </c>
      <c r="M238" s="130" t="s">
        <v>492</v>
      </c>
      <c r="N238" s="130" t="s">
        <v>0</v>
      </c>
      <c r="O238" s="96">
        <v>1</v>
      </c>
      <c r="P238" s="130">
        <v>232.3</v>
      </c>
      <c r="Q238" s="123">
        <f t="shared" si="12"/>
        <v>331.04089842390698</v>
      </c>
      <c r="R238" s="97">
        <v>293.93097342390701</v>
      </c>
      <c r="S238" s="97">
        <f t="shared" si="13"/>
        <v>37.109924999999997</v>
      </c>
      <c r="T238" s="96"/>
      <c r="U238" s="151">
        <v>1500</v>
      </c>
      <c r="V238" s="130"/>
      <c r="Y238" s="94" t="s">
        <v>390</v>
      </c>
      <c r="Z238" s="144" t="s">
        <v>399</v>
      </c>
      <c r="AA238" s="94"/>
      <c r="AB238" s="94" t="s">
        <v>476</v>
      </c>
      <c r="AE238" s="124">
        <v>44228</v>
      </c>
      <c r="AF238" s="94" t="s">
        <v>56</v>
      </c>
    </row>
    <row r="239" spans="1:32" x14ac:dyDescent="0.3">
      <c r="A239" s="130" t="s">
        <v>494</v>
      </c>
      <c r="B239" s="94" t="s">
        <v>7359</v>
      </c>
      <c r="D239" s="94" t="s">
        <v>49</v>
      </c>
      <c r="E239" s="94" t="s">
        <v>386</v>
      </c>
      <c r="F239" s="94" t="s">
        <v>473</v>
      </c>
      <c r="G239" s="95" t="s">
        <v>473</v>
      </c>
      <c r="H239" s="95" t="s">
        <v>458</v>
      </c>
      <c r="I239" s="95">
        <v>400</v>
      </c>
      <c r="J239" s="94" t="s">
        <v>94</v>
      </c>
      <c r="K239" s="95">
        <v>0</v>
      </c>
      <c r="L239" s="94" t="str">
        <f t="shared" si="11"/>
        <v>E-Fit-Pil-Pil-PTL2-400-Gen-0</v>
      </c>
      <c r="M239" s="130" t="s">
        <v>494</v>
      </c>
      <c r="N239" s="130" t="s">
        <v>0</v>
      </c>
      <c r="O239" s="96">
        <v>1</v>
      </c>
      <c r="P239" s="130">
        <v>266.39999999999998</v>
      </c>
      <c r="Q239" s="123">
        <f t="shared" si="12"/>
        <v>412.43133983213397</v>
      </c>
      <c r="R239" s="97">
        <v>369.873939832134</v>
      </c>
      <c r="S239" s="97">
        <f t="shared" si="13"/>
        <v>42.557399999999994</v>
      </c>
      <c r="T239" s="96"/>
      <c r="U239" s="151">
        <v>1500</v>
      </c>
      <c r="V239" s="130"/>
      <c r="Y239" s="94" t="s">
        <v>390</v>
      </c>
      <c r="Z239" s="144" t="s">
        <v>399</v>
      </c>
      <c r="AA239" s="94"/>
      <c r="AB239" s="94" t="s">
        <v>476</v>
      </c>
      <c r="AE239" s="124">
        <v>44228</v>
      </c>
      <c r="AF239" s="94" t="s">
        <v>56</v>
      </c>
    </row>
    <row r="240" spans="1:32" x14ac:dyDescent="0.3">
      <c r="A240" s="130" t="s">
        <v>497</v>
      </c>
      <c r="B240" s="94" t="s">
        <v>7359</v>
      </c>
      <c r="D240" s="94" t="s">
        <v>49</v>
      </c>
      <c r="E240" s="94" t="s">
        <v>386</v>
      </c>
      <c r="F240" s="94" t="s">
        <v>473</v>
      </c>
      <c r="G240" s="95" t="s">
        <v>473</v>
      </c>
      <c r="H240" s="95" t="s">
        <v>496</v>
      </c>
      <c r="I240" s="95">
        <v>400</v>
      </c>
      <c r="J240" s="94" t="s">
        <v>94</v>
      </c>
      <c r="K240" s="95">
        <v>0</v>
      </c>
      <c r="L240" s="94" t="str">
        <f t="shared" si="11"/>
        <v>E-Fit-Pil-Pil-PTrL2-400-Gen-0</v>
      </c>
      <c r="M240" s="130" t="s">
        <v>497</v>
      </c>
      <c r="N240" s="130" t="s">
        <v>0</v>
      </c>
      <c r="O240" s="96">
        <v>1</v>
      </c>
      <c r="P240" s="130">
        <v>315.8</v>
      </c>
      <c r="Q240" s="123">
        <f t="shared" si="12"/>
        <v>425.38792539927198</v>
      </c>
      <c r="R240" s="97">
        <v>374.93887539927198</v>
      </c>
      <c r="S240" s="97">
        <f t="shared" si="13"/>
        <v>50.449050000000007</v>
      </c>
      <c r="T240" s="96"/>
      <c r="U240" s="151">
        <v>1500</v>
      </c>
      <c r="V240" s="130"/>
      <c r="Y240" s="94" t="s">
        <v>390</v>
      </c>
      <c r="Z240" s="144" t="s">
        <v>391</v>
      </c>
      <c r="AA240" s="94"/>
      <c r="AB240" s="94" t="s">
        <v>476</v>
      </c>
      <c r="AE240" s="124">
        <v>44228</v>
      </c>
      <c r="AF240" s="94" t="s">
        <v>56</v>
      </c>
    </row>
    <row r="241" spans="1:32" x14ac:dyDescent="0.3">
      <c r="A241" s="130" t="s">
        <v>502</v>
      </c>
      <c r="B241" s="94" t="s">
        <v>7359</v>
      </c>
      <c r="D241" s="94" t="s">
        <v>49</v>
      </c>
      <c r="E241" s="94" t="s">
        <v>386</v>
      </c>
      <c r="F241" s="94" t="s">
        <v>499</v>
      </c>
      <c r="G241" s="95" t="s">
        <v>499</v>
      </c>
      <c r="H241" s="95" t="s">
        <v>500</v>
      </c>
      <c r="I241" s="95" t="s">
        <v>501</v>
      </c>
      <c r="J241" s="94" t="s">
        <v>94</v>
      </c>
      <c r="K241" s="95">
        <v>0</v>
      </c>
      <c r="L241" s="94" t="str">
        <f t="shared" si="11"/>
        <v>E-Fit-Spa-Spa-Q40020-NTJ-Gen-0</v>
      </c>
      <c r="M241" s="130" t="s">
        <v>502</v>
      </c>
      <c r="N241" s="130" t="s">
        <v>0</v>
      </c>
      <c r="O241" s="96">
        <v>1</v>
      </c>
      <c r="P241" s="130">
        <v>5</v>
      </c>
      <c r="Q241" s="123">
        <f t="shared" si="12"/>
        <v>29.079377533953597</v>
      </c>
      <c r="R241" s="123">
        <v>28.280627533953599</v>
      </c>
      <c r="S241" s="97">
        <f t="shared" si="13"/>
        <v>0.79874999999999996</v>
      </c>
      <c r="T241" s="96"/>
      <c r="U241" s="151">
        <v>1500</v>
      </c>
      <c r="V241" s="130"/>
      <c r="Y241" s="94" t="s">
        <v>390</v>
      </c>
      <c r="Z241" s="94"/>
      <c r="AA241" s="94"/>
      <c r="AB241" s="94" t="s">
        <v>503</v>
      </c>
      <c r="AE241" s="124">
        <v>44228</v>
      </c>
      <c r="AF241" s="94" t="s">
        <v>56</v>
      </c>
    </row>
    <row r="242" spans="1:32" x14ac:dyDescent="0.3">
      <c r="A242" s="130" t="s">
        <v>506</v>
      </c>
      <c r="B242" s="94" t="s">
        <v>7359</v>
      </c>
      <c r="D242" s="94" t="s">
        <v>49</v>
      </c>
      <c r="E242" s="94" t="s">
        <v>386</v>
      </c>
      <c r="F242" s="94" t="s">
        <v>499</v>
      </c>
      <c r="G242" s="95" t="s">
        <v>499</v>
      </c>
      <c r="H242" s="95" t="s">
        <v>500</v>
      </c>
      <c r="I242" s="95" t="s">
        <v>505</v>
      </c>
      <c r="J242" s="94" t="s">
        <v>94</v>
      </c>
      <c r="K242" s="95">
        <v>0</v>
      </c>
      <c r="L242" s="94" t="str">
        <f t="shared" si="11"/>
        <v>E-Fit-Spa-Spa-Q40020-Rbo-Gen-0</v>
      </c>
      <c r="M242" s="130" t="s">
        <v>506</v>
      </c>
      <c r="N242" s="130" t="s">
        <v>0</v>
      </c>
      <c r="O242" s="96">
        <v>1</v>
      </c>
      <c r="P242" s="130">
        <v>4.5999999999999996</v>
      </c>
      <c r="Q242" s="123">
        <f t="shared" si="12"/>
        <v>26.753027331237302</v>
      </c>
      <c r="R242" s="123">
        <v>26.0181773312373</v>
      </c>
      <c r="S242" s="97">
        <f t="shared" si="13"/>
        <v>0.73484999999999989</v>
      </c>
      <c r="T242" s="96"/>
      <c r="U242" s="151">
        <v>1500</v>
      </c>
      <c r="V242" s="130"/>
      <c r="Y242" s="94" t="s">
        <v>390</v>
      </c>
      <c r="Z242" s="94"/>
      <c r="AA242" s="94"/>
      <c r="AB242" s="94" t="s">
        <v>503</v>
      </c>
      <c r="AE242" s="124">
        <v>44228</v>
      </c>
      <c r="AF242" s="94" t="s">
        <v>56</v>
      </c>
    </row>
    <row r="243" spans="1:32" x14ac:dyDescent="0.3">
      <c r="A243" s="130" t="s">
        <v>509</v>
      </c>
      <c r="B243" s="94" t="s">
        <v>7359</v>
      </c>
      <c r="D243" s="94" t="s">
        <v>49</v>
      </c>
      <c r="E243" s="94" t="s">
        <v>386</v>
      </c>
      <c r="F243" s="94" t="s">
        <v>499</v>
      </c>
      <c r="G243" s="95" t="s">
        <v>499</v>
      </c>
      <c r="H243" s="95" t="s">
        <v>508</v>
      </c>
      <c r="I243" s="95" t="s">
        <v>505</v>
      </c>
      <c r="J243" s="94" t="s">
        <v>94</v>
      </c>
      <c r="K243" s="95">
        <v>0</v>
      </c>
      <c r="L243" s="94" t="str">
        <f t="shared" ref="L243:L264" si="14">LEFT(D243,1) &amp; "-" &amp;LEFT(E243,3)&amp; "-" &amp;LEFT(F243,3) &amp; "-" &amp;LEFT(G243,3) &amp;"-" &amp;LEFT(H243,6) &amp;  "-" &amp; LEFT(I243,3)&amp;"-" &amp;LEFT(J243, 3)&amp;"-" &amp;LEFT(K243,1)</f>
        <v>E-Fit-Spa-Spa-Q40030-Rbo-Gen-0</v>
      </c>
      <c r="M243" s="130" t="s">
        <v>509</v>
      </c>
      <c r="N243" s="130" t="s">
        <v>0</v>
      </c>
      <c r="O243" s="96">
        <v>1</v>
      </c>
      <c r="P243" s="130">
        <v>4.5999999999999996</v>
      </c>
      <c r="Q243" s="123">
        <f t="shared" si="12"/>
        <v>26.753027331237302</v>
      </c>
      <c r="R243" s="123">
        <v>26.0181773312373</v>
      </c>
      <c r="S243" s="97">
        <f t="shared" si="13"/>
        <v>0.73484999999999989</v>
      </c>
      <c r="T243" s="96"/>
      <c r="U243" s="151">
        <v>1500</v>
      </c>
      <c r="V243" s="130"/>
      <c r="Y243" s="94" t="s">
        <v>390</v>
      </c>
      <c r="Z243" s="94"/>
      <c r="AA243" s="94"/>
      <c r="AB243" s="94" t="s">
        <v>503</v>
      </c>
      <c r="AE243" s="124">
        <v>44228</v>
      </c>
      <c r="AF243" s="94" t="s">
        <v>56</v>
      </c>
    </row>
    <row r="244" spans="1:32" x14ac:dyDescent="0.3">
      <c r="A244" s="130" t="s">
        <v>513</v>
      </c>
      <c r="B244" s="94" t="s">
        <v>7359</v>
      </c>
      <c r="D244" s="94" t="s">
        <v>49</v>
      </c>
      <c r="E244" s="94" t="s">
        <v>386</v>
      </c>
      <c r="F244" s="94" t="s">
        <v>499</v>
      </c>
      <c r="G244" s="95" t="s">
        <v>499</v>
      </c>
      <c r="H244" s="95" t="s">
        <v>511</v>
      </c>
      <c r="I244" s="95" t="s">
        <v>512</v>
      </c>
      <c r="J244" s="94" t="s">
        <v>94</v>
      </c>
      <c r="K244" s="95">
        <v>0</v>
      </c>
      <c r="L244" s="94" t="str">
        <f t="shared" si="14"/>
        <v>E-Fit-Spa-Spa-Q40050-Dam-Gen-0</v>
      </c>
      <c r="M244" s="130" t="s">
        <v>513</v>
      </c>
      <c r="N244" s="130" t="s">
        <v>0</v>
      </c>
      <c r="O244" s="96">
        <v>1</v>
      </c>
      <c r="P244" s="130">
        <v>9</v>
      </c>
      <c r="Q244" s="123">
        <f t="shared" si="12"/>
        <v>52.342879561116504</v>
      </c>
      <c r="R244" s="123">
        <v>50.905129561116503</v>
      </c>
      <c r="S244" s="97">
        <f t="shared" si="13"/>
        <v>1.4377499999999999</v>
      </c>
      <c r="T244" s="96"/>
      <c r="U244" s="151">
        <v>1500</v>
      </c>
      <c r="V244" s="130"/>
      <c r="Y244" s="94" t="s">
        <v>390</v>
      </c>
      <c r="Z244" s="94"/>
      <c r="AA244" s="94"/>
      <c r="AB244" s="94" t="s">
        <v>503</v>
      </c>
      <c r="AE244" s="124">
        <v>44228</v>
      </c>
      <c r="AF244" s="94" t="s">
        <v>56</v>
      </c>
    </row>
    <row r="245" spans="1:32" x14ac:dyDescent="0.3">
      <c r="A245" s="130" t="s">
        <v>516</v>
      </c>
      <c r="B245" s="94" t="s">
        <v>7359</v>
      </c>
      <c r="D245" s="94" t="s">
        <v>49</v>
      </c>
      <c r="E245" s="94" t="s">
        <v>386</v>
      </c>
      <c r="F245" s="94" t="s">
        <v>499</v>
      </c>
      <c r="G245" s="95" t="s">
        <v>499</v>
      </c>
      <c r="H245" s="95" t="s">
        <v>515</v>
      </c>
      <c r="I245" s="95" t="s">
        <v>501</v>
      </c>
      <c r="J245" s="94" t="s">
        <v>94</v>
      </c>
      <c r="K245" s="95">
        <v>0</v>
      </c>
      <c r="L245" s="94" t="str">
        <f t="shared" si="14"/>
        <v>E-Fit-Spa-Spa-Tr7002-NTJ-Gen-0</v>
      </c>
      <c r="M245" s="130" t="s">
        <v>516</v>
      </c>
      <c r="N245" s="130" t="s">
        <v>0</v>
      </c>
      <c r="O245" s="96">
        <v>1</v>
      </c>
      <c r="P245" s="130">
        <v>5</v>
      </c>
      <c r="Q245" s="123">
        <f t="shared" si="12"/>
        <v>29.079377533953597</v>
      </c>
      <c r="R245" s="123">
        <v>28.280627533953599</v>
      </c>
      <c r="S245" s="97">
        <f t="shared" si="13"/>
        <v>0.79874999999999996</v>
      </c>
      <c r="T245" s="96"/>
      <c r="U245" s="151">
        <v>1500</v>
      </c>
      <c r="V245" s="130"/>
      <c r="Y245" s="94" t="s">
        <v>390</v>
      </c>
      <c r="Z245" s="94"/>
      <c r="AA245" s="94"/>
      <c r="AB245" s="94" t="s">
        <v>503</v>
      </c>
      <c r="AE245" s="124">
        <v>44228</v>
      </c>
      <c r="AF245" s="94" t="s">
        <v>56</v>
      </c>
    </row>
    <row r="246" spans="1:32" x14ac:dyDescent="0.3">
      <c r="A246" s="130" t="s">
        <v>518</v>
      </c>
      <c r="B246" s="94" t="s">
        <v>7359</v>
      </c>
      <c r="D246" s="94" t="s">
        <v>49</v>
      </c>
      <c r="E246" s="94" t="s">
        <v>386</v>
      </c>
      <c r="F246" s="94" t="s">
        <v>499</v>
      </c>
      <c r="G246" s="95" t="s">
        <v>499</v>
      </c>
      <c r="H246" s="95" t="s">
        <v>515</v>
      </c>
      <c r="I246" s="95" t="s">
        <v>505</v>
      </c>
      <c r="J246" s="94" t="s">
        <v>94</v>
      </c>
      <c r="K246" s="95">
        <v>0</v>
      </c>
      <c r="L246" s="94" t="str">
        <f t="shared" si="14"/>
        <v>E-Fit-Spa-Spa-Tr7002-Rbo-Gen-0</v>
      </c>
      <c r="M246" s="130" t="s">
        <v>518</v>
      </c>
      <c r="N246" s="130" t="s">
        <v>0</v>
      </c>
      <c r="O246" s="96">
        <v>1</v>
      </c>
      <c r="P246" s="130">
        <v>3.2</v>
      </c>
      <c r="Q246" s="123">
        <f t="shared" si="12"/>
        <v>18.6108016217303</v>
      </c>
      <c r="R246" s="123">
        <v>18.099601621730301</v>
      </c>
      <c r="S246" s="97">
        <f t="shared" si="13"/>
        <v>0.51119999999999999</v>
      </c>
      <c r="T246" s="96"/>
      <c r="U246" s="151">
        <v>1500</v>
      </c>
      <c r="V246" s="130"/>
      <c r="Y246" s="94" t="s">
        <v>390</v>
      </c>
      <c r="Z246" s="94"/>
      <c r="AA246" s="94"/>
      <c r="AB246" s="94" t="s">
        <v>503</v>
      </c>
      <c r="AE246" s="124">
        <v>44228</v>
      </c>
      <c r="AF246" s="94" t="s">
        <v>56</v>
      </c>
    </row>
    <row r="247" spans="1:32" x14ac:dyDescent="0.3">
      <c r="A247" s="130" t="s">
        <v>521</v>
      </c>
      <c r="B247" s="94" t="s">
        <v>7359</v>
      </c>
      <c r="D247" s="94" t="s">
        <v>49</v>
      </c>
      <c r="E247" s="94" t="s">
        <v>386</v>
      </c>
      <c r="F247" s="94" t="s">
        <v>499</v>
      </c>
      <c r="G247" s="95" t="s">
        <v>499</v>
      </c>
      <c r="H247" s="95" t="s">
        <v>520</v>
      </c>
      <c r="I247" s="95" t="s">
        <v>505</v>
      </c>
      <c r="J247" s="94" t="s">
        <v>94</v>
      </c>
      <c r="K247" s="95">
        <v>0</v>
      </c>
      <c r="L247" s="94" t="str">
        <f t="shared" si="14"/>
        <v>E-Fit-Spa-Spa-Tr7003-Rbo-Gen-0</v>
      </c>
      <c r="M247" s="130" t="s">
        <v>521</v>
      </c>
      <c r="N247" s="130" t="s">
        <v>0</v>
      </c>
      <c r="O247" s="96">
        <v>1</v>
      </c>
      <c r="P247" s="130">
        <v>5.7</v>
      </c>
      <c r="Q247" s="123">
        <f t="shared" si="12"/>
        <v>33.150490388707098</v>
      </c>
      <c r="R247" s="123">
        <v>32.239915388707097</v>
      </c>
      <c r="S247" s="97">
        <f t="shared" si="13"/>
        <v>0.91057500000000002</v>
      </c>
      <c r="T247" s="96"/>
      <c r="U247" s="151">
        <v>1500</v>
      </c>
      <c r="V247" s="130"/>
      <c r="Y247" s="94" t="s">
        <v>390</v>
      </c>
      <c r="Z247" s="94"/>
      <c r="AA247" s="94"/>
      <c r="AB247" s="94" t="s">
        <v>503</v>
      </c>
      <c r="AE247" s="124">
        <v>44228</v>
      </c>
      <c r="AF247" s="94" t="s">
        <v>56</v>
      </c>
    </row>
    <row r="248" spans="1:32" x14ac:dyDescent="0.3">
      <c r="A248" s="130" t="s">
        <v>524</v>
      </c>
      <c r="B248" s="94" t="s">
        <v>7359</v>
      </c>
      <c r="D248" s="94" t="s">
        <v>49</v>
      </c>
      <c r="E248" s="94" t="s">
        <v>386</v>
      </c>
      <c r="F248" s="94" t="s">
        <v>499</v>
      </c>
      <c r="G248" s="95" t="s">
        <v>499</v>
      </c>
      <c r="H248" s="95" t="s">
        <v>523</v>
      </c>
      <c r="I248" s="95" t="s">
        <v>512</v>
      </c>
      <c r="J248" s="94" t="s">
        <v>94</v>
      </c>
      <c r="K248" s="95">
        <v>0</v>
      </c>
      <c r="L248" s="94" t="str">
        <f t="shared" si="14"/>
        <v>E-Fit-Spa-Spa-Tr7005-Dam-Gen-0</v>
      </c>
      <c r="M248" s="130" t="s">
        <v>524</v>
      </c>
      <c r="N248" s="130" t="s">
        <v>0</v>
      </c>
      <c r="O248" s="96">
        <v>1</v>
      </c>
      <c r="P248" s="130">
        <v>6.8</v>
      </c>
      <c r="Q248" s="123">
        <f t="shared" si="12"/>
        <v>39.547953446176905</v>
      </c>
      <c r="R248" s="123">
        <v>38.461653446176904</v>
      </c>
      <c r="S248" s="97">
        <f t="shared" si="13"/>
        <v>1.0862999999999998</v>
      </c>
      <c r="T248" s="96"/>
      <c r="U248" s="151">
        <v>1500</v>
      </c>
      <c r="V248" s="130"/>
      <c r="Y248" s="94" t="s">
        <v>390</v>
      </c>
      <c r="Z248" s="94"/>
      <c r="AA248" s="94"/>
      <c r="AB248" s="94" t="s">
        <v>503</v>
      </c>
      <c r="AE248" s="124">
        <v>44228</v>
      </c>
      <c r="AF248" s="94" t="s">
        <v>56</v>
      </c>
    </row>
    <row r="249" spans="1:32" x14ac:dyDescent="0.3">
      <c r="A249" s="130" t="s">
        <v>527</v>
      </c>
      <c r="B249" s="94" t="s">
        <v>7359</v>
      </c>
      <c r="D249" s="94" t="s">
        <v>49</v>
      </c>
      <c r="E249" s="94" t="s">
        <v>386</v>
      </c>
      <c r="F249" s="94" t="s">
        <v>499</v>
      </c>
      <c r="G249" s="95" t="s">
        <v>499</v>
      </c>
      <c r="H249" s="95" t="s">
        <v>526</v>
      </c>
      <c r="I249" s="95" t="s">
        <v>505</v>
      </c>
      <c r="J249" s="94" t="s">
        <v>94</v>
      </c>
      <c r="K249" s="95">
        <v>0</v>
      </c>
      <c r="L249" s="94" t="str">
        <f t="shared" si="14"/>
        <v>E-Fit-Spa-Spa-Tw4002-Rbo-Gen-0</v>
      </c>
      <c r="M249" s="130" t="s">
        <v>527</v>
      </c>
      <c r="N249" s="130" t="s">
        <v>0</v>
      </c>
      <c r="O249" s="96">
        <v>1</v>
      </c>
      <c r="P249" s="130">
        <v>1.8</v>
      </c>
      <c r="Q249" s="123">
        <f t="shared" si="12"/>
        <v>10.468575912223299</v>
      </c>
      <c r="R249" s="123">
        <v>10.1810259122233</v>
      </c>
      <c r="S249" s="97">
        <f t="shared" si="13"/>
        <v>0.28754999999999997</v>
      </c>
      <c r="T249" s="96"/>
      <c r="U249" s="151">
        <v>1500</v>
      </c>
      <c r="V249" s="130"/>
      <c r="Y249" s="94" t="s">
        <v>390</v>
      </c>
      <c r="Z249" s="94"/>
      <c r="AA249" s="94"/>
      <c r="AB249" s="94" t="s">
        <v>503</v>
      </c>
      <c r="AE249" s="124">
        <v>44228</v>
      </c>
      <c r="AF249" s="94" t="s">
        <v>56</v>
      </c>
    </row>
    <row r="250" spans="1:32" x14ac:dyDescent="0.3">
      <c r="A250" s="130" t="s">
        <v>530</v>
      </c>
      <c r="B250" s="94" t="s">
        <v>7359</v>
      </c>
      <c r="D250" s="94" t="s">
        <v>49</v>
      </c>
      <c r="E250" s="94" t="s">
        <v>386</v>
      </c>
      <c r="F250" s="94" t="s">
        <v>499</v>
      </c>
      <c r="G250" s="95" t="s">
        <v>499</v>
      </c>
      <c r="H250" s="95" t="s">
        <v>529</v>
      </c>
      <c r="I250" s="95" t="s">
        <v>512</v>
      </c>
      <c r="J250" s="94" t="s">
        <v>94</v>
      </c>
      <c r="K250" s="95">
        <v>0</v>
      </c>
      <c r="L250" s="94" t="str">
        <f t="shared" si="14"/>
        <v>E-Fit-Spa-Spa-Tw4003-Dam-Gen-0</v>
      </c>
      <c r="M250" s="130" t="s">
        <v>530</v>
      </c>
      <c r="N250" s="130" t="s">
        <v>0</v>
      </c>
      <c r="O250" s="96">
        <v>1</v>
      </c>
      <c r="P250" s="130">
        <v>3.8</v>
      </c>
      <c r="Q250" s="123">
        <f t="shared" si="12"/>
        <v>22.100326925804701</v>
      </c>
      <c r="R250" s="123">
        <v>21.4932769258047</v>
      </c>
      <c r="S250" s="97">
        <f t="shared" si="13"/>
        <v>0.60704999999999998</v>
      </c>
      <c r="T250" s="96"/>
      <c r="U250" s="151">
        <v>1500</v>
      </c>
      <c r="V250" s="130"/>
      <c r="Y250" s="94" t="s">
        <v>390</v>
      </c>
      <c r="Z250" s="94"/>
      <c r="AA250" s="94"/>
      <c r="AB250" s="94" t="s">
        <v>503</v>
      </c>
      <c r="AE250" s="124">
        <v>44228</v>
      </c>
      <c r="AF250" s="94" t="s">
        <v>56</v>
      </c>
    </row>
    <row r="251" spans="1:32" x14ac:dyDescent="0.3">
      <c r="A251" s="130" t="s">
        <v>533</v>
      </c>
      <c r="B251" s="94" t="s">
        <v>7359</v>
      </c>
      <c r="D251" s="94" t="s">
        <v>49</v>
      </c>
      <c r="E251" s="94" t="s">
        <v>386</v>
      </c>
      <c r="F251" s="94" t="s">
        <v>499</v>
      </c>
      <c r="G251" s="95" t="s">
        <v>499</v>
      </c>
      <c r="H251" s="95" t="s">
        <v>532</v>
      </c>
      <c r="I251" s="95" t="s">
        <v>512</v>
      </c>
      <c r="J251" s="94" t="s">
        <v>94</v>
      </c>
      <c r="K251" s="95">
        <v>0</v>
      </c>
      <c r="L251" s="94" t="str">
        <f t="shared" si="14"/>
        <v>E-Fit-Spa-Spa-Tw4004-Dam-Gen-0</v>
      </c>
      <c r="M251" s="130" t="s">
        <v>533</v>
      </c>
      <c r="N251" s="130" t="s">
        <v>0</v>
      </c>
      <c r="O251" s="96">
        <v>1</v>
      </c>
      <c r="P251" s="130">
        <v>3.9</v>
      </c>
      <c r="Q251" s="123">
        <f t="shared" si="12"/>
        <v>22.681914476483797</v>
      </c>
      <c r="R251" s="123">
        <v>22.058889476483799</v>
      </c>
      <c r="S251" s="97">
        <f t="shared" si="13"/>
        <v>0.62302499999999994</v>
      </c>
      <c r="T251" s="96"/>
      <c r="U251" s="151">
        <v>1500</v>
      </c>
      <c r="V251" s="130"/>
      <c r="Y251" s="94" t="s">
        <v>390</v>
      </c>
      <c r="Z251" s="94"/>
      <c r="AA251" s="94"/>
      <c r="AB251" s="94" t="s">
        <v>503</v>
      </c>
      <c r="AE251" s="124">
        <v>44228</v>
      </c>
      <c r="AF251" s="94" t="s">
        <v>56</v>
      </c>
    </row>
    <row r="252" spans="1:32" x14ac:dyDescent="0.3">
      <c r="A252" s="130" t="s">
        <v>536</v>
      </c>
      <c r="B252" s="94" t="s">
        <v>7359</v>
      </c>
      <c r="D252" s="94" t="s">
        <v>49</v>
      </c>
      <c r="E252" s="94" t="s">
        <v>386</v>
      </c>
      <c r="F252" s="94" t="s">
        <v>499</v>
      </c>
      <c r="G252" s="95" t="s">
        <v>499</v>
      </c>
      <c r="H252" s="95" t="s">
        <v>535</v>
      </c>
      <c r="I252" s="95" t="s">
        <v>505</v>
      </c>
      <c r="J252" s="94" t="s">
        <v>94</v>
      </c>
      <c r="K252" s="95">
        <v>0</v>
      </c>
      <c r="L252" s="94" t="str">
        <f t="shared" si="14"/>
        <v>E-Fit-Spa-Spa-Tw5002-Rbo-Gen-0</v>
      </c>
      <c r="M252" s="130" t="s">
        <v>536</v>
      </c>
      <c r="N252" s="130" t="s">
        <v>0</v>
      </c>
      <c r="O252" s="96">
        <v>1</v>
      </c>
      <c r="P252" s="130">
        <v>1.8</v>
      </c>
      <c r="Q252" s="123">
        <f t="shared" si="12"/>
        <v>10.468575912223299</v>
      </c>
      <c r="R252" s="123">
        <v>10.1810259122233</v>
      </c>
      <c r="S252" s="97">
        <f t="shared" si="13"/>
        <v>0.28754999999999997</v>
      </c>
      <c r="T252" s="96"/>
      <c r="U252" s="151">
        <v>1500</v>
      </c>
      <c r="V252" s="130"/>
      <c r="Y252" s="94" t="s">
        <v>390</v>
      </c>
      <c r="Z252" s="94"/>
      <c r="AA252" s="94"/>
      <c r="AB252" s="94" t="s">
        <v>503</v>
      </c>
      <c r="AE252" s="124">
        <v>44228</v>
      </c>
      <c r="AF252" s="94" t="s">
        <v>56</v>
      </c>
    </row>
    <row r="253" spans="1:32" x14ac:dyDescent="0.3">
      <c r="A253" s="130" t="s">
        <v>539</v>
      </c>
      <c r="B253" s="94" t="s">
        <v>7359</v>
      </c>
      <c r="D253" s="94" t="s">
        <v>49</v>
      </c>
      <c r="E253" s="94" t="s">
        <v>386</v>
      </c>
      <c r="F253" s="94" t="s">
        <v>499</v>
      </c>
      <c r="G253" s="95" t="s">
        <v>499</v>
      </c>
      <c r="H253" s="95" t="s">
        <v>538</v>
      </c>
      <c r="I253" s="95" t="s">
        <v>505</v>
      </c>
      <c r="J253" s="94" t="s">
        <v>94</v>
      </c>
      <c r="K253" s="95">
        <v>0</v>
      </c>
      <c r="L253" s="94" t="str">
        <f t="shared" si="14"/>
        <v>E-Fit-Spa-Spa-Tw5003-Rbo-Gen-0</v>
      </c>
      <c r="M253" s="130" t="s">
        <v>539</v>
      </c>
      <c r="N253" s="130" t="s">
        <v>0</v>
      </c>
      <c r="O253" s="96">
        <v>1</v>
      </c>
      <c r="P253" s="130">
        <v>2</v>
      </c>
      <c r="Q253" s="123">
        <f t="shared" si="12"/>
        <v>11.6317510135814</v>
      </c>
      <c r="R253" s="123">
        <v>11.312251013581401</v>
      </c>
      <c r="S253" s="97">
        <f t="shared" si="13"/>
        <v>0.31950000000000001</v>
      </c>
      <c r="T253" s="96"/>
      <c r="U253" s="151">
        <v>1500</v>
      </c>
      <c r="V253" s="130"/>
      <c r="Y253" s="94" t="s">
        <v>390</v>
      </c>
      <c r="Z253" s="94"/>
      <c r="AA253" s="94"/>
      <c r="AB253" s="94" t="s">
        <v>503</v>
      </c>
      <c r="AE253" s="124">
        <v>44228</v>
      </c>
      <c r="AF253" s="94" t="s">
        <v>56</v>
      </c>
    </row>
    <row r="254" spans="1:32" x14ac:dyDescent="0.3">
      <c r="A254" s="130" t="s">
        <v>542</v>
      </c>
      <c r="B254" s="94" t="s">
        <v>7359</v>
      </c>
      <c r="D254" s="94" t="s">
        <v>49</v>
      </c>
      <c r="E254" s="94" t="s">
        <v>386</v>
      </c>
      <c r="F254" s="94" t="s">
        <v>499</v>
      </c>
      <c r="G254" s="95" t="s">
        <v>499</v>
      </c>
      <c r="H254" s="95" t="s">
        <v>541</v>
      </c>
      <c r="I254" s="95" t="s">
        <v>512</v>
      </c>
      <c r="J254" s="94" t="s">
        <v>94</v>
      </c>
      <c r="K254" s="95">
        <v>0</v>
      </c>
      <c r="L254" s="94" t="str">
        <f t="shared" si="14"/>
        <v>E-Fit-Spa-Spa-Tw5004-Dam-Gen-0</v>
      </c>
      <c r="M254" s="130" t="s">
        <v>542</v>
      </c>
      <c r="N254" s="130" t="s">
        <v>0</v>
      </c>
      <c r="O254" s="96">
        <v>1</v>
      </c>
      <c r="P254" s="130">
        <v>3.9</v>
      </c>
      <c r="Q254" s="123">
        <f t="shared" si="12"/>
        <v>22.681914476483797</v>
      </c>
      <c r="R254" s="123">
        <v>22.058889476483799</v>
      </c>
      <c r="S254" s="97">
        <f t="shared" si="13"/>
        <v>0.62302499999999994</v>
      </c>
      <c r="T254" s="96"/>
      <c r="U254" s="151">
        <v>1500</v>
      </c>
      <c r="V254" s="130"/>
      <c r="Y254" s="94" t="s">
        <v>390</v>
      </c>
      <c r="Z254" s="94"/>
      <c r="AA254" s="94"/>
      <c r="AB254" s="94" t="s">
        <v>503</v>
      </c>
      <c r="AE254" s="124">
        <v>44228</v>
      </c>
      <c r="AF254" s="94" t="s">
        <v>56</v>
      </c>
    </row>
    <row r="255" spans="1:32" x14ac:dyDescent="0.3">
      <c r="A255" s="130" t="s">
        <v>545</v>
      </c>
      <c r="B255" s="94" t="s">
        <v>7359</v>
      </c>
      <c r="D255" s="94" t="s">
        <v>49</v>
      </c>
      <c r="E255" s="94" t="s">
        <v>386</v>
      </c>
      <c r="F255" s="94" t="s">
        <v>499</v>
      </c>
      <c r="G255" s="95" t="s">
        <v>499</v>
      </c>
      <c r="H255" s="95" t="s">
        <v>544</v>
      </c>
      <c r="I255" s="95" t="s">
        <v>512</v>
      </c>
      <c r="J255" s="94" t="s">
        <v>94</v>
      </c>
      <c r="K255" s="95">
        <v>0</v>
      </c>
      <c r="L255" s="94" t="str">
        <f t="shared" si="14"/>
        <v>E-Fit-Spa-Spa-Tw5005-Dam-Gen-0</v>
      </c>
      <c r="M255" s="130" t="s">
        <v>545</v>
      </c>
      <c r="N255" s="130" t="s">
        <v>0</v>
      </c>
      <c r="O255" s="96">
        <v>1</v>
      </c>
      <c r="P255" s="130">
        <v>4</v>
      </c>
      <c r="Q255" s="123">
        <f t="shared" si="12"/>
        <v>23.2635020271629</v>
      </c>
      <c r="R255" s="123">
        <v>22.624502027162901</v>
      </c>
      <c r="S255" s="97">
        <f t="shared" si="13"/>
        <v>0.63900000000000001</v>
      </c>
      <c r="T255" s="96"/>
      <c r="U255" s="151">
        <v>1500</v>
      </c>
      <c r="V255" s="130"/>
      <c r="Y255" s="94" t="s">
        <v>390</v>
      </c>
      <c r="Z255" s="94"/>
      <c r="AA255" s="94"/>
      <c r="AB255" s="94" t="s">
        <v>503</v>
      </c>
      <c r="AE255" s="124">
        <v>44228</v>
      </c>
      <c r="AF255" s="94" t="s">
        <v>56</v>
      </c>
    </row>
    <row r="256" spans="1:32" x14ac:dyDescent="0.3">
      <c r="A256" s="130" t="s">
        <v>548</v>
      </c>
      <c r="B256" s="94" t="s">
        <v>7359</v>
      </c>
      <c r="D256" s="94" t="s">
        <v>49</v>
      </c>
      <c r="E256" s="94" t="s">
        <v>386</v>
      </c>
      <c r="F256" s="94" t="s">
        <v>499</v>
      </c>
      <c r="G256" s="95" t="s">
        <v>499</v>
      </c>
      <c r="H256" s="95" t="s">
        <v>547</v>
      </c>
      <c r="I256" s="95" t="s">
        <v>505</v>
      </c>
      <c r="J256" s="94" t="s">
        <v>94</v>
      </c>
      <c r="K256" s="95">
        <v>0</v>
      </c>
      <c r="L256" s="94" t="str">
        <f t="shared" si="14"/>
        <v>E-Fit-Spa-Spa-Tw5702-Rbo-Gen-0</v>
      </c>
      <c r="M256" s="130" t="s">
        <v>548</v>
      </c>
      <c r="N256" s="130" t="s">
        <v>0</v>
      </c>
      <c r="O256" s="96">
        <v>1</v>
      </c>
      <c r="P256" s="130">
        <v>1.8</v>
      </c>
      <c r="Q256" s="123">
        <f t="shared" si="12"/>
        <v>10.468575912223299</v>
      </c>
      <c r="R256" s="123">
        <v>10.1810259122233</v>
      </c>
      <c r="S256" s="97">
        <f t="shared" si="13"/>
        <v>0.28754999999999997</v>
      </c>
      <c r="T256" s="96"/>
      <c r="U256" s="151">
        <v>1500</v>
      </c>
      <c r="V256" s="130"/>
      <c r="Y256" s="94" t="s">
        <v>390</v>
      </c>
      <c r="Z256" s="94"/>
      <c r="AA256" s="94"/>
      <c r="AB256" s="94" t="s">
        <v>503</v>
      </c>
      <c r="AE256" s="124">
        <v>44228</v>
      </c>
      <c r="AF256" s="94" t="s">
        <v>56</v>
      </c>
    </row>
    <row r="257" spans="1:32" x14ac:dyDescent="0.3">
      <c r="A257" s="130" t="s">
        <v>551</v>
      </c>
      <c r="B257" s="94" t="s">
        <v>7359</v>
      </c>
      <c r="D257" s="94" t="s">
        <v>49</v>
      </c>
      <c r="E257" s="94" t="s">
        <v>386</v>
      </c>
      <c r="F257" s="94" t="s">
        <v>499</v>
      </c>
      <c r="G257" s="95" t="s">
        <v>499</v>
      </c>
      <c r="H257" s="95" t="s">
        <v>550</v>
      </c>
      <c r="I257" s="95" t="s">
        <v>505</v>
      </c>
      <c r="J257" s="94" t="s">
        <v>94</v>
      </c>
      <c r="K257" s="95">
        <v>0</v>
      </c>
      <c r="L257" s="94" t="str">
        <f t="shared" si="14"/>
        <v>E-Fit-Spa-Spa-Tw5703-Rbo-Gen-0</v>
      </c>
      <c r="M257" s="130" t="s">
        <v>551</v>
      </c>
      <c r="N257" s="130" t="s">
        <v>0</v>
      </c>
      <c r="O257" s="96">
        <v>1</v>
      </c>
      <c r="P257" s="130">
        <v>2</v>
      </c>
      <c r="Q257" s="123">
        <f t="shared" si="12"/>
        <v>11.6317510135814</v>
      </c>
      <c r="R257" s="123">
        <v>11.312251013581401</v>
      </c>
      <c r="S257" s="97">
        <f t="shared" si="13"/>
        <v>0.31950000000000001</v>
      </c>
      <c r="T257" s="96"/>
      <c r="U257" s="151">
        <v>1500</v>
      </c>
      <c r="V257" s="130"/>
      <c r="Y257" s="94" t="s">
        <v>390</v>
      </c>
      <c r="Z257" s="94"/>
      <c r="AA257" s="94"/>
      <c r="AB257" s="94" t="s">
        <v>503</v>
      </c>
      <c r="AE257" s="124">
        <v>44228</v>
      </c>
      <c r="AF257" s="94" t="s">
        <v>56</v>
      </c>
    </row>
    <row r="258" spans="1:32" x14ac:dyDescent="0.3">
      <c r="A258" s="130" t="s">
        <v>554</v>
      </c>
      <c r="B258" s="94" t="s">
        <v>7359</v>
      </c>
      <c r="D258" s="94" t="s">
        <v>49</v>
      </c>
      <c r="E258" s="94" t="s">
        <v>386</v>
      </c>
      <c r="F258" s="94" t="s">
        <v>499</v>
      </c>
      <c r="G258" s="95" t="s">
        <v>499</v>
      </c>
      <c r="H258" s="95" t="s">
        <v>553</v>
      </c>
      <c r="I258" s="95" t="s">
        <v>512</v>
      </c>
      <c r="J258" s="94" t="s">
        <v>94</v>
      </c>
      <c r="K258" s="95">
        <v>0</v>
      </c>
      <c r="L258" s="94" t="str">
        <f t="shared" si="14"/>
        <v>E-Fit-Spa-Spa-Tw5704-Dam-Gen-0</v>
      </c>
      <c r="M258" s="130" t="s">
        <v>554</v>
      </c>
      <c r="N258" s="130" t="s">
        <v>0</v>
      </c>
      <c r="O258" s="96">
        <v>1</v>
      </c>
      <c r="P258" s="130">
        <v>3.9</v>
      </c>
      <c r="Q258" s="123">
        <f t="shared" si="12"/>
        <v>22.681914476483797</v>
      </c>
      <c r="R258" s="123">
        <v>22.058889476483799</v>
      </c>
      <c r="S258" s="97">
        <f t="shared" si="13"/>
        <v>0.62302499999999994</v>
      </c>
      <c r="T258" s="96"/>
      <c r="U258" s="151">
        <v>1500</v>
      </c>
      <c r="V258" s="130"/>
      <c r="Y258" s="94" t="s">
        <v>390</v>
      </c>
      <c r="Z258" s="94"/>
      <c r="AA258" s="94"/>
      <c r="AB258" s="94" t="s">
        <v>503</v>
      </c>
      <c r="AE258" s="124">
        <v>44228</v>
      </c>
      <c r="AF258" s="94" t="s">
        <v>56</v>
      </c>
    </row>
    <row r="259" spans="1:32" x14ac:dyDescent="0.3">
      <c r="A259" s="130" t="s">
        <v>557</v>
      </c>
      <c r="B259" s="94" t="s">
        <v>7359</v>
      </c>
      <c r="D259" s="94" t="s">
        <v>49</v>
      </c>
      <c r="E259" s="94" t="s">
        <v>386</v>
      </c>
      <c r="F259" s="94" t="s">
        <v>499</v>
      </c>
      <c r="G259" s="95" t="s">
        <v>499</v>
      </c>
      <c r="H259" s="95" t="s">
        <v>556</v>
      </c>
      <c r="I259" s="95" t="s">
        <v>512</v>
      </c>
      <c r="J259" s="94" t="s">
        <v>94</v>
      </c>
      <c r="K259" s="95">
        <v>0</v>
      </c>
      <c r="L259" s="94" t="str">
        <f t="shared" si="14"/>
        <v>E-Fit-Spa-Spa-Tw620/-Dam-Gen-0</v>
      </c>
      <c r="M259" s="130" t="s">
        <v>557</v>
      </c>
      <c r="N259" s="130" t="s">
        <v>0</v>
      </c>
      <c r="O259" s="96">
        <v>1</v>
      </c>
      <c r="P259" s="130">
        <v>4</v>
      </c>
      <c r="Q259" s="123">
        <f t="shared" ref="Q259:Q322" si="15">SUM(R259:T259)</f>
        <v>23.2635020271629</v>
      </c>
      <c r="R259" s="123">
        <v>22.624502027162901</v>
      </c>
      <c r="S259" s="97">
        <f t="shared" ref="S259:S322" si="16">((U259*(P259/1000))*0.1065)+((V259*(P259/1000))*0.00903)</f>
        <v>0.63900000000000001</v>
      </c>
      <c r="T259" s="96"/>
      <c r="U259" s="151">
        <v>1500</v>
      </c>
      <c r="V259" s="130"/>
      <c r="Y259" s="94" t="s">
        <v>390</v>
      </c>
      <c r="Z259" s="94"/>
      <c r="AA259" s="94"/>
      <c r="AB259" s="94" t="s">
        <v>503</v>
      </c>
      <c r="AE259" s="124">
        <v>44228</v>
      </c>
      <c r="AF259" s="94" t="s">
        <v>56</v>
      </c>
    </row>
    <row r="260" spans="1:32" x14ac:dyDescent="0.3">
      <c r="A260" s="130" t="s">
        <v>560</v>
      </c>
      <c r="B260" s="94" t="s">
        <v>7359</v>
      </c>
      <c r="D260" s="94" t="s">
        <v>49</v>
      </c>
      <c r="E260" s="94" t="s">
        <v>386</v>
      </c>
      <c r="F260" s="94" t="s">
        <v>499</v>
      </c>
      <c r="G260" s="95" t="s">
        <v>499</v>
      </c>
      <c r="H260" s="95" t="s">
        <v>559</v>
      </c>
      <c r="I260" s="95" t="s">
        <v>505</v>
      </c>
      <c r="J260" s="94" t="s">
        <v>94</v>
      </c>
      <c r="K260" s="95">
        <v>0</v>
      </c>
      <c r="L260" s="94" t="str">
        <f t="shared" si="14"/>
        <v>E-Fit-Spa-Spa-Tw6202-Rbo-Gen-0</v>
      </c>
      <c r="M260" s="130" t="s">
        <v>560</v>
      </c>
      <c r="N260" s="130" t="s">
        <v>0</v>
      </c>
      <c r="O260" s="96">
        <v>1</v>
      </c>
      <c r="P260" s="130">
        <v>1.8</v>
      </c>
      <c r="Q260" s="123">
        <f t="shared" si="15"/>
        <v>10.468575912223299</v>
      </c>
      <c r="R260" s="123">
        <v>10.1810259122233</v>
      </c>
      <c r="S260" s="97">
        <f t="shared" si="16"/>
        <v>0.28754999999999997</v>
      </c>
      <c r="T260" s="96"/>
      <c r="U260" s="151">
        <v>1500</v>
      </c>
      <c r="V260" s="130"/>
      <c r="Y260" s="94" t="s">
        <v>390</v>
      </c>
      <c r="Z260" s="94"/>
      <c r="AA260" s="94"/>
      <c r="AB260" s="94" t="s">
        <v>503</v>
      </c>
      <c r="AE260" s="124">
        <v>44228</v>
      </c>
      <c r="AF260" s="94" t="s">
        <v>56</v>
      </c>
    </row>
    <row r="261" spans="1:32" x14ac:dyDescent="0.3">
      <c r="A261" s="130" t="s">
        <v>563</v>
      </c>
      <c r="B261" s="94" t="s">
        <v>7359</v>
      </c>
      <c r="D261" s="94" t="s">
        <v>49</v>
      </c>
      <c r="E261" s="94" t="s">
        <v>386</v>
      </c>
      <c r="F261" s="94" t="s">
        <v>499</v>
      </c>
      <c r="G261" s="95" t="s">
        <v>499</v>
      </c>
      <c r="H261" s="95" t="s">
        <v>562</v>
      </c>
      <c r="I261" s="95" t="s">
        <v>505</v>
      </c>
      <c r="J261" s="94" t="s">
        <v>94</v>
      </c>
      <c r="K261" s="95">
        <v>0</v>
      </c>
      <c r="L261" s="94" t="str">
        <f t="shared" si="14"/>
        <v>E-Fit-Spa-Spa-Tw6203-Rbo-Gen-0</v>
      </c>
      <c r="M261" s="130" t="s">
        <v>563</v>
      </c>
      <c r="N261" s="130" t="s">
        <v>0</v>
      </c>
      <c r="O261" s="96">
        <v>1</v>
      </c>
      <c r="P261" s="130">
        <v>2</v>
      </c>
      <c r="Q261" s="123">
        <f t="shared" si="15"/>
        <v>11.6317510135814</v>
      </c>
      <c r="R261" s="123">
        <v>11.312251013581401</v>
      </c>
      <c r="S261" s="97">
        <f t="shared" si="16"/>
        <v>0.31950000000000001</v>
      </c>
      <c r="T261" s="96"/>
      <c r="U261" s="151">
        <v>1500</v>
      </c>
      <c r="V261" s="130"/>
      <c r="Y261" s="94" t="s">
        <v>390</v>
      </c>
      <c r="Z261" s="94"/>
      <c r="AA261" s="94"/>
      <c r="AB261" s="94" t="s">
        <v>503</v>
      </c>
      <c r="AE261" s="124">
        <v>44228</v>
      </c>
      <c r="AF261" s="94" t="s">
        <v>56</v>
      </c>
    </row>
    <row r="262" spans="1:32" x14ac:dyDescent="0.3">
      <c r="A262" s="130" t="s">
        <v>566</v>
      </c>
      <c r="B262" s="94" t="s">
        <v>7359</v>
      </c>
      <c r="D262" s="94" t="s">
        <v>49</v>
      </c>
      <c r="E262" s="94" t="s">
        <v>386</v>
      </c>
      <c r="F262" s="94" t="s">
        <v>499</v>
      </c>
      <c r="G262" s="95" t="s">
        <v>499</v>
      </c>
      <c r="H262" s="95" t="s">
        <v>565</v>
      </c>
      <c r="I262" s="95" t="s">
        <v>512</v>
      </c>
      <c r="J262" s="94" t="s">
        <v>94</v>
      </c>
      <c r="K262" s="95">
        <v>0</v>
      </c>
      <c r="L262" s="94" t="str">
        <f t="shared" si="14"/>
        <v>E-Fit-Spa-Spa-Tw6204-Dam-Gen-0</v>
      </c>
      <c r="M262" s="130" t="s">
        <v>566</v>
      </c>
      <c r="N262" s="130" t="s">
        <v>0</v>
      </c>
      <c r="O262" s="96">
        <v>1</v>
      </c>
      <c r="P262" s="130">
        <v>3.9</v>
      </c>
      <c r="Q262" s="123">
        <f t="shared" si="15"/>
        <v>22.681914476483797</v>
      </c>
      <c r="R262" s="123">
        <v>22.058889476483799</v>
      </c>
      <c r="S262" s="97">
        <f t="shared" si="16"/>
        <v>0.62302499999999994</v>
      </c>
      <c r="T262" s="96"/>
      <c r="U262" s="151">
        <v>1500</v>
      </c>
      <c r="V262" s="130"/>
      <c r="Y262" s="94" t="s">
        <v>390</v>
      </c>
      <c r="Z262" s="94"/>
      <c r="AA262" s="94"/>
      <c r="AB262" s="94" t="s">
        <v>503</v>
      </c>
      <c r="AE262" s="124">
        <v>44228</v>
      </c>
      <c r="AF262" s="94" t="s">
        <v>56</v>
      </c>
    </row>
    <row r="263" spans="1:32" x14ac:dyDescent="0.3">
      <c r="A263" s="130" t="s">
        <v>569</v>
      </c>
      <c r="B263" s="94" t="s">
        <v>7359</v>
      </c>
      <c r="D263" s="94" t="s">
        <v>49</v>
      </c>
      <c r="E263" s="94" t="s">
        <v>386</v>
      </c>
      <c r="F263" s="94" t="s">
        <v>499</v>
      </c>
      <c r="G263" s="95" t="s">
        <v>499</v>
      </c>
      <c r="H263" s="95" t="s">
        <v>568</v>
      </c>
      <c r="I263" s="95" t="s">
        <v>505</v>
      </c>
      <c r="J263" s="94" t="s">
        <v>94</v>
      </c>
      <c r="K263" s="95">
        <v>0</v>
      </c>
      <c r="L263" s="94" t="str">
        <f t="shared" si="14"/>
        <v>E-Fit-Spa-Spa-Tw7002-Rbo-Gen-0</v>
      </c>
      <c r="M263" s="130" t="s">
        <v>569</v>
      </c>
      <c r="N263" s="130" t="s">
        <v>0</v>
      </c>
      <c r="O263" s="96">
        <v>1</v>
      </c>
      <c r="P263" s="130">
        <v>1.8</v>
      </c>
      <c r="Q263" s="123">
        <f t="shared" si="15"/>
        <v>10.468575912223299</v>
      </c>
      <c r="R263" s="123">
        <v>10.1810259122233</v>
      </c>
      <c r="S263" s="97">
        <f t="shared" si="16"/>
        <v>0.28754999999999997</v>
      </c>
      <c r="T263" s="96"/>
      <c r="U263" s="151">
        <v>1500</v>
      </c>
      <c r="V263" s="130"/>
      <c r="Y263" s="94" t="s">
        <v>390</v>
      </c>
      <c r="Z263" s="94"/>
      <c r="AA263" s="94"/>
      <c r="AB263" s="94" t="s">
        <v>503</v>
      </c>
      <c r="AE263" s="124">
        <v>44228</v>
      </c>
      <c r="AF263" s="94" t="s">
        <v>56</v>
      </c>
    </row>
    <row r="264" spans="1:32" x14ac:dyDescent="0.3">
      <c r="A264" s="130" t="s">
        <v>572</v>
      </c>
      <c r="B264" s="94" t="s">
        <v>7359</v>
      </c>
      <c r="D264" s="94" t="s">
        <v>49</v>
      </c>
      <c r="E264" s="94" t="s">
        <v>386</v>
      </c>
      <c r="F264" s="94" t="s">
        <v>499</v>
      </c>
      <c r="G264" s="95" t="s">
        <v>499</v>
      </c>
      <c r="H264" s="95" t="s">
        <v>571</v>
      </c>
      <c r="I264" s="95" t="s">
        <v>512</v>
      </c>
      <c r="J264" s="94" t="s">
        <v>94</v>
      </c>
      <c r="K264" s="95">
        <v>0</v>
      </c>
      <c r="L264" s="94" t="str">
        <f t="shared" si="14"/>
        <v>E-Fit-Spa-Spa-Tw7005-Dam-Gen-0</v>
      </c>
      <c r="M264" s="130" t="s">
        <v>572</v>
      </c>
      <c r="N264" s="130" t="s">
        <v>0</v>
      </c>
      <c r="O264" s="96">
        <v>1</v>
      </c>
      <c r="P264" s="130">
        <v>4</v>
      </c>
      <c r="Q264" s="123">
        <f t="shared" si="15"/>
        <v>23.2635020271629</v>
      </c>
      <c r="R264" s="123">
        <v>22.624502027162901</v>
      </c>
      <c r="S264" s="97">
        <f t="shared" si="16"/>
        <v>0.63900000000000001</v>
      </c>
      <c r="T264" s="96"/>
      <c r="U264" s="151">
        <v>1500</v>
      </c>
      <c r="V264" s="130"/>
      <c r="Y264" s="94" t="s">
        <v>390</v>
      </c>
      <c r="Z264" s="94"/>
      <c r="AA264" s="94"/>
      <c r="AB264" s="94" t="s">
        <v>503</v>
      </c>
      <c r="AE264" s="124">
        <v>44228</v>
      </c>
      <c r="AF264" s="94" t="s">
        <v>56</v>
      </c>
    </row>
    <row r="265" spans="1:32" x14ac:dyDescent="0.3">
      <c r="A265" s="130" t="s">
        <v>1657</v>
      </c>
      <c r="B265" s="94" t="s">
        <v>7359</v>
      </c>
      <c r="D265" s="94" t="s">
        <v>49</v>
      </c>
      <c r="E265" s="94" t="s">
        <v>386</v>
      </c>
      <c r="F265" s="94" t="s">
        <v>499</v>
      </c>
      <c r="G265" s="95" t="s">
        <v>499</v>
      </c>
      <c r="H265" s="95" t="s">
        <v>1656</v>
      </c>
      <c r="I265" s="95" t="s">
        <v>512</v>
      </c>
      <c r="J265" s="94" t="s">
        <v>94</v>
      </c>
      <c r="K265" s="95">
        <v>0</v>
      </c>
      <c r="L265" s="94" t="str">
        <f>LEFT(E265,1) &amp;  "-" &amp;LEFT(G265,3) &amp;"-" &amp;LEFT(H265,6) &amp;  "-" &amp; LEFT(I265,3)&amp;"-" &amp;LEFT(J265, 3)&amp;"-" &amp;LEFT(K265,1)</f>
        <v>F-Spa-Tw5705-Dam-Gen-0</v>
      </c>
      <c r="M265" s="130" t="s">
        <v>1657</v>
      </c>
      <c r="N265" s="130" t="s">
        <v>0</v>
      </c>
      <c r="O265" s="96">
        <v>1</v>
      </c>
      <c r="P265" s="130">
        <v>4</v>
      </c>
      <c r="Q265" s="123">
        <f t="shared" si="15"/>
        <v>23.2635020271629</v>
      </c>
      <c r="R265" s="123">
        <v>22.624502027162901</v>
      </c>
      <c r="S265" s="97">
        <f t="shared" si="16"/>
        <v>0.63900000000000001</v>
      </c>
      <c r="T265" s="96"/>
      <c r="U265" s="151">
        <v>1500</v>
      </c>
      <c r="V265" s="130"/>
      <c r="Y265" s="94" t="s">
        <v>390</v>
      </c>
      <c r="Z265" s="94"/>
      <c r="AA265" s="94"/>
      <c r="AB265" s="94" t="s">
        <v>503</v>
      </c>
      <c r="AE265" s="124">
        <v>44228</v>
      </c>
      <c r="AF265" s="94" t="s">
        <v>56</v>
      </c>
    </row>
    <row r="266" spans="1:32" x14ac:dyDescent="0.3">
      <c r="A266" s="130" t="s">
        <v>633</v>
      </c>
      <c r="B266" s="94" t="s">
        <v>7360</v>
      </c>
      <c r="D266" s="94" t="s">
        <v>49</v>
      </c>
      <c r="E266" s="94" t="s">
        <v>386</v>
      </c>
      <c r="F266" s="94" t="s">
        <v>631</v>
      </c>
      <c r="G266" s="95" t="s">
        <v>631</v>
      </c>
      <c r="H266" s="95" t="s">
        <v>430</v>
      </c>
      <c r="I266" s="95" t="s">
        <v>632</v>
      </c>
      <c r="J266" s="94" t="s">
        <v>94</v>
      </c>
      <c r="K266" s="95">
        <v>0</v>
      </c>
      <c r="L266" s="94" t="str">
        <f t="shared" ref="L266:L329" si="17">LEFT(D266,1) &amp; "-" &amp;LEFT(E266,3)&amp; "-" &amp;LEFT(F266,3) &amp; "-" &amp;LEFT(G266,3) &amp;"-" &amp;LEFT(H266,6) &amp;  "-" &amp; LEFT(I266,3)&amp;"-" &amp;LEFT(J266, 3)&amp;"-" &amp;LEFT(K266,1)</f>
        <v>E-Fit-Ten-Ten-GQL6-400-Gen-0</v>
      </c>
      <c r="M266" s="130" t="s">
        <v>633</v>
      </c>
      <c r="N266" s="130" t="s">
        <v>0</v>
      </c>
      <c r="O266" s="96">
        <v>1</v>
      </c>
      <c r="P266" s="130">
        <v>735.4</v>
      </c>
      <c r="Q266" s="123">
        <f t="shared" si="15"/>
        <v>1311.91844794279</v>
      </c>
      <c r="R266" s="97">
        <v>1194.4382979427901</v>
      </c>
      <c r="S266" s="97">
        <f t="shared" si="16"/>
        <v>117.48014999999998</v>
      </c>
      <c r="T266" s="96"/>
      <c r="U266" s="151">
        <v>1500</v>
      </c>
      <c r="V266" s="130"/>
      <c r="Y266" s="94" t="s">
        <v>390</v>
      </c>
      <c r="Z266" s="94"/>
      <c r="AA266" s="94"/>
      <c r="AB266" s="94" t="s">
        <v>634</v>
      </c>
      <c r="AE266" s="124">
        <v>44228</v>
      </c>
      <c r="AF266" s="94" t="s">
        <v>56</v>
      </c>
    </row>
    <row r="267" spans="1:32" x14ac:dyDescent="0.3">
      <c r="A267" s="130" t="s">
        <v>637</v>
      </c>
      <c r="B267" s="94" t="s">
        <v>7360</v>
      </c>
      <c r="D267" s="94" t="s">
        <v>49</v>
      </c>
      <c r="E267" s="94" t="s">
        <v>386</v>
      </c>
      <c r="F267" s="94" t="s">
        <v>631</v>
      </c>
      <c r="G267" s="95" t="s">
        <v>631</v>
      </c>
      <c r="H267" s="95" t="s">
        <v>636</v>
      </c>
      <c r="I267" s="95">
        <v>275</v>
      </c>
      <c r="J267" s="94" t="s">
        <v>94</v>
      </c>
      <c r="K267" s="95">
        <v>0</v>
      </c>
      <c r="L267" s="94" t="str">
        <f t="shared" si="17"/>
        <v>E-Fit-Ten-Ten-GTL12-275-Gen-0</v>
      </c>
      <c r="M267" s="130" t="s">
        <v>637</v>
      </c>
      <c r="N267" s="130" t="s">
        <v>0</v>
      </c>
      <c r="O267" s="96">
        <v>1</v>
      </c>
      <c r="P267" s="130">
        <v>317.5</v>
      </c>
      <c r="Q267" s="123">
        <f t="shared" si="15"/>
        <v>567.08988534111199</v>
      </c>
      <c r="R267" s="97">
        <v>516.36926034111195</v>
      </c>
      <c r="S267" s="97">
        <f t="shared" si="16"/>
        <v>50.720624999999998</v>
      </c>
      <c r="T267" s="96"/>
      <c r="U267" s="151">
        <v>1500</v>
      </c>
      <c r="V267" s="130"/>
      <c r="Y267" s="94" t="s">
        <v>390</v>
      </c>
      <c r="Z267" s="94"/>
      <c r="AA267" s="94"/>
      <c r="AB267" s="94" t="s">
        <v>634</v>
      </c>
      <c r="AE267" s="124">
        <v>44228</v>
      </c>
      <c r="AF267" s="94" t="s">
        <v>56</v>
      </c>
    </row>
    <row r="268" spans="1:32" x14ac:dyDescent="0.3">
      <c r="A268" s="130" t="s">
        <v>639</v>
      </c>
      <c r="B268" s="94" t="s">
        <v>7360</v>
      </c>
      <c r="D268" s="94" t="s">
        <v>49</v>
      </c>
      <c r="E268" s="94" t="s">
        <v>386</v>
      </c>
      <c r="F268" s="94" t="s">
        <v>631</v>
      </c>
      <c r="G268" s="95" t="s">
        <v>631</v>
      </c>
      <c r="H268" s="95" t="s">
        <v>437</v>
      </c>
      <c r="I268" s="95">
        <v>275</v>
      </c>
      <c r="J268" s="94" t="s">
        <v>94</v>
      </c>
      <c r="K268" s="95">
        <v>0</v>
      </c>
      <c r="L268" s="94" t="str">
        <f t="shared" si="17"/>
        <v>E-Fit-Ten-Ten-GTL2-275-Gen-0</v>
      </c>
      <c r="M268" s="130" t="s">
        <v>639</v>
      </c>
      <c r="N268" s="130" t="s">
        <v>0</v>
      </c>
      <c r="O268" s="96">
        <v>1</v>
      </c>
      <c r="P268" s="130">
        <v>293.3</v>
      </c>
      <c r="Q268" s="123">
        <f t="shared" si="15"/>
        <v>524.61859638167107</v>
      </c>
      <c r="R268" s="97">
        <v>477.76392138167103</v>
      </c>
      <c r="S268" s="97">
        <f t="shared" si="16"/>
        <v>46.854675</v>
      </c>
      <c r="T268" s="96"/>
      <c r="U268" s="151">
        <v>1500</v>
      </c>
      <c r="V268" s="130"/>
      <c r="Y268" s="94" t="s">
        <v>390</v>
      </c>
      <c r="Z268" s="94"/>
      <c r="AA268" s="94"/>
      <c r="AB268" s="94" t="s">
        <v>634</v>
      </c>
      <c r="AE268" s="124">
        <v>44228</v>
      </c>
      <c r="AF268" s="94" t="s">
        <v>56</v>
      </c>
    </row>
    <row r="269" spans="1:32" x14ac:dyDescent="0.3">
      <c r="A269" s="130" t="s">
        <v>641</v>
      </c>
      <c r="B269" s="94" t="s">
        <v>7360</v>
      </c>
      <c r="D269" s="94" t="s">
        <v>49</v>
      </c>
      <c r="E269" s="94" t="s">
        <v>386</v>
      </c>
      <c r="F269" s="94" t="s">
        <v>631</v>
      </c>
      <c r="G269" s="95" t="s">
        <v>631</v>
      </c>
      <c r="H269" s="95" t="s">
        <v>437</v>
      </c>
      <c r="I269" s="95" t="s">
        <v>632</v>
      </c>
      <c r="J269" s="94" t="s">
        <v>94</v>
      </c>
      <c r="K269" s="95">
        <v>0</v>
      </c>
      <c r="L269" s="94" t="str">
        <f t="shared" si="17"/>
        <v>E-Fit-Ten-Ten-GTL2-400-Gen-0</v>
      </c>
      <c r="M269" s="130" t="s">
        <v>641</v>
      </c>
      <c r="N269" s="130" t="s">
        <v>0</v>
      </c>
      <c r="O269" s="96">
        <v>1</v>
      </c>
      <c r="P269" s="130">
        <v>386.6</v>
      </c>
      <c r="Q269" s="123">
        <f t="shared" si="15"/>
        <v>689.96691935598903</v>
      </c>
      <c r="R269" s="97">
        <v>628.20756935598899</v>
      </c>
      <c r="S269" s="97">
        <f t="shared" si="16"/>
        <v>61.759349999999998</v>
      </c>
      <c r="T269" s="96"/>
      <c r="U269" s="151">
        <v>1500</v>
      </c>
      <c r="V269" s="130"/>
      <c r="Y269" s="94" t="s">
        <v>390</v>
      </c>
      <c r="Z269" s="94"/>
      <c r="AA269" s="94"/>
      <c r="AB269" s="94" t="s">
        <v>634</v>
      </c>
      <c r="AE269" s="124">
        <v>44228</v>
      </c>
      <c r="AF269" s="94" t="s">
        <v>56</v>
      </c>
    </row>
    <row r="270" spans="1:32" x14ac:dyDescent="0.3">
      <c r="A270" s="130" t="s">
        <v>643</v>
      </c>
      <c r="B270" s="94" t="s">
        <v>7360</v>
      </c>
      <c r="D270" s="94" t="s">
        <v>49</v>
      </c>
      <c r="E270" s="94" t="s">
        <v>386</v>
      </c>
      <c r="F270" s="94" t="s">
        <v>631</v>
      </c>
      <c r="G270" s="95" t="s">
        <v>631</v>
      </c>
      <c r="H270" s="95" t="s">
        <v>437</v>
      </c>
      <c r="I270" s="95" t="s">
        <v>632</v>
      </c>
      <c r="J270" s="94" t="s">
        <v>94</v>
      </c>
      <c r="K270" s="95">
        <v>0</v>
      </c>
      <c r="L270" s="94" t="str">
        <f t="shared" si="17"/>
        <v>E-Fit-Ten-Ten-GTL2-400-Gen-0</v>
      </c>
      <c r="M270" s="130" t="s">
        <v>643</v>
      </c>
      <c r="N270" s="130" t="s">
        <v>0</v>
      </c>
      <c r="O270" s="96">
        <v>1</v>
      </c>
      <c r="P270" s="130">
        <v>337.2</v>
      </c>
      <c r="Q270" s="123">
        <f t="shared" si="15"/>
        <v>601.41064702255505</v>
      </c>
      <c r="R270" s="97">
        <v>547.54294702255504</v>
      </c>
      <c r="S270" s="97">
        <f t="shared" si="16"/>
        <v>53.867699999999999</v>
      </c>
      <c r="T270" s="96"/>
      <c r="U270" s="151">
        <v>1500</v>
      </c>
      <c r="V270" s="130"/>
      <c r="Y270" s="94" t="s">
        <v>390</v>
      </c>
      <c r="Z270" s="94"/>
      <c r="AA270" s="94"/>
      <c r="AB270" s="94" t="s">
        <v>634</v>
      </c>
      <c r="AE270" s="124">
        <v>44228</v>
      </c>
      <c r="AF270" s="94" t="s">
        <v>56</v>
      </c>
    </row>
    <row r="271" spans="1:32" x14ac:dyDescent="0.3">
      <c r="A271" s="130" t="s">
        <v>645</v>
      </c>
      <c r="B271" s="94" t="s">
        <v>7360</v>
      </c>
      <c r="D271" s="94" t="s">
        <v>49</v>
      </c>
      <c r="E271" s="94" t="s">
        <v>386</v>
      </c>
      <c r="F271" s="94" t="s">
        <v>631</v>
      </c>
      <c r="G271" s="95" t="s">
        <v>631</v>
      </c>
      <c r="H271" s="95" t="s">
        <v>437</v>
      </c>
      <c r="I271" s="95">
        <v>400</v>
      </c>
      <c r="J271" s="94" t="s">
        <v>94</v>
      </c>
      <c r="K271" s="95">
        <v>0</v>
      </c>
      <c r="L271" s="94" t="str">
        <f t="shared" si="17"/>
        <v>E-Fit-Ten-Ten-GTL2-400-Gen-0</v>
      </c>
      <c r="M271" s="130" t="s">
        <v>645</v>
      </c>
      <c r="N271" s="130" t="s">
        <v>0</v>
      </c>
      <c r="O271" s="96">
        <v>1</v>
      </c>
      <c r="P271" s="130">
        <v>339.4</v>
      </c>
      <c r="Q271" s="123">
        <f t="shared" si="15"/>
        <v>604.94330920504501</v>
      </c>
      <c r="R271" s="97">
        <v>550.724159205045</v>
      </c>
      <c r="S271" s="97">
        <f t="shared" si="16"/>
        <v>54.219149999999992</v>
      </c>
      <c r="T271" s="96"/>
      <c r="U271" s="151">
        <v>1500</v>
      </c>
      <c r="V271" s="130"/>
      <c r="Y271" s="94" t="s">
        <v>390</v>
      </c>
      <c r="Z271" s="94"/>
      <c r="AA271" s="94"/>
      <c r="AB271" s="94" t="s">
        <v>634</v>
      </c>
      <c r="AE271" s="124">
        <v>44228</v>
      </c>
      <c r="AF271" s="94" t="s">
        <v>56</v>
      </c>
    </row>
    <row r="272" spans="1:32" x14ac:dyDescent="0.3">
      <c r="A272" s="130" t="s">
        <v>647</v>
      </c>
      <c r="B272" s="94" t="s">
        <v>7360</v>
      </c>
      <c r="D272" s="94" t="s">
        <v>49</v>
      </c>
      <c r="E272" s="94" t="s">
        <v>386</v>
      </c>
      <c r="F272" s="94" t="s">
        <v>631</v>
      </c>
      <c r="G272" s="95" t="s">
        <v>631</v>
      </c>
      <c r="H272" s="95" t="s">
        <v>437</v>
      </c>
      <c r="I272" s="95">
        <v>400</v>
      </c>
      <c r="J272" s="94" t="s">
        <v>94</v>
      </c>
      <c r="K272" s="95">
        <v>0</v>
      </c>
      <c r="L272" s="94" t="str">
        <f t="shared" si="17"/>
        <v>E-Fit-Ten-Ten-GTL2-400-Gen-0</v>
      </c>
      <c r="M272" s="130" t="s">
        <v>647</v>
      </c>
      <c r="N272" s="130" t="s">
        <v>0</v>
      </c>
      <c r="O272" s="96">
        <v>1</v>
      </c>
      <c r="P272" s="130">
        <v>386.4</v>
      </c>
      <c r="Q272" s="123">
        <f t="shared" si="15"/>
        <v>690.05770405973703</v>
      </c>
      <c r="R272" s="97">
        <v>628.33030405973705</v>
      </c>
      <c r="S272" s="97">
        <f t="shared" si="16"/>
        <v>61.727399999999989</v>
      </c>
      <c r="T272" s="96"/>
      <c r="U272" s="151">
        <v>1500</v>
      </c>
      <c r="V272" s="130"/>
      <c r="Y272" s="94" t="s">
        <v>390</v>
      </c>
      <c r="Z272" s="94"/>
      <c r="AA272" s="94"/>
      <c r="AB272" s="94" t="s">
        <v>634</v>
      </c>
      <c r="AE272" s="124">
        <v>44228</v>
      </c>
      <c r="AF272" s="94" t="s">
        <v>56</v>
      </c>
    </row>
    <row r="273" spans="1:32" x14ac:dyDescent="0.3">
      <c r="A273" s="130" t="s">
        <v>649</v>
      </c>
      <c r="B273" s="94" t="s">
        <v>7360</v>
      </c>
      <c r="D273" s="94" t="s">
        <v>49</v>
      </c>
      <c r="E273" s="94" t="s">
        <v>386</v>
      </c>
      <c r="F273" s="94" t="s">
        <v>631</v>
      </c>
      <c r="G273" s="95" t="s">
        <v>631</v>
      </c>
      <c r="H273" s="95" t="s">
        <v>440</v>
      </c>
      <c r="I273" s="95" t="s">
        <v>632</v>
      </c>
      <c r="J273" s="94" t="s">
        <v>94</v>
      </c>
      <c r="K273" s="95">
        <v>0</v>
      </c>
      <c r="L273" s="94" t="str">
        <f t="shared" si="17"/>
        <v>E-Fit-Ten-Ten-GTL681-400-Gen-0</v>
      </c>
      <c r="M273" s="130" t="s">
        <v>649</v>
      </c>
      <c r="N273" s="130" t="s">
        <v>0</v>
      </c>
      <c r="O273" s="96">
        <v>1</v>
      </c>
      <c r="P273" s="130">
        <v>623.5</v>
      </c>
      <c r="Q273" s="123">
        <f t="shared" si="15"/>
        <v>1113.08211187404</v>
      </c>
      <c r="R273" s="97">
        <v>1013.47798687404</v>
      </c>
      <c r="S273" s="97">
        <f t="shared" si="16"/>
        <v>99.60412500000001</v>
      </c>
      <c r="T273" s="96"/>
      <c r="U273" s="151">
        <v>1500</v>
      </c>
      <c r="V273" s="130"/>
      <c r="Y273" s="94" t="s">
        <v>390</v>
      </c>
      <c r="Z273" s="94"/>
      <c r="AA273" s="94"/>
      <c r="AB273" s="94" t="s">
        <v>634</v>
      </c>
      <c r="AE273" s="124">
        <v>44228</v>
      </c>
      <c r="AF273" s="94" t="s">
        <v>56</v>
      </c>
    </row>
    <row r="274" spans="1:32" x14ac:dyDescent="0.3">
      <c r="A274" s="130" t="s">
        <v>651</v>
      </c>
      <c r="B274" s="94" t="s">
        <v>7360</v>
      </c>
      <c r="D274" s="94" t="s">
        <v>49</v>
      </c>
      <c r="E274" s="94" t="s">
        <v>386</v>
      </c>
      <c r="F274" s="94" t="s">
        <v>631</v>
      </c>
      <c r="G274" s="95" t="s">
        <v>631</v>
      </c>
      <c r="H274" s="95" t="s">
        <v>440</v>
      </c>
      <c r="I274" s="95" t="s">
        <v>632</v>
      </c>
      <c r="J274" s="94" t="s">
        <v>94</v>
      </c>
      <c r="K274" s="95">
        <v>0</v>
      </c>
      <c r="L274" s="94" t="str">
        <f t="shared" si="17"/>
        <v>E-Fit-Ten-Ten-GTL681-400-Gen-0</v>
      </c>
      <c r="M274" s="130" t="s">
        <v>651</v>
      </c>
      <c r="N274" s="130" t="s">
        <v>0</v>
      </c>
      <c r="O274" s="96">
        <v>1</v>
      </c>
      <c r="P274" s="130">
        <v>453.5</v>
      </c>
      <c r="Q274" s="123">
        <f t="shared" si="15"/>
        <v>709.9815018457</v>
      </c>
      <c r="R274" s="97">
        <v>637.53487684569996</v>
      </c>
      <c r="S274" s="97">
        <f t="shared" si="16"/>
        <v>72.446624999999997</v>
      </c>
      <c r="T274" s="96"/>
      <c r="U274" s="151">
        <v>1500</v>
      </c>
      <c r="V274" s="130"/>
      <c r="Y274" s="94" t="s">
        <v>390</v>
      </c>
      <c r="Z274" s="94"/>
      <c r="AA274" s="94"/>
      <c r="AB274" s="94" t="s">
        <v>634</v>
      </c>
      <c r="AE274" s="124">
        <v>44228</v>
      </c>
      <c r="AF274" s="94" t="s">
        <v>56</v>
      </c>
    </row>
    <row r="275" spans="1:32" x14ac:dyDescent="0.3">
      <c r="A275" s="130" t="s">
        <v>653</v>
      </c>
      <c r="B275" s="94" t="s">
        <v>7360</v>
      </c>
      <c r="D275" s="94" t="s">
        <v>49</v>
      </c>
      <c r="E275" s="94" t="s">
        <v>386</v>
      </c>
      <c r="F275" s="94" t="s">
        <v>631</v>
      </c>
      <c r="G275" s="95" t="s">
        <v>631</v>
      </c>
      <c r="H275" s="95" t="s">
        <v>440</v>
      </c>
      <c r="I275" s="95" t="s">
        <v>632</v>
      </c>
      <c r="J275" s="94" t="s">
        <v>94</v>
      </c>
      <c r="K275" s="95">
        <v>0</v>
      </c>
      <c r="L275" s="94" t="str">
        <f t="shared" si="17"/>
        <v>E-Fit-Ten-Ten-GTL681-400-Gen-0</v>
      </c>
      <c r="M275" s="130" t="s">
        <v>653</v>
      </c>
      <c r="N275" s="130" t="s">
        <v>0</v>
      </c>
      <c r="O275" s="96">
        <v>1</v>
      </c>
      <c r="P275" s="130">
        <v>453.5</v>
      </c>
      <c r="Q275" s="123">
        <f t="shared" si="15"/>
        <v>808.23046209035408</v>
      </c>
      <c r="R275" s="97">
        <v>735.78383709035404</v>
      </c>
      <c r="S275" s="97">
        <f t="shared" si="16"/>
        <v>72.446624999999997</v>
      </c>
      <c r="T275" s="96"/>
      <c r="U275" s="151">
        <v>1500</v>
      </c>
      <c r="V275" s="130"/>
      <c r="Y275" s="94" t="s">
        <v>390</v>
      </c>
      <c r="Z275" s="94"/>
      <c r="AA275" s="94"/>
      <c r="AB275" s="94" t="s">
        <v>634</v>
      </c>
      <c r="AE275" s="124">
        <v>44228</v>
      </c>
      <c r="AF275" s="94" t="s">
        <v>56</v>
      </c>
    </row>
    <row r="276" spans="1:32" x14ac:dyDescent="0.3">
      <c r="A276" s="130" t="s">
        <v>655</v>
      </c>
      <c r="B276" s="94" t="s">
        <v>7360</v>
      </c>
      <c r="D276" s="94" t="s">
        <v>49</v>
      </c>
      <c r="E276" s="94" t="s">
        <v>386</v>
      </c>
      <c r="F276" s="94" t="s">
        <v>631</v>
      </c>
      <c r="G276" s="95" t="s">
        <v>631</v>
      </c>
      <c r="H276" s="95" t="s">
        <v>440</v>
      </c>
      <c r="I276" s="95">
        <v>400</v>
      </c>
      <c r="J276" s="94" t="s">
        <v>94</v>
      </c>
      <c r="K276" s="95">
        <v>0</v>
      </c>
      <c r="L276" s="94" t="str">
        <f t="shared" si="17"/>
        <v>E-Fit-Ten-Ten-GTL681-400-Gen-0</v>
      </c>
      <c r="M276" s="130" t="s">
        <v>655</v>
      </c>
      <c r="N276" s="130" t="s">
        <v>0</v>
      </c>
      <c r="O276" s="96">
        <v>1</v>
      </c>
      <c r="P276" s="130">
        <v>411.1</v>
      </c>
      <c r="Q276" s="123">
        <f t="shared" si="15"/>
        <v>732.29909766926596</v>
      </c>
      <c r="R276" s="97">
        <v>666.62587266926596</v>
      </c>
      <c r="S276" s="97">
        <f t="shared" si="16"/>
        <v>65.673225000000002</v>
      </c>
      <c r="T276" s="96"/>
      <c r="U276" s="151">
        <v>1500</v>
      </c>
      <c r="V276" s="130"/>
      <c r="Y276" s="94" t="s">
        <v>390</v>
      </c>
      <c r="Z276" s="94"/>
      <c r="AA276" s="94"/>
      <c r="AB276" s="94" t="s">
        <v>634</v>
      </c>
      <c r="AE276" s="124">
        <v>44228</v>
      </c>
      <c r="AF276" s="94" t="s">
        <v>56</v>
      </c>
    </row>
    <row r="277" spans="1:32" x14ac:dyDescent="0.3">
      <c r="A277" s="130" t="s">
        <v>657</v>
      </c>
      <c r="B277" s="94" t="s">
        <v>7360</v>
      </c>
      <c r="D277" s="94" t="s">
        <v>49</v>
      </c>
      <c r="E277" s="94" t="s">
        <v>386</v>
      </c>
      <c r="F277" s="94" t="s">
        <v>631</v>
      </c>
      <c r="G277" s="95" t="s">
        <v>631</v>
      </c>
      <c r="H277" s="95" t="s">
        <v>443</v>
      </c>
      <c r="I277" s="95">
        <v>400</v>
      </c>
      <c r="J277" s="94" t="s">
        <v>94</v>
      </c>
      <c r="K277" s="95">
        <v>0</v>
      </c>
      <c r="L277" s="94" t="str">
        <f t="shared" si="17"/>
        <v>E-Fit-Ten-Ten-GTL68-400-Gen-0</v>
      </c>
      <c r="M277" s="130" t="s">
        <v>657</v>
      </c>
      <c r="N277" s="130" t="s">
        <v>0</v>
      </c>
      <c r="O277" s="96">
        <v>1</v>
      </c>
      <c r="P277" s="130">
        <v>404.3</v>
      </c>
      <c r="Q277" s="123">
        <f t="shared" si="15"/>
        <v>720.42187400152693</v>
      </c>
      <c r="R277" s="97">
        <v>655.83494900152698</v>
      </c>
      <c r="S277" s="97">
        <f t="shared" si="16"/>
        <v>64.586925000000008</v>
      </c>
      <c r="T277" s="96"/>
      <c r="U277" s="151">
        <v>1500</v>
      </c>
      <c r="V277" s="130"/>
      <c r="Y277" s="94" t="s">
        <v>390</v>
      </c>
      <c r="Z277" s="94"/>
      <c r="AA277" s="94"/>
      <c r="AB277" s="94" t="s">
        <v>634</v>
      </c>
      <c r="AE277" s="124">
        <v>44228</v>
      </c>
      <c r="AF277" s="94" t="s">
        <v>56</v>
      </c>
    </row>
    <row r="278" spans="1:32" x14ac:dyDescent="0.3">
      <c r="A278" s="130" t="s">
        <v>659</v>
      </c>
      <c r="B278" s="94" t="s">
        <v>7360</v>
      </c>
      <c r="D278" s="94" t="s">
        <v>49</v>
      </c>
      <c r="E278" s="94" t="s">
        <v>386</v>
      </c>
      <c r="F278" s="94" t="s">
        <v>631</v>
      </c>
      <c r="G278" s="95" t="s">
        <v>631</v>
      </c>
      <c r="H278" s="95" t="s">
        <v>486</v>
      </c>
      <c r="I278" s="95">
        <v>275</v>
      </c>
      <c r="J278" s="94" t="s">
        <v>94</v>
      </c>
      <c r="K278" s="95">
        <v>0</v>
      </c>
      <c r="L278" s="94" t="str">
        <f t="shared" si="17"/>
        <v>E-Fit-Ten-Ten-GTL8-275-Gen-0</v>
      </c>
      <c r="M278" s="130" t="s">
        <v>659</v>
      </c>
      <c r="N278" s="130" t="s">
        <v>0</v>
      </c>
      <c r="O278" s="96">
        <v>1</v>
      </c>
      <c r="P278" s="130">
        <v>276</v>
      </c>
      <c r="Q278" s="123">
        <f t="shared" si="15"/>
        <v>492.307251279154</v>
      </c>
      <c r="R278" s="97">
        <v>448.21625127915399</v>
      </c>
      <c r="S278" s="97">
        <f t="shared" si="16"/>
        <v>44.091000000000008</v>
      </c>
      <c r="T278" s="96"/>
      <c r="U278" s="151">
        <v>1500</v>
      </c>
      <c r="V278" s="130"/>
      <c r="Y278" s="94" t="s">
        <v>390</v>
      </c>
      <c r="Z278" s="94"/>
      <c r="AA278" s="94"/>
      <c r="AB278" s="94" t="s">
        <v>634</v>
      </c>
      <c r="AE278" s="124">
        <v>44228</v>
      </c>
      <c r="AF278" s="94" t="s">
        <v>56</v>
      </c>
    </row>
    <row r="279" spans="1:32" x14ac:dyDescent="0.3">
      <c r="A279" s="130" t="s">
        <v>661</v>
      </c>
      <c r="B279" s="94" t="s">
        <v>7360</v>
      </c>
      <c r="D279" s="94" t="s">
        <v>49</v>
      </c>
      <c r="E279" s="94" t="s">
        <v>386</v>
      </c>
      <c r="F279" s="94" t="s">
        <v>631</v>
      </c>
      <c r="G279" s="95" t="s">
        <v>631</v>
      </c>
      <c r="H279" s="95" t="s">
        <v>486</v>
      </c>
      <c r="I279" s="95">
        <v>400</v>
      </c>
      <c r="J279" s="94" t="s">
        <v>94</v>
      </c>
      <c r="K279" s="95">
        <v>0</v>
      </c>
      <c r="L279" s="94" t="str">
        <f t="shared" si="17"/>
        <v>E-Fit-Ten-Ten-GTL8-400-Gen-0</v>
      </c>
      <c r="M279" s="130" t="s">
        <v>661</v>
      </c>
      <c r="N279" s="130" t="s">
        <v>0</v>
      </c>
      <c r="O279" s="96">
        <v>1</v>
      </c>
      <c r="P279" s="130">
        <v>412.7</v>
      </c>
      <c r="Q279" s="123">
        <f t="shared" si="15"/>
        <v>735.64910804470401</v>
      </c>
      <c r="R279" s="97">
        <v>669.72028304470405</v>
      </c>
      <c r="S279" s="97">
        <f t="shared" si="16"/>
        <v>65.928825000000003</v>
      </c>
      <c r="T279" s="96"/>
      <c r="U279" s="151">
        <v>1500</v>
      </c>
      <c r="V279" s="130"/>
      <c r="Y279" s="94" t="s">
        <v>390</v>
      </c>
      <c r="Z279" s="94"/>
      <c r="AA279" s="94"/>
      <c r="AB279" s="94" t="s">
        <v>634</v>
      </c>
      <c r="AE279" s="124">
        <v>44228</v>
      </c>
      <c r="AF279" s="94" t="s">
        <v>56</v>
      </c>
    </row>
    <row r="280" spans="1:32" x14ac:dyDescent="0.3">
      <c r="A280" s="130" t="s">
        <v>663</v>
      </c>
      <c r="B280" s="94" t="s">
        <v>7360</v>
      </c>
      <c r="D280" s="94" t="s">
        <v>49</v>
      </c>
      <c r="E280" s="94" t="s">
        <v>386</v>
      </c>
      <c r="F280" s="94" t="s">
        <v>631</v>
      </c>
      <c r="G280" s="95" t="s">
        <v>631</v>
      </c>
      <c r="H280" s="95" t="s">
        <v>452</v>
      </c>
      <c r="I280" s="95">
        <v>400</v>
      </c>
      <c r="J280" s="94" t="s">
        <v>94</v>
      </c>
      <c r="K280" s="95">
        <v>0</v>
      </c>
      <c r="L280" s="94" t="str">
        <f t="shared" si="17"/>
        <v>E-Fit-Ten-Ten-GTrL61-400-Gen-0</v>
      </c>
      <c r="M280" s="130" t="s">
        <v>663</v>
      </c>
      <c r="N280" s="130" t="s">
        <v>0</v>
      </c>
      <c r="O280" s="96">
        <v>1</v>
      </c>
      <c r="P280" s="130">
        <v>1070.2</v>
      </c>
      <c r="Q280" s="123">
        <f t="shared" si="15"/>
        <v>1915.8948717017299</v>
      </c>
      <c r="R280" s="97">
        <v>1744.93042170173</v>
      </c>
      <c r="S280" s="97">
        <f t="shared" si="16"/>
        <v>170.96445</v>
      </c>
      <c r="T280" s="96"/>
      <c r="U280" s="151">
        <v>1500</v>
      </c>
      <c r="V280" s="130"/>
      <c r="Y280" s="94" t="s">
        <v>390</v>
      </c>
      <c r="Z280" s="94"/>
      <c r="AA280" s="94"/>
      <c r="AB280" s="94" t="s">
        <v>634</v>
      </c>
      <c r="AE280" s="124">
        <v>44228</v>
      </c>
      <c r="AF280" s="94" t="s">
        <v>56</v>
      </c>
    </row>
    <row r="281" spans="1:32" x14ac:dyDescent="0.3">
      <c r="A281" s="130" t="s">
        <v>665</v>
      </c>
      <c r="B281" s="94" t="s">
        <v>7360</v>
      </c>
      <c r="D281" s="94" t="s">
        <v>49</v>
      </c>
      <c r="E281" s="94" t="s">
        <v>386</v>
      </c>
      <c r="F281" s="94" t="s">
        <v>631</v>
      </c>
      <c r="G281" s="95" t="s">
        <v>631</v>
      </c>
      <c r="H281" s="95" t="s">
        <v>455</v>
      </c>
      <c r="I281" s="95">
        <v>400</v>
      </c>
      <c r="J281" s="94" t="s">
        <v>94</v>
      </c>
      <c r="K281" s="95">
        <v>0</v>
      </c>
      <c r="L281" s="94" t="str">
        <f t="shared" si="17"/>
        <v>E-Fit-Ten-Ten-GTrL6-400-Gen-0</v>
      </c>
      <c r="M281" s="130" t="s">
        <v>665</v>
      </c>
      <c r="N281" s="130" t="s">
        <v>0</v>
      </c>
      <c r="O281" s="96">
        <v>1</v>
      </c>
      <c r="P281" s="130">
        <v>1089.3</v>
      </c>
      <c r="Q281" s="123">
        <f t="shared" si="15"/>
        <v>1950.3586124666399</v>
      </c>
      <c r="R281" s="97">
        <v>1776.34293746664</v>
      </c>
      <c r="S281" s="97">
        <f t="shared" si="16"/>
        <v>174.01567499999999</v>
      </c>
      <c r="T281" s="96"/>
      <c r="U281" s="151">
        <v>1500</v>
      </c>
      <c r="V281" s="130"/>
      <c r="Y281" s="94" t="s">
        <v>390</v>
      </c>
      <c r="Z281" s="94"/>
      <c r="AA281" s="94"/>
      <c r="AB281" s="94" t="s">
        <v>634</v>
      </c>
      <c r="AE281" s="124">
        <v>44228</v>
      </c>
      <c r="AF281" s="94" t="s">
        <v>56</v>
      </c>
    </row>
    <row r="282" spans="1:32" x14ac:dyDescent="0.3">
      <c r="A282" s="130" t="s">
        <v>668</v>
      </c>
      <c r="B282" s="94" t="s">
        <v>7360</v>
      </c>
      <c r="D282" s="94" t="s">
        <v>49</v>
      </c>
      <c r="E282" s="94" t="s">
        <v>386</v>
      </c>
      <c r="F282" s="94" t="s">
        <v>631</v>
      </c>
      <c r="G282" s="95" t="s">
        <v>631</v>
      </c>
      <c r="H282" s="95" t="s">
        <v>667</v>
      </c>
      <c r="I282" s="95">
        <v>400</v>
      </c>
      <c r="J282" s="94" t="s">
        <v>94</v>
      </c>
      <c r="K282" s="95">
        <v>0</v>
      </c>
      <c r="L282" s="94" t="str">
        <f t="shared" si="17"/>
        <v>E-Fit-Ten-Ten-GTrL8-400-Gen-0</v>
      </c>
      <c r="M282" s="130" t="s">
        <v>668</v>
      </c>
      <c r="N282" s="130" t="s">
        <v>0</v>
      </c>
      <c r="O282" s="96">
        <v>1</v>
      </c>
      <c r="P282" s="130">
        <v>1054.2</v>
      </c>
      <c r="Q282" s="123">
        <f t="shared" si="15"/>
        <v>1886.93231695748</v>
      </c>
      <c r="R282" s="97">
        <v>1718.5238669574801</v>
      </c>
      <c r="S282" s="97">
        <f t="shared" si="16"/>
        <v>168.40844999999999</v>
      </c>
      <c r="T282" s="96"/>
      <c r="U282" s="151">
        <v>1500</v>
      </c>
      <c r="V282" s="130"/>
      <c r="Y282" s="94" t="s">
        <v>390</v>
      </c>
      <c r="Z282" s="94"/>
      <c r="AA282" s="94"/>
      <c r="AB282" s="94" t="s">
        <v>634</v>
      </c>
      <c r="AE282" s="124">
        <v>44228</v>
      </c>
      <c r="AF282" s="94" t="s">
        <v>56</v>
      </c>
    </row>
    <row r="283" spans="1:32" x14ac:dyDescent="0.3">
      <c r="A283" s="130" t="s">
        <v>671</v>
      </c>
      <c r="B283" s="94" t="s">
        <v>7360</v>
      </c>
      <c r="D283" s="94" t="s">
        <v>49</v>
      </c>
      <c r="E283" s="94" t="s">
        <v>386</v>
      </c>
      <c r="F283" s="94" t="s">
        <v>631</v>
      </c>
      <c r="G283" s="95" t="s">
        <v>631</v>
      </c>
      <c r="H283" s="95" t="s">
        <v>670</v>
      </c>
      <c r="I283" s="95">
        <v>400</v>
      </c>
      <c r="J283" s="94" t="s">
        <v>94</v>
      </c>
      <c r="K283" s="95">
        <v>0</v>
      </c>
      <c r="L283" s="94" t="str">
        <f t="shared" si="17"/>
        <v>E-Fit-Ten-Ten-PQL6-400-Gen-0</v>
      </c>
      <c r="M283" s="130" t="s">
        <v>671</v>
      </c>
      <c r="N283" s="130" t="s">
        <v>0</v>
      </c>
      <c r="O283" s="96">
        <v>1</v>
      </c>
      <c r="P283" s="130">
        <v>768</v>
      </c>
      <c r="Q283" s="123">
        <f t="shared" si="15"/>
        <v>1112.7737447688601</v>
      </c>
      <c r="R283" s="97">
        <v>990.08574476885997</v>
      </c>
      <c r="S283" s="97">
        <f t="shared" si="16"/>
        <v>122.688</v>
      </c>
      <c r="T283" s="96"/>
      <c r="U283" s="151">
        <v>1500</v>
      </c>
      <c r="V283" s="130"/>
      <c r="Y283" s="94" t="s">
        <v>390</v>
      </c>
      <c r="Z283" s="94"/>
      <c r="AA283" s="94"/>
      <c r="AB283" s="94" t="s">
        <v>634</v>
      </c>
      <c r="AE283" s="124">
        <v>44228</v>
      </c>
      <c r="AF283" s="94" t="s">
        <v>56</v>
      </c>
    </row>
    <row r="284" spans="1:32" x14ac:dyDescent="0.3">
      <c r="A284" s="130" t="s">
        <v>673</v>
      </c>
      <c r="B284" s="94" t="s">
        <v>7360</v>
      </c>
      <c r="D284" s="94" t="s">
        <v>49</v>
      </c>
      <c r="E284" s="94" t="s">
        <v>386</v>
      </c>
      <c r="F284" s="94" t="s">
        <v>631</v>
      </c>
      <c r="G284" s="95" t="s">
        <v>631</v>
      </c>
      <c r="H284" s="95" t="s">
        <v>458</v>
      </c>
      <c r="I284" s="95">
        <v>275</v>
      </c>
      <c r="J284" s="94" t="s">
        <v>94</v>
      </c>
      <c r="K284" s="95">
        <v>0</v>
      </c>
      <c r="L284" s="94" t="str">
        <f t="shared" si="17"/>
        <v>E-Fit-Ten-Ten-PTL2-275-Gen-0</v>
      </c>
      <c r="M284" s="130" t="s">
        <v>673</v>
      </c>
      <c r="N284" s="130" t="s">
        <v>0</v>
      </c>
      <c r="O284" s="96">
        <v>1</v>
      </c>
      <c r="P284" s="130">
        <v>364</v>
      </c>
      <c r="Q284" s="123">
        <f t="shared" si="15"/>
        <v>511.16088705767299</v>
      </c>
      <c r="R284" s="97">
        <v>453.01188705767299</v>
      </c>
      <c r="S284" s="97">
        <f t="shared" si="16"/>
        <v>58.149000000000001</v>
      </c>
      <c r="T284" s="96"/>
      <c r="U284" s="151">
        <v>1500</v>
      </c>
      <c r="V284" s="130"/>
      <c r="Y284" s="94" t="s">
        <v>390</v>
      </c>
      <c r="Z284" s="94"/>
      <c r="AA284" s="94"/>
      <c r="AB284" s="94" t="s">
        <v>634</v>
      </c>
      <c r="AE284" s="124">
        <v>44228</v>
      </c>
      <c r="AF284" s="94" t="s">
        <v>56</v>
      </c>
    </row>
    <row r="285" spans="1:32" x14ac:dyDescent="0.3">
      <c r="A285" s="130" t="s">
        <v>675</v>
      </c>
      <c r="B285" s="94" t="s">
        <v>7360</v>
      </c>
      <c r="D285" s="94" t="s">
        <v>49</v>
      </c>
      <c r="E285" s="94" t="s">
        <v>386</v>
      </c>
      <c r="F285" s="94" t="s">
        <v>631</v>
      </c>
      <c r="G285" s="95" t="s">
        <v>631</v>
      </c>
      <c r="H285" s="95" t="s">
        <v>458</v>
      </c>
      <c r="I285" s="95" t="s">
        <v>632</v>
      </c>
      <c r="J285" s="94" t="s">
        <v>94</v>
      </c>
      <c r="K285" s="95">
        <v>0</v>
      </c>
      <c r="L285" s="94" t="str">
        <f t="shared" si="17"/>
        <v>E-Fit-Ten-Ten-PTL2-400-Gen-0</v>
      </c>
      <c r="M285" s="130" t="s">
        <v>675</v>
      </c>
      <c r="N285" s="130" t="s">
        <v>0</v>
      </c>
      <c r="O285" s="96">
        <v>1</v>
      </c>
      <c r="P285" s="130">
        <v>436</v>
      </c>
      <c r="Q285" s="123">
        <f t="shared" si="15"/>
        <v>612.38121328149191</v>
      </c>
      <c r="R285" s="97">
        <v>542.73021328149196</v>
      </c>
      <c r="S285" s="97">
        <f t="shared" si="16"/>
        <v>69.650999999999996</v>
      </c>
      <c r="T285" s="96"/>
      <c r="U285" s="151">
        <v>1500</v>
      </c>
      <c r="V285" s="130"/>
      <c r="Y285" s="94" t="s">
        <v>390</v>
      </c>
      <c r="Z285" s="94"/>
      <c r="AA285" s="94"/>
      <c r="AB285" s="94" t="s">
        <v>634</v>
      </c>
      <c r="AE285" s="124">
        <v>44228</v>
      </c>
      <c r="AF285" s="94" t="s">
        <v>56</v>
      </c>
    </row>
    <row r="286" spans="1:32" x14ac:dyDescent="0.3">
      <c r="A286" s="130" t="s">
        <v>677</v>
      </c>
      <c r="B286" s="94" t="s">
        <v>7360</v>
      </c>
      <c r="D286" s="94" t="s">
        <v>49</v>
      </c>
      <c r="E286" s="94" t="s">
        <v>386</v>
      </c>
      <c r="F286" s="94" t="s">
        <v>631</v>
      </c>
      <c r="G286" s="95" t="s">
        <v>631</v>
      </c>
      <c r="H286" s="95" t="s">
        <v>458</v>
      </c>
      <c r="I286" s="95">
        <v>400</v>
      </c>
      <c r="J286" s="94" t="s">
        <v>94</v>
      </c>
      <c r="K286" s="95">
        <v>0</v>
      </c>
      <c r="L286" s="94" t="str">
        <f t="shared" si="17"/>
        <v>E-Fit-Ten-Ten-PTL2-400-Gen-0</v>
      </c>
      <c r="M286" s="130" t="s">
        <v>677</v>
      </c>
      <c r="N286" s="130" t="s">
        <v>0</v>
      </c>
      <c r="O286" s="96">
        <v>1</v>
      </c>
      <c r="P286" s="130">
        <v>435.8</v>
      </c>
      <c r="Q286" s="123">
        <f t="shared" si="15"/>
        <v>612.471997985239</v>
      </c>
      <c r="R286" s="97">
        <v>542.85294798523898</v>
      </c>
      <c r="S286" s="97">
        <f t="shared" si="16"/>
        <v>69.619050000000001</v>
      </c>
      <c r="T286" s="96"/>
      <c r="U286" s="151">
        <v>1500</v>
      </c>
      <c r="V286" s="130"/>
      <c r="Y286" s="94" t="s">
        <v>390</v>
      </c>
      <c r="Z286" s="94"/>
      <c r="AA286" s="94"/>
      <c r="AB286" s="94" t="s">
        <v>634</v>
      </c>
      <c r="AE286" s="124">
        <v>44228</v>
      </c>
      <c r="AF286" s="94" t="s">
        <v>56</v>
      </c>
    </row>
    <row r="287" spans="1:32" x14ac:dyDescent="0.3">
      <c r="A287" s="130" t="s">
        <v>680</v>
      </c>
      <c r="B287" s="94" t="s">
        <v>7360</v>
      </c>
      <c r="D287" s="94" t="s">
        <v>49</v>
      </c>
      <c r="E287" s="94" t="s">
        <v>386</v>
      </c>
      <c r="F287" s="94" t="s">
        <v>631</v>
      </c>
      <c r="G287" s="95" t="s">
        <v>631</v>
      </c>
      <c r="H287" s="95" t="s">
        <v>679</v>
      </c>
      <c r="I287" s="95">
        <v>400</v>
      </c>
      <c r="J287" s="94" t="s">
        <v>94</v>
      </c>
      <c r="K287" s="95">
        <v>0</v>
      </c>
      <c r="L287" s="94" t="str">
        <f t="shared" si="17"/>
        <v>E-Fit-Ten-Ten-PTL6L8-400-Gen-0</v>
      </c>
      <c r="M287" s="130" t="s">
        <v>680</v>
      </c>
      <c r="N287" s="130" t="s">
        <v>0</v>
      </c>
      <c r="O287" s="96">
        <v>1</v>
      </c>
      <c r="P287" s="130">
        <v>533.5</v>
      </c>
      <c r="Q287" s="123">
        <f t="shared" si="15"/>
        <v>627.95683828149197</v>
      </c>
      <c r="R287" s="97">
        <v>542.73021328149196</v>
      </c>
      <c r="S287" s="97">
        <f t="shared" si="16"/>
        <v>85.226624999999999</v>
      </c>
      <c r="T287" s="96"/>
      <c r="U287" s="151">
        <v>1500</v>
      </c>
      <c r="V287" s="130"/>
      <c r="Y287" s="94" t="s">
        <v>390</v>
      </c>
      <c r="Z287" s="94"/>
      <c r="AA287" s="94"/>
      <c r="AB287" s="94" t="s">
        <v>634</v>
      </c>
      <c r="AE287" s="124">
        <v>44228</v>
      </c>
      <c r="AF287" s="94" t="s">
        <v>56</v>
      </c>
    </row>
    <row r="288" spans="1:32" x14ac:dyDescent="0.3">
      <c r="A288" s="130" t="s">
        <v>682</v>
      </c>
      <c r="B288" s="94" t="s">
        <v>7360</v>
      </c>
      <c r="D288" s="94" t="s">
        <v>49</v>
      </c>
      <c r="E288" s="94" t="s">
        <v>386</v>
      </c>
      <c r="F288" s="94" t="s">
        <v>631</v>
      </c>
      <c r="G288" s="95" t="s">
        <v>631</v>
      </c>
      <c r="H288" s="95" t="s">
        <v>470</v>
      </c>
      <c r="I288" s="95">
        <v>400</v>
      </c>
      <c r="J288" s="94" t="s">
        <v>94</v>
      </c>
      <c r="K288" s="95">
        <v>0</v>
      </c>
      <c r="L288" s="94" t="str">
        <f t="shared" si="17"/>
        <v>E-Fit-Ten-Ten-PTrL6-400-Gen-0</v>
      </c>
      <c r="M288" s="130" t="s">
        <v>682</v>
      </c>
      <c r="N288" s="130" t="s">
        <v>0</v>
      </c>
      <c r="O288" s="96">
        <v>1</v>
      </c>
      <c r="P288" s="130">
        <v>1139.3</v>
      </c>
      <c r="Q288" s="123">
        <f t="shared" si="15"/>
        <v>1622.2697776085301</v>
      </c>
      <c r="R288" s="97">
        <v>1440.2666026085301</v>
      </c>
      <c r="S288" s="97">
        <f t="shared" si="16"/>
        <v>182.003175</v>
      </c>
      <c r="T288" s="96"/>
      <c r="U288" s="151">
        <v>1500</v>
      </c>
      <c r="V288" s="130"/>
      <c r="Y288" s="94" t="s">
        <v>390</v>
      </c>
      <c r="Z288" s="94"/>
      <c r="AA288" s="94"/>
      <c r="AB288" s="94" t="s">
        <v>634</v>
      </c>
      <c r="AE288" s="124">
        <v>44228</v>
      </c>
      <c r="AF288" s="94" t="s">
        <v>56</v>
      </c>
    </row>
    <row r="289" spans="1:32" x14ac:dyDescent="0.3">
      <c r="A289" s="130" t="s">
        <v>684</v>
      </c>
      <c r="B289" s="94" t="s">
        <v>7360</v>
      </c>
      <c r="D289" s="94" t="s">
        <v>49</v>
      </c>
      <c r="E289" s="94" t="s">
        <v>386</v>
      </c>
      <c r="F289" s="94" t="s">
        <v>631</v>
      </c>
      <c r="G289" s="95" t="s">
        <v>631</v>
      </c>
      <c r="H289" s="95" t="s">
        <v>470</v>
      </c>
      <c r="I289" s="95">
        <v>400</v>
      </c>
      <c r="J289" s="94" t="s">
        <v>94</v>
      </c>
      <c r="K289" s="95">
        <v>0</v>
      </c>
      <c r="L289" s="94" t="str">
        <f t="shared" si="17"/>
        <v>E-Fit-Ten-Ten-PTrL6-400-Gen-0</v>
      </c>
      <c r="M289" s="130" t="s">
        <v>684</v>
      </c>
      <c r="N289" s="130" t="s">
        <v>0</v>
      </c>
      <c r="O289" s="96">
        <v>1</v>
      </c>
      <c r="P289" s="130">
        <v>1167.2</v>
      </c>
      <c r="Q289" s="123">
        <f t="shared" si="15"/>
        <v>1697.0261166978601</v>
      </c>
      <c r="R289" s="97">
        <v>1510.5659166978601</v>
      </c>
      <c r="S289" s="97">
        <f t="shared" si="16"/>
        <v>186.46019999999999</v>
      </c>
      <c r="T289" s="96"/>
      <c r="U289" s="151">
        <v>1500</v>
      </c>
      <c r="V289" s="130"/>
      <c r="Y289" s="94" t="s">
        <v>390</v>
      </c>
      <c r="Z289" s="94"/>
      <c r="AA289" s="94"/>
      <c r="AB289" s="94" t="s">
        <v>634</v>
      </c>
      <c r="AE289" s="124">
        <v>44228</v>
      </c>
      <c r="AF289" s="94" t="s">
        <v>56</v>
      </c>
    </row>
    <row r="290" spans="1:32" x14ac:dyDescent="0.3">
      <c r="A290" s="130" t="s">
        <v>687</v>
      </c>
      <c r="B290" s="94" t="s">
        <v>7360</v>
      </c>
      <c r="D290" s="94" t="s">
        <v>49</v>
      </c>
      <c r="E290" s="94" t="s">
        <v>386</v>
      </c>
      <c r="F290" s="94" t="s">
        <v>686</v>
      </c>
      <c r="G290" s="95" t="s">
        <v>686</v>
      </c>
      <c r="H290" s="95" t="s">
        <v>430</v>
      </c>
      <c r="I290" s="95">
        <v>400</v>
      </c>
      <c r="J290" s="94" t="s">
        <v>94</v>
      </c>
      <c r="K290" s="95">
        <v>0</v>
      </c>
      <c r="L290" s="94" t="str">
        <f t="shared" si="17"/>
        <v>E-Fit-Upr-Upr-GQL6-400-Gen-0</v>
      </c>
      <c r="M290" s="130" t="s">
        <v>687</v>
      </c>
      <c r="N290" s="130" t="s">
        <v>0</v>
      </c>
      <c r="O290" s="96">
        <v>1</v>
      </c>
      <c r="P290" s="130">
        <v>361.2</v>
      </c>
      <c r="Q290" s="123">
        <f t="shared" si="15"/>
        <v>640.59767471804491</v>
      </c>
      <c r="R290" s="97">
        <v>582.89597471804495</v>
      </c>
      <c r="S290" s="97">
        <f t="shared" si="16"/>
        <v>57.701699999999995</v>
      </c>
      <c r="T290" s="96"/>
      <c r="U290" s="151">
        <v>1500</v>
      </c>
      <c r="V290" s="130"/>
      <c r="Y290" s="94" t="s">
        <v>390</v>
      </c>
      <c r="Z290" s="94"/>
      <c r="AA290" s="94"/>
      <c r="AB290" s="94" t="s">
        <v>688</v>
      </c>
      <c r="AE290" s="124">
        <v>44228</v>
      </c>
      <c r="AF290" s="94" t="s">
        <v>56</v>
      </c>
    </row>
    <row r="291" spans="1:32" x14ac:dyDescent="0.3">
      <c r="A291" s="130" t="s">
        <v>690</v>
      </c>
      <c r="B291" s="94" t="s">
        <v>7360</v>
      </c>
      <c r="D291" s="94" t="s">
        <v>49</v>
      </c>
      <c r="E291" s="94" t="s">
        <v>386</v>
      </c>
      <c r="F291" s="94" t="s">
        <v>686</v>
      </c>
      <c r="G291" s="95" t="s">
        <v>686</v>
      </c>
      <c r="H291" s="95" t="s">
        <v>434</v>
      </c>
      <c r="I291" s="95">
        <v>275</v>
      </c>
      <c r="J291" s="94" t="s">
        <v>94</v>
      </c>
      <c r="K291" s="95">
        <v>0</v>
      </c>
      <c r="L291" s="94" t="str">
        <f t="shared" si="17"/>
        <v>E-Fit-Upr-Upr-GSL3-275-Gen-0</v>
      </c>
      <c r="M291" s="130" t="s">
        <v>690</v>
      </c>
      <c r="N291" s="130" t="s">
        <v>0</v>
      </c>
      <c r="O291" s="96">
        <v>1</v>
      </c>
      <c r="P291" s="130">
        <v>135.19999999999999</v>
      </c>
      <c r="Q291" s="123">
        <f t="shared" si="15"/>
        <v>240.22131413296498</v>
      </c>
      <c r="R291" s="97">
        <v>218.62311413296499</v>
      </c>
      <c r="S291" s="97">
        <f t="shared" si="16"/>
        <v>21.598199999999999</v>
      </c>
      <c r="T291" s="96"/>
      <c r="U291" s="151">
        <v>1500</v>
      </c>
      <c r="V291" s="130"/>
      <c r="Y291" s="94" t="s">
        <v>390</v>
      </c>
      <c r="Z291" s="94"/>
      <c r="AA291" s="94"/>
      <c r="AB291" s="94" t="s">
        <v>688</v>
      </c>
      <c r="AE291" s="124">
        <v>44228</v>
      </c>
      <c r="AF291" s="94" t="s">
        <v>56</v>
      </c>
    </row>
    <row r="292" spans="1:32" x14ac:dyDescent="0.3">
      <c r="A292" s="130" t="s">
        <v>692</v>
      </c>
      <c r="B292" s="94" t="s">
        <v>7360</v>
      </c>
      <c r="D292" s="94" t="s">
        <v>49</v>
      </c>
      <c r="E292" s="94" t="s">
        <v>386</v>
      </c>
      <c r="F292" s="94" t="s">
        <v>686</v>
      </c>
      <c r="G292" s="95" t="s">
        <v>686</v>
      </c>
      <c r="H292" s="95" t="s">
        <v>437</v>
      </c>
      <c r="I292" s="95">
        <v>275</v>
      </c>
      <c r="J292" s="94" t="s">
        <v>94</v>
      </c>
      <c r="K292" s="95">
        <v>0</v>
      </c>
      <c r="L292" s="94" t="str">
        <f t="shared" si="17"/>
        <v>E-Fit-Upr-Upr-GTL2-275-Gen-0</v>
      </c>
      <c r="M292" s="130" t="s">
        <v>692</v>
      </c>
      <c r="N292" s="130" t="s">
        <v>0</v>
      </c>
      <c r="O292" s="96">
        <v>1</v>
      </c>
      <c r="P292" s="130">
        <v>220.6</v>
      </c>
      <c r="Q292" s="123">
        <f t="shared" si="15"/>
        <v>393.18565813912903</v>
      </c>
      <c r="R292" s="97">
        <v>357.94480813912901</v>
      </c>
      <c r="S292" s="97">
        <f t="shared" si="16"/>
        <v>35.240849999999995</v>
      </c>
      <c r="T292" s="96"/>
      <c r="U292" s="151">
        <v>1500</v>
      </c>
      <c r="V292" s="130"/>
      <c r="Y292" s="94" t="s">
        <v>390</v>
      </c>
      <c r="Z292" s="94"/>
      <c r="AA292" s="94"/>
      <c r="AB292" s="94" t="s">
        <v>688</v>
      </c>
      <c r="AE292" s="124">
        <v>44228</v>
      </c>
      <c r="AF292" s="94" t="s">
        <v>56</v>
      </c>
    </row>
    <row r="293" spans="1:32" x14ac:dyDescent="0.3">
      <c r="A293" s="130" t="s">
        <v>694</v>
      </c>
      <c r="B293" s="94" t="s">
        <v>7360</v>
      </c>
      <c r="D293" s="94" t="s">
        <v>49</v>
      </c>
      <c r="E293" s="94" t="s">
        <v>386</v>
      </c>
      <c r="F293" s="94" t="s">
        <v>686</v>
      </c>
      <c r="G293" s="95" t="s">
        <v>686</v>
      </c>
      <c r="H293" s="95" t="s">
        <v>437</v>
      </c>
      <c r="I293" s="95">
        <v>400</v>
      </c>
      <c r="J293" s="94" t="s">
        <v>94</v>
      </c>
      <c r="K293" s="95">
        <v>0</v>
      </c>
      <c r="L293" s="94" t="str">
        <f t="shared" si="17"/>
        <v>E-Fit-Upr-Upr-GTL2-400-Gen-0</v>
      </c>
      <c r="M293" s="130" t="s">
        <v>694</v>
      </c>
      <c r="N293" s="130" t="s">
        <v>0</v>
      </c>
      <c r="O293" s="96">
        <v>1</v>
      </c>
      <c r="P293" s="130">
        <v>290</v>
      </c>
      <c r="Q293" s="123">
        <f t="shared" si="15"/>
        <v>513.04235659197604</v>
      </c>
      <c r="R293" s="97">
        <v>466.714856591976</v>
      </c>
      <c r="S293" s="97">
        <f t="shared" si="16"/>
        <v>46.327499999999993</v>
      </c>
      <c r="T293" s="96"/>
      <c r="U293" s="151">
        <v>1500</v>
      </c>
      <c r="V293" s="130"/>
      <c r="Y293" s="94" t="s">
        <v>390</v>
      </c>
      <c r="Z293" s="94"/>
      <c r="AA293" s="94"/>
      <c r="AB293" s="94" t="s">
        <v>688</v>
      </c>
      <c r="AE293" s="124">
        <v>44228</v>
      </c>
      <c r="AF293" s="94" t="s">
        <v>56</v>
      </c>
    </row>
    <row r="294" spans="1:32" x14ac:dyDescent="0.3">
      <c r="A294" s="130" t="s">
        <v>696</v>
      </c>
      <c r="B294" s="94" t="s">
        <v>7360</v>
      </c>
      <c r="D294" s="94" t="s">
        <v>49</v>
      </c>
      <c r="E294" s="94" t="s">
        <v>386</v>
      </c>
      <c r="F294" s="94" t="s">
        <v>686</v>
      </c>
      <c r="G294" s="95" t="s">
        <v>686</v>
      </c>
      <c r="H294" s="95" t="s">
        <v>440</v>
      </c>
      <c r="I294" s="95">
        <v>400</v>
      </c>
      <c r="J294" s="94" t="s">
        <v>94</v>
      </c>
      <c r="K294" s="95">
        <v>0</v>
      </c>
      <c r="L294" s="94" t="str">
        <f t="shared" si="17"/>
        <v>E-Fit-Upr-Upr-GTL681-400-Gen-0</v>
      </c>
      <c r="M294" s="130" t="s">
        <v>696</v>
      </c>
      <c r="N294" s="130" t="s">
        <v>0</v>
      </c>
      <c r="O294" s="96">
        <v>1</v>
      </c>
      <c r="P294" s="130">
        <v>343.8</v>
      </c>
      <c r="Q294" s="123">
        <f t="shared" si="15"/>
        <v>608.95790242511805</v>
      </c>
      <c r="R294" s="97">
        <v>554.03585242511804</v>
      </c>
      <c r="S294" s="97">
        <f t="shared" si="16"/>
        <v>54.922050000000006</v>
      </c>
      <c r="T294" s="96"/>
      <c r="U294" s="151">
        <v>1500</v>
      </c>
      <c r="V294" s="130"/>
      <c r="Y294" s="94" t="s">
        <v>390</v>
      </c>
      <c r="Z294" s="94"/>
      <c r="AA294" s="94"/>
      <c r="AB294" s="94" t="s">
        <v>688</v>
      </c>
      <c r="AE294" s="124">
        <v>44228</v>
      </c>
      <c r="AF294" s="94" t="s">
        <v>56</v>
      </c>
    </row>
    <row r="295" spans="1:32" x14ac:dyDescent="0.3">
      <c r="A295" s="130" t="s">
        <v>698</v>
      </c>
      <c r="B295" s="94" t="s">
        <v>7360</v>
      </c>
      <c r="D295" s="94" t="s">
        <v>49</v>
      </c>
      <c r="E295" s="94" t="s">
        <v>386</v>
      </c>
      <c r="F295" s="94" t="s">
        <v>686</v>
      </c>
      <c r="G295" s="95" t="s">
        <v>686</v>
      </c>
      <c r="H295" s="95" t="s">
        <v>443</v>
      </c>
      <c r="I295" s="95">
        <v>400</v>
      </c>
      <c r="J295" s="94" t="s">
        <v>94</v>
      </c>
      <c r="K295" s="95">
        <v>0</v>
      </c>
      <c r="L295" s="94" t="str">
        <f t="shared" si="17"/>
        <v>E-Fit-Upr-Upr-GTL68-400-Gen-0</v>
      </c>
      <c r="M295" s="130" t="s">
        <v>698</v>
      </c>
      <c r="N295" s="130" t="s">
        <v>0</v>
      </c>
      <c r="O295" s="96">
        <v>1</v>
      </c>
      <c r="P295" s="130">
        <v>334.9</v>
      </c>
      <c r="Q295" s="123">
        <f t="shared" si="15"/>
        <v>593.65079338194198</v>
      </c>
      <c r="R295" s="97">
        <v>540.15051838194199</v>
      </c>
      <c r="S295" s="97">
        <f t="shared" si="16"/>
        <v>53.500274999999995</v>
      </c>
      <c r="T295" s="96"/>
      <c r="U295" s="151">
        <v>1500</v>
      </c>
      <c r="V295" s="130"/>
      <c r="Y295" s="94" t="s">
        <v>390</v>
      </c>
      <c r="Z295" s="94"/>
      <c r="AA295" s="94"/>
      <c r="AB295" s="94" t="s">
        <v>688</v>
      </c>
      <c r="AE295" s="124">
        <v>44228</v>
      </c>
      <c r="AF295" s="94" t="s">
        <v>56</v>
      </c>
    </row>
    <row r="296" spans="1:32" x14ac:dyDescent="0.3">
      <c r="A296" s="130" t="s">
        <v>453</v>
      </c>
      <c r="B296" s="94" t="s">
        <v>7360</v>
      </c>
      <c r="D296" s="94" t="s">
        <v>49</v>
      </c>
      <c r="E296" s="94" t="s">
        <v>386</v>
      </c>
      <c r="F296" s="94" t="s">
        <v>686</v>
      </c>
      <c r="G296" s="95" t="s">
        <v>686</v>
      </c>
      <c r="H296" s="95" t="s">
        <v>452</v>
      </c>
      <c r="I296" s="95">
        <v>400</v>
      </c>
      <c r="J296" s="94" t="s">
        <v>94</v>
      </c>
      <c r="K296" s="95">
        <v>0</v>
      </c>
      <c r="L296" s="94" t="str">
        <f t="shared" si="17"/>
        <v>E-Fit-Upr-Upr-GTrL61-400-Gen-0</v>
      </c>
      <c r="M296" s="130" t="s">
        <v>453</v>
      </c>
      <c r="N296" s="130" t="s">
        <v>0</v>
      </c>
      <c r="O296" s="96">
        <v>1</v>
      </c>
      <c r="P296" s="130">
        <v>378.5</v>
      </c>
      <c r="Q296" s="123">
        <f t="shared" si="15"/>
        <v>671.84472217786504</v>
      </c>
      <c r="R296" s="97">
        <v>611.37934717786504</v>
      </c>
      <c r="S296" s="97">
        <f t="shared" si="16"/>
        <v>60.465375000000002</v>
      </c>
      <c r="T296" s="96"/>
      <c r="U296" s="151">
        <v>1500</v>
      </c>
      <c r="V296" s="130"/>
      <c r="Y296" s="94" t="s">
        <v>390</v>
      </c>
      <c r="Z296" s="94"/>
      <c r="AA296" s="94"/>
      <c r="AB296" s="94" t="s">
        <v>688</v>
      </c>
      <c r="AE296" s="124">
        <v>44228</v>
      </c>
      <c r="AF296" s="94" t="s">
        <v>56</v>
      </c>
    </row>
    <row r="297" spans="1:32" x14ac:dyDescent="0.3">
      <c r="A297" s="130" t="s">
        <v>701</v>
      </c>
      <c r="B297" s="94" t="s">
        <v>7360</v>
      </c>
      <c r="D297" s="94" t="s">
        <v>49</v>
      </c>
      <c r="E297" s="94" t="s">
        <v>386</v>
      </c>
      <c r="F297" s="94" t="s">
        <v>686</v>
      </c>
      <c r="G297" s="95" t="s">
        <v>686</v>
      </c>
      <c r="H297" s="95" t="s">
        <v>455</v>
      </c>
      <c r="I297" s="95">
        <v>400</v>
      </c>
      <c r="J297" s="94" t="s">
        <v>94</v>
      </c>
      <c r="K297" s="95">
        <v>0</v>
      </c>
      <c r="L297" s="94" t="str">
        <f t="shared" si="17"/>
        <v>E-Fit-Upr-Upr-GTrL6-400-Gen-0</v>
      </c>
      <c r="M297" s="130" t="s">
        <v>701</v>
      </c>
      <c r="N297" s="130" t="s">
        <v>0</v>
      </c>
      <c r="O297" s="96">
        <v>1</v>
      </c>
      <c r="P297" s="130">
        <v>379.4</v>
      </c>
      <c r="Q297" s="123">
        <f t="shared" si="15"/>
        <v>673.47152022482499</v>
      </c>
      <c r="R297" s="97">
        <v>612.86237022482499</v>
      </c>
      <c r="S297" s="97">
        <f t="shared" si="16"/>
        <v>60.609149999999985</v>
      </c>
      <c r="T297" s="96"/>
      <c r="U297" s="151">
        <v>1500</v>
      </c>
      <c r="V297" s="130"/>
      <c r="Y297" s="94" t="s">
        <v>390</v>
      </c>
      <c r="Z297" s="94"/>
      <c r="AA297" s="94"/>
      <c r="AB297" s="94" t="s">
        <v>688</v>
      </c>
      <c r="AE297" s="124">
        <v>44228</v>
      </c>
      <c r="AF297" s="94" t="s">
        <v>56</v>
      </c>
    </row>
    <row r="298" spans="1:32" x14ac:dyDescent="0.3">
      <c r="A298" s="130" t="s">
        <v>703</v>
      </c>
      <c r="B298" s="94" t="s">
        <v>7360</v>
      </c>
      <c r="D298" s="94" t="s">
        <v>49</v>
      </c>
      <c r="E298" s="94" t="s">
        <v>386</v>
      </c>
      <c r="F298" s="94" t="s">
        <v>686</v>
      </c>
      <c r="G298" s="95" t="s">
        <v>686</v>
      </c>
      <c r="H298" s="95" t="s">
        <v>458</v>
      </c>
      <c r="I298" s="95">
        <v>275</v>
      </c>
      <c r="J298" s="94" t="s">
        <v>94</v>
      </c>
      <c r="K298" s="95">
        <v>0</v>
      </c>
      <c r="L298" s="94" t="str">
        <f t="shared" si="17"/>
        <v>E-Fit-Upr-Upr-PTL2-275-Gen-0</v>
      </c>
      <c r="M298" s="130" t="s">
        <v>703</v>
      </c>
      <c r="N298" s="130" t="s">
        <v>0</v>
      </c>
      <c r="O298" s="96">
        <v>1</v>
      </c>
      <c r="P298" s="130">
        <v>227.7</v>
      </c>
      <c r="Q298" s="123">
        <f t="shared" si="15"/>
        <v>312.94967271872196</v>
      </c>
      <c r="R298" s="97">
        <v>276.57459771872198</v>
      </c>
      <c r="S298" s="97">
        <f t="shared" si="16"/>
        <v>36.375074999999995</v>
      </c>
      <c r="T298" s="96"/>
      <c r="U298" s="151">
        <v>1500</v>
      </c>
      <c r="V298" s="130"/>
      <c r="Y298" s="94" t="s">
        <v>390</v>
      </c>
      <c r="Z298" s="94"/>
      <c r="AA298" s="94"/>
      <c r="AB298" s="94" t="s">
        <v>688</v>
      </c>
      <c r="AE298" s="124">
        <v>44228</v>
      </c>
      <c r="AF298" s="94" t="s">
        <v>56</v>
      </c>
    </row>
    <row r="299" spans="1:32" x14ac:dyDescent="0.3">
      <c r="A299" s="130" t="s">
        <v>705</v>
      </c>
      <c r="B299" s="94" t="s">
        <v>7360</v>
      </c>
      <c r="D299" s="94" t="s">
        <v>49</v>
      </c>
      <c r="E299" s="94" t="s">
        <v>386</v>
      </c>
      <c r="F299" s="94" t="s">
        <v>686</v>
      </c>
      <c r="G299" s="95" t="s">
        <v>686</v>
      </c>
      <c r="H299" s="95" t="s">
        <v>458</v>
      </c>
      <c r="I299" s="95">
        <v>400</v>
      </c>
      <c r="J299" s="94" t="s">
        <v>94</v>
      </c>
      <c r="K299" s="95">
        <v>0</v>
      </c>
      <c r="L299" s="94" t="str">
        <f t="shared" si="17"/>
        <v>E-Fit-Upr-Upr-PTL2-400-Gen-0</v>
      </c>
      <c r="M299" s="130" t="s">
        <v>705</v>
      </c>
      <c r="N299" s="130" t="s">
        <v>0</v>
      </c>
      <c r="O299" s="96">
        <v>1</v>
      </c>
      <c r="P299" s="130">
        <v>298.10000000000002</v>
      </c>
      <c r="Q299" s="123">
        <f t="shared" si="15"/>
        <v>437.16265592622699</v>
      </c>
      <c r="R299" s="97">
        <v>389.54118092622701</v>
      </c>
      <c r="S299" s="97">
        <f t="shared" si="16"/>
        <v>47.621475000000004</v>
      </c>
      <c r="T299" s="96"/>
      <c r="U299" s="151">
        <v>1500</v>
      </c>
      <c r="V299" s="130"/>
      <c r="Y299" s="94" t="s">
        <v>390</v>
      </c>
      <c r="Z299" s="94"/>
      <c r="AA299" s="94"/>
      <c r="AB299" s="94" t="s">
        <v>688</v>
      </c>
      <c r="AE299" s="124">
        <v>44228</v>
      </c>
      <c r="AF299" s="94" t="s">
        <v>56</v>
      </c>
    </row>
    <row r="300" spans="1:32" x14ac:dyDescent="0.3">
      <c r="A300" s="130" t="s">
        <v>465</v>
      </c>
      <c r="B300" s="94" t="s">
        <v>7360</v>
      </c>
      <c r="D300" s="94" t="s">
        <v>49</v>
      </c>
      <c r="E300" s="94" t="s">
        <v>386</v>
      </c>
      <c r="F300" s="94" t="s">
        <v>686</v>
      </c>
      <c r="G300" s="95" t="s">
        <v>686</v>
      </c>
      <c r="H300" s="95" t="s">
        <v>464</v>
      </c>
      <c r="I300" s="95">
        <v>400</v>
      </c>
      <c r="J300" s="94" t="s">
        <v>94</v>
      </c>
      <c r="K300" s="95">
        <v>0</v>
      </c>
      <c r="L300" s="94" t="str">
        <f t="shared" si="17"/>
        <v>E-Fit-Upr-Upr-PTL68-400-Gen-0</v>
      </c>
      <c r="M300" s="130" t="s">
        <v>465</v>
      </c>
      <c r="N300" s="130" t="s">
        <v>0</v>
      </c>
      <c r="O300" s="96">
        <v>1</v>
      </c>
      <c r="P300" s="130">
        <v>355.6</v>
      </c>
      <c r="Q300" s="123">
        <f t="shared" si="15"/>
        <v>496.84297223570599</v>
      </c>
      <c r="R300" s="97">
        <v>440.03587223570599</v>
      </c>
      <c r="S300" s="97">
        <f t="shared" si="16"/>
        <v>56.807100000000005</v>
      </c>
      <c r="T300" s="96"/>
      <c r="U300" s="151">
        <v>1500</v>
      </c>
      <c r="V300" s="130"/>
      <c r="Y300" s="94" t="s">
        <v>390</v>
      </c>
      <c r="Z300" s="94"/>
      <c r="AA300" s="94"/>
      <c r="AB300" s="94" t="s">
        <v>688</v>
      </c>
      <c r="AE300" s="124">
        <v>44228</v>
      </c>
      <c r="AF300" s="94" t="s">
        <v>56</v>
      </c>
    </row>
    <row r="301" spans="1:32" x14ac:dyDescent="0.3">
      <c r="A301" s="130" t="s">
        <v>708</v>
      </c>
      <c r="B301" s="94" t="s">
        <v>7360</v>
      </c>
      <c r="D301" s="94" t="s">
        <v>49</v>
      </c>
      <c r="E301" s="94" t="s">
        <v>386</v>
      </c>
      <c r="F301" s="94" t="s">
        <v>686</v>
      </c>
      <c r="G301" s="95" t="s">
        <v>686</v>
      </c>
      <c r="H301" s="95" t="s">
        <v>496</v>
      </c>
      <c r="I301" s="95">
        <v>400</v>
      </c>
      <c r="J301" s="94" t="s">
        <v>94</v>
      </c>
      <c r="K301" s="95">
        <v>0</v>
      </c>
      <c r="L301" s="94" t="str">
        <f t="shared" si="17"/>
        <v>E-Fit-Upr-Upr-PTrL2-400-Gen-0</v>
      </c>
      <c r="M301" s="130" t="s">
        <v>708</v>
      </c>
      <c r="N301" s="130" t="s">
        <v>0</v>
      </c>
      <c r="O301" s="96">
        <v>1</v>
      </c>
      <c r="P301" s="130">
        <v>356.3</v>
      </c>
      <c r="Q301" s="123">
        <f t="shared" si="15"/>
        <v>509.243603966558</v>
      </c>
      <c r="R301" s="97">
        <v>452.324678966558</v>
      </c>
      <c r="S301" s="97">
        <f t="shared" si="16"/>
        <v>56.918925000000002</v>
      </c>
      <c r="T301" s="96"/>
      <c r="U301" s="151">
        <v>1500</v>
      </c>
      <c r="V301" s="130"/>
      <c r="Y301" s="94" t="s">
        <v>390</v>
      </c>
      <c r="Z301" s="94"/>
      <c r="AA301" s="94"/>
      <c r="AB301" s="94" t="s">
        <v>688</v>
      </c>
      <c r="AE301" s="124">
        <v>44228</v>
      </c>
      <c r="AF301" s="94" t="s">
        <v>56</v>
      </c>
    </row>
    <row r="302" spans="1:32" x14ac:dyDescent="0.3">
      <c r="A302" s="94" t="s">
        <v>977</v>
      </c>
      <c r="B302" s="94" t="s">
        <v>7363</v>
      </c>
      <c r="D302" s="94" t="s">
        <v>49</v>
      </c>
      <c r="E302" s="94" t="s">
        <v>954</v>
      </c>
      <c r="F302" s="94" t="s">
        <v>954</v>
      </c>
      <c r="G302" s="95" t="s">
        <v>954</v>
      </c>
      <c r="H302" s="95" t="s">
        <v>976</v>
      </c>
      <c r="I302" s="95" t="s">
        <v>586</v>
      </c>
      <c r="J302" s="94" t="s">
        <v>94</v>
      </c>
      <c r="K302" s="95">
        <v>0</v>
      </c>
      <c r="L302" s="94" t="str">
        <f t="shared" si="17"/>
        <v>E-Tow-Tow-Tow- D10E9-L12-Gen-0</v>
      </c>
      <c r="M302" s="94" t="s">
        <v>977</v>
      </c>
      <c r="N302" s="130" t="s">
        <v>0</v>
      </c>
      <c r="O302" s="96">
        <v>1</v>
      </c>
      <c r="P302" s="130">
        <v>29295</v>
      </c>
      <c r="Q302" s="123">
        <f t="shared" si="15"/>
        <v>86730.746340636702</v>
      </c>
      <c r="R302" s="97">
        <v>85794.771090636699</v>
      </c>
      <c r="S302" s="97">
        <f t="shared" si="16"/>
        <v>935.97524999999996</v>
      </c>
      <c r="T302" s="96"/>
      <c r="U302" s="130">
        <v>300</v>
      </c>
      <c r="V302" s="130"/>
      <c r="Y302" s="94" t="s">
        <v>978</v>
      </c>
      <c r="Z302" s="94" t="s">
        <v>580</v>
      </c>
      <c r="AA302" s="94"/>
      <c r="AB302" s="94" t="s">
        <v>979</v>
      </c>
      <c r="AE302" s="124">
        <v>44228</v>
      </c>
      <c r="AF302" s="94" t="s">
        <v>56</v>
      </c>
    </row>
    <row r="303" spans="1:32" x14ac:dyDescent="0.3">
      <c r="A303" s="94" t="s">
        <v>983</v>
      </c>
      <c r="B303" s="94" t="s">
        <v>7363</v>
      </c>
      <c r="D303" s="94" t="s">
        <v>49</v>
      </c>
      <c r="E303" s="94" t="s">
        <v>954</v>
      </c>
      <c r="F303" s="94" t="s">
        <v>954</v>
      </c>
      <c r="G303" s="95" t="s">
        <v>954</v>
      </c>
      <c r="H303" s="95" t="s">
        <v>982</v>
      </c>
      <c r="I303" s="95" t="s">
        <v>586</v>
      </c>
      <c r="J303" s="94" t="s">
        <v>94</v>
      </c>
      <c r="K303" s="95">
        <v>0</v>
      </c>
      <c r="L303" s="94" t="str">
        <f t="shared" si="17"/>
        <v>E-Tow-Tow-Tow- D55E3-L12-Gen-0</v>
      </c>
      <c r="M303" s="94" t="s">
        <v>983</v>
      </c>
      <c r="N303" s="130" t="s">
        <v>0</v>
      </c>
      <c r="O303" s="96">
        <v>1</v>
      </c>
      <c r="P303" s="130">
        <v>38895</v>
      </c>
      <c r="Q303" s="123">
        <f t="shared" si="15"/>
        <v>115147.69850685212</v>
      </c>
      <c r="R303" s="97">
        <v>113905.00325685211</v>
      </c>
      <c r="S303" s="97">
        <f t="shared" si="16"/>
        <v>1242.6952500000002</v>
      </c>
      <c r="T303" s="96"/>
      <c r="U303" s="130">
        <v>300</v>
      </c>
      <c r="V303" s="130"/>
      <c r="Y303" s="94" t="s">
        <v>978</v>
      </c>
      <c r="Z303" s="94" t="s">
        <v>580</v>
      </c>
      <c r="AA303" s="94"/>
      <c r="AB303" s="94" t="s">
        <v>979</v>
      </c>
      <c r="AE303" s="124">
        <v>44228</v>
      </c>
      <c r="AF303" s="94" t="s">
        <v>56</v>
      </c>
    </row>
    <row r="304" spans="1:32" x14ac:dyDescent="0.3">
      <c r="A304" s="94" t="s">
        <v>986</v>
      </c>
      <c r="B304" s="94" t="s">
        <v>7363</v>
      </c>
      <c r="D304" s="94" t="s">
        <v>49</v>
      </c>
      <c r="E304" s="94" t="s">
        <v>954</v>
      </c>
      <c r="F304" s="94" t="s">
        <v>954</v>
      </c>
      <c r="G304" s="95" t="s">
        <v>954</v>
      </c>
      <c r="H304" s="95" t="s">
        <v>985</v>
      </c>
      <c r="I304" s="95" t="s">
        <v>600</v>
      </c>
      <c r="J304" s="94" t="s">
        <v>94</v>
      </c>
      <c r="K304" s="95">
        <v>0</v>
      </c>
      <c r="L304" s="94" t="str">
        <f t="shared" si="17"/>
        <v>E-Tow-Tow-Tow- DJTM3-L6-Gen-0</v>
      </c>
      <c r="M304" s="94" t="s">
        <v>986</v>
      </c>
      <c r="N304" s="130" t="s">
        <v>0</v>
      </c>
      <c r="O304" s="96">
        <v>1</v>
      </c>
      <c r="P304" s="130">
        <v>68499</v>
      </c>
      <c r="Q304" s="123">
        <f t="shared" si="15"/>
        <v>202766.76215268305</v>
      </c>
      <c r="R304" s="97">
        <v>200578.21910268304</v>
      </c>
      <c r="S304" s="97">
        <f t="shared" si="16"/>
        <v>2188.5430499999998</v>
      </c>
      <c r="T304" s="96"/>
      <c r="U304" s="130">
        <v>300</v>
      </c>
      <c r="V304" s="130"/>
      <c r="Y304" s="94" t="s">
        <v>978</v>
      </c>
      <c r="Z304" s="94" t="s">
        <v>580</v>
      </c>
      <c r="AA304" s="94"/>
      <c r="AB304" s="94" t="s">
        <v>979</v>
      </c>
      <c r="AE304" s="124">
        <v>44228</v>
      </c>
      <c r="AF304" s="94" t="s">
        <v>56</v>
      </c>
    </row>
    <row r="305" spans="1:32" x14ac:dyDescent="0.3">
      <c r="A305" s="94" t="s">
        <v>989</v>
      </c>
      <c r="B305" s="94" t="s">
        <v>7363</v>
      </c>
      <c r="D305" s="94" t="s">
        <v>49</v>
      </c>
      <c r="E305" s="94" t="s">
        <v>954</v>
      </c>
      <c r="F305" s="94" t="s">
        <v>954</v>
      </c>
      <c r="G305" s="95" t="s">
        <v>954</v>
      </c>
      <c r="H305" s="95" t="s">
        <v>988</v>
      </c>
      <c r="I305" s="95" t="s">
        <v>600</v>
      </c>
      <c r="J305" s="94" t="s">
        <v>94</v>
      </c>
      <c r="K305" s="95">
        <v>0</v>
      </c>
      <c r="L305" s="94" t="str">
        <f t="shared" si="17"/>
        <v>E-Tow-Tow-Tow- SFTE3-L6-Gen-0</v>
      </c>
      <c r="M305" s="94" t="s">
        <v>989</v>
      </c>
      <c r="N305" s="130" t="s">
        <v>0</v>
      </c>
      <c r="O305" s="96">
        <v>1</v>
      </c>
      <c r="P305" s="130">
        <v>29784</v>
      </c>
      <c r="Q305" s="123">
        <f t="shared" si="15"/>
        <v>88210.444482627092</v>
      </c>
      <c r="R305" s="97">
        <v>87258.845682627085</v>
      </c>
      <c r="S305" s="97">
        <f t="shared" si="16"/>
        <v>951.59879999999987</v>
      </c>
      <c r="T305" s="96"/>
      <c r="U305" s="130">
        <v>300</v>
      </c>
      <c r="V305" s="130"/>
      <c r="Y305" s="94" t="s">
        <v>978</v>
      </c>
      <c r="Z305" s="94" t="s">
        <v>580</v>
      </c>
      <c r="AA305" s="94"/>
      <c r="AB305" s="94" t="s">
        <v>979</v>
      </c>
      <c r="AE305" s="124">
        <v>44228</v>
      </c>
      <c r="AF305" s="94" t="s">
        <v>56</v>
      </c>
    </row>
    <row r="306" spans="1:32" x14ac:dyDescent="0.3">
      <c r="A306" s="94" t="s">
        <v>992</v>
      </c>
      <c r="B306" s="94" t="s">
        <v>7363</v>
      </c>
      <c r="D306" s="94" t="s">
        <v>49</v>
      </c>
      <c r="E306" s="94" t="s">
        <v>954</v>
      </c>
      <c r="F306" s="94" t="s">
        <v>954</v>
      </c>
      <c r="G306" s="95" t="s">
        <v>954</v>
      </c>
      <c r="H306" s="95" t="s">
        <v>991</v>
      </c>
      <c r="I306" s="95" t="s">
        <v>586</v>
      </c>
      <c r="J306" s="94" t="s">
        <v>94</v>
      </c>
      <c r="K306" s="95">
        <v>0</v>
      </c>
      <c r="L306" s="94" t="str">
        <f t="shared" si="17"/>
        <v>E-Tow-Tow-Tow-D10E12-L12-Gen-0</v>
      </c>
      <c r="M306" s="94" t="s">
        <v>992</v>
      </c>
      <c r="N306" s="130" t="s">
        <v>0</v>
      </c>
      <c r="O306" s="96">
        <v>1</v>
      </c>
      <c r="P306" s="130">
        <v>31595</v>
      </c>
      <c r="Q306" s="123">
        <f t="shared" si="15"/>
        <v>93538.974463792489</v>
      </c>
      <c r="R306" s="97">
        <v>92529.514213792485</v>
      </c>
      <c r="S306" s="97">
        <f t="shared" si="16"/>
        <v>1009.46025</v>
      </c>
      <c r="T306" s="96"/>
      <c r="U306" s="130">
        <v>300</v>
      </c>
      <c r="V306" s="130"/>
      <c r="Y306" s="94" t="s">
        <v>978</v>
      </c>
      <c r="Z306" s="94" t="s">
        <v>580</v>
      </c>
      <c r="AA306" s="94"/>
      <c r="AB306" s="94" t="s">
        <v>979</v>
      </c>
      <c r="AE306" s="124">
        <v>44228</v>
      </c>
      <c r="AF306" s="94" t="s">
        <v>56</v>
      </c>
    </row>
    <row r="307" spans="1:32" x14ac:dyDescent="0.3">
      <c r="A307" s="94" t="s">
        <v>995</v>
      </c>
      <c r="B307" s="94" t="s">
        <v>7363</v>
      </c>
      <c r="D307" s="94" t="s">
        <v>49</v>
      </c>
      <c r="E307" s="94" t="s">
        <v>954</v>
      </c>
      <c r="F307" s="94" t="s">
        <v>954</v>
      </c>
      <c r="G307" s="95" t="s">
        <v>954</v>
      </c>
      <c r="H307" s="95" t="s">
        <v>994</v>
      </c>
      <c r="I307" s="95" t="s">
        <v>616</v>
      </c>
      <c r="J307" s="94" t="s">
        <v>94</v>
      </c>
      <c r="K307" s="95">
        <v>0</v>
      </c>
      <c r="L307" s="94" t="str">
        <f t="shared" si="17"/>
        <v>E-Tow-Tow-Tow-D10E3.-L8-Gen-0</v>
      </c>
      <c r="M307" s="94" t="s">
        <v>995</v>
      </c>
      <c r="N307" s="130" t="s">
        <v>0</v>
      </c>
      <c r="O307" s="96">
        <v>1</v>
      </c>
      <c r="P307" s="130">
        <v>23810</v>
      </c>
      <c r="Q307" s="123">
        <f t="shared" si="15"/>
        <v>70450.680078742444</v>
      </c>
      <c r="R307" s="97">
        <v>69689.950578742442</v>
      </c>
      <c r="S307" s="97">
        <f t="shared" si="16"/>
        <v>760.72950000000003</v>
      </c>
      <c r="T307" s="96"/>
      <c r="U307" s="130">
        <v>300</v>
      </c>
      <c r="V307" s="130"/>
      <c r="Y307" s="94" t="s">
        <v>978</v>
      </c>
      <c r="Z307" s="94" t="s">
        <v>580</v>
      </c>
      <c r="AA307" s="94"/>
      <c r="AB307" s="94" t="s">
        <v>979</v>
      </c>
      <c r="AE307" s="124">
        <v>44228</v>
      </c>
      <c r="AF307" s="94" t="s">
        <v>56</v>
      </c>
    </row>
    <row r="308" spans="1:32" x14ac:dyDescent="0.3">
      <c r="A308" s="94" t="s">
        <v>998</v>
      </c>
      <c r="B308" s="94" t="s">
        <v>7363</v>
      </c>
      <c r="D308" s="94" t="s">
        <v>49</v>
      </c>
      <c r="E308" s="94" t="s">
        <v>954</v>
      </c>
      <c r="F308" s="94" t="s">
        <v>954</v>
      </c>
      <c r="G308" s="95" t="s">
        <v>954</v>
      </c>
      <c r="H308" s="95" t="s">
        <v>997</v>
      </c>
      <c r="I308" s="95" t="s">
        <v>586</v>
      </c>
      <c r="J308" s="94" t="s">
        <v>94</v>
      </c>
      <c r="K308" s="95">
        <v>0</v>
      </c>
      <c r="L308" s="94" t="str">
        <f t="shared" si="17"/>
        <v>E-Tow-Tow-Tow-D10E3-L12-Gen-0</v>
      </c>
      <c r="M308" s="94" t="s">
        <v>998</v>
      </c>
      <c r="N308" s="130" t="s">
        <v>0</v>
      </c>
      <c r="O308" s="96">
        <v>1</v>
      </c>
      <c r="P308" s="130">
        <v>25955</v>
      </c>
      <c r="Q308" s="123">
        <f t="shared" si="15"/>
        <v>76961.141033500142</v>
      </c>
      <c r="R308" s="97">
        <v>76131.878783500142</v>
      </c>
      <c r="S308" s="97">
        <f t="shared" si="16"/>
        <v>829.26224999999988</v>
      </c>
      <c r="T308" s="96"/>
      <c r="U308" s="130">
        <v>300</v>
      </c>
      <c r="V308" s="130"/>
      <c r="Y308" s="94" t="s">
        <v>978</v>
      </c>
      <c r="Z308" s="94" t="s">
        <v>580</v>
      </c>
      <c r="AA308" s="94"/>
      <c r="AB308" s="94" t="s">
        <v>979</v>
      </c>
      <c r="AE308" s="124">
        <v>44228</v>
      </c>
      <c r="AF308" s="94" t="s">
        <v>56</v>
      </c>
    </row>
    <row r="309" spans="1:32" x14ac:dyDescent="0.3">
      <c r="A309" s="94" t="s">
        <v>1001</v>
      </c>
      <c r="B309" s="94" t="s">
        <v>7363</v>
      </c>
      <c r="D309" s="94" t="s">
        <v>49</v>
      </c>
      <c r="E309" s="94" t="s">
        <v>954</v>
      </c>
      <c r="F309" s="94" t="s">
        <v>954</v>
      </c>
      <c r="G309" s="95" t="s">
        <v>954</v>
      </c>
      <c r="H309" s="95" t="s">
        <v>1000</v>
      </c>
      <c r="I309" s="95" t="s">
        <v>586</v>
      </c>
      <c r="J309" s="94" t="s">
        <v>94</v>
      </c>
      <c r="K309" s="95">
        <v>0</v>
      </c>
      <c r="L309" s="94" t="str">
        <f t="shared" si="17"/>
        <v>E-Tow-Tow-Tow-D10E6-L12-Gen-0</v>
      </c>
      <c r="M309" s="94" t="s">
        <v>1001</v>
      </c>
      <c r="N309" s="130" t="s">
        <v>0</v>
      </c>
      <c r="O309" s="96">
        <v>1</v>
      </c>
      <c r="P309" s="130">
        <v>27715</v>
      </c>
      <c r="Q309" s="123">
        <f t="shared" si="15"/>
        <v>81995.22664626746</v>
      </c>
      <c r="R309" s="97">
        <v>81109.732396267456</v>
      </c>
      <c r="S309" s="97">
        <f t="shared" si="16"/>
        <v>885.49424999999997</v>
      </c>
      <c r="T309" s="96"/>
      <c r="U309" s="130">
        <v>300</v>
      </c>
      <c r="V309" s="130"/>
      <c r="Y309" s="94" t="s">
        <v>978</v>
      </c>
      <c r="Z309" s="94" t="s">
        <v>580</v>
      </c>
      <c r="AA309" s="94"/>
      <c r="AB309" s="94" t="s">
        <v>979</v>
      </c>
      <c r="AE309" s="124">
        <v>44228</v>
      </c>
      <c r="AF309" s="94" t="s">
        <v>56</v>
      </c>
    </row>
    <row r="310" spans="1:32" x14ac:dyDescent="0.3">
      <c r="A310" s="94" t="s">
        <v>1004</v>
      </c>
      <c r="B310" s="94" t="s">
        <v>7363</v>
      </c>
      <c r="D310" s="94" t="s">
        <v>49</v>
      </c>
      <c r="E310" s="94" t="s">
        <v>954</v>
      </c>
      <c r="F310" s="94" t="s">
        <v>954</v>
      </c>
      <c r="G310" s="95" t="s">
        <v>954</v>
      </c>
      <c r="H310" s="95" t="s">
        <v>1003</v>
      </c>
      <c r="I310" s="95" t="s">
        <v>616</v>
      </c>
      <c r="J310" s="94" t="s">
        <v>94</v>
      </c>
      <c r="K310" s="95">
        <v>0</v>
      </c>
      <c r="L310" s="94" t="str">
        <f t="shared" si="17"/>
        <v>E-Tow-Tow-Tow-D10E7.-L8-Gen-0</v>
      </c>
      <c r="M310" s="94" t="s">
        <v>1004</v>
      </c>
      <c r="N310" s="130" t="s">
        <v>0</v>
      </c>
      <c r="O310" s="96">
        <v>1</v>
      </c>
      <c r="P310" s="130">
        <v>26510</v>
      </c>
      <c r="Q310" s="123">
        <f t="shared" si="15"/>
        <v>78442.947875490529</v>
      </c>
      <c r="R310" s="97">
        <v>77595.953375490528</v>
      </c>
      <c r="S310" s="97">
        <f t="shared" si="16"/>
        <v>846.99450000000013</v>
      </c>
      <c r="T310" s="96"/>
      <c r="U310" s="130">
        <v>300</v>
      </c>
      <c r="V310" s="130"/>
      <c r="Y310" s="94" t="s">
        <v>978</v>
      </c>
      <c r="Z310" s="94" t="s">
        <v>580</v>
      </c>
      <c r="AA310" s="94"/>
      <c r="AB310" s="94" t="s">
        <v>979</v>
      </c>
      <c r="AE310" s="124">
        <v>44228</v>
      </c>
      <c r="AF310" s="94" t="s">
        <v>56</v>
      </c>
    </row>
    <row r="311" spans="1:32" x14ac:dyDescent="0.3">
      <c r="A311" s="94" t="s">
        <v>1007</v>
      </c>
      <c r="B311" s="94" t="s">
        <v>7363</v>
      </c>
      <c r="D311" s="94" t="s">
        <v>49</v>
      </c>
      <c r="E311" s="94" t="s">
        <v>954</v>
      </c>
      <c r="F311" s="94" t="s">
        <v>954</v>
      </c>
      <c r="G311" s="95" t="s">
        <v>954</v>
      </c>
      <c r="H311" s="95" t="s">
        <v>1006</v>
      </c>
      <c r="I311" s="95" t="s">
        <v>616</v>
      </c>
      <c r="J311" s="94" t="s">
        <v>94</v>
      </c>
      <c r="K311" s="95">
        <v>0</v>
      </c>
      <c r="L311" s="94" t="str">
        <f t="shared" si="17"/>
        <v>E-Tow-Tow-Tow-D10EE1-L8-Gen-0</v>
      </c>
      <c r="M311" s="94" t="s">
        <v>1007</v>
      </c>
      <c r="N311" s="130" t="s">
        <v>0</v>
      </c>
      <c r="O311" s="96">
        <v>1</v>
      </c>
      <c r="P311" s="130">
        <v>30390</v>
      </c>
      <c r="Q311" s="123">
        <f t="shared" si="15"/>
        <v>89986.695693015543</v>
      </c>
      <c r="R311" s="97">
        <v>89015.735193015542</v>
      </c>
      <c r="S311" s="97">
        <f t="shared" si="16"/>
        <v>970.96050000000002</v>
      </c>
      <c r="T311" s="96"/>
      <c r="U311" s="130">
        <v>300</v>
      </c>
      <c r="V311" s="130"/>
      <c r="Y311" s="94" t="s">
        <v>978</v>
      </c>
      <c r="Z311" s="94" t="s">
        <v>580</v>
      </c>
      <c r="AA311" s="94"/>
      <c r="AB311" s="94" t="s">
        <v>979</v>
      </c>
      <c r="AE311" s="124">
        <v>44228</v>
      </c>
      <c r="AF311" s="94" t="s">
        <v>56</v>
      </c>
    </row>
    <row r="312" spans="1:32" x14ac:dyDescent="0.3">
      <c r="A312" s="94" t="s">
        <v>1010</v>
      </c>
      <c r="B312" s="94" t="s">
        <v>7363</v>
      </c>
      <c r="D312" s="94" t="s">
        <v>49</v>
      </c>
      <c r="E312" s="94" t="s">
        <v>954</v>
      </c>
      <c r="F312" s="94" t="s">
        <v>954</v>
      </c>
      <c r="G312" s="95" t="s">
        <v>954</v>
      </c>
      <c r="H312" s="95" t="s">
        <v>1009</v>
      </c>
      <c r="I312" s="95" t="s">
        <v>616</v>
      </c>
      <c r="J312" s="94" t="s">
        <v>94</v>
      </c>
      <c r="K312" s="95">
        <v>0</v>
      </c>
      <c r="L312" s="94" t="str">
        <f t="shared" si="17"/>
        <v>E-Tow-Tow-Tow-D10M3.-L8-Gen-0</v>
      </c>
      <c r="M312" s="94" t="s">
        <v>1010</v>
      </c>
      <c r="N312" s="130" t="s">
        <v>0</v>
      </c>
      <c r="O312" s="96">
        <v>1</v>
      </c>
      <c r="P312" s="130">
        <v>17960</v>
      </c>
      <c r="Q312" s="123">
        <f t="shared" si="15"/>
        <v>53280.507311653935</v>
      </c>
      <c r="R312" s="97">
        <v>52706.685311653935</v>
      </c>
      <c r="S312" s="97">
        <f t="shared" si="16"/>
        <v>573.822</v>
      </c>
      <c r="T312" s="96"/>
      <c r="U312" s="130">
        <v>300</v>
      </c>
      <c r="V312" s="130"/>
      <c r="Y312" s="94" t="s">
        <v>978</v>
      </c>
      <c r="Z312" s="94" t="s">
        <v>580</v>
      </c>
      <c r="AA312" s="94"/>
      <c r="AB312" s="94" t="s">
        <v>979</v>
      </c>
      <c r="AE312" s="124">
        <v>44228</v>
      </c>
      <c r="AF312" s="94" t="s">
        <v>56</v>
      </c>
    </row>
    <row r="313" spans="1:32" x14ac:dyDescent="0.3">
      <c r="A313" s="94" t="s">
        <v>1013</v>
      </c>
      <c r="B313" s="94" t="s">
        <v>7363</v>
      </c>
      <c r="D313" s="94" t="s">
        <v>49</v>
      </c>
      <c r="E313" s="94" t="s">
        <v>954</v>
      </c>
      <c r="F313" s="94" t="s">
        <v>954</v>
      </c>
      <c r="G313" s="95" t="s">
        <v>954</v>
      </c>
      <c r="H313" s="95" t="s">
        <v>1012</v>
      </c>
      <c r="I313" s="95" t="s">
        <v>586</v>
      </c>
      <c r="J313" s="94" t="s">
        <v>94</v>
      </c>
      <c r="K313" s="95">
        <v>0</v>
      </c>
      <c r="L313" s="94" t="str">
        <f t="shared" si="17"/>
        <v>E-Tow-Tow-Tow-D10M3-L12-Gen-0</v>
      </c>
      <c r="M313" s="94" t="s">
        <v>1013</v>
      </c>
      <c r="N313" s="130" t="s">
        <v>0</v>
      </c>
      <c r="O313" s="96">
        <v>1</v>
      </c>
      <c r="P313" s="130">
        <v>22375</v>
      </c>
      <c r="Q313" s="123">
        <f t="shared" si="15"/>
        <v>66305.422971169348</v>
      </c>
      <c r="R313" s="97">
        <v>65590.541721169342</v>
      </c>
      <c r="S313" s="97">
        <f t="shared" si="16"/>
        <v>714.88125000000002</v>
      </c>
      <c r="T313" s="96"/>
      <c r="U313" s="130">
        <v>300</v>
      </c>
      <c r="V313" s="130"/>
      <c r="Y313" s="94" t="s">
        <v>978</v>
      </c>
      <c r="Z313" s="94" t="s">
        <v>580</v>
      </c>
      <c r="AA313" s="94"/>
      <c r="AB313" s="94" t="s">
        <v>979</v>
      </c>
      <c r="AE313" s="124">
        <v>44228</v>
      </c>
      <c r="AF313" s="94" t="s">
        <v>56</v>
      </c>
    </row>
    <row r="314" spans="1:32" x14ac:dyDescent="0.3">
      <c r="A314" s="94" t="s">
        <v>1016</v>
      </c>
      <c r="B314" s="94" t="s">
        <v>7363</v>
      </c>
      <c r="D314" s="94" t="s">
        <v>49</v>
      </c>
      <c r="E314" s="94" t="s">
        <v>954</v>
      </c>
      <c r="F314" s="94" t="s">
        <v>954</v>
      </c>
      <c r="G314" s="95" t="s">
        <v>954</v>
      </c>
      <c r="H314" s="95" t="s">
        <v>1015</v>
      </c>
      <c r="I314" s="95" t="s">
        <v>586</v>
      </c>
      <c r="J314" s="94" t="s">
        <v>94</v>
      </c>
      <c r="K314" s="95">
        <v>0</v>
      </c>
      <c r="L314" s="94" t="str">
        <f t="shared" si="17"/>
        <v>E-Tow-Tow-Tow-D10M6-L12-Gen-0</v>
      </c>
      <c r="M314" s="94" t="s">
        <v>1016</v>
      </c>
      <c r="N314" s="130" t="s">
        <v>0</v>
      </c>
      <c r="O314" s="96">
        <v>1</v>
      </c>
      <c r="P314" s="130">
        <v>21155</v>
      </c>
      <c r="Q314" s="123">
        <f t="shared" si="15"/>
        <v>62752.664950392413</v>
      </c>
      <c r="R314" s="97">
        <v>62076.762700392414</v>
      </c>
      <c r="S314" s="97">
        <f t="shared" si="16"/>
        <v>675.90224999999998</v>
      </c>
      <c r="T314" s="96"/>
      <c r="U314" s="130">
        <v>300</v>
      </c>
      <c r="V314" s="130"/>
      <c r="Y314" s="94" t="s">
        <v>978</v>
      </c>
      <c r="Z314" s="94" t="s">
        <v>580</v>
      </c>
      <c r="AA314" s="94"/>
      <c r="AB314" s="94" t="s">
        <v>979</v>
      </c>
      <c r="AE314" s="124">
        <v>44228</v>
      </c>
      <c r="AF314" s="94" t="s">
        <v>56</v>
      </c>
    </row>
    <row r="315" spans="1:32" x14ac:dyDescent="0.3">
      <c r="A315" s="94" t="s">
        <v>1019</v>
      </c>
      <c r="B315" s="94" t="s">
        <v>7363</v>
      </c>
      <c r="D315" s="94" t="s">
        <v>49</v>
      </c>
      <c r="E315" s="94" t="s">
        <v>954</v>
      </c>
      <c r="F315" s="94" t="s">
        <v>954</v>
      </c>
      <c r="G315" s="95" t="s">
        <v>954</v>
      </c>
      <c r="H315" s="95" t="s">
        <v>1018</v>
      </c>
      <c r="I315" s="95" t="s">
        <v>616</v>
      </c>
      <c r="J315" s="94" t="s">
        <v>94</v>
      </c>
      <c r="K315" s="95">
        <v>0</v>
      </c>
      <c r="L315" s="94" t="str">
        <f t="shared" si="17"/>
        <v>E-Tow-Tow-Tow-D10M7.-L8-Gen-0</v>
      </c>
      <c r="M315" s="94" t="s">
        <v>1019</v>
      </c>
      <c r="N315" s="130" t="s">
        <v>0</v>
      </c>
      <c r="O315" s="96">
        <v>1</v>
      </c>
      <c r="P315" s="130">
        <v>15760</v>
      </c>
      <c r="Q315" s="123">
        <f t="shared" si="15"/>
        <v>46768.289106896242</v>
      </c>
      <c r="R315" s="97">
        <v>46264.757106896242</v>
      </c>
      <c r="S315" s="97">
        <f t="shared" si="16"/>
        <v>503.53199999999998</v>
      </c>
      <c r="T315" s="96"/>
      <c r="U315" s="130">
        <v>300</v>
      </c>
      <c r="V315" s="130"/>
      <c r="Y315" s="94" t="s">
        <v>978</v>
      </c>
      <c r="Z315" s="94" t="s">
        <v>580</v>
      </c>
      <c r="AA315" s="94"/>
      <c r="AB315" s="94" t="s">
        <v>979</v>
      </c>
      <c r="AE315" s="124">
        <v>44228</v>
      </c>
      <c r="AF315" s="94" t="s">
        <v>56</v>
      </c>
    </row>
    <row r="316" spans="1:32" x14ac:dyDescent="0.3">
      <c r="A316" s="94" t="s">
        <v>1022</v>
      </c>
      <c r="B316" s="94" t="s">
        <v>7363</v>
      </c>
      <c r="D316" s="94" t="s">
        <v>49</v>
      </c>
      <c r="E316" s="94" t="s">
        <v>954</v>
      </c>
      <c r="F316" s="94" t="s">
        <v>954</v>
      </c>
      <c r="G316" s="95" t="s">
        <v>954</v>
      </c>
      <c r="H316" s="95" t="s">
        <v>1021</v>
      </c>
      <c r="I316" s="95" t="s">
        <v>586</v>
      </c>
      <c r="J316" s="94" t="s">
        <v>94</v>
      </c>
      <c r="K316" s="95">
        <v>0</v>
      </c>
      <c r="L316" s="94" t="str">
        <f t="shared" si="17"/>
        <v>E-Tow-Tow-Tow-D10STD-L12-Gen-0</v>
      </c>
      <c r="M316" s="94" t="s">
        <v>1022</v>
      </c>
      <c r="N316" s="130" t="s">
        <v>0</v>
      </c>
      <c r="O316" s="96">
        <v>1</v>
      </c>
      <c r="P316" s="130">
        <v>23715</v>
      </c>
      <c r="Q316" s="123">
        <f t="shared" si="15"/>
        <v>70154.829910344357</v>
      </c>
      <c r="R316" s="97">
        <v>69397.135660344356</v>
      </c>
      <c r="S316" s="97">
        <f t="shared" si="16"/>
        <v>757.69425000000001</v>
      </c>
      <c r="T316" s="96"/>
      <c r="U316" s="130">
        <v>300</v>
      </c>
      <c r="V316" s="130"/>
      <c r="Y316" s="94" t="s">
        <v>978</v>
      </c>
      <c r="Z316" s="94" t="s">
        <v>580</v>
      </c>
      <c r="AA316" s="94"/>
      <c r="AB316" s="94" t="s">
        <v>979</v>
      </c>
      <c r="AE316" s="124">
        <v>44228</v>
      </c>
      <c r="AF316" s="94" t="s">
        <v>56</v>
      </c>
    </row>
    <row r="317" spans="1:32" x14ac:dyDescent="0.3">
      <c r="A317" s="94" t="s">
        <v>1024</v>
      </c>
      <c r="B317" s="94" t="s">
        <v>7363</v>
      </c>
      <c r="D317" s="94" t="s">
        <v>49</v>
      </c>
      <c r="E317" s="94" t="s">
        <v>954</v>
      </c>
      <c r="F317" s="94" t="s">
        <v>954</v>
      </c>
      <c r="G317" s="95" t="s">
        <v>954</v>
      </c>
      <c r="H317" s="95" t="s">
        <v>1021</v>
      </c>
      <c r="I317" s="95" t="s">
        <v>616</v>
      </c>
      <c r="J317" s="94" t="s">
        <v>94</v>
      </c>
      <c r="K317" s="95">
        <v>0</v>
      </c>
      <c r="L317" s="94" t="str">
        <f t="shared" si="17"/>
        <v>E-Tow-Tow-Tow-D10STD-L8-Gen-0</v>
      </c>
      <c r="M317" s="94" t="s">
        <v>1024</v>
      </c>
      <c r="N317" s="130" t="s">
        <v>0</v>
      </c>
      <c r="O317" s="96">
        <v>1</v>
      </c>
      <c r="P317" s="130">
        <v>20660</v>
      </c>
      <c r="Q317" s="123">
        <f t="shared" si="15"/>
        <v>61272.775108402027</v>
      </c>
      <c r="R317" s="97">
        <v>60612.688108402028</v>
      </c>
      <c r="S317" s="97">
        <f t="shared" si="16"/>
        <v>660.08699999999999</v>
      </c>
      <c r="T317" s="96"/>
      <c r="U317" s="130">
        <v>300</v>
      </c>
      <c r="V317" s="130"/>
      <c r="Y317" s="94" t="s">
        <v>978</v>
      </c>
      <c r="Z317" s="94" t="s">
        <v>580</v>
      </c>
      <c r="AA317" s="94"/>
      <c r="AB317" s="94" t="s">
        <v>979</v>
      </c>
      <c r="AE317" s="124">
        <v>44228</v>
      </c>
      <c r="AF317" s="94" t="s">
        <v>56</v>
      </c>
    </row>
    <row r="318" spans="1:32" x14ac:dyDescent="0.3">
      <c r="A318" s="94" t="s">
        <v>1027</v>
      </c>
      <c r="B318" s="94" t="s">
        <v>7363</v>
      </c>
      <c r="D318" s="94" t="s">
        <v>49</v>
      </c>
      <c r="E318" s="94" t="s">
        <v>954</v>
      </c>
      <c r="F318" s="94" t="s">
        <v>954</v>
      </c>
      <c r="G318" s="95" t="s">
        <v>954</v>
      </c>
      <c r="H318" s="95" t="s">
        <v>1026</v>
      </c>
      <c r="I318" s="95" t="s">
        <v>616</v>
      </c>
      <c r="J318" s="94" t="s">
        <v>94</v>
      </c>
      <c r="K318" s="95">
        <v>0</v>
      </c>
      <c r="L318" s="94" t="str">
        <f t="shared" si="17"/>
        <v>E-Tow-Tow-Tow-D15E/C-L8-Gen-0</v>
      </c>
      <c r="M318" s="94" t="s">
        <v>1027</v>
      </c>
      <c r="N318" s="130" t="s">
        <v>0</v>
      </c>
      <c r="O318" s="96">
        <v>1</v>
      </c>
      <c r="P318" s="130">
        <v>16360</v>
      </c>
      <c r="Q318" s="123">
        <f t="shared" si="15"/>
        <v>48544.348617284704</v>
      </c>
      <c r="R318" s="97">
        <v>48021.646617284707</v>
      </c>
      <c r="S318" s="97">
        <f t="shared" si="16"/>
        <v>522.702</v>
      </c>
      <c r="T318" s="96"/>
      <c r="U318" s="130">
        <v>300</v>
      </c>
      <c r="V318" s="130"/>
      <c r="Y318" s="94" t="s">
        <v>978</v>
      </c>
      <c r="Z318" s="94" t="s">
        <v>580</v>
      </c>
      <c r="AA318" s="94"/>
      <c r="AB318" s="94" t="s">
        <v>979</v>
      </c>
      <c r="AE318" s="124">
        <v>44228</v>
      </c>
      <c r="AF318" s="94" t="s">
        <v>56</v>
      </c>
    </row>
    <row r="319" spans="1:32" x14ac:dyDescent="0.3">
      <c r="A319" s="94" t="s">
        <v>1030</v>
      </c>
      <c r="B319" s="94" t="s">
        <v>7363</v>
      </c>
      <c r="D319" s="94" t="s">
        <v>49</v>
      </c>
      <c r="E319" s="94" t="s">
        <v>954</v>
      </c>
      <c r="F319" s="94" t="s">
        <v>954</v>
      </c>
      <c r="G319" s="95" t="s">
        <v>954</v>
      </c>
      <c r="H319" s="95" t="s">
        <v>1029</v>
      </c>
      <c r="I319" s="95" t="s">
        <v>586</v>
      </c>
      <c r="J319" s="94" t="s">
        <v>94</v>
      </c>
      <c r="K319" s="95">
        <v>0</v>
      </c>
      <c r="L319" s="94" t="str">
        <f t="shared" si="17"/>
        <v>E-Tow-Tow-Tow-D25E12-L12-Gen-0</v>
      </c>
      <c r="M319" s="94" t="s">
        <v>1030</v>
      </c>
      <c r="N319" s="130" t="s">
        <v>0</v>
      </c>
      <c r="O319" s="96">
        <v>1</v>
      </c>
      <c r="P319" s="130">
        <v>40385</v>
      </c>
      <c r="Q319" s="123">
        <f t="shared" si="15"/>
        <v>119587.52778282299</v>
      </c>
      <c r="R319" s="97">
        <v>118297.22703282299</v>
      </c>
      <c r="S319" s="97">
        <f t="shared" si="16"/>
        <v>1290.3007499999999</v>
      </c>
      <c r="T319" s="96"/>
      <c r="U319" s="130">
        <v>300</v>
      </c>
      <c r="V319" s="130"/>
      <c r="Y319" s="94" t="s">
        <v>978</v>
      </c>
      <c r="Z319" s="94" t="s">
        <v>580</v>
      </c>
      <c r="AA319" s="94"/>
      <c r="AB319" s="94" t="s">
        <v>979</v>
      </c>
      <c r="AE319" s="124">
        <v>44228</v>
      </c>
      <c r="AF319" s="94" t="s">
        <v>56</v>
      </c>
    </row>
    <row r="320" spans="1:32" x14ac:dyDescent="0.3">
      <c r="A320" s="94" t="s">
        <v>1033</v>
      </c>
      <c r="B320" s="94" t="s">
        <v>7363</v>
      </c>
      <c r="D320" s="94" t="s">
        <v>49</v>
      </c>
      <c r="E320" s="94" t="s">
        <v>954</v>
      </c>
      <c r="F320" s="94" t="s">
        <v>954</v>
      </c>
      <c r="G320" s="95" t="s">
        <v>954</v>
      </c>
      <c r="H320" s="95" t="s">
        <v>1032</v>
      </c>
      <c r="I320" s="95" t="s">
        <v>586</v>
      </c>
      <c r="J320" s="94" t="s">
        <v>94</v>
      </c>
      <c r="K320" s="95">
        <v>0</v>
      </c>
      <c r="L320" s="94" t="str">
        <f t="shared" si="17"/>
        <v>E-Tow-Tow-Tow-D25E3-L12-Gen-0</v>
      </c>
      <c r="M320" s="94" t="s">
        <v>1033</v>
      </c>
      <c r="N320" s="130" t="s">
        <v>0</v>
      </c>
      <c r="O320" s="96">
        <v>1</v>
      </c>
      <c r="P320" s="130">
        <v>31785</v>
      </c>
      <c r="Q320" s="123">
        <f t="shared" si="15"/>
        <v>94130.674800588633</v>
      </c>
      <c r="R320" s="97">
        <v>93115.144050588628</v>
      </c>
      <c r="S320" s="97">
        <f t="shared" si="16"/>
        <v>1015.53075</v>
      </c>
      <c r="T320" s="96"/>
      <c r="U320" s="130">
        <v>300</v>
      </c>
      <c r="V320" s="130"/>
      <c r="Y320" s="94" t="s">
        <v>978</v>
      </c>
      <c r="Z320" s="94" t="s">
        <v>580</v>
      </c>
      <c r="AA320" s="94"/>
      <c r="AB320" s="94" t="s">
        <v>979</v>
      </c>
      <c r="AE320" s="124">
        <v>44228</v>
      </c>
      <c r="AF320" s="94" t="s">
        <v>56</v>
      </c>
    </row>
    <row r="321" spans="1:32" x14ac:dyDescent="0.3">
      <c r="A321" s="94" t="s">
        <v>1036</v>
      </c>
      <c r="B321" s="94" t="s">
        <v>7363</v>
      </c>
      <c r="D321" s="94" t="s">
        <v>49</v>
      </c>
      <c r="E321" s="94" t="s">
        <v>954</v>
      </c>
      <c r="F321" s="94" t="s">
        <v>954</v>
      </c>
      <c r="G321" s="95" t="s">
        <v>954</v>
      </c>
      <c r="H321" s="95" t="s">
        <v>1035</v>
      </c>
      <c r="I321" s="95" t="s">
        <v>586</v>
      </c>
      <c r="J321" s="94" t="s">
        <v>94</v>
      </c>
      <c r="K321" s="95">
        <v>0</v>
      </c>
      <c r="L321" s="94" t="str">
        <f t="shared" si="17"/>
        <v>E-Tow-Tow-Tow-D25E6-L12-Gen-0</v>
      </c>
      <c r="M321" s="94" t="s">
        <v>1036</v>
      </c>
      <c r="N321" s="130" t="s">
        <v>0</v>
      </c>
      <c r="O321" s="96">
        <v>1</v>
      </c>
      <c r="P321" s="130">
        <v>34745</v>
      </c>
      <c r="Q321" s="123">
        <f t="shared" si="15"/>
        <v>102716.87943413288</v>
      </c>
      <c r="R321" s="97">
        <v>101606.77668413287</v>
      </c>
      <c r="S321" s="97">
        <f t="shared" si="16"/>
        <v>1110.10275</v>
      </c>
      <c r="T321" s="96"/>
      <c r="U321" s="130">
        <v>300</v>
      </c>
      <c r="V321" s="130"/>
      <c r="Y321" s="94" t="s">
        <v>978</v>
      </c>
      <c r="Z321" s="94" t="s">
        <v>580</v>
      </c>
      <c r="AA321" s="94"/>
      <c r="AB321" s="94" t="s">
        <v>979</v>
      </c>
      <c r="AE321" s="124">
        <v>44228</v>
      </c>
      <c r="AF321" s="94" t="s">
        <v>56</v>
      </c>
    </row>
    <row r="322" spans="1:32" x14ac:dyDescent="0.3">
      <c r="A322" s="94" t="s">
        <v>1039</v>
      </c>
      <c r="B322" s="94" t="s">
        <v>7363</v>
      </c>
      <c r="D322" s="94" t="s">
        <v>49</v>
      </c>
      <c r="E322" s="94" t="s">
        <v>954</v>
      </c>
      <c r="F322" s="94" t="s">
        <v>954</v>
      </c>
      <c r="G322" s="95" t="s">
        <v>954</v>
      </c>
      <c r="H322" s="95" t="s">
        <v>1038</v>
      </c>
      <c r="I322" s="95" t="s">
        <v>586</v>
      </c>
      <c r="J322" s="94" t="s">
        <v>94</v>
      </c>
      <c r="K322" s="95">
        <v>0</v>
      </c>
      <c r="L322" s="94" t="str">
        <f t="shared" si="17"/>
        <v>E-Tow-Tow-Tow-D25E9-L12-Gen-0</v>
      </c>
      <c r="M322" s="94" t="s">
        <v>1039</v>
      </c>
      <c r="N322" s="130" t="s">
        <v>0</v>
      </c>
      <c r="O322" s="96">
        <v>1</v>
      </c>
      <c r="P322" s="130">
        <v>36925</v>
      </c>
      <c r="Q322" s="123">
        <f t="shared" si="15"/>
        <v>109228.45863889057</v>
      </c>
      <c r="R322" s="97">
        <v>108048.70488889057</v>
      </c>
      <c r="S322" s="97">
        <f t="shared" si="16"/>
        <v>1179.7537500000001</v>
      </c>
      <c r="T322" s="96"/>
      <c r="U322" s="130">
        <v>300</v>
      </c>
      <c r="V322" s="130"/>
      <c r="Y322" s="94" t="s">
        <v>978</v>
      </c>
      <c r="Z322" s="94" t="s">
        <v>580</v>
      </c>
      <c r="AA322" s="94"/>
      <c r="AB322" s="94" t="s">
        <v>979</v>
      </c>
      <c r="AE322" s="124">
        <v>44228</v>
      </c>
      <c r="AF322" s="94" t="s">
        <v>56</v>
      </c>
    </row>
    <row r="323" spans="1:32" x14ac:dyDescent="0.3">
      <c r="A323" s="94" t="s">
        <v>1042</v>
      </c>
      <c r="B323" s="94" t="s">
        <v>7363</v>
      </c>
      <c r="D323" s="94" t="s">
        <v>49</v>
      </c>
      <c r="E323" s="94" t="s">
        <v>954</v>
      </c>
      <c r="F323" s="94" t="s">
        <v>954</v>
      </c>
      <c r="G323" s="95" t="s">
        <v>954</v>
      </c>
      <c r="H323" s="95" t="s">
        <v>1041</v>
      </c>
      <c r="I323" s="95" t="s">
        <v>586</v>
      </c>
      <c r="J323" s="94" t="s">
        <v>94</v>
      </c>
      <c r="K323" s="95">
        <v>0</v>
      </c>
      <c r="L323" s="94" t="str">
        <f t="shared" si="17"/>
        <v>E-Tow-Tow-Tow-D25M3-L12-Gen-0</v>
      </c>
      <c r="M323" s="94" t="s">
        <v>1042</v>
      </c>
      <c r="N323" s="130" t="s">
        <v>0</v>
      </c>
      <c r="O323" s="96">
        <v>1</v>
      </c>
      <c r="P323" s="130">
        <v>27115</v>
      </c>
      <c r="Q323" s="123">
        <f t="shared" ref="Q323:Q386" si="18">SUM(R323:T323)</f>
        <v>80219.167135879004</v>
      </c>
      <c r="R323" s="97">
        <v>79352.842885878999</v>
      </c>
      <c r="S323" s="97">
        <f t="shared" ref="S323:S386" si="19">((U323*(P323/1000))*0.1065)+((V323*(P323/1000))*0.00903)</f>
        <v>866.32424999999989</v>
      </c>
      <c r="T323" s="96"/>
      <c r="U323" s="130">
        <v>300</v>
      </c>
      <c r="V323" s="130"/>
      <c r="Y323" s="94" t="s">
        <v>978</v>
      </c>
      <c r="Z323" s="94" t="s">
        <v>580</v>
      </c>
      <c r="AA323" s="94"/>
      <c r="AB323" s="94" t="s">
        <v>979</v>
      </c>
      <c r="AE323" s="124">
        <v>44228</v>
      </c>
      <c r="AF323" s="94" t="s">
        <v>56</v>
      </c>
    </row>
    <row r="324" spans="1:32" x14ac:dyDescent="0.3">
      <c r="A324" s="94" t="s">
        <v>1045</v>
      </c>
      <c r="B324" s="94" t="s">
        <v>7363</v>
      </c>
      <c r="D324" s="94" t="s">
        <v>49</v>
      </c>
      <c r="E324" s="94" t="s">
        <v>954</v>
      </c>
      <c r="F324" s="94" t="s">
        <v>954</v>
      </c>
      <c r="G324" s="95" t="s">
        <v>954</v>
      </c>
      <c r="H324" s="95" t="s">
        <v>1044</v>
      </c>
      <c r="I324" s="95" t="s">
        <v>586</v>
      </c>
      <c r="J324" s="94" t="s">
        <v>94</v>
      </c>
      <c r="K324" s="95">
        <v>0</v>
      </c>
      <c r="L324" s="94" t="str">
        <f t="shared" si="17"/>
        <v>E-Tow-Tow-Tow-D25M6-L12-Gen-0</v>
      </c>
      <c r="M324" s="94" t="s">
        <v>1045</v>
      </c>
      <c r="N324" s="130" t="s">
        <v>0</v>
      </c>
      <c r="O324" s="96">
        <v>1</v>
      </c>
      <c r="P324" s="130">
        <v>25245</v>
      </c>
      <c r="Q324" s="123">
        <f t="shared" si="18"/>
        <v>74595.93718631551</v>
      </c>
      <c r="R324" s="97">
        <v>73789.359436315513</v>
      </c>
      <c r="S324" s="97">
        <f t="shared" si="19"/>
        <v>806.57775000000004</v>
      </c>
      <c r="T324" s="96"/>
      <c r="U324" s="130">
        <v>300</v>
      </c>
      <c r="V324" s="130"/>
      <c r="Y324" s="94" t="s">
        <v>978</v>
      </c>
      <c r="Z324" s="94" t="s">
        <v>580</v>
      </c>
      <c r="AA324" s="94"/>
      <c r="AB324" s="94" t="s">
        <v>979</v>
      </c>
      <c r="AE324" s="124">
        <v>44228</v>
      </c>
      <c r="AF324" s="94" t="s">
        <v>56</v>
      </c>
    </row>
    <row r="325" spans="1:32" x14ac:dyDescent="0.3">
      <c r="A325" s="94" t="s">
        <v>1048</v>
      </c>
      <c r="B325" s="94" t="s">
        <v>7363</v>
      </c>
      <c r="D325" s="94" t="s">
        <v>49</v>
      </c>
      <c r="E325" s="94" t="s">
        <v>954</v>
      </c>
      <c r="F325" s="94" t="s">
        <v>954</v>
      </c>
      <c r="G325" s="95" t="s">
        <v>954</v>
      </c>
      <c r="H325" s="95" t="s">
        <v>1047</v>
      </c>
      <c r="I325" s="95" t="s">
        <v>586</v>
      </c>
      <c r="J325" s="94" t="s">
        <v>94</v>
      </c>
      <c r="K325" s="95">
        <v>0</v>
      </c>
      <c r="L325" s="94" t="str">
        <f t="shared" si="17"/>
        <v>E-Tow-Tow-Tow-D25STD-L12-Gen-0</v>
      </c>
      <c r="M325" s="94" t="s">
        <v>1048</v>
      </c>
      <c r="N325" s="130" t="s">
        <v>0</v>
      </c>
      <c r="O325" s="96">
        <v>1</v>
      </c>
      <c r="P325" s="130">
        <v>29705</v>
      </c>
      <c r="Q325" s="123">
        <f t="shared" si="18"/>
        <v>87915.105514229013</v>
      </c>
      <c r="R325" s="97">
        <v>86966.030764229014</v>
      </c>
      <c r="S325" s="97">
        <f t="shared" si="19"/>
        <v>949.07474999999999</v>
      </c>
      <c r="T325" s="96"/>
      <c r="U325" s="130">
        <v>300</v>
      </c>
      <c r="V325" s="130"/>
      <c r="Y325" s="94" t="s">
        <v>978</v>
      </c>
      <c r="Z325" s="94" t="s">
        <v>580</v>
      </c>
      <c r="AA325" s="94"/>
      <c r="AB325" s="94" t="s">
        <v>979</v>
      </c>
      <c r="AE325" s="124">
        <v>44228</v>
      </c>
      <c r="AF325" s="94" t="s">
        <v>56</v>
      </c>
    </row>
    <row r="326" spans="1:32" x14ac:dyDescent="0.3">
      <c r="A326" s="94" t="s">
        <v>1051</v>
      </c>
      <c r="B326" s="94" t="s">
        <v>7363</v>
      </c>
      <c r="D326" s="94" t="s">
        <v>49</v>
      </c>
      <c r="E326" s="94" t="s">
        <v>954</v>
      </c>
      <c r="F326" s="94" t="s">
        <v>954</v>
      </c>
      <c r="G326" s="95" t="s">
        <v>954</v>
      </c>
      <c r="H326" s="95" t="s">
        <v>1050</v>
      </c>
      <c r="I326" s="95" t="s">
        <v>600</v>
      </c>
      <c r="J326" s="94" t="s">
        <v>94</v>
      </c>
      <c r="K326" s="95">
        <v>0</v>
      </c>
      <c r="L326" s="94" t="str">
        <f t="shared" si="17"/>
        <v>E-Tow-Tow-Tow-D306.1-L6-Gen-0</v>
      </c>
      <c r="M326" s="94" t="s">
        <v>1051</v>
      </c>
      <c r="N326" s="130" t="s">
        <v>0</v>
      </c>
      <c r="O326" s="96">
        <v>1</v>
      </c>
      <c r="P326" s="130">
        <v>101579</v>
      </c>
      <c r="Q326" s="123">
        <f t="shared" si="18"/>
        <v>301916.66581603902</v>
      </c>
      <c r="R326" s="97">
        <v>298671.21676603903</v>
      </c>
      <c r="S326" s="97">
        <f t="shared" si="19"/>
        <v>3245.4490499999997</v>
      </c>
      <c r="T326" s="96"/>
      <c r="U326" s="130">
        <v>300</v>
      </c>
      <c r="V326" s="130"/>
      <c r="Y326" s="94" t="s">
        <v>978</v>
      </c>
      <c r="Z326" s="94" t="s">
        <v>580</v>
      </c>
      <c r="AA326" s="94"/>
      <c r="AB326" s="94" t="s">
        <v>979</v>
      </c>
      <c r="AE326" s="124">
        <v>44228</v>
      </c>
      <c r="AF326" s="94" t="s">
        <v>56</v>
      </c>
    </row>
    <row r="327" spans="1:32" x14ac:dyDescent="0.3">
      <c r="A327" s="94" t="s">
        <v>1054</v>
      </c>
      <c r="B327" s="94" t="s">
        <v>7363</v>
      </c>
      <c r="D327" s="94" t="s">
        <v>49</v>
      </c>
      <c r="E327" s="94" t="s">
        <v>954</v>
      </c>
      <c r="F327" s="94" t="s">
        <v>954</v>
      </c>
      <c r="G327" s="95" t="s">
        <v>954</v>
      </c>
      <c r="H327" s="95" t="s">
        <v>1053</v>
      </c>
      <c r="I327" s="95" t="s">
        <v>616</v>
      </c>
      <c r="J327" s="94" t="s">
        <v>94</v>
      </c>
      <c r="K327" s="95">
        <v>0</v>
      </c>
      <c r="L327" s="94" t="str">
        <f t="shared" si="17"/>
        <v>E-Tow-Tow-Tow-D30E11-L8-Gen-0</v>
      </c>
      <c r="M327" s="94" t="s">
        <v>1054</v>
      </c>
      <c r="N327" s="130" t="s">
        <v>0</v>
      </c>
      <c r="O327" s="96">
        <v>1</v>
      </c>
      <c r="P327" s="130">
        <v>31595</v>
      </c>
      <c r="Q327" s="123">
        <f t="shared" si="18"/>
        <v>93538.974463792489</v>
      </c>
      <c r="R327" s="97">
        <v>92529.514213792485</v>
      </c>
      <c r="S327" s="97">
        <f t="shared" si="19"/>
        <v>1009.46025</v>
      </c>
      <c r="T327" s="96"/>
      <c r="U327" s="130">
        <v>300</v>
      </c>
      <c r="V327" s="130"/>
      <c r="Y327" s="94" t="s">
        <v>978</v>
      </c>
      <c r="Z327" s="94" t="s">
        <v>580</v>
      </c>
      <c r="AA327" s="94"/>
      <c r="AB327" s="94" t="s">
        <v>979</v>
      </c>
      <c r="AE327" s="124">
        <v>44228</v>
      </c>
      <c r="AF327" s="94" t="s">
        <v>56</v>
      </c>
    </row>
    <row r="328" spans="1:32" x14ac:dyDescent="0.3">
      <c r="A328" s="94" t="s">
        <v>1057</v>
      </c>
      <c r="B328" s="94" t="s">
        <v>7363</v>
      </c>
      <c r="D328" s="94" t="s">
        <v>49</v>
      </c>
      <c r="E328" s="94" t="s">
        <v>954</v>
      </c>
      <c r="F328" s="94" t="s">
        <v>954</v>
      </c>
      <c r="G328" s="95" t="s">
        <v>954</v>
      </c>
      <c r="H328" s="95" t="s">
        <v>1056</v>
      </c>
      <c r="I328" s="95" t="s">
        <v>600</v>
      </c>
      <c r="J328" s="94" t="s">
        <v>94</v>
      </c>
      <c r="K328" s="95">
        <v>0</v>
      </c>
      <c r="L328" s="94" t="str">
        <f t="shared" si="17"/>
        <v>E-Tow-Tow-Tow-D30E12-L6-Gen-0</v>
      </c>
      <c r="M328" s="94" t="s">
        <v>1057</v>
      </c>
      <c r="N328" s="130" t="s">
        <v>0</v>
      </c>
      <c r="O328" s="96">
        <v>1</v>
      </c>
      <c r="P328" s="130">
        <v>142844</v>
      </c>
      <c r="Q328" s="123">
        <f t="shared" si="18"/>
        <v>423289.19910925068</v>
      </c>
      <c r="R328" s="97">
        <v>418725.33330925071</v>
      </c>
      <c r="S328" s="97">
        <f t="shared" si="19"/>
        <v>4563.8657999999996</v>
      </c>
      <c r="T328" s="96"/>
      <c r="U328" s="130">
        <v>300</v>
      </c>
      <c r="V328" s="130"/>
      <c r="Y328" s="94" t="s">
        <v>978</v>
      </c>
      <c r="Z328" s="94" t="s">
        <v>580</v>
      </c>
      <c r="AA328" s="94"/>
      <c r="AB328" s="94" t="s">
        <v>979</v>
      </c>
      <c r="AE328" s="124">
        <v>44228</v>
      </c>
      <c r="AF328" s="94" t="s">
        <v>56</v>
      </c>
    </row>
    <row r="329" spans="1:32" x14ac:dyDescent="0.3">
      <c r="A329" s="94" t="s">
        <v>1060</v>
      </c>
      <c r="B329" s="94" t="s">
        <v>7363</v>
      </c>
      <c r="D329" s="94" t="s">
        <v>49</v>
      </c>
      <c r="E329" s="94" t="s">
        <v>954</v>
      </c>
      <c r="F329" s="94" t="s">
        <v>954</v>
      </c>
      <c r="G329" s="95" t="s">
        <v>954</v>
      </c>
      <c r="H329" s="95" t="s">
        <v>1059</v>
      </c>
      <c r="I329" s="95" t="s">
        <v>616</v>
      </c>
      <c r="J329" s="94" t="s">
        <v>94</v>
      </c>
      <c r="K329" s="95">
        <v>0</v>
      </c>
      <c r="L329" s="94" t="str">
        <f t="shared" si="17"/>
        <v>E-Tow-Tow-Tow-D30E14-L8-Gen-0</v>
      </c>
      <c r="M329" s="94" t="s">
        <v>1060</v>
      </c>
      <c r="N329" s="130" t="s">
        <v>0</v>
      </c>
      <c r="O329" s="96">
        <v>1</v>
      </c>
      <c r="P329" s="130">
        <v>33590</v>
      </c>
      <c r="Q329" s="123">
        <f t="shared" si="18"/>
        <v>99459.013081754034</v>
      </c>
      <c r="R329" s="97">
        <v>98385.812581754028</v>
      </c>
      <c r="S329" s="97">
        <f t="shared" si="19"/>
        <v>1073.2005000000001</v>
      </c>
      <c r="T329" s="96"/>
      <c r="U329" s="130">
        <v>300</v>
      </c>
      <c r="V329" s="130"/>
      <c r="Y329" s="94" t="s">
        <v>978</v>
      </c>
      <c r="Z329" s="94" t="s">
        <v>580</v>
      </c>
      <c r="AA329" s="94"/>
      <c r="AB329" s="94" t="s">
        <v>979</v>
      </c>
      <c r="AE329" s="124">
        <v>44228</v>
      </c>
      <c r="AF329" s="94" t="s">
        <v>56</v>
      </c>
    </row>
    <row r="330" spans="1:32" x14ac:dyDescent="0.3">
      <c r="A330" s="94" t="s">
        <v>1063</v>
      </c>
      <c r="B330" s="94" t="s">
        <v>7363</v>
      </c>
      <c r="D330" s="94" t="s">
        <v>49</v>
      </c>
      <c r="E330" s="94" t="s">
        <v>954</v>
      </c>
      <c r="F330" s="94" t="s">
        <v>954</v>
      </c>
      <c r="G330" s="95" t="s">
        <v>954</v>
      </c>
      <c r="H330" s="95" t="s">
        <v>1062</v>
      </c>
      <c r="I330" s="95" t="s">
        <v>616</v>
      </c>
      <c r="J330" s="94" t="s">
        <v>94</v>
      </c>
      <c r="K330" s="95">
        <v>0</v>
      </c>
      <c r="L330" s="94" t="str">
        <f t="shared" ref="L330:L393" si="20">LEFT(D330,1) &amp; "-" &amp;LEFT(E330,3)&amp; "-" &amp;LEFT(F330,3) &amp; "-" &amp;LEFT(G330,3) &amp;"-" &amp;LEFT(H330,6) &amp;  "-" &amp; LEFT(I330,3)&amp;"-" &amp;LEFT(J330, 3)&amp;"-" &amp;LEFT(K330,1)</f>
        <v>E-Tow-Tow-Tow-D30E18-L8-Gen-0</v>
      </c>
      <c r="M330" s="94" t="s">
        <v>1063</v>
      </c>
      <c r="N330" s="130" t="s">
        <v>0</v>
      </c>
      <c r="O330" s="96">
        <v>1</v>
      </c>
      <c r="P330" s="130">
        <v>38885</v>
      </c>
      <c r="Q330" s="123">
        <f t="shared" si="18"/>
        <v>115147.37900685212</v>
      </c>
      <c r="R330" s="97">
        <v>113905.00325685211</v>
      </c>
      <c r="S330" s="97">
        <f t="shared" si="19"/>
        <v>1242.3757499999999</v>
      </c>
      <c r="T330" s="96"/>
      <c r="U330" s="130">
        <v>300</v>
      </c>
      <c r="V330" s="130"/>
      <c r="Y330" s="94" t="s">
        <v>978</v>
      </c>
      <c r="Z330" s="94" t="s">
        <v>580</v>
      </c>
      <c r="AA330" s="94"/>
      <c r="AB330" s="94" t="s">
        <v>979</v>
      </c>
      <c r="AE330" s="124">
        <v>44228</v>
      </c>
      <c r="AF330" s="94" t="s">
        <v>56</v>
      </c>
    </row>
    <row r="331" spans="1:32" x14ac:dyDescent="0.3">
      <c r="A331" s="94" t="s">
        <v>1066</v>
      </c>
      <c r="B331" s="94" t="s">
        <v>7363</v>
      </c>
      <c r="D331" s="94" t="s">
        <v>49</v>
      </c>
      <c r="E331" s="94" t="s">
        <v>954</v>
      </c>
      <c r="F331" s="94" t="s">
        <v>954</v>
      </c>
      <c r="G331" s="95" t="s">
        <v>954</v>
      </c>
      <c r="H331" s="95" t="s">
        <v>1065</v>
      </c>
      <c r="I331" s="95" t="s">
        <v>616</v>
      </c>
      <c r="J331" s="94" t="s">
        <v>94</v>
      </c>
      <c r="K331" s="95">
        <v>0</v>
      </c>
      <c r="L331" s="94" t="str">
        <f t="shared" si="20"/>
        <v>E-Tow-Tow-Tow-D30E3.-L8-Gen-0</v>
      </c>
      <c r="M331" s="94" t="s">
        <v>1066</v>
      </c>
      <c r="N331" s="130" t="s">
        <v>0</v>
      </c>
      <c r="O331" s="96">
        <v>1</v>
      </c>
      <c r="P331" s="130">
        <v>25395</v>
      </c>
      <c r="Q331" s="123">
        <f t="shared" si="18"/>
        <v>75186.359523111663</v>
      </c>
      <c r="R331" s="97">
        <v>74374.989273111671</v>
      </c>
      <c r="S331" s="97">
        <f t="shared" si="19"/>
        <v>811.37024999999994</v>
      </c>
      <c r="T331" s="96"/>
      <c r="U331" s="130">
        <v>300</v>
      </c>
      <c r="V331" s="130"/>
      <c r="Y331" s="94" t="s">
        <v>978</v>
      </c>
      <c r="Z331" s="94" t="s">
        <v>580</v>
      </c>
      <c r="AA331" s="94"/>
      <c r="AB331" s="94" t="s">
        <v>979</v>
      </c>
      <c r="AE331" s="124">
        <v>44228</v>
      </c>
      <c r="AF331" s="94" t="s">
        <v>56</v>
      </c>
    </row>
    <row r="332" spans="1:32" x14ac:dyDescent="0.3">
      <c r="A332" s="94" t="s">
        <v>1069</v>
      </c>
      <c r="B332" s="94" t="s">
        <v>7363</v>
      </c>
      <c r="D332" s="94" t="s">
        <v>49</v>
      </c>
      <c r="E332" s="94" t="s">
        <v>954</v>
      </c>
      <c r="F332" s="94" t="s">
        <v>954</v>
      </c>
      <c r="G332" s="95" t="s">
        <v>954</v>
      </c>
      <c r="H332" s="95" t="s">
        <v>1068</v>
      </c>
      <c r="I332" s="95" t="s">
        <v>600</v>
      </c>
      <c r="J332" s="94" t="s">
        <v>94</v>
      </c>
      <c r="K332" s="95">
        <v>0</v>
      </c>
      <c r="L332" s="94" t="str">
        <f t="shared" si="20"/>
        <v>E-Tow-Tow-Tow-D30E3-L6-Gen-0</v>
      </c>
      <c r="M332" s="94" t="s">
        <v>1069</v>
      </c>
      <c r="N332" s="130" t="s">
        <v>0</v>
      </c>
      <c r="O332" s="96">
        <v>1</v>
      </c>
      <c r="P332" s="130">
        <v>121318</v>
      </c>
      <c r="Q332" s="123">
        <f t="shared" si="18"/>
        <v>358182.16136167373</v>
      </c>
      <c r="R332" s="97">
        <v>354306.05126167374</v>
      </c>
      <c r="S332" s="97">
        <f t="shared" si="19"/>
        <v>3876.1100999999999</v>
      </c>
      <c r="T332" s="96"/>
      <c r="U332" s="130">
        <v>300</v>
      </c>
      <c r="V332" s="130"/>
      <c r="Y332" s="94" t="s">
        <v>978</v>
      </c>
      <c r="Z332" s="94" t="s">
        <v>580</v>
      </c>
      <c r="AA332" s="94"/>
      <c r="AB332" s="94" t="s">
        <v>979</v>
      </c>
      <c r="AE332" s="124">
        <v>44228</v>
      </c>
      <c r="AF332" s="94" t="s">
        <v>56</v>
      </c>
    </row>
    <row r="333" spans="1:32" x14ac:dyDescent="0.3">
      <c r="A333" s="94" t="s">
        <v>1072</v>
      </c>
      <c r="B333" s="94" t="s">
        <v>7363</v>
      </c>
      <c r="D333" s="94" t="s">
        <v>49</v>
      </c>
      <c r="E333" s="94" t="s">
        <v>954</v>
      </c>
      <c r="F333" s="94" t="s">
        <v>954</v>
      </c>
      <c r="G333" s="95" t="s">
        <v>954</v>
      </c>
      <c r="H333" s="95" t="s">
        <v>1071</v>
      </c>
      <c r="I333" s="95" t="s">
        <v>600</v>
      </c>
      <c r="J333" s="94" t="s">
        <v>94</v>
      </c>
      <c r="K333" s="95">
        <v>0</v>
      </c>
      <c r="L333" s="94" t="str">
        <f t="shared" si="20"/>
        <v>E-Tow-Tow-Tow-D30E6.-L6-Gen-0</v>
      </c>
      <c r="M333" s="94" t="s">
        <v>1072</v>
      </c>
      <c r="N333" s="130" t="s">
        <v>0</v>
      </c>
      <c r="O333" s="96">
        <v>1</v>
      </c>
      <c r="P333" s="130">
        <v>153445</v>
      </c>
      <c r="Q333" s="123">
        <f t="shared" si="18"/>
        <v>452909.39289905847</v>
      </c>
      <c r="R333" s="97">
        <v>448006.82514905848</v>
      </c>
      <c r="S333" s="97">
        <f t="shared" si="19"/>
        <v>4902.5677500000002</v>
      </c>
      <c r="T333" s="96"/>
      <c r="U333" s="130">
        <v>300</v>
      </c>
      <c r="V333" s="130"/>
      <c r="Y333" s="94" t="s">
        <v>978</v>
      </c>
      <c r="Z333" s="94" t="s">
        <v>580</v>
      </c>
      <c r="AA333" s="94"/>
      <c r="AB333" s="94" t="s">
        <v>979</v>
      </c>
      <c r="AE333" s="124">
        <v>44228</v>
      </c>
      <c r="AF333" s="94" t="s">
        <v>56</v>
      </c>
    </row>
    <row r="334" spans="1:32" x14ac:dyDescent="0.3">
      <c r="A334" s="94" t="s">
        <v>1075</v>
      </c>
      <c r="B334" s="94" t="s">
        <v>7363</v>
      </c>
      <c r="D334" s="94" t="s">
        <v>49</v>
      </c>
      <c r="E334" s="94" t="s">
        <v>954</v>
      </c>
      <c r="F334" s="94" t="s">
        <v>954</v>
      </c>
      <c r="G334" s="95" t="s">
        <v>954</v>
      </c>
      <c r="H334" s="95" t="s">
        <v>1074</v>
      </c>
      <c r="I334" s="95" t="s">
        <v>616</v>
      </c>
      <c r="J334" s="94" t="s">
        <v>94</v>
      </c>
      <c r="K334" s="95">
        <v>0</v>
      </c>
      <c r="L334" s="94" t="str">
        <f t="shared" si="20"/>
        <v>E-Tow-Tow-Tow-D30E7.-L8-Gen-0</v>
      </c>
      <c r="M334" s="94" t="s">
        <v>1075</v>
      </c>
      <c r="N334" s="130" t="s">
        <v>0</v>
      </c>
      <c r="O334" s="96">
        <v>1</v>
      </c>
      <c r="P334" s="130">
        <v>27595</v>
      </c>
      <c r="Q334" s="123">
        <f t="shared" si="18"/>
        <v>81698.577727869386</v>
      </c>
      <c r="R334" s="97">
        <v>80816.917477869385</v>
      </c>
      <c r="S334" s="97">
        <f t="shared" si="19"/>
        <v>881.66025000000002</v>
      </c>
      <c r="T334" s="96"/>
      <c r="U334" s="130">
        <v>300</v>
      </c>
      <c r="V334" s="130"/>
      <c r="Y334" s="94" t="s">
        <v>978</v>
      </c>
      <c r="Z334" s="94" t="s">
        <v>580</v>
      </c>
      <c r="AA334" s="94"/>
      <c r="AB334" s="94" t="s">
        <v>979</v>
      </c>
      <c r="AE334" s="124">
        <v>44228</v>
      </c>
      <c r="AF334" s="94" t="s">
        <v>56</v>
      </c>
    </row>
    <row r="335" spans="1:32" x14ac:dyDescent="0.3">
      <c r="A335" s="94" t="s">
        <v>1078</v>
      </c>
      <c r="B335" s="94" t="s">
        <v>7363</v>
      </c>
      <c r="D335" s="94" t="s">
        <v>49</v>
      </c>
      <c r="E335" s="94" t="s">
        <v>954</v>
      </c>
      <c r="F335" s="94" t="s">
        <v>954</v>
      </c>
      <c r="G335" s="95" t="s">
        <v>954</v>
      </c>
      <c r="H335" s="95" t="s">
        <v>1077</v>
      </c>
      <c r="I335" s="95" t="s">
        <v>600</v>
      </c>
      <c r="J335" s="94" t="s">
        <v>94</v>
      </c>
      <c r="K335" s="95">
        <v>0</v>
      </c>
      <c r="L335" s="94" t="str">
        <f t="shared" si="20"/>
        <v>E-Tow-Tow-Tow-D30E9.-L6-Gen-0</v>
      </c>
      <c r="M335" s="94" t="s">
        <v>1078</v>
      </c>
      <c r="N335" s="130" t="s">
        <v>0</v>
      </c>
      <c r="O335" s="96">
        <v>1</v>
      </c>
      <c r="P335" s="130">
        <v>159902</v>
      </c>
      <c r="Q335" s="123">
        <f t="shared" si="18"/>
        <v>473612.73833692388</v>
      </c>
      <c r="R335" s="97">
        <v>468503.86943692388</v>
      </c>
      <c r="S335" s="97">
        <f t="shared" si="19"/>
        <v>5108.8688999999995</v>
      </c>
      <c r="T335" s="96"/>
      <c r="U335" s="130">
        <v>300</v>
      </c>
      <c r="V335" s="130"/>
      <c r="Y335" s="94" t="s">
        <v>978</v>
      </c>
      <c r="Z335" s="94" t="s">
        <v>580</v>
      </c>
      <c r="AA335" s="94"/>
      <c r="AB335" s="94" t="s">
        <v>979</v>
      </c>
      <c r="AE335" s="124">
        <v>44228</v>
      </c>
      <c r="AF335" s="94" t="s">
        <v>56</v>
      </c>
    </row>
    <row r="336" spans="1:32" x14ac:dyDescent="0.3">
      <c r="A336" s="94" t="s">
        <v>1081</v>
      </c>
      <c r="B336" s="94" t="s">
        <v>7363</v>
      </c>
      <c r="D336" s="94" t="s">
        <v>49</v>
      </c>
      <c r="E336" s="94" t="s">
        <v>954</v>
      </c>
      <c r="F336" s="94" t="s">
        <v>954</v>
      </c>
      <c r="G336" s="95" t="s">
        <v>954</v>
      </c>
      <c r="H336" s="95" t="s">
        <v>1080</v>
      </c>
      <c r="I336" s="95" t="s">
        <v>616</v>
      </c>
      <c r="J336" s="94" t="s">
        <v>94</v>
      </c>
      <c r="K336" s="95">
        <v>0</v>
      </c>
      <c r="L336" s="94" t="str">
        <f t="shared" si="20"/>
        <v>E-Tow-Tow-Tow-D30M3.-L8-Gen-0</v>
      </c>
      <c r="M336" s="94" t="s">
        <v>1081</v>
      </c>
      <c r="N336" s="130" t="s">
        <v>0</v>
      </c>
      <c r="O336" s="96">
        <v>1</v>
      </c>
      <c r="P336" s="130">
        <v>19250</v>
      </c>
      <c r="Q336" s="123">
        <f t="shared" si="18"/>
        <v>57128.316750828941</v>
      </c>
      <c r="R336" s="97">
        <v>56513.279250828942</v>
      </c>
      <c r="S336" s="97">
        <f t="shared" si="19"/>
        <v>615.03750000000002</v>
      </c>
      <c r="T336" s="96"/>
      <c r="U336" s="130">
        <v>300</v>
      </c>
      <c r="V336" s="130"/>
      <c r="Y336" s="94" t="s">
        <v>978</v>
      </c>
      <c r="Z336" s="94" t="s">
        <v>580</v>
      </c>
      <c r="AA336" s="94"/>
      <c r="AB336" s="94" t="s">
        <v>979</v>
      </c>
      <c r="AE336" s="124">
        <v>44228</v>
      </c>
      <c r="AF336" s="94" t="s">
        <v>56</v>
      </c>
    </row>
    <row r="337" spans="1:32" x14ac:dyDescent="0.3">
      <c r="A337" s="94" t="s">
        <v>1084</v>
      </c>
      <c r="B337" s="94" t="s">
        <v>7363</v>
      </c>
      <c r="D337" s="94" t="s">
        <v>49</v>
      </c>
      <c r="E337" s="94" t="s">
        <v>954</v>
      </c>
      <c r="F337" s="94" t="s">
        <v>954</v>
      </c>
      <c r="G337" s="95" t="s">
        <v>954</v>
      </c>
      <c r="H337" s="95" t="s">
        <v>1083</v>
      </c>
      <c r="I337" s="95" t="s">
        <v>600</v>
      </c>
      <c r="J337" s="94" t="s">
        <v>94</v>
      </c>
      <c r="K337" s="95">
        <v>0</v>
      </c>
      <c r="L337" s="94" t="str">
        <f t="shared" si="20"/>
        <v>E-Tow-Tow-Tow-D30M3-L6-Gen-0</v>
      </c>
      <c r="M337" s="94" t="s">
        <v>1084</v>
      </c>
      <c r="N337" s="130" t="s">
        <v>0</v>
      </c>
      <c r="O337" s="96">
        <v>1</v>
      </c>
      <c r="P337" s="130">
        <v>115000</v>
      </c>
      <c r="Q337" s="123">
        <f t="shared" si="18"/>
        <v>340411.40615778905</v>
      </c>
      <c r="R337" s="97">
        <v>336737.15615778905</v>
      </c>
      <c r="S337" s="97">
        <f t="shared" si="19"/>
        <v>3674.25</v>
      </c>
      <c r="T337" s="96"/>
      <c r="U337" s="130">
        <v>300</v>
      </c>
      <c r="V337" s="130"/>
      <c r="Y337" s="94" t="s">
        <v>978</v>
      </c>
      <c r="Z337" s="94" t="s">
        <v>580</v>
      </c>
      <c r="AA337" s="94"/>
      <c r="AB337" s="94" t="s">
        <v>979</v>
      </c>
      <c r="AE337" s="124">
        <v>44228</v>
      </c>
      <c r="AF337" s="94" t="s">
        <v>56</v>
      </c>
    </row>
    <row r="338" spans="1:32" x14ac:dyDescent="0.3">
      <c r="A338" s="94" t="s">
        <v>1087</v>
      </c>
      <c r="B338" s="94" t="s">
        <v>7363</v>
      </c>
      <c r="D338" s="94" t="s">
        <v>49</v>
      </c>
      <c r="E338" s="94" t="s">
        <v>954</v>
      </c>
      <c r="F338" s="94" t="s">
        <v>954</v>
      </c>
      <c r="G338" s="95" t="s">
        <v>954</v>
      </c>
      <c r="H338" s="95" t="s">
        <v>1086</v>
      </c>
      <c r="I338" s="95" t="s">
        <v>616</v>
      </c>
      <c r="J338" s="94" t="s">
        <v>94</v>
      </c>
      <c r="K338" s="95">
        <v>0</v>
      </c>
      <c r="L338" s="94" t="str">
        <f t="shared" si="20"/>
        <v>E-Tow-Tow-Tow-D30M7.-L8-Gen-0</v>
      </c>
      <c r="M338" s="94" t="s">
        <v>1087</v>
      </c>
      <c r="N338" s="130" t="s">
        <v>0</v>
      </c>
      <c r="O338" s="96">
        <v>1</v>
      </c>
      <c r="P338" s="130">
        <v>16230</v>
      </c>
      <c r="Q338" s="123">
        <f t="shared" si="18"/>
        <v>47954.565280488547</v>
      </c>
      <c r="R338" s="97">
        <v>47436.01678048855</v>
      </c>
      <c r="S338" s="97">
        <f t="shared" si="19"/>
        <v>518.54849999999999</v>
      </c>
      <c r="T338" s="96"/>
      <c r="U338" s="130">
        <v>300</v>
      </c>
      <c r="V338" s="130"/>
      <c r="Y338" s="94" t="s">
        <v>978</v>
      </c>
      <c r="Z338" s="94" t="s">
        <v>580</v>
      </c>
      <c r="AA338" s="94"/>
      <c r="AB338" s="94" t="s">
        <v>979</v>
      </c>
      <c r="AE338" s="124">
        <v>44228</v>
      </c>
      <c r="AF338" s="94" t="s">
        <v>56</v>
      </c>
    </row>
    <row r="339" spans="1:32" x14ac:dyDescent="0.3">
      <c r="A339" s="94" t="s">
        <v>1090</v>
      </c>
      <c r="B339" s="94" t="s">
        <v>7363</v>
      </c>
      <c r="D339" s="94" t="s">
        <v>49</v>
      </c>
      <c r="E339" s="94" t="s">
        <v>954</v>
      </c>
      <c r="F339" s="94" t="s">
        <v>954</v>
      </c>
      <c r="G339" s="95" t="s">
        <v>954</v>
      </c>
      <c r="H339" s="95" t="s">
        <v>1089</v>
      </c>
      <c r="I339" s="95" t="s">
        <v>600</v>
      </c>
      <c r="J339" s="94" t="s">
        <v>94</v>
      </c>
      <c r="K339" s="95">
        <v>0</v>
      </c>
      <c r="L339" s="94" t="str">
        <f t="shared" si="20"/>
        <v>E-Tow-Tow-Tow-D30STD-L6-Gen-0</v>
      </c>
      <c r="M339" s="94" t="s">
        <v>1090</v>
      </c>
      <c r="N339" s="130" t="s">
        <v>0</v>
      </c>
      <c r="O339" s="96">
        <v>1</v>
      </c>
      <c r="P339" s="130">
        <v>137847</v>
      </c>
      <c r="Q339" s="123">
        <f t="shared" si="18"/>
        <v>408488.79903934686</v>
      </c>
      <c r="R339" s="97">
        <v>404084.58738934685</v>
      </c>
      <c r="S339" s="97">
        <f t="shared" si="19"/>
        <v>4404.2116500000002</v>
      </c>
      <c r="T339" s="96"/>
      <c r="U339" s="130">
        <v>300</v>
      </c>
      <c r="V339" s="130"/>
      <c r="Y339" s="94" t="s">
        <v>978</v>
      </c>
      <c r="Z339" s="94" t="s">
        <v>580</v>
      </c>
      <c r="AA339" s="94"/>
      <c r="AB339" s="94" t="s">
        <v>979</v>
      </c>
      <c r="AE339" s="124">
        <v>44228</v>
      </c>
      <c r="AF339" s="94" t="s">
        <v>56</v>
      </c>
    </row>
    <row r="340" spans="1:32" x14ac:dyDescent="0.3">
      <c r="A340" s="94" t="s">
        <v>1092</v>
      </c>
      <c r="B340" s="94" t="s">
        <v>7363</v>
      </c>
      <c r="D340" s="94" t="s">
        <v>49</v>
      </c>
      <c r="E340" s="94" t="s">
        <v>954</v>
      </c>
      <c r="F340" s="94" t="s">
        <v>954</v>
      </c>
      <c r="G340" s="95" t="s">
        <v>954</v>
      </c>
      <c r="H340" s="95" t="s">
        <v>1089</v>
      </c>
      <c r="I340" s="95" t="s">
        <v>616</v>
      </c>
      <c r="J340" s="94" t="s">
        <v>94</v>
      </c>
      <c r="K340" s="95">
        <v>0</v>
      </c>
      <c r="L340" s="94" t="str">
        <f t="shared" si="20"/>
        <v>E-Tow-Tow-Tow-D30STD-L8-Gen-0</v>
      </c>
      <c r="M340" s="94" t="s">
        <v>1092</v>
      </c>
      <c r="N340" s="130" t="s">
        <v>0</v>
      </c>
      <c r="O340" s="96">
        <v>1</v>
      </c>
      <c r="P340" s="130">
        <v>21450</v>
      </c>
      <c r="Q340" s="123">
        <f t="shared" si="18"/>
        <v>63640.534955586649</v>
      </c>
      <c r="R340" s="97">
        <v>62955.207455586649</v>
      </c>
      <c r="S340" s="97">
        <f t="shared" si="19"/>
        <v>685.32749999999999</v>
      </c>
      <c r="T340" s="96"/>
      <c r="U340" s="130">
        <v>300</v>
      </c>
      <c r="V340" s="130"/>
      <c r="Y340" s="94" t="s">
        <v>978</v>
      </c>
      <c r="Z340" s="94" t="s">
        <v>580</v>
      </c>
      <c r="AA340" s="94"/>
      <c r="AB340" s="94" t="s">
        <v>979</v>
      </c>
      <c r="AE340" s="124">
        <v>44228</v>
      </c>
      <c r="AF340" s="94" t="s">
        <v>56</v>
      </c>
    </row>
    <row r="341" spans="1:32" x14ac:dyDescent="0.3">
      <c r="A341" s="94" t="s">
        <v>1095</v>
      </c>
      <c r="B341" s="94" t="s">
        <v>7363</v>
      </c>
      <c r="D341" s="94" t="s">
        <v>49</v>
      </c>
      <c r="E341" s="94" t="s">
        <v>954</v>
      </c>
      <c r="F341" s="94" t="s">
        <v>954</v>
      </c>
      <c r="G341" s="95" t="s">
        <v>954</v>
      </c>
      <c r="H341" s="95" t="s">
        <v>1094</v>
      </c>
      <c r="I341" s="95" t="s">
        <v>616</v>
      </c>
      <c r="J341" s="94" t="s">
        <v>94</v>
      </c>
      <c r="K341" s="95">
        <v>0</v>
      </c>
      <c r="L341" s="94" t="str">
        <f t="shared" si="20"/>
        <v>E-Tow-Tow-Tow-D40E3.-L8-Gen-0</v>
      </c>
      <c r="M341" s="94" t="s">
        <v>1095</v>
      </c>
      <c r="N341" s="130" t="s">
        <v>0</v>
      </c>
      <c r="O341" s="96">
        <v>1</v>
      </c>
      <c r="P341" s="130">
        <v>30620</v>
      </c>
      <c r="Q341" s="123">
        <f t="shared" si="18"/>
        <v>90579.674029811693</v>
      </c>
      <c r="R341" s="97">
        <v>89601.365029811699</v>
      </c>
      <c r="S341" s="97">
        <f t="shared" si="19"/>
        <v>978.30899999999997</v>
      </c>
      <c r="T341" s="96"/>
      <c r="U341" s="130">
        <v>300</v>
      </c>
      <c r="V341" s="130"/>
      <c r="Y341" s="94" t="s">
        <v>978</v>
      </c>
      <c r="Z341" s="94" t="s">
        <v>580</v>
      </c>
      <c r="AA341" s="94"/>
      <c r="AB341" s="94" t="s">
        <v>979</v>
      </c>
      <c r="AE341" s="124">
        <v>44228</v>
      </c>
      <c r="AF341" s="94" t="s">
        <v>56</v>
      </c>
    </row>
    <row r="342" spans="1:32" x14ac:dyDescent="0.3">
      <c r="A342" s="94" t="s">
        <v>1098</v>
      </c>
      <c r="B342" s="94" t="s">
        <v>7363</v>
      </c>
      <c r="D342" s="94" t="s">
        <v>49</v>
      </c>
      <c r="E342" s="94" t="s">
        <v>954</v>
      </c>
      <c r="F342" s="94" t="s">
        <v>954</v>
      </c>
      <c r="G342" s="95" t="s">
        <v>954</v>
      </c>
      <c r="H342" s="95" t="s">
        <v>1097</v>
      </c>
      <c r="I342" s="95" t="s">
        <v>616</v>
      </c>
      <c r="J342" s="94" t="s">
        <v>94</v>
      </c>
      <c r="K342" s="95">
        <v>0</v>
      </c>
      <c r="L342" s="94" t="str">
        <f t="shared" si="20"/>
        <v>E-Tow-Tow-Tow-D40E4.-L8-Gen-0</v>
      </c>
      <c r="M342" s="94" t="s">
        <v>1098</v>
      </c>
      <c r="N342" s="130" t="s">
        <v>0</v>
      </c>
      <c r="O342" s="96">
        <v>1</v>
      </c>
      <c r="P342" s="130">
        <v>38915</v>
      </c>
      <c r="Q342" s="123">
        <f t="shared" si="18"/>
        <v>115148.33750685211</v>
      </c>
      <c r="R342" s="97">
        <v>113905.00325685211</v>
      </c>
      <c r="S342" s="97">
        <f t="shared" si="19"/>
        <v>1243.3342499999999</v>
      </c>
      <c r="T342" s="96"/>
      <c r="U342" s="130">
        <v>300</v>
      </c>
      <c r="V342" s="130"/>
      <c r="Y342" s="94" t="s">
        <v>978</v>
      </c>
      <c r="Z342" s="94" t="s">
        <v>580</v>
      </c>
      <c r="AA342" s="94"/>
      <c r="AB342" s="94" t="s">
        <v>979</v>
      </c>
      <c r="AE342" s="124">
        <v>44228</v>
      </c>
      <c r="AF342" s="94" t="s">
        <v>56</v>
      </c>
    </row>
    <row r="343" spans="1:32" x14ac:dyDescent="0.3">
      <c r="A343" s="94" t="s">
        <v>1101</v>
      </c>
      <c r="B343" s="94" t="s">
        <v>7363</v>
      </c>
      <c r="D343" s="94" t="s">
        <v>49</v>
      </c>
      <c r="E343" s="94" t="s">
        <v>954</v>
      </c>
      <c r="F343" s="94" t="s">
        <v>954</v>
      </c>
      <c r="G343" s="95" t="s">
        <v>954</v>
      </c>
      <c r="H343" s="95" t="s">
        <v>1100</v>
      </c>
      <c r="I343" s="95" t="s">
        <v>616</v>
      </c>
      <c r="J343" s="94" t="s">
        <v>94</v>
      </c>
      <c r="K343" s="95">
        <v>0</v>
      </c>
      <c r="L343" s="94" t="str">
        <f t="shared" si="20"/>
        <v>E-Tow-Tow-Tow-D40E7.-L8-Gen-0</v>
      </c>
      <c r="M343" s="94" t="s">
        <v>1101</v>
      </c>
      <c r="N343" s="130" t="s">
        <v>0</v>
      </c>
      <c r="O343" s="96">
        <v>1</v>
      </c>
      <c r="P343" s="130">
        <v>33260</v>
      </c>
      <c r="Q343" s="123">
        <f t="shared" si="18"/>
        <v>98570.024826559806</v>
      </c>
      <c r="R343" s="97">
        <v>97507.367826559799</v>
      </c>
      <c r="S343" s="97">
        <f t="shared" si="19"/>
        <v>1062.6569999999999</v>
      </c>
      <c r="T343" s="96"/>
      <c r="U343" s="130">
        <v>300</v>
      </c>
      <c r="V343" s="130"/>
      <c r="Y343" s="94" t="s">
        <v>978</v>
      </c>
      <c r="Z343" s="94" t="s">
        <v>580</v>
      </c>
      <c r="AA343" s="94"/>
      <c r="AB343" s="94" t="s">
        <v>979</v>
      </c>
      <c r="AE343" s="124">
        <v>44228</v>
      </c>
      <c r="AF343" s="94" t="s">
        <v>56</v>
      </c>
    </row>
    <row r="344" spans="1:32" x14ac:dyDescent="0.3">
      <c r="A344" s="94" t="s">
        <v>1104</v>
      </c>
      <c r="B344" s="94" t="s">
        <v>7363</v>
      </c>
      <c r="D344" s="94" t="s">
        <v>49</v>
      </c>
      <c r="E344" s="94" t="s">
        <v>954</v>
      </c>
      <c r="F344" s="94" t="s">
        <v>954</v>
      </c>
      <c r="G344" s="95" t="s">
        <v>954</v>
      </c>
      <c r="H344" s="95" t="s">
        <v>1103</v>
      </c>
      <c r="I344" s="95" t="s">
        <v>616</v>
      </c>
      <c r="J344" s="94" t="s">
        <v>94</v>
      </c>
      <c r="K344" s="95">
        <v>0</v>
      </c>
      <c r="L344" s="94" t="str">
        <f t="shared" si="20"/>
        <v>E-Tow-Tow-Tow-D40EE1-L8-Gen-0</v>
      </c>
      <c r="M344" s="94" t="s">
        <v>1104</v>
      </c>
      <c r="N344" s="130" t="s">
        <v>0</v>
      </c>
      <c r="O344" s="96">
        <v>1</v>
      </c>
      <c r="P344" s="130">
        <v>36280</v>
      </c>
      <c r="Q344" s="123">
        <f t="shared" si="18"/>
        <v>107450.96137850209</v>
      </c>
      <c r="R344" s="97">
        <v>106291.8153785021</v>
      </c>
      <c r="S344" s="97">
        <f t="shared" si="19"/>
        <v>1159.146</v>
      </c>
      <c r="T344" s="96"/>
      <c r="U344" s="130">
        <v>300</v>
      </c>
      <c r="V344" s="130"/>
      <c r="Y344" s="94" t="s">
        <v>978</v>
      </c>
      <c r="Z344" s="94" t="s">
        <v>580</v>
      </c>
      <c r="AA344" s="94"/>
      <c r="AB344" s="94" t="s">
        <v>979</v>
      </c>
      <c r="AE344" s="124">
        <v>44228</v>
      </c>
      <c r="AF344" s="94" t="s">
        <v>56</v>
      </c>
    </row>
    <row r="345" spans="1:32" x14ac:dyDescent="0.3">
      <c r="A345" s="94" t="s">
        <v>1107</v>
      </c>
      <c r="B345" s="94" t="s">
        <v>7363</v>
      </c>
      <c r="D345" s="94" t="s">
        <v>49</v>
      </c>
      <c r="E345" s="94" t="s">
        <v>954</v>
      </c>
      <c r="F345" s="94" t="s">
        <v>954</v>
      </c>
      <c r="G345" s="95" t="s">
        <v>954</v>
      </c>
      <c r="H345" s="95" t="s">
        <v>1106</v>
      </c>
      <c r="I345" s="95" t="s">
        <v>616</v>
      </c>
      <c r="J345" s="94" t="s">
        <v>94</v>
      </c>
      <c r="K345" s="95">
        <v>0</v>
      </c>
      <c r="L345" s="94" t="str">
        <f t="shared" si="20"/>
        <v>E-Tow-Tow-Tow-D40EST-L8-Gen-0</v>
      </c>
      <c r="M345" s="94" t="s">
        <v>1107</v>
      </c>
      <c r="N345" s="130" t="s">
        <v>0</v>
      </c>
      <c r="O345" s="96">
        <v>1</v>
      </c>
      <c r="P345" s="130">
        <v>24805</v>
      </c>
      <c r="Q345" s="123">
        <f t="shared" si="18"/>
        <v>73410.61951272322</v>
      </c>
      <c r="R345" s="97">
        <v>72618.099762723214</v>
      </c>
      <c r="S345" s="97">
        <f t="shared" si="19"/>
        <v>792.51974999999993</v>
      </c>
      <c r="T345" s="96"/>
      <c r="U345" s="130">
        <v>300</v>
      </c>
      <c r="V345" s="130"/>
      <c r="Y345" s="94" t="s">
        <v>978</v>
      </c>
      <c r="Z345" s="94" t="s">
        <v>580</v>
      </c>
      <c r="AA345" s="94"/>
      <c r="AB345" s="94" t="s">
        <v>979</v>
      </c>
      <c r="AE345" s="124">
        <v>44228</v>
      </c>
      <c r="AF345" s="94" t="s">
        <v>56</v>
      </c>
    </row>
    <row r="346" spans="1:32" x14ac:dyDescent="0.3">
      <c r="A346" s="94" t="s">
        <v>1110</v>
      </c>
      <c r="B346" s="94" t="s">
        <v>7363</v>
      </c>
      <c r="D346" s="94" t="s">
        <v>49</v>
      </c>
      <c r="E346" s="94" t="s">
        <v>954</v>
      </c>
      <c r="F346" s="94" t="s">
        <v>954</v>
      </c>
      <c r="G346" s="95" t="s">
        <v>954</v>
      </c>
      <c r="H346" s="95" t="s">
        <v>1109</v>
      </c>
      <c r="I346" s="95" t="s">
        <v>616</v>
      </c>
      <c r="J346" s="94" t="s">
        <v>94</v>
      </c>
      <c r="K346" s="95">
        <v>0</v>
      </c>
      <c r="L346" s="94" t="str">
        <f t="shared" si="20"/>
        <v>E-Tow-Tow-Tow-D40M3.-L8-Gen-0</v>
      </c>
      <c r="M346" s="94" t="s">
        <v>1110</v>
      </c>
      <c r="N346" s="130" t="s">
        <v>0</v>
      </c>
      <c r="O346" s="96">
        <v>1</v>
      </c>
      <c r="P346" s="130">
        <v>22165</v>
      </c>
      <c r="Q346" s="123">
        <f t="shared" si="18"/>
        <v>65713.083634373193</v>
      </c>
      <c r="R346" s="97">
        <v>65004.911884373192</v>
      </c>
      <c r="S346" s="97">
        <f t="shared" si="19"/>
        <v>708.17174999999997</v>
      </c>
      <c r="T346" s="96"/>
      <c r="U346" s="130">
        <v>300</v>
      </c>
      <c r="V346" s="130"/>
      <c r="Y346" s="94" t="s">
        <v>978</v>
      </c>
      <c r="Z346" s="94" t="s">
        <v>580</v>
      </c>
      <c r="AA346" s="94"/>
      <c r="AB346" s="94" t="s">
        <v>979</v>
      </c>
      <c r="AE346" s="124">
        <v>44228</v>
      </c>
      <c r="AF346" s="94" t="s">
        <v>56</v>
      </c>
    </row>
    <row r="347" spans="1:32" x14ac:dyDescent="0.3">
      <c r="A347" s="94" t="s">
        <v>1113</v>
      </c>
      <c r="B347" s="94" t="s">
        <v>7363</v>
      </c>
      <c r="D347" s="94" t="s">
        <v>49</v>
      </c>
      <c r="E347" s="94" t="s">
        <v>954</v>
      </c>
      <c r="F347" s="94" t="s">
        <v>954</v>
      </c>
      <c r="G347" s="95" t="s">
        <v>954</v>
      </c>
      <c r="H347" s="95" t="s">
        <v>1112</v>
      </c>
      <c r="I347" s="95" t="s">
        <v>616</v>
      </c>
      <c r="J347" s="94" t="s">
        <v>94</v>
      </c>
      <c r="K347" s="95">
        <v>0</v>
      </c>
      <c r="L347" s="94" t="str">
        <f t="shared" si="20"/>
        <v>E-Tow-Tow-Tow-D40M7.-L8-Gen-0</v>
      </c>
      <c r="M347" s="94" t="s">
        <v>1113</v>
      </c>
      <c r="N347" s="130" t="s">
        <v>0</v>
      </c>
      <c r="O347" s="96">
        <v>1</v>
      </c>
      <c r="P347" s="130">
        <v>19345</v>
      </c>
      <c r="Q347" s="123">
        <f t="shared" si="18"/>
        <v>57131.352000828942</v>
      </c>
      <c r="R347" s="97">
        <v>56513.279250828942</v>
      </c>
      <c r="S347" s="97">
        <f t="shared" si="19"/>
        <v>618.07275000000004</v>
      </c>
      <c r="T347" s="96"/>
      <c r="U347" s="130">
        <v>300</v>
      </c>
      <c r="V347" s="130"/>
      <c r="Y347" s="94" t="s">
        <v>978</v>
      </c>
      <c r="Z347" s="94" t="s">
        <v>580</v>
      </c>
      <c r="AA347" s="94"/>
      <c r="AB347" s="94" t="s">
        <v>979</v>
      </c>
      <c r="AE347" s="124">
        <v>44228</v>
      </c>
      <c r="AF347" s="94" t="s">
        <v>56</v>
      </c>
    </row>
    <row r="348" spans="1:32" x14ac:dyDescent="0.3">
      <c r="A348" s="94" t="s">
        <v>1116</v>
      </c>
      <c r="B348" s="94" t="s">
        <v>7363</v>
      </c>
      <c r="D348" s="94" t="s">
        <v>49</v>
      </c>
      <c r="E348" s="94" t="s">
        <v>954</v>
      </c>
      <c r="F348" s="94" t="s">
        <v>954</v>
      </c>
      <c r="G348" s="95" t="s">
        <v>954</v>
      </c>
      <c r="H348" s="95" t="s">
        <v>1115</v>
      </c>
      <c r="I348" s="95" t="s">
        <v>586</v>
      </c>
      <c r="J348" s="94" t="s">
        <v>94</v>
      </c>
      <c r="K348" s="95">
        <v>0</v>
      </c>
      <c r="L348" s="94" t="str">
        <f t="shared" si="20"/>
        <v>E-Tow-Tow-Tow-D55E12-L12-Gen-0</v>
      </c>
      <c r="M348" s="94" t="s">
        <v>1116</v>
      </c>
      <c r="N348" s="130" t="s">
        <v>0</v>
      </c>
      <c r="O348" s="96">
        <v>1</v>
      </c>
      <c r="P348" s="130">
        <v>49655</v>
      </c>
      <c r="Q348" s="123">
        <f t="shared" si="18"/>
        <v>147115.49169384449</v>
      </c>
      <c r="R348" s="97">
        <v>145529.0144438445</v>
      </c>
      <c r="S348" s="97">
        <f t="shared" si="19"/>
        <v>1586.4772499999999</v>
      </c>
      <c r="T348" s="96"/>
      <c r="U348" s="130">
        <v>300</v>
      </c>
      <c r="V348" s="130"/>
      <c r="Y348" s="94" t="s">
        <v>978</v>
      </c>
      <c r="Z348" s="94" t="s">
        <v>580</v>
      </c>
      <c r="AA348" s="94"/>
      <c r="AB348" s="94" t="s">
        <v>979</v>
      </c>
      <c r="AE348" s="124">
        <v>44228</v>
      </c>
      <c r="AF348" s="94" t="s">
        <v>56</v>
      </c>
    </row>
    <row r="349" spans="1:32" x14ac:dyDescent="0.3">
      <c r="A349" s="94" t="s">
        <v>1119</v>
      </c>
      <c r="B349" s="94" t="s">
        <v>7363</v>
      </c>
      <c r="D349" s="94" t="s">
        <v>49</v>
      </c>
      <c r="E349" s="94" t="s">
        <v>954</v>
      </c>
      <c r="F349" s="94" t="s">
        <v>954</v>
      </c>
      <c r="G349" s="95" t="s">
        <v>954</v>
      </c>
      <c r="H349" s="95" t="s">
        <v>1118</v>
      </c>
      <c r="I349" s="95" t="s">
        <v>586</v>
      </c>
      <c r="J349" s="94" t="s">
        <v>94</v>
      </c>
      <c r="K349" s="95">
        <v>0</v>
      </c>
      <c r="L349" s="94" t="str">
        <f t="shared" si="20"/>
        <v>E-Tow-Tow-Tow-D55E6-L12-Gen-0</v>
      </c>
      <c r="M349" s="94" t="s">
        <v>1119</v>
      </c>
      <c r="N349" s="130" t="s">
        <v>0</v>
      </c>
      <c r="O349" s="96">
        <v>1</v>
      </c>
      <c r="P349" s="130">
        <v>42655</v>
      </c>
      <c r="Q349" s="123">
        <f t="shared" si="18"/>
        <v>126394.79740597907</v>
      </c>
      <c r="R349" s="97">
        <v>125031.97015597907</v>
      </c>
      <c r="S349" s="97">
        <f t="shared" si="19"/>
        <v>1362.82725</v>
      </c>
      <c r="T349" s="96"/>
      <c r="U349" s="130">
        <v>300</v>
      </c>
      <c r="V349" s="130"/>
      <c r="Y349" s="94" t="s">
        <v>978</v>
      </c>
      <c r="Z349" s="94" t="s">
        <v>580</v>
      </c>
      <c r="AA349" s="94"/>
      <c r="AB349" s="94" t="s">
        <v>979</v>
      </c>
      <c r="AE349" s="124">
        <v>44228</v>
      </c>
      <c r="AF349" s="94" t="s">
        <v>56</v>
      </c>
    </row>
    <row r="350" spans="1:32" x14ac:dyDescent="0.3">
      <c r="A350" s="94" t="s">
        <v>1122</v>
      </c>
      <c r="B350" s="94" t="s">
        <v>7363</v>
      </c>
      <c r="D350" s="94" t="s">
        <v>49</v>
      </c>
      <c r="E350" s="94" t="s">
        <v>954</v>
      </c>
      <c r="F350" s="94" t="s">
        <v>954</v>
      </c>
      <c r="G350" s="95" t="s">
        <v>954</v>
      </c>
      <c r="H350" s="95" t="s">
        <v>1121</v>
      </c>
      <c r="I350" s="95" t="s">
        <v>586</v>
      </c>
      <c r="J350" s="94" t="s">
        <v>94</v>
      </c>
      <c r="K350" s="95">
        <v>0</v>
      </c>
      <c r="L350" s="94" t="str">
        <f t="shared" si="20"/>
        <v>E-Tow-Tow-Tow-D55E9-L12-Gen-0</v>
      </c>
      <c r="M350" s="94" t="s">
        <v>1122</v>
      </c>
      <c r="N350" s="130" t="s">
        <v>0</v>
      </c>
      <c r="O350" s="96">
        <v>1</v>
      </c>
      <c r="P350" s="130">
        <v>45195</v>
      </c>
      <c r="Q350" s="123">
        <f t="shared" si="18"/>
        <v>133796.32336593099</v>
      </c>
      <c r="R350" s="97">
        <v>132352.343115931</v>
      </c>
      <c r="S350" s="97">
        <f t="shared" si="19"/>
        <v>1443.9802500000001</v>
      </c>
      <c r="T350" s="96"/>
      <c r="U350" s="130">
        <v>300</v>
      </c>
      <c r="V350" s="130"/>
      <c r="Y350" s="94" t="s">
        <v>978</v>
      </c>
      <c r="Z350" s="94" t="s">
        <v>580</v>
      </c>
      <c r="AA350" s="94"/>
      <c r="AB350" s="94" t="s">
        <v>979</v>
      </c>
      <c r="AE350" s="124">
        <v>44228</v>
      </c>
      <c r="AF350" s="94" t="s">
        <v>56</v>
      </c>
    </row>
    <row r="351" spans="1:32" x14ac:dyDescent="0.3">
      <c r="A351" s="94" t="s">
        <v>1125</v>
      </c>
      <c r="B351" s="94" t="s">
        <v>7363</v>
      </c>
      <c r="D351" s="94" t="s">
        <v>49</v>
      </c>
      <c r="E351" s="94" t="s">
        <v>954</v>
      </c>
      <c r="F351" s="94" t="s">
        <v>954</v>
      </c>
      <c r="G351" s="95" t="s">
        <v>954</v>
      </c>
      <c r="H351" s="95" t="s">
        <v>1124</v>
      </c>
      <c r="I351" s="95" t="s">
        <v>586</v>
      </c>
      <c r="J351" s="94" t="s">
        <v>94</v>
      </c>
      <c r="K351" s="95">
        <v>0</v>
      </c>
      <c r="L351" s="94" t="str">
        <f t="shared" si="20"/>
        <v>E-Tow-Tow-Tow-D55M3-L12-Gen-0</v>
      </c>
      <c r="M351" s="94" t="s">
        <v>1125</v>
      </c>
      <c r="N351" s="130" t="s">
        <v>0</v>
      </c>
      <c r="O351" s="96">
        <v>1</v>
      </c>
      <c r="P351" s="130">
        <v>32695</v>
      </c>
      <c r="Q351" s="123">
        <f t="shared" si="18"/>
        <v>96795.083566171321</v>
      </c>
      <c r="R351" s="97">
        <v>95750.478316171328</v>
      </c>
      <c r="S351" s="97">
        <f t="shared" si="19"/>
        <v>1044.6052500000001</v>
      </c>
      <c r="T351" s="96"/>
      <c r="U351" s="130">
        <v>300</v>
      </c>
      <c r="V351" s="130"/>
      <c r="Y351" s="94" t="s">
        <v>978</v>
      </c>
      <c r="Z351" s="94" t="s">
        <v>580</v>
      </c>
      <c r="AA351" s="94"/>
      <c r="AB351" s="94" t="s">
        <v>979</v>
      </c>
      <c r="AE351" s="124">
        <v>44228</v>
      </c>
      <c r="AF351" s="94" t="s">
        <v>56</v>
      </c>
    </row>
    <row r="352" spans="1:32" x14ac:dyDescent="0.3">
      <c r="A352" s="94" t="s">
        <v>1128</v>
      </c>
      <c r="B352" s="94" t="s">
        <v>7363</v>
      </c>
      <c r="D352" s="94" t="s">
        <v>49</v>
      </c>
      <c r="E352" s="94" t="s">
        <v>954</v>
      </c>
      <c r="F352" s="94" t="s">
        <v>954</v>
      </c>
      <c r="G352" s="95" t="s">
        <v>954</v>
      </c>
      <c r="H352" s="95" t="s">
        <v>1127</v>
      </c>
      <c r="I352" s="95" t="s">
        <v>586</v>
      </c>
      <c r="J352" s="94" t="s">
        <v>94</v>
      </c>
      <c r="K352" s="95">
        <v>0</v>
      </c>
      <c r="L352" s="94" t="str">
        <f t="shared" si="20"/>
        <v>E-Tow-Tow-Tow-D55M6-L12-Gen-0</v>
      </c>
      <c r="M352" s="94" t="s">
        <v>1128</v>
      </c>
      <c r="N352" s="130" t="s">
        <v>0</v>
      </c>
      <c r="O352" s="96">
        <v>1</v>
      </c>
      <c r="P352" s="130">
        <v>31035</v>
      </c>
      <c r="Q352" s="123">
        <f t="shared" si="18"/>
        <v>91764.19295340401</v>
      </c>
      <c r="R352" s="97">
        <v>90772.624703404013</v>
      </c>
      <c r="S352" s="97">
        <f t="shared" si="19"/>
        <v>991.56824999999992</v>
      </c>
      <c r="T352" s="96"/>
      <c r="U352" s="130">
        <v>300</v>
      </c>
      <c r="V352" s="130"/>
      <c r="Y352" s="94" t="s">
        <v>978</v>
      </c>
      <c r="Z352" s="94" t="s">
        <v>580</v>
      </c>
      <c r="AA352" s="94"/>
      <c r="AB352" s="94" t="s">
        <v>979</v>
      </c>
      <c r="AE352" s="124">
        <v>44228</v>
      </c>
      <c r="AF352" s="94" t="s">
        <v>56</v>
      </c>
    </row>
    <row r="353" spans="1:32" x14ac:dyDescent="0.3">
      <c r="A353" s="94" t="s">
        <v>1131</v>
      </c>
      <c r="B353" s="94" t="s">
        <v>7363</v>
      </c>
      <c r="D353" s="94" t="s">
        <v>49</v>
      </c>
      <c r="E353" s="94" t="s">
        <v>954</v>
      </c>
      <c r="F353" s="94" t="s">
        <v>954</v>
      </c>
      <c r="G353" s="95" t="s">
        <v>954</v>
      </c>
      <c r="H353" s="95" t="s">
        <v>1130</v>
      </c>
      <c r="I353" s="95" t="s">
        <v>586</v>
      </c>
      <c r="J353" s="94" t="s">
        <v>94</v>
      </c>
      <c r="K353" s="95">
        <v>0</v>
      </c>
      <c r="L353" s="94" t="str">
        <f t="shared" si="20"/>
        <v>E-Tow-Tow-Tow-D55STD-L12-Gen-0</v>
      </c>
      <c r="M353" s="94" t="s">
        <v>1131</v>
      </c>
      <c r="N353" s="130" t="s">
        <v>0</v>
      </c>
      <c r="O353" s="96">
        <v>1</v>
      </c>
      <c r="P353" s="130">
        <v>36075</v>
      </c>
      <c r="Q353" s="123">
        <f t="shared" si="18"/>
        <v>106858.78179170596</v>
      </c>
      <c r="R353" s="97">
        <v>105706.18554170596</v>
      </c>
      <c r="S353" s="97">
        <f t="shared" si="19"/>
        <v>1152.5962500000001</v>
      </c>
      <c r="T353" s="96"/>
      <c r="U353" s="130">
        <v>300</v>
      </c>
      <c r="V353" s="130"/>
      <c r="Y353" s="94" t="s">
        <v>978</v>
      </c>
      <c r="Z353" s="94" t="s">
        <v>580</v>
      </c>
      <c r="AA353" s="94"/>
      <c r="AB353" s="94" t="s">
        <v>979</v>
      </c>
      <c r="AE353" s="124">
        <v>44228</v>
      </c>
      <c r="AF353" s="94" t="s">
        <v>56</v>
      </c>
    </row>
    <row r="354" spans="1:32" x14ac:dyDescent="0.3">
      <c r="A354" s="94" t="s">
        <v>1134</v>
      </c>
      <c r="B354" s="94" t="s">
        <v>7363</v>
      </c>
      <c r="D354" s="94" t="s">
        <v>49</v>
      </c>
      <c r="E354" s="94" t="s">
        <v>954</v>
      </c>
      <c r="F354" s="94" t="s">
        <v>954</v>
      </c>
      <c r="G354" s="95" t="s">
        <v>954</v>
      </c>
      <c r="H354" s="95" t="s">
        <v>1133</v>
      </c>
      <c r="I354" s="95" t="s">
        <v>600</v>
      </c>
      <c r="J354" s="94" t="s">
        <v>94</v>
      </c>
      <c r="K354" s="95">
        <v>0</v>
      </c>
      <c r="L354" s="94" t="str">
        <f t="shared" si="20"/>
        <v>E-Tow-Tow-Tow-D6.1-L6-Gen-0</v>
      </c>
      <c r="M354" s="94" t="s">
        <v>1134</v>
      </c>
      <c r="N354" s="130" t="s">
        <v>0</v>
      </c>
      <c r="O354" s="96">
        <v>1</v>
      </c>
      <c r="P354" s="130">
        <v>18783</v>
      </c>
      <c r="Q354" s="123">
        <f t="shared" si="18"/>
        <v>55649.321508838555</v>
      </c>
      <c r="R354" s="97">
        <v>55049.204658838556</v>
      </c>
      <c r="S354" s="97">
        <f t="shared" si="19"/>
        <v>600.11685</v>
      </c>
      <c r="T354" s="96"/>
      <c r="U354" s="130">
        <v>300</v>
      </c>
      <c r="V354" s="130"/>
      <c r="Y354" s="94" t="s">
        <v>978</v>
      </c>
      <c r="Z354" s="94" t="s">
        <v>580</v>
      </c>
      <c r="AA354" s="94"/>
      <c r="AB354" s="94" t="s">
        <v>979</v>
      </c>
      <c r="AE354" s="124">
        <v>44228</v>
      </c>
      <c r="AF354" s="94" t="s">
        <v>56</v>
      </c>
    </row>
    <row r="355" spans="1:32" x14ac:dyDescent="0.3">
      <c r="A355" s="94" t="s">
        <v>1137</v>
      </c>
      <c r="B355" s="94" t="s">
        <v>7363</v>
      </c>
      <c r="D355" s="94" t="s">
        <v>49</v>
      </c>
      <c r="E355" s="94" t="s">
        <v>954</v>
      </c>
      <c r="F355" s="94" t="s">
        <v>954</v>
      </c>
      <c r="G355" s="95" t="s">
        <v>954</v>
      </c>
      <c r="H355" s="95" t="s">
        <v>1136</v>
      </c>
      <c r="I355" s="95" t="s">
        <v>600</v>
      </c>
      <c r="J355" s="94" t="s">
        <v>94</v>
      </c>
      <c r="K355" s="95">
        <v>0</v>
      </c>
      <c r="L355" s="94" t="str">
        <f t="shared" si="20"/>
        <v>E-Tow-Tow-Tow-D60E12-L6-Gen-0</v>
      </c>
      <c r="M355" s="94" t="s">
        <v>1137</v>
      </c>
      <c r="N355" s="130" t="s">
        <v>0</v>
      </c>
      <c r="O355" s="96">
        <v>1</v>
      </c>
      <c r="P355" s="130">
        <v>61764</v>
      </c>
      <c r="Q355" s="123">
        <f t="shared" si="18"/>
        <v>182932.97937001189</v>
      </c>
      <c r="R355" s="97">
        <v>180959.61957001188</v>
      </c>
      <c r="S355" s="97">
        <f t="shared" si="19"/>
        <v>1973.3598</v>
      </c>
      <c r="T355" s="96"/>
      <c r="U355" s="130">
        <v>300</v>
      </c>
      <c r="V355" s="130"/>
      <c r="Y355" s="94" t="s">
        <v>978</v>
      </c>
      <c r="Z355" s="94" t="s">
        <v>580</v>
      </c>
      <c r="AA355" s="94"/>
      <c r="AB355" s="94" t="s">
        <v>979</v>
      </c>
      <c r="AE355" s="124">
        <v>44228</v>
      </c>
      <c r="AF355" s="94" t="s">
        <v>56</v>
      </c>
    </row>
    <row r="356" spans="1:32" x14ac:dyDescent="0.3">
      <c r="A356" s="94" t="s">
        <v>1140</v>
      </c>
      <c r="B356" s="94" t="s">
        <v>7363</v>
      </c>
      <c r="D356" s="94" t="s">
        <v>49</v>
      </c>
      <c r="E356" s="94" t="s">
        <v>954</v>
      </c>
      <c r="F356" s="94" t="s">
        <v>954</v>
      </c>
      <c r="G356" s="95" t="s">
        <v>954</v>
      </c>
      <c r="H356" s="95" t="s">
        <v>1139</v>
      </c>
      <c r="I356" s="95" t="s">
        <v>616</v>
      </c>
      <c r="J356" s="94" t="s">
        <v>94</v>
      </c>
      <c r="K356" s="95">
        <v>0</v>
      </c>
      <c r="L356" s="94" t="str">
        <f t="shared" si="20"/>
        <v>E-Tow-Tow-Tow-D60E3.-L8-Gen-0</v>
      </c>
      <c r="M356" s="94" t="s">
        <v>1140</v>
      </c>
      <c r="N356" s="130" t="s">
        <v>0</v>
      </c>
      <c r="O356" s="96">
        <v>1</v>
      </c>
      <c r="P356" s="130">
        <v>29875</v>
      </c>
      <c r="Q356" s="123">
        <f t="shared" si="18"/>
        <v>88506.166851025162</v>
      </c>
      <c r="R356" s="97">
        <v>87551.660601025156</v>
      </c>
      <c r="S356" s="97">
        <f t="shared" si="19"/>
        <v>954.50625000000002</v>
      </c>
      <c r="T356" s="96"/>
      <c r="U356" s="130">
        <v>300</v>
      </c>
      <c r="V356" s="130"/>
      <c r="Y356" s="94" t="s">
        <v>978</v>
      </c>
      <c r="Z356" s="94" t="s">
        <v>580</v>
      </c>
      <c r="AA356" s="94"/>
      <c r="AB356" s="94" t="s">
        <v>979</v>
      </c>
      <c r="AE356" s="124">
        <v>44228</v>
      </c>
      <c r="AF356" s="94" t="s">
        <v>56</v>
      </c>
    </row>
    <row r="357" spans="1:32" x14ac:dyDescent="0.3">
      <c r="A357" s="94" t="s">
        <v>1143</v>
      </c>
      <c r="B357" s="94" t="s">
        <v>7363</v>
      </c>
      <c r="D357" s="94" t="s">
        <v>49</v>
      </c>
      <c r="E357" s="94" t="s">
        <v>954</v>
      </c>
      <c r="F357" s="94" t="s">
        <v>954</v>
      </c>
      <c r="G357" s="95" t="s">
        <v>954</v>
      </c>
      <c r="H357" s="95" t="s">
        <v>1142</v>
      </c>
      <c r="I357" s="95" t="s">
        <v>600</v>
      </c>
      <c r="J357" s="94" t="s">
        <v>94</v>
      </c>
      <c r="K357" s="95">
        <v>0</v>
      </c>
      <c r="L357" s="94" t="str">
        <f t="shared" si="20"/>
        <v>E-Tow-Tow-Tow-D60E3-L6-Gen-0</v>
      </c>
      <c r="M357" s="94" t="s">
        <v>1143</v>
      </c>
      <c r="N357" s="130" t="s">
        <v>0</v>
      </c>
      <c r="O357" s="96">
        <v>1</v>
      </c>
      <c r="P357" s="130">
        <v>48831</v>
      </c>
      <c r="Q357" s="123">
        <f t="shared" si="18"/>
        <v>144453.83062826179</v>
      </c>
      <c r="R357" s="97">
        <v>142893.6801782618</v>
      </c>
      <c r="S357" s="97">
        <f t="shared" si="19"/>
        <v>1560.1504500000001</v>
      </c>
      <c r="T357" s="96"/>
      <c r="U357" s="130">
        <v>300</v>
      </c>
      <c r="V357" s="130"/>
      <c r="Y357" s="94" t="s">
        <v>978</v>
      </c>
      <c r="Z357" s="94" t="s">
        <v>580</v>
      </c>
      <c r="AA357" s="94"/>
      <c r="AB357" s="94" t="s">
        <v>979</v>
      </c>
      <c r="AE357" s="124">
        <v>44228</v>
      </c>
      <c r="AF357" s="94" t="s">
        <v>56</v>
      </c>
    </row>
    <row r="358" spans="1:32" x14ac:dyDescent="0.3">
      <c r="A358" s="94" t="s">
        <v>1146</v>
      </c>
      <c r="B358" s="94" t="s">
        <v>7363</v>
      </c>
      <c r="D358" s="94" t="s">
        <v>49</v>
      </c>
      <c r="E358" s="94" t="s">
        <v>954</v>
      </c>
      <c r="F358" s="94" t="s">
        <v>954</v>
      </c>
      <c r="G358" s="95" t="s">
        <v>954</v>
      </c>
      <c r="H358" s="95" t="s">
        <v>1145</v>
      </c>
      <c r="I358" s="95" t="s">
        <v>616</v>
      </c>
      <c r="J358" s="94" t="s">
        <v>94</v>
      </c>
      <c r="K358" s="95">
        <v>0</v>
      </c>
      <c r="L358" s="94" t="str">
        <f t="shared" si="20"/>
        <v>E-Tow-Tow-Tow-D60E4.-L8-Gen-0</v>
      </c>
      <c r="M358" s="94" t="s">
        <v>1146</v>
      </c>
      <c r="N358" s="130" t="s">
        <v>0</v>
      </c>
      <c r="O358" s="96">
        <v>1</v>
      </c>
      <c r="P358" s="130">
        <v>38170</v>
      </c>
      <c r="Q358" s="123">
        <f t="shared" si="18"/>
        <v>113074.83032806557</v>
      </c>
      <c r="R358" s="97">
        <v>111855.29882806557</v>
      </c>
      <c r="S358" s="97">
        <f t="shared" si="19"/>
        <v>1219.5315000000001</v>
      </c>
      <c r="T358" s="96"/>
      <c r="U358" s="130">
        <v>300</v>
      </c>
      <c r="V358" s="130"/>
      <c r="Y358" s="94" t="s">
        <v>978</v>
      </c>
      <c r="Z358" s="94" t="s">
        <v>580</v>
      </c>
      <c r="AA358" s="94"/>
      <c r="AB358" s="94" t="s">
        <v>979</v>
      </c>
      <c r="AE358" s="124">
        <v>44228</v>
      </c>
      <c r="AF358" s="94" t="s">
        <v>56</v>
      </c>
    </row>
    <row r="359" spans="1:32" x14ac:dyDescent="0.3">
      <c r="A359" s="94" t="s">
        <v>1149</v>
      </c>
      <c r="B359" s="94" t="s">
        <v>7363</v>
      </c>
      <c r="D359" s="94" t="s">
        <v>49</v>
      </c>
      <c r="E359" s="94" t="s">
        <v>954</v>
      </c>
      <c r="F359" s="94" t="s">
        <v>954</v>
      </c>
      <c r="G359" s="95" t="s">
        <v>954</v>
      </c>
      <c r="H359" s="95" t="s">
        <v>1148</v>
      </c>
      <c r="I359" s="95" t="s">
        <v>600</v>
      </c>
      <c r="J359" s="94" t="s">
        <v>94</v>
      </c>
      <c r="K359" s="95">
        <v>0</v>
      </c>
      <c r="L359" s="94" t="str">
        <f t="shared" si="20"/>
        <v>E-Tow-Tow-Tow-D60E6.-L6-Gen-0</v>
      </c>
      <c r="M359" s="94" t="s">
        <v>1149</v>
      </c>
      <c r="N359" s="130" t="s">
        <v>0</v>
      </c>
      <c r="O359" s="96">
        <v>1</v>
      </c>
      <c r="P359" s="130">
        <v>54629</v>
      </c>
      <c r="Q359" s="123">
        <f t="shared" si="18"/>
        <v>161622.34199535029</v>
      </c>
      <c r="R359" s="97">
        <v>159876.94544535028</v>
      </c>
      <c r="S359" s="97">
        <f t="shared" si="19"/>
        <v>1745.3965499999999</v>
      </c>
      <c r="T359" s="96"/>
      <c r="U359" s="130">
        <v>300</v>
      </c>
      <c r="V359" s="130"/>
      <c r="Y359" s="94" t="s">
        <v>978</v>
      </c>
      <c r="Z359" s="94" t="s">
        <v>580</v>
      </c>
      <c r="AA359" s="94"/>
      <c r="AB359" s="94" t="s">
        <v>979</v>
      </c>
      <c r="AE359" s="124">
        <v>44228</v>
      </c>
      <c r="AF359" s="94" t="s">
        <v>56</v>
      </c>
    </row>
    <row r="360" spans="1:32" x14ac:dyDescent="0.3">
      <c r="A360" s="94" t="s">
        <v>1152</v>
      </c>
      <c r="B360" s="94" t="s">
        <v>7363</v>
      </c>
      <c r="D360" s="94" t="s">
        <v>49</v>
      </c>
      <c r="E360" s="94" t="s">
        <v>954</v>
      </c>
      <c r="F360" s="94" t="s">
        <v>954</v>
      </c>
      <c r="G360" s="95" t="s">
        <v>954</v>
      </c>
      <c r="H360" s="95" t="s">
        <v>1151</v>
      </c>
      <c r="I360" s="95" t="s">
        <v>616</v>
      </c>
      <c r="J360" s="94" t="s">
        <v>94</v>
      </c>
      <c r="K360" s="95">
        <v>0</v>
      </c>
      <c r="L360" s="94" t="str">
        <f t="shared" si="20"/>
        <v>E-Tow-Tow-Tow-D60E7.-L8-Gen-0</v>
      </c>
      <c r="M360" s="94" t="s">
        <v>1152</v>
      </c>
      <c r="N360" s="130" t="s">
        <v>0</v>
      </c>
      <c r="O360" s="96">
        <v>1</v>
      </c>
      <c r="P360" s="130">
        <v>32515</v>
      </c>
      <c r="Q360" s="123">
        <f t="shared" si="18"/>
        <v>96203.702729375174</v>
      </c>
      <c r="R360" s="97">
        <v>95164.84847937517</v>
      </c>
      <c r="S360" s="97">
        <f t="shared" si="19"/>
        <v>1038.8542499999999</v>
      </c>
      <c r="T360" s="96"/>
      <c r="U360" s="130">
        <v>300</v>
      </c>
      <c r="V360" s="130"/>
      <c r="Y360" s="94" t="s">
        <v>978</v>
      </c>
      <c r="Z360" s="94" t="s">
        <v>580</v>
      </c>
      <c r="AA360" s="94"/>
      <c r="AB360" s="94" t="s">
        <v>979</v>
      </c>
      <c r="AE360" s="124">
        <v>44228</v>
      </c>
      <c r="AF360" s="94" t="s">
        <v>56</v>
      </c>
    </row>
    <row r="361" spans="1:32" x14ac:dyDescent="0.3">
      <c r="A361" s="94" t="s">
        <v>1155</v>
      </c>
      <c r="B361" s="94" t="s">
        <v>7363</v>
      </c>
      <c r="D361" s="94" t="s">
        <v>49</v>
      </c>
      <c r="E361" s="94" t="s">
        <v>954</v>
      </c>
      <c r="F361" s="94" t="s">
        <v>954</v>
      </c>
      <c r="G361" s="95" t="s">
        <v>954</v>
      </c>
      <c r="H361" s="95" t="s">
        <v>1154</v>
      </c>
      <c r="I361" s="95" t="s">
        <v>600</v>
      </c>
      <c r="J361" s="94" t="s">
        <v>94</v>
      </c>
      <c r="K361" s="95">
        <v>0</v>
      </c>
      <c r="L361" s="94" t="str">
        <f t="shared" si="20"/>
        <v>E-Tow-Tow-Tow-D60E9.-L6-Gen-0</v>
      </c>
      <c r="M361" s="94" t="s">
        <v>1155</v>
      </c>
      <c r="N361" s="130" t="s">
        <v>0</v>
      </c>
      <c r="O361" s="96">
        <v>1</v>
      </c>
      <c r="P361" s="130">
        <v>57697</v>
      </c>
      <c r="Q361" s="123">
        <f t="shared" si="18"/>
        <v>170797.6270656907</v>
      </c>
      <c r="R361" s="97">
        <v>168954.2079156907</v>
      </c>
      <c r="S361" s="97">
        <f t="shared" si="19"/>
        <v>1843.4191500000002</v>
      </c>
      <c r="T361" s="96"/>
      <c r="U361" s="130">
        <v>300</v>
      </c>
      <c r="V361" s="130"/>
      <c r="Y361" s="94" t="s">
        <v>978</v>
      </c>
      <c r="Z361" s="94" t="s">
        <v>580</v>
      </c>
      <c r="AA361" s="94"/>
      <c r="AB361" s="94" t="s">
        <v>979</v>
      </c>
      <c r="AE361" s="124">
        <v>44228</v>
      </c>
      <c r="AF361" s="94" t="s">
        <v>56</v>
      </c>
    </row>
    <row r="362" spans="1:32" x14ac:dyDescent="0.3">
      <c r="A362" s="94" t="s">
        <v>1158</v>
      </c>
      <c r="B362" s="94" t="s">
        <v>7363</v>
      </c>
      <c r="D362" s="94" t="s">
        <v>49</v>
      </c>
      <c r="E362" s="94" t="s">
        <v>954</v>
      </c>
      <c r="F362" s="94" t="s">
        <v>954</v>
      </c>
      <c r="G362" s="95" t="s">
        <v>954</v>
      </c>
      <c r="H362" s="95" t="s">
        <v>1157</v>
      </c>
      <c r="I362" s="95" t="s">
        <v>616</v>
      </c>
      <c r="J362" s="94" t="s">
        <v>94</v>
      </c>
      <c r="K362" s="95">
        <v>0</v>
      </c>
      <c r="L362" s="94" t="str">
        <f t="shared" si="20"/>
        <v>E-Tow-Tow-Tow-D60EE1-L8-Gen-0</v>
      </c>
      <c r="M362" s="94" t="s">
        <v>1158</v>
      </c>
      <c r="N362" s="130" t="s">
        <v>0</v>
      </c>
      <c r="O362" s="96">
        <v>1</v>
      </c>
      <c r="P362" s="130">
        <v>35535</v>
      </c>
      <c r="Q362" s="123">
        <f t="shared" si="18"/>
        <v>105084.63928131749</v>
      </c>
      <c r="R362" s="97">
        <v>103949.29603131748</v>
      </c>
      <c r="S362" s="97">
        <f t="shared" si="19"/>
        <v>1135.3432499999997</v>
      </c>
      <c r="T362" s="96"/>
      <c r="U362" s="130">
        <v>300</v>
      </c>
      <c r="V362" s="130"/>
      <c r="Y362" s="94" t="s">
        <v>978</v>
      </c>
      <c r="Z362" s="94" t="s">
        <v>580</v>
      </c>
      <c r="AA362" s="94"/>
      <c r="AB362" s="94" t="s">
        <v>979</v>
      </c>
      <c r="AE362" s="124">
        <v>44228</v>
      </c>
      <c r="AF362" s="94" t="s">
        <v>56</v>
      </c>
    </row>
    <row r="363" spans="1:32" x14ac:dyDescent="0.3">
      <c r="A363" s="94" t="s">
        <v>1161</v>
      </c>
      <c r="B363" s="94" t="s">
        <v>7363</v>
      </c>
      <c r="D363" s="94" t="s">
        <v>49</v>
      </c>
      <c r="E363" s="94" t="s">
        <v>954</v>
      </c>
      <c r="F363" s="94" t="s">
        <v>954</v>
      </c>
      <c r="G363" s="95" t="s">
        <v>954</v>
      </c>
      <c r="H363" s="95" t="s">
        <v>1160</v>
      </c>
      <c r="I363" s="95" t="s">
        <v>616</v>
      </c>
      <c r="J363" s="94" t="s">
        <v>94</v>
      </c>
      <c r="K363" s="95">
        <v>0</v>
      </c>
      <c r="L363" s="94" t="str">
        <f t="shared" si="20"/>
        <v>E-Tow-Tow-Tow-D60M3.-L8-Gen-0</v>
      </c>
      <c r="M363" s="94" t="s">
        <v>1161</v>
      </c>
      <c r="N363" s="130" t="s">
        <v>0</v>
      </c>
      <c r="O363" s="96">
        <v>1</v>
      </c>
      <c r="P363" s="130">
        <v>21420</v>
      </c>
      <c r="Q363" s="123">
        <f t="shared" si="18"/>
        <v>63346.761537188569</v>
      </c>
      <c r="R363" s="97">
        <v>62662.392537188571</v>
      </c>
      <c r="S363" s="97">
        <f t="shared" si="19"/>
        <v>684.36900000000003</v>
      </c>
      <c r="T363" s="96"/>
      <c r="U363" s="130">
        <v>300</v>
      </c>
      <c r="V363" s="130"/>
      <c r="Y363" s="94" t="s">
        <v>978</v>
      </c>
      <c r="Z363" s="94" t="s">
        <v>580</v>
      </c>
      <c r="AA363" s="94"/>
      <c r="AB363" s="94" t="s">
        <v>979</v>
      </c>
      <c r="AE363" s="124">
        <v>44228</v>
      </c>
      <c r="AF363" s="94" t="s">
        <v>56</v>
      </c>
    </row>
    <row r="364" spans="1:32" x14ac:dyDescent="0.3">
      <c r="A364" s="94" t="s">
        <v>1164</v>
      </c>
      <c r="B364" s="94" t="s">
        <v>7363</v>
      </c>
      <c r="D364" s="94" t="s">
        <v>49</v>
      </c>
      <c r="E364" s="94" t="s">
        <v>954</v>
      </c>
      <c r="F364" s="94" t="s">
        <v>954</v>
      </c>
      <c r="G364" s="95" t="s">
        <v>954</v>
      </c>
      <c r="H364" s="95" t="s">
        <v>1163</v>
      </c>
      <c r="I364" s="95" t="s">
        <v>600</v>
      </c>
      <c r="J364" s="94" t="s">
        <v>94</v>
      </c>
      <c r="K364" s="95">
        <v>0</v>
      </c>
      <c r="L364" s="94" t="str">
        <f t="shared" si="20"/>
        <v>E-Tow-Tow-Tow-D60M3-L6-Gen-0</v>
      </c>
      <c r="M364" s="94" t="s">
        <v>1164</v>
      </c>
      <c r="N364" s="130" t="s">
        <v>0</v>
      </c>
      <c r="O364" s="96">
        <v>1</v>
      </c>
      <c r="P364" s="130">
        <v>42536</v>
      </c>
      <c r="Q364" s="123">
        <f t="shared" si="18"/>
        <v>125805.36551918292</v>
      </c>
      <c r="R364" s="97">
        <v>124446.34031918291</v>
      </c>
      <c r="S364" s="97">
        <f t="shared" si="19"/>
        <v>1359.0252</v>
      </c>
      <c r="T364" s="96"/>
      <c r="U364" s="130">
        <v>300</v>
      </c>
      <c r="V364" s="130"/>
      <c r="Y364" s="94" t="s">
        <v>978</v>
      </c>
      <c r="Z364" s="94" t="s">
        <v>580</v>
      </c>
      <c r="AA364" s="94"/>
      <c r="AB364" s="94" t="s">
        <v>979</v>
      </c>
      <c r="AE364" s="124">
        <v>44228</v>
      </c>
      <c r="AF364" s="94" t="s">
        <v>56</v>
      </c>
    </row>
    <row r="365" spans="1:32" x14ac:dyDescent="0.3">
      <c r="A365" s="94" t="s">
        <v>1167</v>
      </c>
      <c r="B365" s="94" t="s">
        <v>7363</v>
      </c>
      <c r="D365" s="94" t="s">
        <v>49</v>
      </c>
      <c r="E365" s="94" t="s">
        <v>954</v>
      </c>
      <c r="F365" s="94" t="s">
        <v>954</v>
      </c>
      <c r="G365" s="95" t="s">
        <v>954</v>
      </c>
      <c r="H365" s="95" t="s">
        <v>1166</v>
      </c>
      <c r="I365" s="95" t="s">
        <v>600</v>
      </c>
      <c r="J365" s="94" t="s">
        <v>94</v>
      </c>
      <c r="K365" s="95">
        <v>0</v>
      </c>
      <c r="L365" s="94" t="str">
        <f t="shared" si="20"/>
        <v>E-Tow-Tow-Tow-D60M6.-L6-Gen-0</v>
      </c>
      <c r="M365" s="94" t="s">
        <v>1167</v>
      </c>
      <c r="N365" s="130" t="s">
        <v>0</v>
      </c>
      <c r="O365" s="96">
        <v>1</v>
      </c>
      <c r="P365" s="130">
        <v>36599</v>
      </c>
      <c r="Q365" s="123">
        <f t="shared" si="18"/>
        <v>108339.59818369635</v>
      </c>
      <c r="R365" s="97">
        <v>107170.26013369634</v>
      </c>
      <c r="S365" s="97">
        <f t="shared" si="19"/>
        <v>1169.3380499999998</v>
      </c>
      <c r="T365" s="96"/>
      <c r="U365" s="130">
        <v>300</v>
      </c>
      <c r="V365" s="130"/>
      <c r="Y365" s="94" t="s">
        <v>978</v>
      </c>
      <c r="Z365" s="94" t="s">
        <v>580</v>
      </c>
      <c r="AA365" s="94"/>
      <c r="AB365" s="94" t="s">
        <v>979</v>
      </c>
      <c r="AE365" s="124">
        <v>44228</v>
      </c>
      <c r="AF365" s="94" t="s">
        <v>56</v>
      </c>
    </row>
    <row r="366" spans="1:32" x14ac:dyDescent="0.3">
      <c r="A366" s="94" t="s">
        <v>1170</v>
      </c>
      <c r="B366" s="94" t="s">
        <v>7363</v>
      </c>
      <c r="D366" s="94" t="s">
        <v>49</v>
      </c>
      <c r="E366" s="94" t="s">
        <v>954</v>
      </c>
      <c r="F366" s="94" t="s">
        <v>954</v>
      </c>
      <c r="G366" s="95" t="s">
        <v>954</v>
      </c>
      <c r="H366" s="95" t="s">
        <v>1169</v>
      </c>
      <c r="I366" s="95" t="s">
        <v>616</v>
      </c>
      <c r="J366" s="94" t="s">
        <v>94</v>
      </c>
      <c r="K366" s="95">
        <v>0</v>
      </c>
      <c r="L366" s="94" t="str">
        <f t="shared" si="20"/>
        <v>E-Tow-Tow-Tow-D60M7.-L8-Gen-0</v>
      </c>
      <c r="M366" s="94" t="s">
        <v>1170</v>
      </c>
      <c r="N366" s="130" t="s">
        <v>0</v>
      </c>
      <c r="O366" s="96">
        <v>1</v>
      </c>
      <c r="P366" s="130">
        <v>18600</v>
      </c>
      <c r="Q366" s="123">
        <f t="shared" si="18"/>
        <v>55057.844822042396</v>
      </c>
      <c r="R366" s="97">
        <v>54463.574822042399</v>
      </c>
      <c r="S366" s="97">
        <f t="shared" si="19"/>
        <v>594.27</v>
      </c>
      <c r="T366" s="96"/>
      <c r="U366" s="130">
        <v>300</v>
      </c>
      <c r="V366" s="130"/>
      <c r="Y366" s="94" t="s">
        <v>978</v>
      </c>
      <c r="Z366" s="94" t="s">
        <v>580</v>
      </c>
      <c r="AA366" s="94"/>
      <c r="AB366" s="94" t="s">
        <v>979</v>
      </c>
      <c r="AE366" s="124">
        <v>44228</v>
      </c>
      <c r="AF366" s="94" t="s">
        <v>56</v>
      </c>
    </row>
    <row r="367" spans="1:32" x14ac:dyDescent="0.3">
      <c r="A367" s="94" t="s">
        <v>1173</v>
      </c>
      <c r="B367" s="94" t="s">
        <v>7363</v>
      </c>
      <c r="D367" s="94" t="s">
        <v>49</v>
      </c>
      <c r="E367" s="94" t="s">
        <v>954</v>
      </c>
      <c r="F367" s="94" t="s">
        <v>954</v>
      </c>
      <c r="G367" s="95" t="s">
        <v>954</v>
      </c>
      <c r="H367" s="95" t="s">
        <v>1172</v>
      </c>
      <c r="I367" s="95" t="s">
        <v>600</v>
      </c>
      <c r="J367" s="94" t="s">
        <v>94</v>
      </c>
      <c r="K367" s="95">
        <v>0</v>
      </c>
      <c r="L367" s="94" t="str">
        <f t="shared" si="20"/>
        <v>E-Tow-Tow-Tow-D60STD-L6-Gen-0</v>
      </c>
      <c r="M367" s="94" t="s">
        <v>1173</v>
      </c>
      <c r="N367" s="130" t="s">
        <v>0</v>
      </c>
      <c r="O367" s="96">
        <v>1</v>
      </c>
      <c r="P367" s="130">
        <v>45235</v>
      </c>
      <c r="Q367" s="123">
        <f t="shared" si="18"/>
        <v>133797.60136593101</v>
      </c>
      <c r="R367" s="97">
        <v>132352.343115931</v>
      </c>
      <c r="S367" s="97">
        <f t="shared" si="19"/>
        <v>1445.2582499999999</v>
      </c>
      <c r="T367" s="96"/>
      <c r="U367" s="130">
        <v>300</v>
      </c>
      <c r="V367" s="130"/>
      <c r="Y367" s="94" t="s">
        <v>978</v>
      </c>
      <c r="Z367" s="94" t="s">
        <v>580</v>
      </c>
      <c r="AA367" s="94"/>
      <c r="AB367" s="94" t="s">
        <v>979</v>
      </c>
      <c r="AE367" s="124">
        <v>44228</v>
      </c>
      <c r="AF367" s="94" t="s">
        <v>56</v>
      </c>
    </row>
    <row r="368" spans="1:32" x14ac:dyDescent="0.3">
      <c r="A368" s="94" t="s">
        <v>1175</v>
      </c>
      <c r="B368" s="94" t="s">
        <v>7363</v>
      </c>
      <c r="D368" s="94" t="s">
        <v>49</v>
      </c>
      <c r="E368" s="94" t="s">
        <v>954</v>
      </c>
      <c r="F368" s="94" t="s">
        <v>954</v>
      </c>
      <c r="G368" s="95" t="s">
        <v>954</v>
      </c>
      <c r="H368" s="95" t="s">
        <v>1172</v>
      </c>
      <c r="I368" s="95" t="s">
        <v>616</v>
      </c>
      <c r="J368" s="94" t="s">
        <v>94</v>
      </c>
      <c r="K368" s="95">
        <v>0</v>
      </c>
      <c r="L368" s="94" t="str">
        <f t="shared" si="20"/>
        <v>E-Tow-Tow-Tow-D60STD-L8-Gen-0</v>
      </c>
      <c r="M368" s="94" t="s">
        <v>1175</v>
      </c>
      <c r="N368" s="130" t="s">
        <v>0</v>
      </c>
      <c r="O368" s="96">
        <v>1</v>
      </c>
      <c r="P368" s="130">
        <v>24060</v>
      </c>
      <c r="Q368" s="123">
        <f t="shared" si="18"/>
        <v>71337.112333936675</v>
      </c>
      <c r="R368" s="97">
        <v>70568.395333936671</v>
      </c>
      <c r="S368" s="97">
        <f t="shared" si="19"/>
        <v>768.71699999999998</v>
      </c>
      <c r="T368" s="96"/>
      <c r="U368" s="130">
        <v>300</v>
      </c>
      <c r="V368" s="130"/>
      <c r="Y368" s="94" t="s">
        <v>978</v>
      </c>
      <c r="Z368" s="94" t="s">
        <v>580</v>
      </c>
      <c r="AA368" s="94"/>
      <c r="AB368" s="94" t="s">
        <v>979</v>
      </c>
      <c r="AE368" s="124">
        <v>44228</v>
      </c>
      <c r="AF368" s="94" t="s">
        <v>56</v>
      </c>
    </row>
    <row r="369" spans="1:32" x14ac:dyDescent="0.3">
      <c r="A369" s="94" t="s">
        <v>1178</v>
      </c>
      <c r="B369" s="94" t="s">
        <v>7363</v>
      </c>
      <c r="D369" s="94" t="s">
        <v>49</v>
      </c>
      <c r="E369" s="94" t="s">
        <v>954</v>
      </c>
      <c r="F369" s="94" t="s">
        <v>954</v>
      </c>
      <c r="G369" s="95" t="s">
        <v>954</v>
      </c>
      <c r="H369" s="95" t="s">
        <v>1177</v>
      </c>
      <c r="I369" s="95" t="s">
        <v>616</v>
      </c>
      <c r="J369" s="94" t="s">
        <v>94</v>
      </c>
      <c r="K369" s="95">
        <v>0</v>
      </c>
      <c r="L369" s="94" t="str">
        <f t="shared" si="20"/>
        <v>E-Tow-Tow-Tow-D90E11-L8-Gen-0</v>
      </c>
      <c r="M369" s="94" t="s">
        <v>1178</v>
      </c>
      <c r="N369" s="130" t="s">
        <v>0</v>
      </c>
      <c r="O369" s="96">
        <v>1</v>
      </c>
      <c r="P369" s="130">
        <v>51410</v>
      </c>
      <c r="Q369" s="123">
        <f t="shared" si="18"/>
        <v>152149.41755661182</v>
      </c>
      <c r="R369" s="97">
        <v>150506.86805661183</v>
      </c>
      <c r="S369" s="97">
        <f t="shared" si="19"/>
        <v>1642.5494999999999</v>
      </c>
      <c r="T369" s="96"/>
      <c r="U369" s="130">
        <v>300</v>
      </c>
      <c r="V369" s="130"/>
      <c r="Y369" s="94" t="s">
        <v>978</v>
      </c>
      <c r="Z369" s="94" t="s">
        <v>580</v>
      </c>
      <c r="AA369" s="94"/>
      <c r="AB369" s="94" t="s">
        <v>979</v>
      </c>
      <c r="AE369" s="124">
        <v>44228</v>
      </c>
      <c r="AF369" s="94" t="s">
        <v>56</v>
      </c>
    </row>
    <row r="370" spans="1:32" x14ac:dyDescent="0.3">
      <c r="A370" s="94" t="s">
        <v>1181</v>
      </c>
      <c r="B370" s="94" t="s">
        <v>7363</v>
      </c>
      <c r="D370" s="94" t="s">
        <v>49</v>
      </c>
      <c r="E370" s="94" t="s">
        <v>954</v>
      </c>
      <c r="F370" s="94" t="s">
        <v>954</v>
      </c>
      <c r="G370" s="95" t="s">
        <v>954</v>
      </c>
      <c r="H370" s="95" t="s">
        <v>1180</v>
      </c>
      <c r="I370" s="95" t="s">
        <v>616</v>
      </c>
      <c r="J370" s="94" t="s">
        <v>94</v>
      </c>
      <c r="K370" s="95">
        <v>0</v>
      </c>
      <c r="L370" s="94" t="str">
        <f t="shared" si="20"/>
        <v>E-Tow-Tow-Tow-D90E3.-L8-Gen-0</v>
      </c>
      <c r="M370" s="94" t="s">
        <v>1181</v>
      </c>
      <c r="N370" s="130" t="s">
        <v>0</v>
      </c>
      <c r="O370" s="96">
        <v>1</v>
      </c>
      <c r="P370" s="130">
        <v>42490</v>
      </c>
      <c r="Q370" s="123">
        <f t="shared" si="18"/>
        <v>125803.89581918292</v>
      </c>
      <c r="R370" s="97">
        <v>124446.34031918291</v>
      </c>
      <c r="S370" s="97">
        <f t="shared" si="19"/>
        <v>1357.5554999999999</v>
      </c>
      <c r="T370" s="96"/>
      <c r="U370" s="130">
        <v>300</v>
      </c>
      <c r="V370" s="130"/>
      <c r="Y370" s="94" t="s">
        <v>978</v>
      </c>
      <c r="Z370" s="94" t="s">
        <v>580</v>
      </c>
      <c r="AA370" s="94"/>
      <c r="AB370" s="94" t="s">
        <v>979</v>
      </c>
      <c r="AE370" s="124">
        <v>44228</v>
      </c>
      <c r="AF370" s="94" t="s">
        <v>56</v>
      </c>
    </row>
    <row r="371" spans="1:32" x14ac:dyDescent="0.3">
      <c r="A371" s="94" t="s">
        <v>1184</v>
      </c>
      <c r="B371" s="94" t="s">
        <v>7363</v>
      </c>
      <c r="D371" s="94" t="s">
        <v>49</v>
      </c>
      <c r="E371" s="94" t="s">
        <v>954</v>
      </c>
      <c r="F371" s="94" t="s">
        <v>954</v>
      </c>
      <c r="G371" s="95" t="s">
        <v>954</v>
      </c>
      <c r="H371" s="95" t="s">
        <v>1183</v>
      </c>
      <c r="I371" s="95" t="s">
        <v>600</v>
      </c>
      <c r="J371" s="94" t="s">
        <v>94</v>
      </c>
      <c r="K371" s="95">
        <v>0</v>
      </c>
      <c r="L371" s="94" t="str">
        <f t="shared" si="20"/>
        <v>E-Tow-Tow-Tow-D90E3-L6-Gen-0</v>
      </c>
      <c r="M371" s="94" t="s">
        <v>1184</v>
      </c>
      <c r="N371" s="130" t="s">
        <v>0</v>
      </c>
      <c r="O371" s="96">
        <v>1</v>
      </c>
      <c r="P371" s="130">
        <v>53844</v>
      </c>
      <c r="Q371" s="123">
        <f t="shared" si="18"/>
        <v>159254.7418981657</v>
      </c>
      <c r="R371" s="97">
        <v>157534.42609816568</v>
      </c>
      <c r="S371" s="97">
        <f t="shared" si="19"/>
        <v>1720.3158000000001</v>
      </c>
      <c r="T371" s="96"/>
      <c r="U371" s="130">
        <v>300</v>
      </c>
      <c r="V371" s="130"/>
      <c r="Y371" s="94" t="s">
        <v>978</v>
      </c>
      <c r="Z371" s="94" t="s">
        <v>580</v>
      </c>
      <c r="AA371" s="94"/>
      <c r="AB371" s="94" t="s">
        <v>979</v>
      </c>
      <c r="AE371" s="124">
        <v>44228</v>
      </c>
      <c r="AF371" s="94" t="s">
        <v>56</v>
      </c>
    </row>
    <row r="372" spans="1:32" x14ac:dyDescent="0.3">
      <c r="A372" s="94" t="s">
        <v>1187</v>
      </c>
      <c r="B372" s="94" t="s">
        <v>7363</v>
      </c>
      <c r="D372" s="94" t="s">
        <v>49</v>
      </c>
      <c r="E372" s="94" t="s">
        <v>954</v>
      </c>
      <c r="F372" s="94" t="s">
        <v>954</v>
      </c>
      <c r="G372" s="95" t="s">
        <v>954</v>
      </c>
      <c r="H372" s="95" t="s">
        <v>1186</v>
      </c>
      <c r="I372" s="95" t="s">
        <v>600</v>
      </c>
      <c r="J372" s="94" t="s">
        <v>94</v>
      </c>
      <c r="K372" s="95">
        <v>0</v>
      </c>
      <c r="L372" s="94" t="str">
        <f t="shared" si="20"/>
        <v>E-Tow-Tow-Tow-D90E6.-L6-Gen-0</v>
      </c>
      <c r="M372" s="94" t="s">
        <v>1187</v>
      </c>
      <c r="N372" s="130" t="s">
        <v>0</v>
      </c>
      <c r="O372" s="96">
        <v>1</v>
      </c>
      <c r="P372" s="130">
        <v>61424</v>
      </c>
      <c r="Q372" s="123">
        <f t="shared" si="18"/>
        <v>181750.85669641956</v>
      </c>
      <c r="R372" s="97">
        <v>179788.35989641957</v>
      </c>
      <c r="S372" s="97">
        <f t="shared" si="19"/>
        <v>1962.4968000000001</v>
      </c>
      <c r="T372" s="96"/>
      <c r="U372" s="130">
        <v>300</v>
      </c>
      <c r="V372" s="130"/>
      <c r="Y372" s="94" t="s">
        <v>978</v>
      </c>
      <c r="Z372" s="94" t="s">
        <v>580</v>
      </c>
      <c r="AA372" s="94"/>
      <c r="AB372" s="94" t="s">
        <v>979</v>
      </c>
      <c r="AE372" s="124">
        <v>44228</v>
      </c>
      <c r="AF372" s="94" t="s">
        <v>56</v>
      </c>
    </row>
    <row r="373" spans="1:32" x14ac:dyDescent="0.3">
      <c r="A373" s="94" t="s">
        <v>1190</v>
      </c>
      <c r="B373" s="94" t="s">
        <v>7363</v>
      </c>
      <c r="D373" s="94" t="s">
        <v>49</v>
      </c>
      <c r="E373" s="94" t="s">
        <v>954</v>
      </c>
      <c r="F373" s="94" t="s">
        <v>954</v>
      </c>
      <c r="G373" s="95" t="s">
        <v>954</v>
      </c>
      <c r="H373" s="95" t="s">
        <v>1189</v>
      </c>
      <c r="I373" s="95" t="s">
        <v>616</v>
      </c>
      <c r="J373" s="94" t="s">
        <v>94</v>
      </c>
      <c r="K373" s="95">
        <v>0</v>
      </c>
      <c r="L373" s="94" t="str">
        <f t="shared" si="20"/>
        <v>E-Tow-Tow-Tow-D90E7.-L8-Gen-0</v>
      </c>
      <c r="M373" s="94" t="s">
        <v>1190</v>
      </c>
      <c r="N373" s="130" t="s">
        <v>0</v>
      </c>
      <c r="O373" s="96">
        <v>1</v>
      </c>
      <c r="P373" s="130">
        <v>45570</v>
      </c>
      <c r="Q373" s="123">
        <f t="shared" si="18"/>
        <v>134979.56428952332</v>
      </c>
      <c r="R373" s="97">
        <v>133523.60278952331</v>
      </c>
      <c r="S373" s="97">
        <f t="shared" si="19"/>
        <v>1455.9614999999999</v>
      </c>
      <c r="T373" s="96"/>
      <c r="U373" s="130">
        <v>300</v>
      </c>
      <c r="V373" s="130"/>
      <c r="Y373" s="94" t="s">
        <v>978</v>
      </c>
      <c r="Z373" s="94" t="s">
        <v>580</v>
      </c>
      <c r="AA373" s="94"/>
      <c r="AB373" s="94" t="s">
        <v>979</v>
      </c>
      <c r="AE373" s="124">
        <v>44228</v>
      </c>
      <c r="AF373" s="94" t="s">
        <v>56</v>
      </c>
    </row>
    <row r="374" spans="1:32" x14ac:dyDescent="0.3">
      <c r="A374" s="94" t="s">
        <v>1193</v>
      </c>
      <c r="B374" s="94" t="s">
        <v>7363</v>
      </c>
      <c r="D374" s="94" t="s">
        <v>49</v>
      </c>
      <c r="E374" s="94" t="s">
        <v>954</v>
      </c>
      <c r="F374" s="94" t="s">
        <v>954</v>
      </c>
      <c r="G374" s="95" t="s">
        <v>954</v>
      </c>
      <c r="H374" s="95" t="s">
        <v>1192</v>
      </c>
      <c r="I374" s="95" t="s">
        <v>600</v>
      </c>
      <c r="J374" s="94" t="s">
        <v>94</v>
      </c>
      <c r="K374" s="95">
        <v>0</v>
      </c>
      <c r="L374" s="94" t="str">
        <f t="shared" si="20"/>
        <v>E-Tow-Tow-Tow-D90E9.-L6-Gen-0</v>
      </c>
      <c r="M374" s="94" t="s">
        <v>1193</v>
      </c>
      <c r="N374" s="130" t="s">
        <v>0</v>
      </c>
      <c r="O374" s="96">
        <v>1</v>
      </c>
      <c r="P374" s="130">
        <v>64502</v>
      </c>
      <c r="Q374" s="123">
        <f t="shared" si="18"/>
        <v>190926.46126675996</v>
      </c>
      <c r="R374" s="97">
        <v>188865.62236675996</v>
      </c>
      <c r="S374" s="97">
        <f t="shared" si="19"/>
        <v>2060.8388999999997</v>
      </c>
      <c r="T374" s="96"/>
      <c r="U374" s="130">
        <v>300</v>
      </c>
      <c r="V374" s="130"/>
      <c r="Y374" s="94" t="s">
        <v>978</v>
      </c>
      <c r="Z374" s="94" t="s">
        <v>580</v>
      </c>
      <c r="AA374" s="94"/>
      <c r="AB374" s="94" t="s">
        <v>979</v>
      </c>
      <c r="AE374" s="124">
        <v>44228</v>
      </c>
      <c r="AF374" s="94" t="s">
        <v>56</v>
      </c>
    </row>
    <row r="375" spans="1:32" x14ac:dyDescent="0.3">
      <c r="A375" s="94" t="s">
        <v>1196</v>
      </c>
      <c r="B375" s="94" t="s">
        <v>7363</v>
      </c>
      <c r="D375" s="94" t="s">
        <v>49</v>
      </c>
      <c r="E375" s="94" t="s">
        <v>954</v>
      </c>
      <c r="F375" s="94" t="s">
        <v>954</v>
      </c>
      <c r="G375" s="95" t="s">
        <v>954</v>
      </c>
      <c r="H375" s="95" t="s">
        <v>1195</v>
      </c>
      <c r="I375" s="95" t="s">
        <v>616</v>
      </c>
      <c r="J375" s="94" t="s">
        <v>94</v>
      </c>
      <c r="K375" s="95">
        <v>0</v>
      </c>
      <c r="L375" s="94" t="str">
        <f t="shared" si="20"/>
        <v>E-Tow-Tow-Tow-D90M3.-L8-Gen-0</v>
      </c>
      <c r="M375" s="94" t="s">
        <v>1196</v>
      </c>
      <c r="N375" s="130" t="s">
        <v>0</v>
      </c>
      <c r="O375" s="96">
        <v>1</v>
      </c>
      <c r="P375" s="130">
        <v>31735</v>
      </c>
      <c r="Q375" s="123">
        <f t="shared" si="18"/>
        <v>93836.262382190558</v>
      </c>
      <c r="R375" s="97">
        <v>92822.329132190556</v>
      </c>
      <c r="S375" s="97">
        <f t="shared" si="19"/>
        <v>1013.9332499999999</v>
      </c>
      <c r="T375" s="96"/>
      <c r="U375" s="130">
        <v>300</v>
      </c>
      <c r="V375" s="130"/>
      <c r="Y375" s="94" t="s">
        <v>978</v>
      </c>
      <c r="Z375" s="94" t="s">
        <v>580</v>
      </c>
      <c r="AA375" s="94"/>
      <c r="AB375" s="94" t="s">
        <v>979</v>
      </c>
      <c r="AE375" s="124">
        <v>44228</v>
      </c>
      <c r="AF375" s="94" t="s">
        <v>56</v>
      </c>
    </row>
    <row r="376" spans="1:32" x14ac:dyDescent="0.3">
      <c r="A376" s="94" t="s">
        <v>1199</v>
      </c>
      <c r="B376" s="94" t="s">
        <v>7363</v>
      </c>
      <c r="D376" s="94" t="s">
        <v>49</v>
      </c>
      <c r="E376" s="94" t="s">
        <v>954</v>
      </c>
      <c r="F376" s="94" t="s">
        <v>954</v>
      </c>
      <c r="G376" s="95" t="s">
        <v>954</v>
      </c>
      <c r="H376" s="95" t="s">
        <v>1198</v>
      </c>
      <c r="I376" s="95" t="s">
        <v>600</v>
      </c>
      <c r="J376" s="94" t="s">
        <v>94</v>
      </c>
      <c r="K376" s="95">
        <v>0</v>
      </c>
      <c r="L376" s="94" t="str">
        <f t="shared" si="20"/>
        <v>E-Tow-Tow-Tow-D90M3-L6-Gen-0</v>
      </c>
      <c r="M376" s="94" t="s">
        <v>1199</v>
      </c>
      <c r="N376" s="130" t="s">
        <v>0</v>
      </c>
      <c r="O376" s="96">
        <v>1</v>
      </c>
      <c r="P376" s="130">
        <v>45269</v>
      </c>
      <c r="Q376" s="123">
        <f t="shared" si="18"/>
        <v>134091.50258432908</v>
      </c>
      <c r="R376" s="97">
        <v>132645.15803432907</v>
      </c>
      <c r="S376" s="97">
        <f t="shared" si="19"/>
        <v>1446.3445499999998</v>
      </c>
      <c r="T376" s="96"/>
      <c r="U376" s="130">
        <v>300</v>
      </c>
      <c r="V376" s="130"/>
      <c r="Y376" s="94" t="s">
        <v>978</v>
      </c>
      <c r="Z376" s="94" t="s">
        <v>580</v>
      </c>
      <c r="AA376" s="94"/>
      <c r="AB376" s="94" t="s">
        <v>979</v>
      </c>
      <c r="AE376" s="124">
        <v>44228</v>
      </c>
      <c r="AF376" s="94" t="s">
        <v>56</v>
      </c>
    </row>
    <row r="377" spans="1:32" x14ac:dyDescent="0.3">
      <c r="A377" s="94" t="s">
        <v>1202</v>
      </c>
      <c r="B377" s="94" t="s">
        <v>7363</v>
      </c>
      <c r="D377" s="94" t="s">
        <v>49</v>
      </c>
      <c r="E377" s="94" t="s">
        <v>954</v>
      </c>
      <c r="F377" s="94" t="s">
        <v>954</v>
      </c>
      <c r="G377" s="95" t="s">
        <v>954</v>
      </c>
      <c r="H377" s="95" t="s">
        <v>1201</v>
      </c>
      <c r="I377" s="95" t="s">
        <v>600</v>
      </c>
      <c r="J377" s="94" t="s">
        <v>94</v>
      </c>
      <c r="K377" s="95">
        <v>0</v>
      </c>
      <c r="L377" s="94" t="str">
        <f t="shared" si="20"/>
        <v>E-Tow-Tow-Tow-D90M6.-L6-Gen-0</v>
      </c>
      <c r="M377" s="94" t="s">
        <v>1202</v>
      </c>
      <c r="N377" s="130" t="s">
        <v>0</v>
      </c>
      <c r="O377" s="96">
        <v>1</v>
      </c>
      <c r="P377" s="130">
        <v>40983</v>
      </c>
      <c r="Q377" s="123">
        <f t="shared" si="18"/>
        <v>121363.52339321174</v>
      </c>
      <c r="R377" s="97">
        <v>120054.11654321174</v>
      </c>
      <c r="S377" s="97">
        <f t="shared" si="19"/>
        <v>1309.4068499999998</v>
      </c>
      <c r="T377" s="96"/>
      <c r="U377" s="130">
        <v>300</v>
      </c>
      <c r="V377" s="130"/>
      <c r="Y377" s="94" t="s">
        <v>978</v>
      </c>
      <c r="Z377" s="94" t="s">
        <v>580</v>
      </c>
      <c r="AA377" s="94"/>
      <c r="AB377" s="94" t="s">
        <v>979</v>
      </c>
      <c r="AE377" s="124">
        <v>44228</v>
      </c>
      <c r="AF377" s="94" t="s">
        <v>56</v>
      </c>
    </row>
    <row r="378" spans="1:32" x14ac:dyDescent="0.3">
      <c r="A378" s="94" t="s">
        <v>1205</v>
      </c>
      <c r="B378" s="94" t="s">
        <v>7363</v>
      </c>
      <c r="D378" s="94" t="s">
        <v>49</v>
      </c>
      <c r="E378" s="94" t="s">
        <v>954</v>
      </c>
      <c r="F378" s="94" t="s">
        <v>954</v>
      </c>
      <c r="G378" s="95" t="s">
        <v>954</v>
      </c>
      <c r="H378" s="95" t="s">
        <v>1204</v>
      </c>
      <c r="I378" s="95" t="s">
        <v>616</v>
      </c>
      <c r="J378" s="94" t="s">
        <v>94</v>
      </c>
      <c r="K378" s="95">
        <v>0</v>
      </c>
      <c r="L378" s="94" t="str">
        <f t="shared" si="20"/>
        <v>E-Tow-Tow-Tow-D90M7.-L8-Gen-0</v>
      </c>
      <c r="M378" s="94" t="s">
        <v>1205</v>
      </c>
      <c r="N378" s="130" t="s">
        <v>0</v>
      </c>
      <c r="O378" s="96">
        <v>1</v>
      </c>
      <c r="P378" s="130">
        <v>26695</v>
      </c>
      <c r="Q378" s="123">
        <f t="shared" si="18"/>
        <v>79034.488462286681</v>
      </c>
      <c r="R378" s="97">
        <v>78181.583212286685</v>
      </c>
      <c r="S378" s="97">
        <f t="shared" si="19"/>
        <v>852.90525000000002</v>
      </c>
      <c r="T378" s="96"/>
      <c r="U378" s="130">
        <v>300</v>
      </c>
      <c r="V378" s="130"/>
      <c r="Y378" s="94" t="s">
        <v>978</v>
      </c>
      <c r="Z378" s="94" t="s">
        <v>580</v>
      </c>
      <c r="AA378" s="94"/>
      <c r="AB378" s="94" t="s">
        <v>979</v>
      </c>
      <c r="AE378" s="124">
        <v>44228</v>
      </c>
      <c r="AF378" s="94" t="s">
        <v>56</v>
      </c>
    </row>
    <row r="379" spans="1:32" x14ac:dyDescent="0.3">
      <c r="A379" s="94" t="s">
        <v>1208</v>
      </c>
      <c r="B379" s="94" t="s">
        <v>7363</v>
      </c>
      <c r="D379" s="94" t="s">
        <v>49</v>
      </c>
      <c r="E379" s="94" t="s">
        <v>954</v>
      </c>
      <c r="F379" s="94" t="s">
        <v>954</v>
      </c>
      <c r="G379" s="95" t="s">
        <v>954</v>
      </c>
      <c r="H379" s="95" t="s">
        <v>1207</v>
      </c>
      <c r="I379" s="95" t="s">
        <v>600</v>
      </c>
      <c r="J379" s="94" t="s">
        <v>94</v>
      </c>
      <c r="K379" s="95">
        <v>0</v>
      </c>
      <c r="L379" s="94" t="str">
        <f t="shared" si="20"/>
        <v>E-Tow-Tow-Tow-D90STD-L6-Gen-0</v>
      </c>
      <c r="M379" s="94" t="s">
        <v>1208</v>
      </c>
      <c r="N379" s="130" t="s">
        <v>0</v>
      </c>
      <c r="O379" s="96">
        <v>1</v>
      </c>
      <c r="P379" s="130">
        <v>50675</v>
      </c>
      <c r="Q379" s="123">
        <f t="shared" si="18"/>
        <v>150076.22987782527</v>
      </c>
      <c r="R379" s="97">
        <v>148457.16362782527</v>
      </c>
      <c r="S379" s="97">
        <f t="shared" si="19"/>
        <v>1619.0662499999999</v>
      </c>
      <c r="T379" s="96"/>
      <c r="U379" s="130">
        <v>300</v>
      </c>
      <c r="V379" s="130"/>
      <c r="Y379" s="94" t="s">
        <v>978</v>
      </c>
      <c r="Z379" s="94" t="s">
        <v>580</v>
      </c>
      <c r="AA379" s="94"/>
      <c r="AB379" s="94" t="s">
        <v>979</v>
      </c>
      <c r="AE379" s="124">
        <v>44228</v>
      </c>
      <c r="AF379" s="94" t="s">
        <v>56</v>
      </c>
    </row>
    <row r="380" spans="1:32" x14ac:dyDescent="0.3">
      <c r="A380" s="94" t="s">
        <v>1210</v>
      </c>
      <c r="B380" s="94" t="s">
        <v>7363</v>
      </c>
      <c r="D380" s="94" t="s">
        <v>49</v>
      </c>
      <c r="E380" s="94" t="s">
        <v>954</v>
      </c>
      <c r="F380" s="94" t="s">
        <v>954</v>
      </c>
      <c r="G380" s="95" t="s">
        <v>954</v>
      </c>
      <c r="H380" s="95" t="s">
        <v>1207</v>
      </c>
      <c r="I380" s="95" t="s">
        <v>616</v>
      </c>
      <c r="J380" s="94" t="s">
        <v>94</v>
      </c>
      <c r="K380" s="95">
        <v>0</v>
      </c>
      <c r="L380" s="94" t="str">
        <f t="shared" si="20"/>
        <v>E-Tow-Tow-Tow-D90STD-L8-Gen-0</v>
      </c>
      <c r="M380" s="94" t="s">
        <v>1210</v>
      </c>
      <c r="N380" s="130" t="s">
        <v>0</v>
      </c>
      <c r="O380" s="96">
        <v>1</v>
      </c>
      <c r="P380" s="130">
        <v>34815</v>
      </c>
      <c r="Q380" s="123">
        <f t="shared" si="18"/>
        <v>103011.93085253095</v>
      </c>
      <c r="R380" s="97">
        <v>101899.59160253094</v>
      </c>
      <c r="S380" s="97">
        <f t="shared" si="19"/>
        <v>1112.33925</v>
      </c>
      <c r="T380" s="96"/>
      <c r="U380" s="130">
        <v>300</v>
      </c>
      <c r="V380" s="130"/>
      <c r="Y380" s="94" t="s">
        <v>978</v>
      </c>
      <c r="Z380" s="94" t="s">
        <v>580</v>
      </c>
      <c r="AA380" s="94"/>
      <c r="AB380" s="94" t="s">
        <v>979</v>
      </c>
      <c r="AE380" s="124">
        <v>44228</v>
      </c>
      <c r="AF380" s="94" t="s">
        <v>56</v>
      </c>
    </row>
    <row r="381" spans="1:32" x14ac:dyDescent="0.3">
      <c r="A381" s="94" t="s">
        <v>1213</v>
      </c>
      <c r="B381" s="94" t="s">
        <v>7363</v>
      </c>
      <c r="D381" s="94" t="s">
        <v>49</v>
      </c>
      <c r="E381" s="94" t="s">
        <v>954</v>
      </c>
      <c r="F381" s="94" t="s">
        <v>954</v>
      </c>
      <c r="G381" s="95" t="s">
        <v>954</v>
      </c>
      <c r="H381" s="95" t="s">
        <v>1212</v>
      </c>
      <c r="I381" s="95" t="s">
        <v>616</v>
      </c>
      <c r="J381" s="94" t="s">
        <v>94</v>
      </c>
      <c r="K381" s="95">
        <v>0</v>
      </c>
      <c r="L381" s="94" t="str">
        <f t="shared" si="20"/>
        <v>E-Tow-Tow-Tow-DE1.2-L8-Gen-0</v>
      </c>
      <c r="M381" s="94" t="s">
        <v>1213</v>
      </c>
      <c r="N381" s="130" t="s">
        <v>0</v>
      </c>
      <c r="O381" s="96">
        <v>1</v>
      </c>
      <c r="P381" s="130">
        <v>16205</v>
      </c>
      <c r="Q381" s="123">
        <f t="shared" si="18"/>
        <v>47953.766530488552</v>
      </c>
      <c r="R381" s="97">
        <v>47436.01678048855</v>
      </c>
      <c r="S381" s="97">
        <f t="shared" si="19"/>
        <v>517.74974999999984</v>
      </c>
      <c r="T381" s="96"/>
      <c r="U381" s="130">
        <v>300</v>
      </c>
      <c r="V381" s="130"/>
      <c r="Y381" s="94" t="s">
        <v>978</v>
      </c>
      <c r="Z381" s="94" t="s">
        <v>580</v>
      </c>
      <c r="AA381" s="94"/>
      <c r="AB381" s="94" t="s">
        <v>979</v>
      </c>
      <c r="AE381" s="124">
        <v>44228</v>
      </c>
      <c r="AF381" s="94" t="s">
        <v>56</v>
      </c>
    </row>
    <row r="382" spans="1:32" x14ac:dyDescent="0.3">
      <c r="A382" s="94" t="s">
        <v>1216</v>
      </c>
      <c r="B382" s="94" t="s">
        <v>7363</v>
      </c>
      <c r="D382" s="94" t="s">
        <v>49</v>
      </c>
      <c r="E382" s="94" t="s">
        <v>954</v>
      </c>
      <c r="F382" s="94" t="s">
        <v>954</v>
      </c>
      <c r="G382" s="95" t="s">
        <v>954</v>
      </c>
      <c r="H382" s="95" t="s">
        <v>1215</v>
      </c>
      <c r="I382" s="95" t="s">
        <v>616</v>
      </c>
      <c r="J382" s="94" t="s">
        <v>94</v>
      </c>
      <c r="K382" s="95">
        <v>0</v>
      </c>
      <c r="L382" s="94" t="str">
        <f t="shared" si="20"/>
        <v>E-Tow-Tow-Tow-DE11-L8-Gen-0</v>
      </c>
      <c r="M382" s="94" t="s">
        <v>1216</v>
      </c>
      <c r="N382" s="130" t="s">
        <v>0</v>
      </c>
      <c r="O382" s="96">
        <v>1</v>
      </c>
      <c r="P382" s="130">
        <v>21295</v>
      </c>
      <c r="Q382" s="123">
        <f t="shared" si="18"/>
        <v>63049.952868790489</v>
      </c>
      <c r="R382" s="97">
        <v>62369.577618790492</v>
      </c>
      <c r="S382" s="97">
        <f t="shared" si="19"/>
        <v>680.37525000000005</v>
      </c>
      <c r="T382" s="96"/>
      <c r="U382" s="130">
        <v>300</v>
      </c>
      <c r="V382" s="130"/>
      <c r="Y382" s="94" t="s">
        <v>978</v>
      </c>
      <c r="Z382" s="94" t="s">
        <v>580</v>
      </c>
      <c r="AA382" s="94"/>
      <c r="AB382" s="94" t="s">
        <v>979</v>
      </c>
      <c r="AE382" s="124">
        <v>44228</v>
      </c>
      <c r="AF382" s="94" t="s">
        <v>56</v>
      </c>
    </row>
    <row r="383" spans="1:32" x14ac:dyDescent="0.3">
      <c r="A383" s="94" t="s">
        <v>1219</v>
      </c>
      <c r="B383" s="94" t="s">
        <v>7363</v>
      </c>
      <c r="D383" s="94" t="s">
        <v>49</v>
      </c>
      <c r="E383" s="94" t="s">
        <v>954</v>
      </c>
      <c r="F383" s="94" t="s">
        <v>954</v>
      </c>
      <c r="G383" s="95" t="s">
        <v>954</v>
      </c>
      <c r="H383" s="95" t="s">
        <v>1218</v>
      </c>
      <c r="I383" s="95" t="s">
        <v>600</v>
      </c>
      <c r="J383" s="94" t="s">
        <v>94</v>
      </c>
      <c r="K383" s="95">
        <v>0</v>
      </c>
      <c r="L383" s="94" t="str">
        <f t="shared" si="20"/>
        <v>E-Tow-Tow-Tow-DE12.2-L6-Gen-0</v>
      </c>
      <c r="M383" s="94" t="s">
        <v>1219</v>
      </c>
      <c r="N383" s="130" t="s">
        <v>0</v>
      </c>
      <c r="O383" s="96">
        <v>1</v>
      </c>
      <c r="P383" s="130">
        <v>29043</v>
      </c>
      <c r="Q383" s="123">
        <f t="shared" si="18"/>
        <v>85844.250185442477</v>
      </c>
      <c r="R383" s="97">
        <v>84916.326335442471</v>
      </c>
      <c r="S383" s="97">
        <f t="shared" si="19"/>
        <v>927.9238499999999</v>
      </c>
      <c r="T383" s="96"/>
      <c r="U383" s="130">
        <v>300</v>
      </c>
      <c r="V383" s="130"/>
      <c r="Y383" s="94" t="s">
        <v>978</v>
      </c>
      <c r="Z383" s="94" t="s">
        <v>580</v>
      </c>
      <c r="AA383" s="94"/>
      <c r="AB383" s="94" t="s">
        <v>979</v>
      </c>
      <c r="AE383" s="124">
        <v>44228</v>
      </c>
      <c r="AF383" s="94" t="s">
        <v>56</v>
      </c>
    </row>
    <row r="384" spans="1:32" x14ac:dyDescent="0.3">
      <c r="A384" s="94" t="s">
        <v>1221</v>
      </c>
      <c r="B384" s="94" t="s">
        <v>7363</v>
      </c>
      <c r="D384" s="94" t="s">
        <v>49</v>
      </c>
      <c r="E384" s="94" t="s">
        <v>954</v>
      </c>
      <c r="F384" s="94" t="s">
        <v>954</v>
      </c>
      <c r="G384" s="95" t="s">
        <v>954</v>
      </c>
      <c r="H384" s="95" t="s">
        <v>1218</v>
      </c>
      <c r="I384" s="95" t="s">
        <v>616</v>
      </c>
      <c r="J384" s="94" t="s">
        <v>94</v>
      </c>
      <c r="K384" s="95">
        <v>0</v>
      </c>
      <c r="L384" s="94" t="str">
        <f t="shared" si="20"/>
        <v>E-Tow-Tow-Tow-DE12.2-L8-Gen-0</v>
      </c>
      <c r="M384" s="94" t="s">
        <v>1221</v>
      </c>
      <c r="N384" s="130" t="s">
        <v>0</v>
      </c>
      <c r="O384" s="96">
        <v>1</v>
      </c>
      <c r="P384" s="130">
        <v>21755</v>
      </c>
      <c r="Q384" s="123">
        <f t="shared" si="18"/>
        <v>64528.724460780875</v>
      </c>
      <c r="R384" s="97">
        <v>63833.652210780878</v>
      </c>
      <c r="S384" s="97">
        <f t="shared" si="19"/>
        <v>695.07224999999994</v>
      </c>
      <c r="T384" s="96"/>
      <c r="U384" s="130">
        <v>300</v>
      </c>
      <c r="V384" s="130"/>
      <c r="Y384" s="94" t="s">
        <v>978</v>
      </c>
      <c r="Z384" s="94" t="s">
        <v>580</v>
      </c>
      <c r="AA384" s="94"/>
      <c r="AB384" s="94" t="s">
        <v>979</v>
      </c>
      <c r="AE384" s="124">
        <v>44228</v>
      </c>
      <c r="AF384" s="94" t="s">
        <v>56</v>
      </c>
    </row>
    <row r="385" spans="1:32" x14ac:dyDescent="0.3">
      <c r="A385" s="94" t="s">
        <v>1224</v>
      </c>
      <c r="B385" s="94" t="s">
        <v>7363</v>
      </c>
      <c r="D385" s="94" t="s">
        <v>49</v>
      </c>
      <c r="E385" s="94" t="s">
        <v>954</v>
      </c>
      <c r="F385" s="94" t="s">
        <v>954</v>
      </c>
      <c r="G385" s="95" t="s">
        <v>954</v>
      </c>
      <c r="H385" s="95" t="s">
        <v>1223</v>
      </c>
      <c r="I385" s="95" t="s">
        <v>586</v>
      </c>
      <c r="J385" s="94" t="s">
        <v>94</v>
      </c>
      <c r="K385" s="95">
        <v>0</v>
      </c>
      <c r="L385" s="94" t="str">
        <f t="shared" si="20"/>
        <v>E-Tow-Tow-Tow-DE12-L12-Gen-0</v>
      </c>
      <c r="M385" s="94" t="s">
        <v>1224</v>
      </c>
      <c r="N385" s="130" t="s">
        <v>0</v>
      </c>
      <c r="O385" s="96">
        <v>1</v>
      </c>
      <c r="P385" s="130">
        <v>25330</v>
      </c>
      <c r="Q385" s="123">
        <f t="shared" si="18"/>
        <v>74891.467854713599</v>
      </c>
      <c r="R385" s="97">
        <v>74082.174354713599</v>
      </c>
      <c r="S385" s="97">
        <f t="shared" si="19"/>
        <v>809.29349999999988</v>
      </c>
      <c r="T385" s="96"/>
      <c r="U385" s="130">
        <v>300</v>
      </c>
      <c r="V385" s="130"/>
      <c r="Y385" s="94" t="s">
        <v>978</v>
      </c>
      <c r="Z385" s="94" t="s">
        <v>580</v>
      </c>
      <c r="AA385" s="94"/>
      <c r="AB385" s="94" t="s">
        <v>979</v>
      </c>
      <c r="AE385" s="124">
        <v>44228</v>
      </c>
      <c r="AF385" s="94" t="s">
        <v>56</v>
      </c>
    </row>
    <row r="386" spans="1:32" x14ac:dyDescent="0.3">
      <c r="A386" s="94" t="s">
        <v>1226</v>
      </c>
      <c r="B386" s="94" t="s">
        <v>7363</v>
      </c>
      <c r="D386" s="94" t="s">
        <v>49</v>
      </c>
      <c r="E386" s="94" t="s">
        <v>954</v>
      </c>
      <c r="F386" s="94" t="s">
        <v>954</v>
      </c>
      <c r="G386" s="95" t="s">
        <v>954</v>
      </c>
      <c r="H386" s="95" t="s">
        <v>1225</v>
      </c>
      <c r="I386" s="95" t="s">
        <v>616</v>
      </c>
      <c r="J386" s="94" t="s">
        <v>94</v>
      </c>
      <c r="K386" s="95">
        <v>0</v>
      </c>
      <c r="L386" s="94" t="str">
        <f t="shared" si="20"/>
        <v>E-Tow-Tow-Tow-DE13.4-L8-Gen-0</v>
      </c>
      <c r="M386" s="94" t="s">
        <v>1226</v>
      </c>
      <c r="N386" s="130" t="s">
        <v>0</v>
      </c>
      <c r="O386" s="96">
        <v>1</v>
      </c>
      <c r="P386" s="130">
        <v>23950</v>
      </c>
      <c r="Q386" s="123">
        <f t="shared" si="18"/>
        <v>71040.782915538584</v>
      </c>
      <c r="R386" s="97">
        <v>70275.580415538585</v>
      </c>
      <c r="S386" s="97">
        <f t="shared" si="19"/>
        <v>765.20249999999999</v>
      </c>
      <c r="T386" s="96"/>
      <c r="U386" s="130">
        <v>300</v>
      </c>
      <c r="V386" s="130"/>
      <c r="Y386" s="94" t="s">
        <v>978</v>
      </c>
      <c r="Z386" s="94" t="s">
        <v>580</v>
      </c>
      <c r="AA386" s="94"/>
      <c r="AB386" s="94" t="s">
        <v>979</v>
      </c>
      <c r="AE386" s="124">
        <v>44228</v>
      </c>
      <c r="AF386" s="94" t="s">
        <v>56</v>
      </c>
    </row>
    <row r="387" spans="1:32" x14ac:dyDescent="0.3">
      <c r="A387" s="94" t="s">
        <v>1229</v>
      </c>
      <c r="B387" s="94" t="s">
        <v>7363</v>
      </c>
      <c r="D387" s="94" t="s">
        <v>49</v>
      </c>
      <c r="E387" s="94" t="s">
        <v>954</v>
      </c>
      <c r="F387" s="94" t="s">
        <v>954</v>
      </c>
      <c r="G387" s="95" t="s">
        <v>954</v>
      </c>
      <c r="H387" s="95" t="s">
        <v>1228</v>
      </c>
      <c r="I387" s="95" t="s">
        <v>616</v>
      </c>
      <c r="J387" s="94" t="s">
        <v>94</v>
      </c>
      <c r="K387" s="95">
        <v>0</v>
      </c>
      <c r="L387" s="94" t="str">
        <f t="shared" si="20"/>
        <v>E-Tow-Tow-Tow-DE14.6-L8-Gen-0</v>
      </c>
      <c r="M387" s="94" t="s">
        <v>1229</v>
      </c>
      <c r="N387" s="130" t="s">
        <v>0</v>
      </c>
      <c r="O387" s="96">
        <v>1</v>
      </c>
      <c r="P387" s="130">
        <v>24290</v>
      </c>
      <c r="Q387" s="123">
        <f t="shared" ref="Q387:Q450" si="21">SUM(R387:T387)</f>
        <v>71930.090670732825</v>
      </c>
      <c r="R387" s="97">
        <v>71154.025170732828</v>
      </c>
      <c r="S387" s="97">
        <f t="shared" ref="S387:S450" si="22">((U387*(P387/1000))*0.1065)+((V387*(P387/1000))*0.00903)</f>
        <v>776.06549999999993</v>
      </c>
      <c r="T387" s="96"/>
      <c r="U387" s="130">
        <v>300</v>
      </c>
      <c r="V387" s="130"/>
      <c r="Y387" s="94" t="s">
        <v>978</v>
      </c>
      <c r="Z387" s="94" t="s">
        <v>580</v>
      </c>
      <c r="AA387" s="94"/>
      <c r="AB387" s="94" t="s">
        <v>979</v>
      </c>
      <c r="AE387" s="124">
        <v>44228</v>
      </c>
      <c r="AF387" s="94" t="s">
        <v>56</v>
      </c>
    </row>
    <row r="388" spans="1:32" x14ac:dyDescent="0.3">
      <c r="A388" s="94" t="s">
        <v>1232</v>
      </c>
      <c r="B388" s="94" t="s">
        <v>7363</v>
      </c>
      <c r="D388" s="94" t="s">
        <v>49</v>
      </c>
      <c r="E388" s="94" t="s">
        <v>954</v>
      </c>
      <c r="F388" s="94" t="s">
        <v>954</v>
      </c>
      <c r="G388" s="95" t="s">
        <v>954</v>
      </c>
      <c r="H388" s="95" t="s">
        <v>1231</v>
      </c>
      <c r="I388" s="95" t="s">
        <v>600</v>
      </c>
      <c r="J388" s="94" t="s">
        <v>94</v>
      </c>
      <c r="K388" s="95">
        <v>0</v>
      </c>
      <c r="L388" s="94" t="str">
        <f t="shared" si="20"/>
        <v>E-Tow-Tow-Tow-DE15.2-L6-Gen-0</v>
      </c>
      <c r="M388" s="94" t="s">
        <v>1232</v>
      </c>
      <c r="N388" s="130" t="s">
        <v>0</v>
      </c>
      <c r="O388" s="96">
        <v>1</v>
      </c>
      <c r="P388" s="130">
        <v>30743</v>
      </c>
      <c r="Q388" s="123">
        <f t="shared" si="21"/>
        <v>90876.418798209779</v>
      </c>
      <c r="R388" s="97">
        <v>89894.179948209785</v>
      </c>
      <c r="S388" s="97">
        <f t="shared" si="22"/>
        <v>982.23884999999996</v>
      </c>
      <c r="T388" s="96"/>
      <c r="U388" s="130">
        <v>300</v>
      </c>
      <c r="V388" s="130"/>
      <c r="Y388" s="94" t="s">
        <v>978</v>
      </c>
      <c r="Z388" s="94" t="s">
        <v>580</v>
      </c>
      <c r="AA388" s="94"/>
      <c r="AB388" s="94" t="s">
        <v>979</v>
      </c>
      <c r="AE388" s="124">
        <v>44228</v>
      </c>
      <c r="AF388" s="94" t="s">
        <v>56</v>
      </c>
    </row>
    <row r="389" spans="1:32" x14ac:dyDescent="0.3">
      <c r="A389" s="94" t="s">
        <v>1235</v>
      </c>
      <c r="B389" s="94" t="s">
        <v>7363</v>
      </c>
      <c r="D389" s="94" t="s">
        <v>49</v>
      </c>
      <c r="E389" s="94" t="s">
        <v>954</v>
      </c>
      <c r="F389" s="94" t="s">
        <v>954</v>
      </c>
      <c r="G389" s="95" t="s">
        <v>954</v>
      </c>
      <c r="H389" s="95" t="s">
        <v>1234</v>
      </c>
      <c r="I389" s="95" t="s">
        <v>616</v>
      </c>
      <c r="J389" s="94" t="s">
        <v>94</v>
      </c>
      <c r="K389" s="95">
        <v>0</v>
      </c>
      <c r="L389" s="94" t="str">
        <f t="shared" si="20"/>
        <v>E-Tow-Tow-Tow-DE15.9-L8-Gen-0</v>
      </c>
      <c r="M389" s="94" t="s">
        <v>1235</v>
      </c>
      <c r="N389" s="130" t="s">
        <v>0</v>
      </c>
      <c r="O389" s="96">
        <v>1</v>
      </c>
      <c r="P389" s="130">
        <v>24650</v>
      </c>
      <c r="Q389" s="123">
        <f t="shared" si="21"/>
        <v>73112.852344325132</v>
      </c>
      <c r="R389" s="97">
        <v>72325.284844325128</v>
      </c>
      <c r="S389" s="97">
        <f t="shared" si="22"/>
        <v>787.5675</v>
      </c>
      <c r="T389" s="96"/>
      <c r="U389" s="130">
        <v>300</v>
      </c>
      <c r="V389" s="130"/>
      <c r="Y389" s="94" t="s">
        <v>978</v>
      </c>
      <c r="Z389" s="94" t="s">
        <v>580</v>
      </c>
      <c r="AA389" s="94"/>
      <c r="AB389" s="94" t="s">
        <v>979</v>
      </c>
      <c r="AE389" s="124">
        <v>44228</v>
      </c>
      <c r="AF389" s="94" t="s">
        <v>56</v>
      </c>
    </row>
    <row r="390" spans="1:32" x14ac:dyDescent="0.3">
      <c r="A390" s="94" t="s">
        <v>1238</v>
      </c>
      <c r="B390" s="94" t="s">
        <v>7363</v>
      </c>
      <c r="D390" s="94" t="s">
        <v>49</v>
      </c>
      <c r="E390" s="94" t="s">
        <v>954</v>
      </c>
      <c r="F390" s="94" t="s">
        <v>954</v>
      </c>
      <c r="G390" s="95" t="s">
        <v>954</v>
      </c>
      <c r="H390" s="95" t="s">
        <v>1237</v>
      </c>
      <c r="I390" s="95" t="s">
        <v>586</v>
      </c>
      <c r="J390" s="94" t="s">
        <v>94</v>
      </c>
      <c r="K390" s="95">
        <v>0</v>
      </c>
      <c r="L390" s="94" t="str">
        <f t="shared" si="20"/>
        <v>E-Tow-Tow-Tow-DE15-L12-Gen-0</v>
      </c>
      <c r="M390" s="94" t="s">
        <v>1238</v>
      </c>
      <c r="N390" s="130" t="s">
        <v>0</v>
      </c>
      <c r="O390" s="96">
        <v>1</v>
      </c>
      <c r="P390" s="130">
        <v>26610</v>
      </c>
      <c r="Q390" s="123">
        <f t="shared" si="21"/>
        <v>78738.957793888592</v>
      </c>
      <c r="R390" s="97">
        <v>77888.768293888599</v>
      </c>
      <c r="S390" s="97">
        <f t="shared" si="22"/>
        <v>850.18949999999995</v>
      </c>
      <c r="T390" s="96"/>
      <c r="U390" s="130">
        <v>300</v>
      </c>
      <c r="V390" s="130"/>
      <c r="Y390" s="94" t="s">
        <v>978</v>
      </c>
      <c r="Z390" s="94" t="s">
        <v>580</v>
      </c>
      <c r="AA390" s="94"/>
      <c r="AB390" s="94" t="s">
        <v>979</v>
      </c>
      <c r="AE390" s="124">
        <v>44228</v>
      </c>
      <c r="AF390" s="94" t="s">
        <v>56</v>
      </c>
    </row>
    <row r="391" spans="1:32" x14ac:dyDescent="0.3">
      <c r="A391" s="94" t="s">
        <v>1241</v>
      </c>
      <c r="B391" s="94" t="s">
        <v>7363</v>
      </c>
      <c r="D391" s="94" t="s">
        <v>49</v>
      </c>
      <c r="E391" s="94" t="s">
        <v>954</v>
      </c>
      <c r="F391" s="94" t="s">
        <v>954</v>
      </c>
      <c r="G391" s="95" t="s">
        <v>954</v>
      </c>
      <c r="H391" s="95" t="s">
        <v>1240</v>
      </c>
      <c r="I391" s="95" t="s">
        <v>600</v>
      </c>
      <c r="J391" s="94" t="s">
        <v>94</v>
      </c>
      <c r="K391" s="95">
        <v>0</v>
      </c>
      <c r="L391" s="94" t="str">
        <f t="shared" si="20"/>
        <v>E-Tow-Tow-Tow-DE18.3-L6-Gen-0</v>
      </c>
      <c r="M391" s="94" t="s">
        <v>1241</v>
      </c>
      <c r="N391" s="130" t="s">
        <v>0</v>
      </c>
      <c r="O391" s="96">
        <v>1</v>
      </c>
      <c r="P391" s="130">
        <v>33707</v>
      </c>
      <c r="Q391" s="123">
        <f t="shared" si="21"/>
        <v>99755.566150152095</v>
      </c>
      <c r="R391" s="97">
        <v>98678.627500152099</v>
      </c>
      <c r="S391" s="97">
        <f t="shared" si="22"/>
        <v>1076.9386500000001</v>
      </c>
      <c r="T391" s="96"/>
      <c r="U391" s="130">
        <v>300</v>
      </c>
      <c r="V391" s="130"/>
      <c r="Y391" s="94" t="s">
        <v>978</v>
      </c>
      <c r="Z391" s="94" t="s">
        <v>580</v>
      </c>
      <c r="AA391" s="94"/>
      <c r="AB391" s="94" t="s">
        <v>979</v>
      </c>
      <c r="AD391" s="96" t="s">
        <v>1683</v>
      </c>
      <c r="AE391" s="127">
        <v>44251</v>
      </c>
      <c r="AF391" s="94" t="s">
        <v>56</v>
      </c>
    </row>
    <row r="392" spans="1:32" x14ac:dyDescent="0.3">
      <c r="A392" s="94" t="s">
        <v>1244</v>
      </c>
      <c r="B392" s="94" t="s">
        <v>7363</v>
      </c>
      <c r="D392" s="94" t="s">
        <v>49</v>
      </c>
      <c r="E392" s="94" t="s">
        <v>954</v>
      </c>
      <c r="F392" s="94" t="s">
        <v>954</v>
      </c>
      <c r="G392" s="95" t="s">
        <v>954</v>
      </c>
      <c r="H392" s="95" t="s">
        <v>1243</v>
      </c>
      <c r="I392" s="95" t="s">
        <v>586</v>
      </c>
      <c r="J392" s="94" t="s">
        <v>94</v>
      </c>
      <c r="K392" s="95">
        <v>0</v>
      </c>
      <c r="L392" s="94" t="str">
        <f t="shared" si="20"/>
        <v>E-Tow-Tow-Tow-DE18-L12-Gen-0</v>
      </c>
      <c r="M392" s="94" t="s">
        <v>1244</v>
      </c>
      <c r="N392" s="130" t="s">
        <v>0</v>
      </c>
      <c r="O392" s="96">
        <v>1</v>
      </c>
      <c r="P392" s="130">
        <v>29050</v>
      </c>
      <c r="Q392" s="123">
        <f t="shared" si="21"/>
        <v>86137.288753840548</v>
      </c>
      <c r="R392" s="97">
        <v>85209.141253840542</v>
      </c>
      <c r="S392" s="97">
        <f t="shared" si="22"/>
        <v>928.14749999999992</v>
      </c>
      <c r="T392" s="96"/>
      <c r="U392" s="130">
        <v>300</v>
      </c>
      <c r="V392" s="130"/>
      <c r="Y392" s="94" t="s">
        <v>978</v>
      </c>
      <c r="Z392" s="94" t="s">
        <v>580</v>
      </c>
      <c r="AA392" s="94"/>
      <c r="AB392" s="94" t="s">
        <v>979</v>
      </c>
      <c r="AD392" s="96" t="s">
        <v>1710</v>
      </c>
      <c r="AE392" s="127">
        <v>44251</v>
      </c>
      <c r="AF392" s="94" t="s">
        <v>56</v>
      </c>
    </row>
    <row r="393" spans="1:32" x14ac:dyDescent="0.3">
      <c r="A393" s="94" t="s">
        <v>1247</v>
      </c>
      <c r="B393" s="94" t="s">
        <v>7363</v>
      </c>
      <c r="D393" s="94" t="s">
        <v>49</v>
      </c>
      <c r="E393" s="94" t="s">
        <v>954</v>
      </c>
      <c r="F393" s="94" t="s">
        <v>954</v>
      </c>
      <c r="G393" s="95" t="s">
        <v>954</v>
      </c>
      <c r="H393" s="95" t="s">
        <v>1246</v>
      </c>
      <c r="I393" s="95" t="s">
        <v>616</v>
      </c>
      <c r="J393" s="94" t="s">
        <v>94</v>
      </c>
      <c r="K393" s="95">
        <v>0</v>
      </c>
      <c r="L393" s="94" t="str">
        <f t="shared" si="20"/>
        <v>E-Tow-Tow-Tow-DE2.4-L8-Gen-0</v>
      </c>
      <c r="M393" s="94" t="s">
        <v>1247</v>
      </c>
      <c r="N393" s="130" t="s">
        <v>0</v>
      </c>
      <c r="O393" s="96">
        <v>1</v>
      </c>
      <c r="P393" s="130">
        <v>17450</v>
      </c>
      <c r="Q393" s="123">
        <f t="shared" si="21"/>
        <v>51800.138219663546</v>
      </c>
      <c r="R393" s="97">
        <v>51242.610719663549</v>
      </c>
      <c r="S393" s="97">
        <f t="shared" si="22"/>
        <v>557.52750000000003</v>
      </c>
      <c r="T393" s="96"/>
      <c r="U393" s="130">
        <v>300</v>
      </c>
      <c r="V393" s="130"/>
      <c r="Y393" s="94" t="s">
        <v>978</v>
      </c>
      <c r="Z393" s="94" t="s">
        <v>580</v>
      </c>
      <c r="AA393" s="94"/>
      <c r="AB393" s="94" t="s">
        <v>979</v>
      </c>
      <c r="AD393" s="96" t="s">
        <v>1713</v>
      </c>
      <c r="AE393" s="127">
        <v>44251</v>
      </c>
      <c r="AF393" s="94" t="s">
        <v>56</v>
      </c>
    </row>
    <row r="394" spans="1:32" x14ac:dyDescent="0.3">
      <c r="A394" s="94" t="s">
        <v>1250</v>
      </c>
      <c r="B394" s="94" t="s">
        <v>7363</v>
      </c>
      <c r="D394" s="94" t="s">
        <v>49</v>
      </c>
      <c r="E394" s="94" t="s">
        <v>954</v>
      </c>
      <c r="F394" s="94" t="s">
        <v>954</v>
      </c>
      <c r="G394" s="95" t="s">
        <v>954</v>
      </c>
      <c r="H394" s="95" t="s">
        <v>1249</v>
      </c>
      <c r="I394" s="95" t="s">
        <v>586</v>
      </c>
      <c r="J394" s="94" t="s">
        <v>94</v>
      </c>
      <c r="K394" s="95">
        <v>0</v>
      </c>
      <c r="L394" s="94" t="str">
        <f t="shared" ref="L394:L457" si="23">LEFT(D394,1) &amp; "-" &amp;LEFT(E394,3)&amp; "-" &amp;LEFT(F394,3) &amp; "-" &amp;LEFT(G394,3) &amp;"-" &amp;LEFT(H394,6) &amp;  "-" &amp; LEFT(I394,3)&amp;"-" &amp;LEFT(J394, 3)&amp;"-" &amp;LEFT(K394,1)</f>
        <v>E-Tow-Tow-Tow-DE27-L12-Gen-0</v>
      </c>
      <c r="M394" s="94" t="s">
        <v>1250</v>
      </c>
      <c r="N394" s="130" t="s">
        <v>0</v>
      </c>
      <c r="O394" s="96">
        <v>1</v>
      </c>
      <c r="P394" s="130">
        <v>34915</v>
      </c>
      <c r="Q394" s="123">
        <f t="shared" si="21"/>
        <v>103307.94077092901</v>
      </c>
      <c r="R394" s="97">
        <v>102192.40652092901</v>
      </c>
      <c r="S394" s="97">
        <f t="shared" si="22"/>
        <v>1115.5342499999999</v>
      </c>
      <c r="T394" s="96"/>
      <c r="U394" s="130">
        <v>300</v>
      </c>
      <c r="V394" s="130"/>
      <c r="Y394" s="94" t="s">
        <v>978</v>
      </c>
      <c r="Z394" s="94" t="s">
        <v>580</v>
      </c>
      <c r="AA394" s="94"/>
      <c r="AB394" s="94" t="s">
        <v>979</v>
      </c>
      <c r="AD394" s="96" t="s">
        <v>1715</v>
      </c>
      <c r="AE394" s="127">
        <v>44251</v>
      </c>
      <c r="AF394" s="94" t="s">
        <v>56</v>
      </c>
    </row>
    <row r="395" spans="1:32" x14ac:dyDescent="0.3">
      <c r="A395" s="94" t="s">
        <v>1253</v>
      </c>
      <c r="B395" s="94" t="s">
        <v>7363</v>
      </c>
      <c r="D395" s="94" t="s">
        <v>49</v>
      </c>
      <c r="E395" s="94" t="s">
        <v>954</v>
      </c>
      <c r="F395" s="94" t="s">
        <v>954</v>
      </c>
      <c r="G395" s="95" t="s">
        <v>954</v>
      </c>
      <c r="H395" s="95" t="s">
        <v>1252</v>
      </c>
      <c r="I395" s="95" t="s">
        <v>616</v>
      </c>
      <c r="J395" s="94" t="s">
        <v>94</v>
      </c>
      <c r="K395" s="95">
        <v>0</v>
      </c>
      <c r="L395" s="94" t="str">
        <f t="shared" si="23"/>
        <v>E-Tow-Tow-Tow-DE3.7-L8-Gen-0</v>
      </c>
      <c r="M395" s="94" t="s">
        <v>1253</v>
      </c>
      <c r="N395" s="130" t="s">
        <v>0</v>
      </c>
      <c r="O395" s="96">
        <v>1</v>
      </c>
      <c r="P395" s="130">
        <v>17790</v>
      </c>
      <c r="Q395" s="123">
        <f t="shared" si="21"/>
        <v>52689.445974857779</v>
      </c>
      <c r="R395" s="97">
        <v>52121.055474857778</v>
      </c>
      <c r="S395" s="97">
        <f t="shared" si="22"/>
        <v>568.39049999999997</v>
      </c>
      <c r="T395" s="96"/>
      <c r="U395" s="130">
        <v>300</v>
      </c>
      <c r="V395" s="130"/>
      <c r="Y395" s="94" t="s">
        <v>978</v>
      </c>
      <c r="Z395" s="94" t="s">
        <v>580</v>
      </c>
      <c r="AA395" s="94"/>
      <c r="AB395" s="94" t="s">
        <v>979</v>
      </c>
      <c r="AE395" s="124">
        <v>44228</v>
      </c>
      <c r="AF395" s="94" t="s">
        <v>56</v>
      </c>
    </row>
    <row r="396" spans="1:32" x14ac:dyDescent="0.3">
      <c r="A396" s="94" t="s">
        <v>1256</v>
      </c>
      <c r="B396" s="94" t="s">
        <v>7363</v>
      </c>
      <c r="D396" s="94" t="s">
        <v>49</v>
      </c>
      <c r="E396" s="94" t="s">
        <v>954</v>
      </c>
      <c r="F396" s="94" t="s">
        <v>954</v>
      </c>
      <c r="G396" s="95" t="s">
        <v>954</v>
      </c>
      <c r="H396" s="95" t="s">
        <v>1255</v>
      </c>
      <c r="I396" s="95" t="s">
        <v>586</v>
      </c>
      <c r="J396" s="94" t="s">
        <v>94</v>
      </c>
      <c r="K396" s="95">
        <v>0</v>
      </c>
      <c r="L396" s="94" t="str">
        <f t="shared" si="23"/>
        <v>E-Tow-Tow-Tow-DE3-L12-Gen-0</v>
      </c>
      <c r="M396" s="94" t="s">
        <v>1256</v>
      </c>
      <c r="N396" s="130" t="s">
        <v>0</v>
      </c>
      <c r="O396" s="96">
        <v>1</v>
      </c>
      <c r="P396" s="130">
        <v>21150</v>
      </c>
      <c r="Q396" s="123">
        <f t="shared" si="21"/>
        <v>62752.505200392414</v>
      </c>
      <c r="R396" s="97">
        <v>62076.762700392414</v>
      </c>
      <c r="S396" s="97">
        <f t="shared" si="22"/>
        <v>675.74249999999995</v>
      </c>
      <c r="T396" s="96"/>
      <c r="U396" s="130">
        <v>300</v>
      </c>
      <c r="V396" s="130"/>
      <c r="Y396" s="94" t="s">
        <v>978</v>
      </c>
      <c r="Z396" s="94" t="s">
        <v>580</v>
      </c>
      <c r="AA396" s="94"/>
      <c r="AB396" s="94" t="s">
        <v>979</v>
      </c>
      <c r="AE396" s="124">
        <v>44228</v>
      </c>
      <c r="AF396" s="94" t="s">
        <v>56</v>
      </c>
    </row>
    <row r="397" spans="1:32" x14ac:dyDescent="0.3">
      <c r="A397" s="94" t="s">
        <v>1258</v>
      </c>
      <c r="B397" s="94" t="s">
        <v>7363</v>
      </c>
      <c r="D397" s="94" t="s">
        <v>49</v>
      </c>
      <c r="E397" s="94" t="s">
        <v>954</v>
      </c>
      <c r="F397" s="94" t="s">
        <v>954</v>
      </c>
      <c r="G397" s="95" t="s">
        <v>954</v>
      </c>
      <c r="H397" s="95" t="s">
        <v>1255</v>
      </c>
      <c r="I397" s="95" t="s">
        <v>600</v>
      </c>
      <c r="J397" s="94" t="s">
        <v>94</v>
      </c>
      <c r="K397" s="95">
        <v>0</v>
      </c>
      <c r="L397" s="94" t="str">
        <f t="shared" si="23"/>
        <v>E-Tow-Tow-Tow-DE3-L6-Gen-0</v>
      </c>
      <c r="M397" s="94" t="s">
        <v>1258</v>
      </c>
      <c r="N397" s="130" t="s">
        <v>0</v>
      </c>
      <c r="O397" s="96">
        <v>1</v>
      </c>
      <c r="P397" s="130">
        <v>23187</v>
      </c>
      <c r="Q397" s="123">
        <f t="shared" si="21"/>
        <v>68673.885718353966</v>
      </c>
      <c r="R397" s="97">
        <v>67933.061068353971</v>
      </c>
      <c r="S397" s="97">
        <f t="shared" si="22"/>
        <v>740.82465000000002</v>
      </c>
      <c r="T397" s="96"/>
      <c r="U397" s="130">
        <v>300</v>
      </c>
      <c r="V397" s="130"/>
      <c r="Y397" s="94" t="s">
        <v>978</v>
      </c>
      <c r="Z397" s="94" t="s">
        <v>580</v>
      </c>
      <c r="AA397" s="94"/>
      <c r="AB397" s="94" t="s">
        <v>979</v>
      </c>
      <c r="AE397" s="124">
        <v>44228</v>
      </c>
      <c r="AF397" s="94" t="s">
        <v>56</v>
      </c>
    </row>
    <row r="398" spans="1:32" x14ac:dyDescent="0.3">
      <c r="A398" s="94" t="s">
        <v>1261</v>
      </c>
      <c r="B398" s="94" t="s">
        <v>7363</v>
      </c>
      <c r="D398" s="94" t="s">
        <v>49</v>
      </c>
      <c r="E398" s="94" t="s">
        <v>954</v>
      </c>
      <c r="F398" s="94" t="s">
        <v>954</v>
      </c>
      <c r="G398" s="95" t="s">
        <v>954</v>
      </c>
      <c r="H398" s="95" t="s">
        <v>1260</v>
      </c>
      <c r="I398" s="95" t="s">
        <v>616</v>
      </c>
      <c r="J398" s="94" t="s">
        <v>94</v>
      </c>
      <c r="K398" s="95">
        <v>0</v>
      </c>
      <c r="L398" s="94" t="str">
        <f t="shared" si="23"/>
        <v>E-Tow-Tow-Tow-DE4.9-L8-Gen-0</v>
      </c>
      <c r="M398" s="94" t="s">
        <v>1261</v>
      </c>
      <c r="N398" s="130" t="s">
        <v>0</v>
      </c>
      <c r="O398" s="96">
        <v>1</v>
      </c>
      <c r="P398" s="130">
        <v>18150</v>
      </c>
      <c r="Q398" s="123">
        <f t="shared" si="21"/>
        <v>53872.207648450094</v>
      </c>
      <c r="R398" s="97">
        <v>53292.315148450092</v>
      </c>
      <c r="S398" s="97">
        <f t="shared" si="22"/>
        <v>579.89250000000004</v>
      </c>
      <c r="T398" s="96"/>
      <c r="U398" s="130">
        <v>300</v>
      </c>
      <c r="V398" s="130"/>
      <c r="Y398" s="94" t="s">
        <v>978</v>
      </c>
      <c r="Z398" s="94" t="s">
        <v>580</v>
      </c>
      <c r="AA398" s="94"/>
      <c r="AB398" s="94" t="s">
        <v>979</v>
      </c>
      <c r="AE398" s="124">
        <v>44228</v>
      </c>
      <c r="AF398" s="94" t="s">
        <v>56</v>
      </c>
    </row>
    <row r="399" spans="1:32" x14ac:dyDescent="0.3">
      <c r="A399" s="94" t="s">
        <v>1264</v>
      </c>
      <c r="B399" s="94" t="s">
        <v>7363</v>
      </c>
      <c r="D399" s="94" t="s">
        <v>49</v>
      </c>
      <c r="E399" s="94" t="s">
        <v>954</v>
      </c>
      <c r="F399" s="94" t="s">
        <v>954</v>
      </c>
      <c r="G399" s="95" t="s">
        <v>954</v>
      </c>
      <c r="H399" s="95" t="s">
        <v>1263</v>
      </c>
      <c r="I399" s="95" t="s">
        <v>600</v>
      </c>
      <c r="J399" s="94" t="s">
        <v>94</v>
      </c>
      <c r="K399" s="95">
        <v>0</v>
      </c>
      <c r="L399" s="94" t="str">
        <f t="shared" si="23"/>
        <v>E-Tow-Tow-Tow-DE6.1-L6-Gen-0</v>
      </c>
      <c r="M399" s="94" t="s">
        <v>1264</v>
      </c>
      <c r="N399" s="130" t="s">
        <v>0</v>
      </c>
      <c r="O399" s="96">
        <v>1</v>
      </c>
      <c r="P399" s="130">
        <v>25323</v>
      </c>
      <c r="Q399" s="123">
        <f t="shared" si="21"/>
        <v>74891.244204713599</v>
      </c>
      <c r="R399" s="97">
        <v>74082.174354713599</v>
      </c>
      <c r="S399" s="97">
        <f t="shared" si="22"/>
        <v>809.06985000000009</v>
      </c>
      <c r="T399" s="96"/>
      <c r="U399" s="130">
        <v>300</v>
      </c>
      <c r="V399" s="130"/>
      <c r="Y399" s="94" t="s">
        <v>978</v>
      </c>
      <c r="Z399" s="94" t="s">
        <v>580</v>
      </c>
      <c r="AA399" s="94"/>
      <c r="AB399" s="94" t="s">
        <v>979</v>
      </c>
      <c r="AE399" s="124">
        <v>44228</v>
      </c>
      <c r="AF399" s="94" t="s">
        <v>56</v>
      </c>
    </row>
    <row r="400" spans="1:32" x14ac:dyDescent="0.3">
      <c r="A400" s="94" t="s">
        <v>1266</v>
      </c>
      <c r="B400" s="94" t="s">
        <v>7363</v>
      </c>
      <c r="D400" s="94" t="s">
        <v>49</v>
      </c>
      <c r="E400" s="94" t="s">
        <v>954</v>
      </c>
      <c r="F400" s="94" t="s">
        <v>954</v>
      </c>
      <c r="G400" s="95" t="s">
        <v>954</v>
      </c>
      <c r="H400" s="95" t="s">
        <v>1263</v>
      </c>
      <c r="I400" s="95" t="s">
        <v>616</v>
      </c>
      <c r="J400" s="94" t="s">
        <v>94</v>
      </c>
      <c r="K400" s="95">
        <v>0</v>
      </c>
      <c r="L400" s="94" t="str">
        <f t="shared" si="23"/>
        <v>E-Tow-Tow-Tow-DE6.1-L8-Gen-0</v>
      </c>
      <c r="M400" s="94" t="s">
        <v>1266</v>
      </c>
      <c r="N400" s="130" t="s">
        <v>0</v>
      </c>
      <c r="O400" s="96">
        <v>1</v>
      </c>
      <c r="P400" s="130">
        <v>18690</v>
      </c>
      <c r="Q400" s="123">
        <f t="shared" si="21"/>
        <v>55353.535240440477</v>
      </c>
      <c r="R400" s="97">
        <v>54756.389740440478</v>
      </c>
      <c r="S400" s="97">
        <f t="shared" si="22"/>
        <v>597.14549999999997</v>
      </c>
      <c r="T400" s="96"/>
      <c r="U400" s="130">
        <v>300</v>
      </c>
      <c r="V400" s="130"/>
      <c r="Y400" s="94" t="s">
        <v>978</v>
      </c>
      <c r="Z400" s="94" t="s">
        <v>580</v>
      </c>
      <c r="AA400" s="94"/>
      <c r="AB400" s="94" t="s">
        <v>979</v>
      </c>
      <c r="AE400" s="124">
        <v>44228</v>
      </c>
      <c r="AF400" s="94" t="s">
        <v>56</v>
      </c>
    </row>
    <row r="401" spans="1:32" x14ac:dyDescent="0.3">
      <c r="A401" s="94" t="s">
        <v>1269</v>
      </c>
      <c r="B401" s="94" t="s">
        <v>7363</v>
      </c>
      <c r="D401" s="94" t="s">
        <v>49</v>
      </c>
      <c r="E401" s="94" t="s">
        <v>954</v>
      </c>
      <c r="F401" s="94" t="s">
        <v>954</v>
      </c>
      <c r="G401" s="95" t="s">
        <v>954</v>
      </c>
      <c r="H401" s="95" t="s">
        <v>1268</v>
      </c>
      <c r="I401" s="95" t="s">
        <v>586</v>
      </c>
      <c r="J401" s="94" t="s">
        <v>94</v>
      </c>
      <c r="K401" s="95">
        <v>0</v>
      </c>
      <c r="L401" s="94" t="str">
        <f t="shared" si="23"/>
        <v>E-Tow-Tow-Tow-DE6-L12-Gen-0</v>
      </c>
      <c r="M401" s="94" t="s">
        <v>1269</v>
      </c>
      <c r="N401" s="130" t="s">
        <v>0</v>
      </c>
      <c r="O401" s="96">
        <v>1</v>
      </c>
      <c r="P401" s="130">
        <v>22330</v>
      </c>
      <c r="Q401" s="123">
        <f t="shared" si="21"/>
        <v>66011.170302771265</v>
      </c>
      <c r="R401" s="97">
        <v>65297.726802771271</v>
      </c>
      <c r="S401" s="97">
        <f t="shared" si="22"/>
        <v>713.44349999999986</v>
      </c>
      <c r="T401" s="96"/>
      <c r="U401" s="130">
        <v>300</v>
      </c>
      <c r="V401" s="130"/>
      <c r="Y401" s="94" t="s">
        <v>978</v>
      </c>
      <c r="Z401" s="94" t="s">
        <v>580</v>
      </c>
      <c r="AA401" s="94"/>
      <c r="AB401" s="94" t="s">
        <v>979</v>
      </c>
      <c r="AE401" s="124">
        <v>44228</v>
      </c>
      <c r="AF401" s="94" t="s">
        <v>56</v>
      </c>
    </row>
    <row r="402" spans="1:32" x14ac:dyDescent="0.3">
      <c r="A402" s="94" t="s">
        <v>1272</v>
      </c>
      <c r="B402" s="94" t="s">
        <v>7363</v>
      </c>
      <c r="D402" s="94" t="s">
        <v>49</v>
      </c>
      <c r="E402" s="94" t="s">
        <v>954</v>
      </c>
      <c r="F402" s="94" t="s">
        <v>954</v>
      </c>
      <c r="G402" s="95" t="s">
        <v>954</v>
      </c>
      <c r="H402" s="95" t="s">
        <v>1271</v>
      </c>
      <c r="I402" s="95" t="s">
        <v>616</v>
      </c>
      <c r="J402" s="94" t="s">
        <v>94</v>
      </c>
      <c r="K402" s="95">
        <v>0</v>
      </c>
      <c r="L402" s="94" t="str">
        <f t="shared" si="23"/>
        <v>E-Tow-Tow-Tow-DE7.3-L8-Gen-0</v>
      </c>
      <c r="M402" s="94" t="s">
        <v>1272</v>
      </c>
      <c r="N402" s="130" t="s">
        <v>0</v>
      </c>
      <c r="O402" s="96">
        <v>1</v>
      </c>
      <c r="P402" s="130">
        <v>19130</v>
      </c>
      <c r="Q402" s="123">
        <f t="shared" si="21"/>
        <v>56538.852914032788</v>
      </c>
      <c r="R402" s="97">
        <v>55927.649414032785</v>
      </c>
      <c r="S402" s="97">
        <f t="shared" si="22"/>
        <v>611.20349999999996</v>
      </c>
      <c r="T402" s="96"/>
      <c r="U402" s="130">
        <v>300</v>
      </c>
      <c r="V402" s="130"/>
      <c r="Y402" s="94" t="s">
        <v>978</v>
      </c>
      <c r="Z402" s="94" t="s">
        <v>580</v>
      </c>
      <c r="AA402" s="94"/>
      <c r="AB402" s="94" t="s">
        <v>979</v>
      </c>
      <c r="AE402" s="124">
        <v>44228</v>
      </c>
      <c r="AF402" s="94" t="s">
        <v>56</v>
      </c>
    </row>
    <row r="403" spans="1:32" x14ac:dyDescent="0.3">
      <c r="A403" s="94" t="s">
        <v>1275</v>
      </c>
      <c r="B403" s="94" t="s">
        <v>7363</v>
      </c>
      <c r="D403" s="94" t="s">
        <v>49</v>
      </c>
      <c r="E403" s="94" t="s">
        <v>954</v>
      </c>
      <c r="F403" s="94" t="s">
        <v>954</v>
      </c>
      <c r="G403" s="95" t="s">
        <v>954</v>
      </c>
      <c r="H403" s="95" t="s">
        <v>1274</v>
      </c>
      <c r="I403" s="95" t="s">
        <v>616</v>
      </c>
      <c r="J403" s="94" t="s">
        <v>94</v>
      </c>
      <c r="K403" s="95">
        <v>0</v>
      </c>
      <c r="L403" s="94" t="str">
        <f t="shared" si="23"/>
        <v>E-Tow-Tow-Tow-DE8.5-L8-Gen-0</v>
      </c>
      <c r="M403" s="94" t="s">
        <v>1275</v>
      </c>
      <c r="N403" s="130" t="s">
        <v>0</v>
      </c>
      <c r="O403" s="96">
        <v>1</v>
      </c>
      <c r="P403" s="130">
        <v>20315</v>
      </c>
      <c r="Q403" s="123">
        <f t="shared" si="21"/>
        <v>60090.492684809724</v>
      </c>
      <c r="R403" s="97">
        <v>59441.428434809721</v>
      </c>
      <c r="S403" s="97">
        <f t="shared" si="22"/>
        <v>649.06425000000002</v>
      </c>
      <c r="T403" s="96"/>
      <c r="U403" s="130">
        <v>300</v>
      </c>
      <c r="V403" s="130"/>
      <c r="Y403" s="94" t="s">
        <v>978</v>
      </c>
      <c r="Z403" s="94" t="s">
        <v>580</v>
      </c>
      <c r="AA403" s="94"/>
      <c r="AB403" s="94" t="s">
        <v>979</v>
      </c>
      <c r="AE403" s="124">
        <v>44228</v>
      </c>
      <c r="AF403" s="94" t="s">
        <v>56</v>
      </c>
    </row>
    <row r="404" spans="1:32" x14ac:dyDescent="0.3">
      <c r="A404" s="94" t="s">
        <v>1278</v>
      </c>
      <c r="B404" s="94" t="s">
        <v>7363</v>
      </c>
      <c r="D404" s="94" t="s">
        <v>49</v>
      </c>
      <c r="E404" s="94" t="s">
        <v>954</v>
      </c>
      <c r="F404" s="94" t="s">
        <v>954</v>
      </c>
      <c r="G404" s="95" t="s">
        <v>954</v>
      </c>
      <c r="H404" s="95" t="s">
        <v>1277</v>
      </c>
      <c r="I404" s="95" t="s">
        <v>600</v>
      </c>
      <c r="J404" s="94" t="s">
        <v>94</v>
      </c>
      <c r="K404" s="95">
        <v>0</v>
      </c>
      <c r="L404" s="94" t="str">
        <f t="shared" si="23"/>
        <v>E-Tow-Tow-Tow-DE9.1-L6-Gen-0</v>
      </c>
      <c r="M404" s="94" t="s">
        <v>1278</v>
      </c>
      <c r="N404" s="130" t="s">
        <v>0</v>
      </c>
      <c r="O404" s="96">
        <v>1</v>
      </c>
      <c r="P404" s="130">
        <v>26783</v>
      </c>
      <c r="Q404" s="123">
        <f t="shared" si="21"/>
        <v>79330.114980684753</v>
      </c>
      <c r="R404" s="97">
        <v>78474.398130684756</v>
      </c>
      <c r="S404" s="97">
        <f t="shared" si="22"/>
        <v>855.71685000000002</v>
      </c>
      <c r="T404" s="96"/>
      <c r="U404" s="130">
        <v>300</v>
      </c>
      <c r="V404" s="130"/>
      <c r="Y404" s="94" t="s">
        <v>978</v>
      </c>
      <c r="Z404" s="94" t="s">
        <v>580</v>
      </c>
      <c r="AA404" s="94"/>
      <c r="AB404" s="94" t="s">
        <v>979</v>
      </c>
      <c r="AE404" s="124">
        <v>44228</v>
      </c>
      <c r="AF404" s="94" t="s">
        <v>56</v>
      </c>
    </row>
    <row r="405" spans="1:32" x14ac:dyDescent="0.3">
      <c r="A405" s="94" t="s">
        <v>1281</v>
      </c>
      <c r="B405" s="94" t="s">
        <v>7363</v>
      </c>
      <c r="D405" s="94" t="s">
        <v>49</v>
      </c>
      <c r="E405" s="94" t="s">
        <v>954</v>
      </c>
      <c r="F405" s="94" t="s">
        <v>954</v>
      </c>
      <c r="G405" s="95" t="s">
        <v>954</v>
      </c>
      <c r="H405" s="95" t="s">
        <v>1280</v>
      </c>
      <c r="I405" s="95" t="s">
        <v>616</v>
      </c>
      <c r="J405" s="94" t="s">
        <v>94</v>
      </c>
      <c r="K405" s="95">
        <v>0</v>
      </c>
      <c r="L405" s="94" t="str">
        <f t="shared" si="23"/>
        <v>E-Tow-Tow-Tow-DE9.8-L8-Gen-0</v>
      </c>
      <c r="M405" s="94" t="s">
        <v>1281</v>
      </c>
      <c r="N405" s="130" t="s">
        <v>0</v>
      </c>
      <c r="O405" s="96">
        <v>1</v>
      </c>
      <c r="P405" s="130">
        <v>20855</v>
      </c>
      <c r="Q405" s="123">
        <f t="shared" si="21"/>
        <v>61864.635195198185</v>
      </c>
      <c r="R405" s="97">
        <v>61198.317945198185</v>
      </c>
      <c r="S405" s="97">
        <f t="shared" si="22"/>
        <v>666.31724999999994</v>
      </c>
      <c r="T405" s="96"/>
      <c r="U405" s="130">
        <v>300</v>
      </c>
      <c r="V405" s="130"/>
      <c r="Y405" s="94" t="s">
        <v>978</v>
      </c>
      <c r="Z405" s="94" t="s">
        <v>580</v>
      </c>
      <c r="AA405" s="94"/>
      <c r="AB405" s="94" t="s">
        <v>979</v>
      </c>
      <c r="AE405" s="124">
        <v>44228</v>
      </c>
      <c r="AF405" s="94" t="s">
        <v>56</v>
      </c>
    </row>
    <row r="406" spans="1:32" x14ac:dyDescent="0.3">
      <c r="A406" s="94" t="s">
        <v>1284</v>
      </c>
      <c r="B406" s="94" t="s">
        <v>7363</v>
      </c>
      <c r="D406" s="94" t="s">
        <v>49</v>
      </c>
      <c r="E406" s="94" t="s">
        <v>954</v>
      </c>
      <c r="F406" s="94" t="s">
        <v>954</v>
      </c>
      <c r="G406" s="95" t="s">
        <v>954</v>
      </c>
      <c r="H406" s="95" t="s">
        <v>1283</v>
      </c>
      <c r="I406" s="95" t="s">
        <v>586</v>
      </c>
      <c r="J406" s="94" t="s">
        <v>94</v>
      </c>
      <c r="K406" s="95">
        <v>0</v>
      </c>
      <c r="L406" s="94" t="str">
        <f t="shared" si="23"/>
        <v>E-Tow-Tow-Tow-DE9-L12-Gen-0</v>
      </c>
      <c r="M406" s="94" t="s">
        <v>1284</v>
      </c>
      <c r="N406" s="130" t="s">
        <v>0</v>
      </c>
      <c r="O406" s="96">
        <v>1</v>
      </c>
      <c r="P406" s="130">
        <v>23910</v>
      </c>
      <c r="Q406" s="123">
        <f t="shared" si="21"/>
        <v>70746.689997140507</v>
      </c>
      <c r="R406" s="97">
        <v>69982.765497140514</v>
      </c>
      <c r="S406" s="97">
        <f t="shared" si="22"/>
        <v>763.92449999999997</v>
      </c>
      <c r="T406" s="96"/>
      <c r="U406" s="130">
        <v>300</v>
      </c>
      <c r="V406" s="130"/>
      <c r="Y406" s="94" t="s">
        <v>978</v>
      </c>
      <c r="Z406" s="94" t="s">
        <v>580</v>
      </c>
      <c r="AA406" s="94"/>
      <c r="AB406" s="94" t="s">
        <v>979</v>
      </c>
      <c r="AE406" s="124">
        <v>44228</v>
      </c>
      <c r="AF406" s="94" t="s">
        <v>56</v>
      </c>
    </row>
    <row r="407" spans="1:32" x14ac:dyDescent="0.3">
      <c r="A407" s="94" t="s">
        <v>1287</v>
      </c>
      <c r="B407" s="94" t="s">
        <v>7363</v>
      </c>
      <c r="D407" s="94" t="s">
        <v>49</v>
      </c>
      <c r="E407" s="94" t="s">
        <v>954</v>
      </c>
      <c r="F407" s="94" t="s">
        <v>954</v>
      </c>
      <c r="G407" s="95" t="s">
        <v>954</v>
      </c>
      <c r="H407" s="95" t="s">
        <v>1286</v>
      </c>
      <c r="I407" s="95" t="s">
        <v>616</v>
      </c>
      <c r="J407" s="94" t="s">
        <v>94</v>
      </c>
      <c r="K407" s="95">
        <v>0</v>
      </c>
      <c r="L407" s="94" t="str">
        <f t="shared" si="23"/>
        <v>E-Tow-Tow-Tow-DJTE11-L8-Gen-0</v>
      </c>
      <c r="M407" s="94" t="s">
        <v>1287</v>
      </c>
      <c r="N407" s="130" t="s">
        <v>0</v>
      </c>
      <c r="O407" s="96">
        <v>1</v>
      </c>
      <c r="P407" s="130">
        <v>62090</v>
      </c>
      <c r="Q407" s="123">
        <f t="shared" si="21"/>
        <v>183821.83982520609</v>
      </c>
      <c r="R407" s="97">
        <v>181838.0643252061</v>
      </c>
      <c r="S407" s="97">
        <f t="shared" si="22"/>
        <v>1983.7755</v>
      </c>
      <c r="T407" s="96"/>
      <c r="U407" s="130">
        <v>300</v>
      </c>
      <c r="V407" s="130"/>
      <c r="Y407" s="94" t="s">
        <v>978</v>
      </c>
      <c r="Z407" s="94" t="s">
        <v>580</v>
      </c>
      <c r="AA407" s="94"/>
      <c r="AB407" s="94" t="s">
        <v>979</v>
      </c>
      <c r="AE407" s="124">
        <v>44228</v>
      </c>
      <c r="AF407" s="94" t="s">
        <v>56</v>
      </c>
    </row>
    <row r="408" spans="1:32" x14ac:dyDescent="0.3">
      <c r="A408" s="94" t="s">
        <v>1290</v>
      </c>
      <c r="B408" s="94" t="s">
        <v>7363</v>
      </c>
      <c r="D408" s="94" t="s">
        <v>49</v>
      </c>
      <c r="E408" s="94" t="s">
        <v>954</v>
      </c>
      <c r="F408" s="94" t="s">
        <v>954</v>
      </c>
      <c r="G408" s="95" t="s">
        <v>954</v>
      </c>
      <c r="H408" s="95" t="s">
        <v>1289</v>
      </c>
      <c r="I408" s="95" t="s">
        <v>616</v>
      </c>
      <c r="J408" s="94" t="s">
        <v>94</v>
      </c>
      <c r="K408" s="95">
        <v>0</v>
      </c>
      <c r="L408" s="94" t="str">
        <f t="shared" si="23"/>
        <v>E-Tow-Tow-Tow-DJTE3.-L8-Gen-0</v>
      </c>
      <c r="M408" s="94" t="s">
        <v>1290</v>
      </c>
      <c r="N408" s="130" t="s">
        <v>0</v>
      </c>
      <c r="O408" s="96">
        <v>1</v>
      </c>
      <c r="P408" s="130">
        <v>51605</v>
      </c>
      <c r="Q408" s="123">
        <f t="shared" si="21"/>
        <v>152741.27764340796</v>
      </c>
      <c r="R408" s="97">
        <v>151092.49789340797</v>
      </c>
      <c r="S408" s="97">
        <f t="shared" si="22"/>
        <v>1648.7797499999997</v>
      </c>
      <c r="T408" s="96"/>
      <c r="U408" s="130">
        <v>300</v>
      </c>
      <c r="V408" s="130"/>
      <c r="Y408" s="94" t="s">
        <v>978</v>
      </c>
      <c r="Z408" s="94" t="s">
        <v>580</v>
      </c>
      <c r="AA408" s="94"/>
      <c r="AB408" s="94" t="s">
        <v>979</v>
      </c>
      <c r="AE408" s="124">
        <v>44228</v>
      </c>
      <c r="AF408" s="94" t="s">
        <v>56</v>
      </c>
    </row>
    <row r="409" spans="1:32" x14ac:dyDescent="0.3">
      <c r="A409" s="94" t="s">
        <v>1293</v>
      </c>
      <c r="B409" s="94" t="s">
        <v>7363</v>
      </c>
      <c r="D409" s="94" t="s">
        <v>49</v>
      </c>
      <c r="E409" s="94" t="s">
        <v>954</v>
      </c>
      <c r="F409" s="94" t="s">
        <v>954</v>
      </c>
      <c r="G409" s="95" t="s">
        <v>954</v>
      </c>
      <c r="H409" s="95" t="s">
        <v>1292</v>
      </c>
      <c r="I409" s="95" t="s">
        <v>600</v>
      </c>
      <c r="J409" s="94" t="s">
        <v>94</v>
      </c>
      <c r="K409" s="95">
        <v>0</v>
      </c>
      <c r="L409" s="94" t="str">
        <f t="shared" si="23"/>
        <v>E-Tow-Tow-Tow-DJTE3-L6-Gen-0</v>
      </c>
      <c r="M409" s="94" t="s">
        <v>1293</v>
      </c>
      <c r="N409" s="130" t="s">
        <v>0</v>
      </c>
      <c r="O409" s="96">
        <v>1</v>
      </c>
      <c r="P409" s="130">
        <v>79820</v>
      </c>
      <c r="Q409" s="123">
        <f t="shared" si="21"/>
        <v>236216.55388166581</v>
      </c>
      <c r="R409" s="97">
        <v>233666.3048816658</v>
      </c>
      <c r="S409" s="97">
        <f t="shared" si="22"/>
        <v>2550.2489999999993</v>
      </c>
      <c r="T409" s="96"/>
      <c r="U409" s="130">
        <v>300</v>
      </c>
      <c r="V409" s="130"/>
      <c r="Y409" s="94" t="s">
        <v>978</v>
      </c>
      <c r="Z409" s="94" t="s">
        <v>580</v>
      </c>
      <c r="AA409" s="94"/>
      <c r="AB409" s="94" t="s">
        <v>979</v>
      </c>
      <c r="AE409" s="124">
        <v>44228</v>
      </c>
      <c r="AF409" s="94" t="s">
        <v>56</v>
      </c>
    </row>
    <row r="410" spans="1:32" x14ac:dyDescent="0.3">
      <c r="A410" s="94" t="s">
        <v>1296</v>
      </c>
      <c r="B410" s="94" t="s">
        <v>7363</v>
      </c>
      <c r="D410" s="94" t="s">
        <v>49</v>
      </c>
      <c r="E410" s="94" t="s">
        <v>954</v>
      </c>
      <c r="F410" s="94" t="s">
        <v>954</v>
      </c>
      <c r="G410" s="95" t="s">
        <v>954</v>
      </c>
      <c r="H410" s="95" t="s">
        <v>1295</v>
      </c>
      <c r="I410" s="95" t="s">
        <v>616</v>
      </c>
      <c r="J410" s="94" t="s">
        <v>94</v>
      </c>
      <c r="K410" s="95">
        <v>0</v>
      </c>
      <c r="L410" s="94" t="str">
        <f t="shared" si="23"/>
        <v>E-Tow-Tow-Tow-DJTE4.-L8-Gen-0</v>
      </c>
      <c r="M410" s="94" t="s">
        <v>1296</v>
      </c>
      <c r="N410" s="130" t="s">
        <v>0</v>
      </c>
      <c r="O410" s="96">
        <v>1</v>
      </c>
      <c r="P410" s="130">
        <v>65645</v>
      </c>
      <c r="Q410" s="123">
        <f t="shared" si="21"/>
        <v>194183.94421913882</v>
      </c>
      <c r="R410" s="97">
        <v>192086.58646913883</v>
      </c>
      <c r="S410" s="97">
        <f t="shared" si="22"/>
        <v>2097.3577500000001</v>
      </c>
      <c r="T410" s="96"/>
      <c r="U410" s="130">
        <v>300</v>
      </c>
      <c r="V410" s="130"/>
      <c r="Y410" s="94" t="s">
        <v>978</v>
      </c>
      <c r="Z410" s="94" t="s">
        <v>580</v>
      </c>
      <c r="AA410" s="94"/>
      <c r="AB410" s="94" t="s">
        <v>979</v>
      </c>
      <c r="AE410" s="124">
        <v>44228</v>
      </c>
      <c r="AF410" s="94" t="s">
        <v>56</v>
      </c>
    </row>
    <row r="411" spans="1:32" x14ac:dyDescent="0.3">
      <c r="A411" s="94" t="s">
        <v>1299</v>
      </c>
      <c r="B411" s="94" t="s">
        <v>7363</v>
      </c>
      <c r="D411" s="94" t="s">
        <v>49</v>
      </c>
      <c r="E411" s="94" t="s">
        <v>954</v>
      </c>
      <c r="F411" s="94" t="s">
        <v>954</v>
      </c>
      <c r="G411" s="95" t="s">
        <v>954</v>
      </c>
      <c r="H411" s="95" t="s">
        <v>1298</v>
      </c>
      <c r="I411" s="95" t="s">
        <v>600</v>
      </c>
      <c r="J411" s="94" t="s">
        <v>94</v>
      </c>
      <c r="K411" s="95">
        <v>0</v>
      </c>
      <c r="L411" s="94" t="str">
        <f t="shared" si="23"/>
        <v>E-Tow-Tow-Tow-DJTE6.-L6-Gen-0</v>
      </c>
      <c r="M411" s="94" t="s">
        <v>1299</v>
      </c>
      <c r="N411" s="130" t="s">
        <v>0</v>
      </c>
      <c r="O411" s="96">
        <v>1</v>
      </c>
      <c r="P411" s="130">
        <v>89473</v>
      </c>
      <c r="Q411" s="123">
        <f t="shared" si="21"/>
        <v>264928.01431627932</v>
      </c>
      <c r="R411" s="97">
        <v>262069.3519662793</v>
      </c>
      <c r="S411" s="97">
        <f t="shared" si="22"/>
        <v>2858.6623500000001</v>
      </c>
      <c r="T411" s="96"/>
      <c r="U411" s="130">
        <v>300</v>
      </c>
      <c r="V411" s="130"/>
      <c r="W411" s="99"/>
      <c r="X411" s="99"/>
      <c r="Y411" s="94" t="s">
        <v>978</v>
      </c>
      <c r="Z411" s="94" t="s">
        <v>580</v>
      </c>
      <c r="AA411" s="94"/>
      <c r="AB411" s="94" t="s">
        <v>979</v>
      </c>
      <c r="AC411" s="94"/>
      <c r="AD411" s="130" t="s">
        <v>393</v>
      </c>
      <c r="AE411" s="127">
        <v>44251</v>
      </c>
      <c r="AF411" s="94" t="s">
        <v>56</v>
      </c>
    </row>
    <row r="412" spans="1:32" x14ac:dyDescent="0.3">
      <c r="A412" s="94" t="s">
        <v>1302</v>
      </c>
      <c r="B412" s="94" t="s">
        <v>7363</v>
      </c>
      <c r="D412" s="94" t="s">
        <v>49</v>
      </c>
      <c r="E412" s="94" t="s">
        <v>954</v>
      </c>
      <c r="F412" s="94" t="s">
        <v>954</v>
      </c>
      <c r="G412" s="95" t="s">
        <v>954</v>
      </c>
      <c r="H412" s="95" t="s">
        <v>1301</v>
      </c>
      <c r="I412" s="95" t="s">
        <v>616</v>
      </c>
      <c r="J412" s="94" t="s">
        <v>94</v>
      </c>
      <c r="K412" s="95">
        <v>0</v>
      </c>
      <c r="L412" s="94" t="str">
        <f t="shared" si="23"/>
        <v>E-Tow-Tow-Tow-DJTE7.-L8-Gen-0</v>
      </c>
      <c r="M412" s="94" t="s">
        <v>1302</v>
      </c>
      <c r="N412" s="130" t="s">
        <v>0</v>
      </c>
      <c r="O412" s="96">
        <v>1</v>
      </c>
      <c r="P412" s="130">
        <v>55405</v>
      </c>
      <c r="Q412" s="123">
        <f t="shared" si="21"/>
        <v>163989.6545425349</v>
      </c>
      <c r="R412" s="97">
        <v>162219.46479253491</v>
      </c>
      <c r="S412" s="97">
        <f t="shared" si="22"/>
        <v>1770.18975</v>
      </c>
      <c r="T412" s="96"/>
      <c r="U412" s="130">
        <v>300</v>
      </c>
      <c r="V412" s="130"/>
      <c r="W412" s="99"/>
      <c r="X412" s="99"/>
      <c r="Y412" s="94" t="s">
        <v>978</v>
      </c>
      <c r="Z412" s="94" t="s">
        <v>580</v>
      </c>
      <c r="AA412" s="94"/>
      <c r="AB412" s="94" t="s">
        <v>979</v>
      </c>
      <c r="AC412" s="94"/>
      <c r="AD412" s="130" t="s">
        <v>396</v>
      </c>
      <c r="AE412" s="127">
        <v>44251</v>
      </c>
      <c r="AF412" s="94" t="s">
        <v>56</v>
      </c>
    </row>
    <row r="413" spans="1:32" x14ac:dyDescent="0.3">
      <c r="A413" s="94" t="s">
        <v>1305</v>
      </c>
      <c r="B413" s="94" t="s">
        <v>7363</v>
      </c>
      <c r="D413" s="94" t="s">
        <v>49</v>
      </c>
      <c r="E413" s="94" t="s">
        <v>954</v>
      </c>
      <c r="F413" s="94" t="s">
        <v>954</v>
      </c>
      <c r="G413" s="95" t="s">
        <v>954</v>
      </c>
      <c r="H413" s="95" t="s">
        <v>1304</v>
      </c>
      <c r="I413" s="95" t="s">
        <v>600</v>
      </c>
      <c r="J413" s="94" t="s">
        <v>94</v>
      </c>
      <c r="K413" s="95">
        <v>0</v>
      </c>
      <c r="L413" s="94" t="str">
        <f t="shared" si="23"/>
        <v>E-Tow-Tow-Tow-DJTE9.-L6-Gen-0</v>
      </c>
      <c r="M413" s="94" t="s">
        <v>1305</v>
      </c>
      <c r="N413" s="130" t="s">
        <v>0</v>
      </c>
      <c r="O413" s="96">
        <v>1</v>
      </c>
      <c r="P413" s="130">
        <v>93204</v>
      </c>
      <c r="Q413" s="123">
        <f t="shared" si="21"/>
        <v>275881.37174700818</v>
      </c>
      <c r="R413" s="97">
        <v>272903.50394700817</v>
      </c>
      <c r="S413" s="97">
        <f t="shared" si="22"/>
        <v>2977.8677999999995</v>
      </c>
      <c r="T413" s="96"/>
      <c r="U413" s="130">
        <v>300</v>
      </c>
      <c r="V413" s="130"/>
      <c r="W413" s="99"/>
      <c r="X413" s="99"/>
      <c r="Y413" s="94" t="s">
        <v>978</v>
      </c>
      <c r="Z413" s="94" t="s">
        <v>580</v>
      </c>
      <c r="AA413" s="94"/>
      <c r="AB413" s="94" t="s">
        <v>979</v>
      </c>
      <c r="AC413" s="94"/>
      <c r="AD413" s="130" t="s">
        <v>400</v>
      </c>
      <c r="AE413" s="127">
        <v>44251</v>
      </c>
      <c r="AF413" s="94" t="s">
        <v>100</v>
      </c>
    </row>
    <row r="414" spans="1:32" x14ac:dyDescent="0.3">
      <c r="A414" s="94" t="s">
        <v>1308</v>
      </c>
      <c r="B414" s="94" t="s">
        <v>7363</v>
      </c>
      <c r="D414" s="94" t="s">
        <v>49</v>
      </c>
      <c r="E414" s="94" t="s">
        <v>954</v>
      </c>
      <c r="F414" s="94" t="s">
        <v>954</v>
      </c>
      <c r="G414" s="95" t="s">
        <v>954</v>
      </c>
      <c r="H414" s="95" t="s">
        <v>1307</v>
      </c>
      <c r="I414" s="95" t="s">
        <v>616</v>
      </c>
      <c r="J414" s="94" t="s">
        <v>94</v>
      </c>
      <c r="K414" s="95">
        <v>0</v>
      </c>
      <c r="L414" s="94" t="str">
        <f t="shared" si="23"/>
        <v>E-Tow-Tow-Tow-DJTM3.-L8-Gen-0</v>
      </c>
      <c r="M414" s="94" t="s">
        <v>1308</v>
      </c>
      <c r="N414" s="130" t="s">
        <v>0</v>
      </c>
      <c r="O414" s="96">
        <v>1</v>
      </c>
      <c r="P414" s="130">
        <v>40890</v>
      </c>
      <c r="Q414" s="123">
        <f t="shared" si="21"/>
        <v>121067.73712481368</v>
      </c>
      <c r="R414" s="97">
        <v>119761.30162481367</v>
      </c>
      <c r="S414" s="97">
        <f t="shared" si="22"/>
        <v>1306.4355</v>
      </c>
      <c r="T414" s="96"/>
      <c r="U414" s="130">
        <v>300</v>
      </c>
      <c r="V414" s="130"/>
      <c r="W414" s="99"/>
      <c r="X414" s="99"/>
      <c r="Y414" s="94" t="s">
        <v>978</v>
      </c>
      <c r="Z414" s="94" t="s">
        <v>580</v>
      </c>
      <c r="AA414" s="94"/>
      <c r="AB414" s="94" t="s">
        <v>979</v>
      </c>
      <c r="AC414" s="94"/>
      <c r="AD414" s="130" t="s">
        <v>405</v>
      </c>
      <c r="AE414" s="127">
        <v>44251</v>
      </c>
      <c r="AF414" s="94" t="s">
        <v>100</v>
      </c>
    </row>
    <row r="415" spans="1:32" x14ac:dyDescent="0.3">
      <c r="A415" s="94" t="s">
        <v>1311</v>
      </c>
      <c r="B415" s="94" t="s">
        <v>7363</v>
      </c>
      <c r="D415" s="94" t="s">
        <v>49</v>
      </c>
      <c r="E415" s="94" t="s">
        <v>954</v>
      </c>
      <c r="F415" s="94" t="s">
        <v>954</v>
      </c>
      <c r="G415" s="95" t="s">
        <v>954</v>
      </c>
      <c r="H415" s="95" t="s">
        <v>1310</v>
      </c>
      <c r="I415" s="95" t="s">
        <v>600</v>
      </c>
      <c r="J415" s="94" t="s">
        <v>94</v>
      </c>
      <c r="K415" s="95">
        <v>0</v>
      </c>
      <c r="L415" s="94" t="str">
        <f t="shared" si="23"/>
        <v>E-Tow-Tow-Tow-DJTM6.-L6-Gen-0</v>
      </c>
      <c r="M415" s="94" t="s">
        <v>1311</v>
      </c>
      <c r="N415" s="130" t="s">
        <v>0</v>
      </c>
      <c r="O415" s="96">
        <v>1</v>
      </c>
      <c r="P415" s="130">
        <v>63266</v>
      </c>
      <c r="Q415" s="123">
        <f t="shared" si="21"/>
        <v>187373.19204598304</v>
      </c>
      <c r="R415" s="97">
        <v>185351.84334598304</v>
      </c>
      <c r="S415" s="97">
        <f t="shared" si="22"/>
        <v>2021.3486999999998</v>
      </c>
      <c r="T415" s="96"/>
      <c r="U415" s="130">
        <v>300</v>
      </c>
      <c r="V415" s="130"/>
      <c r="W415" s="99"/>
      <c r="X415" s="99"/>
      <c r="Y415" s="94" t="s">
        <v>978</v>
      </c>
      <c r="Z415" s="94" t="s">
        <v>580</v>
      </c>
      <c r="AA415" s="94"/>
      <c r="AB415" s="94" t="s">
        <v>979</v>
      </c>
      <c r="AC415" s="94"/>
      <c r="AD415" s="130" t="s">
        <v>407</v>
      </c>
      <c r="AE415" s="127">
        <v>44251</v>
      </c>
      <c r="AF415" s="94" t="s">
        <v>56</v>
      </c>
    </row>
    <row r="416" spans="1:32" x14ac:dyDescent="0.3">
      <c r="A416" s="94" t="s">
        <v>1314</v>
      </c>
      <c r="B416" s="94" t="s">
        <v>7363</v>
      </c>
      <c r="D416" s="94" t="s">
        <v>49</v>
      </c>
      <c r="E416" s="94" t="s">
        <v>954</v>
      </c>
      <c r="F416" s="94" t="s">
        <v>954</v>
      </c>
      <c r="G416" s="95" t="s">
        <v>954</v>
      </c>
      <c r="H416" s="95" t="s">
        <v>1313</v>
      </c>
      <c r="I416" s="95" t="s">
        <v>616</v>
      </c>
      <c r="J416" s="94" t="s">
        <v>94</v>
      </c>
      <c r="K416" s="95">
        <v>0</v>
      </c>
      <c r="L416" s="94" t="str">
        <f t="shared" si="23"/>
        <v>E-Tow-Tow-Tow-DJTM7.-L8-Gen-0</v>
      </c>
      <c r="M416" s="94" t="s">
        <v>1314</v>
      </c>
      <c r="N416" s="130" t="s">
        <v>0</v>
      </c>
      <c r="O416" s="96">
        <v>1</v>
      </c>
      <c r="P416" s="130">
        <v>35610</v>
      </c>
      <c r="Q416" s="123">
        <f t="shared" si="21"/>
        <v>105379.85044971555</v>
      </c>
      <c r="R416" s="97">
        <v>104242.11094971556</v>
      </c>
      <c r="S416" s="97">
        <f t="shared" si="22"/>
        <v>1137.7394999999999</v>
      </c>
      <c r="T416" s="96"/>
      <c r="U416" s="130">
        <v>300</v>
      </c>
      <c r="V416" s="130"/>
      <c r="W416" s="99"/>
      <c r="X416" s="99"/>
      <c r="Y416" s="94" t="s">
        <v>978</v>
      </c>
      <c r="Z416" s="94" t="s">
        <v>580</v>
      </c>
      <c r="AA416" s="94"/>
      <c r="AB416" s="94" t="s">
        <v>979</v>
      </c>
      <c r="AC416" s="94"/>
      <c r="AD416" s="130" t="s">
        <v>409</v>
      </c>
      <c r="AE416" s="127">
        <v>44251</v>
      </c>
      <c r="AF416" s="94" t="s">
        <v>56</v>
      </c>
    </row>
    <row r="417" spans="1:32" x14ac:dyDescent="0.3">
      <c r="A417" s="94" t="s">
        <v>1317</v>
      </c>
      <c r="B417" s="94" t="s">
        <v>7363</v>
      </c>
      <c r="D417" s="94" t="s">
        <v>49</v>
      </c>
      <c r="E417" s="94" t="s">
        <v>954</v>
      </c>
      <c r="F417" s="94" t="s">
        <v>954</v>
      </c>
      <c r="G417" s="95" t="s">
        <v>954</v>
      </c>
      <c r="H417" s="95" t="s">
        <v>1316</v>
      </c>
      <c r="I417" s="95" t="s">
        <v>600</v>
      </c>
      <c r="J417" s="94" t="s">
        <v>94</v>
      </c>
      <c r="K417" s="95">
        <v>0</v>
      </c>
      <c r="L417" s="94" t="str">
        <f t="shared" si="23"/>
        <v>E-Tow-Tow-Tow-DJTSTD-L6-Gen-0</v>
      </c>
      <c r="M417" s="94" t="s">
        <v>1317</v>
      </c>
      <c r="N417" s="130" t="s">
        <v>0</v>
      </c>
      <c r="O417" s="96">
        <v>1</v>
      </c>
      <c r="P417" s="130">
        <v>75723</v>
      </c>
      <c r="Q417" s="123">
        <f t="shared" si="21"/>
        <v>224080.24307734461</v>
      </c>
      <c r="R417" s="97">
        <v>221660.89322734461</v>
      </c>
      <c r="S417" s="97">
        <f t="shared" si="22"/>
        <v>2419.3498500000001</v>
      </c>
      <c r="T417" s="96"/>
      <c r="U417" s="130">
        <v>300</v>
      </c>
      <c r="V417" s="130"/>
      <c r="W417" s="99"/>
      <c r="X417" s="99"/>
      <c r="Y417" s="94" t="s">
        <v>978</v>
      </c>
      <c r="Z417" s="94" t="s">
        <v>580</v>
      </c>
      <c r="AA417" s="94"/>
      <c r="AB417" s="94" t="s">
        <v>979</v>
      </c>
      <c r="AC417" s="94"/>
      <c r="AD417" s="130" t="s">
        <v>411</v>
      </c>
      <c r="AE417" s="127">
        <v>44251</v>
      </c>
      <c r="AF417" s="94" t="s">
        <v>56</v>
      </c>
    </row>
    <row r="418" spans="1:32" x14ac:dyDescent="0.3">
      <c r="A418" s="94" t="s">
        <v>1319</v>
      </c>
      <c r="B418" s="94" t="s">
        <v>7363</v>
      </c>
      <c r="D418" s="94" t="s">
        <v>49</v>
      </c>
      <c r="E418" s="94" t="s">
        <v>954</v>
      </c>
      <c r="F418" s="94" t="s">
        <v>954</v>
      </c>
      <c r="G418" s="95" t="s">
        <v>954</v>
      </c>
      <c r="H418" s="95" t="s">
        <v>1316</v>
      </c>
      <c r="I418" s="95" t="s">
        <v>616</v>
      </c>
      <c r="J418" s="94" t="s">
        <v>94</v>
      </c>
      <c r="K418" s="95">
        <v>0</v>
      </c>
      <c r="L418" s="94" t="str">
        <f t="shared" si="23"/>
        <v>E-Tow-Tow-Tow-DJTSTD-L8-Gen-0</v>
      </c>
      <c r="M418" s="94" t="s">
        <v>1319</v>
      </c>
      <c r="N418" s="130" t="s">
        <v>0</v>
      </c>
      <c r="O418" s="96">
        <v>1</v>
      </c>
      <c r="P418" s="130">
        <v>44690</v>
      </c>
      <c r="Q418" s="123">
        <f t="shared" si="21"/>
        <v>132316.11402394061</v>
      </c>
      <c r="R418" s="97">
        <v>130888.26852394061</v>
      </c>
      <c r="S418" s="97">
        <f t="shared" si="22"/>
        <v>1427.8454999999999</v>
      </c>
      <c r="T418" s="96"/>
      <c r="U418" s="130">
        <v>300</v>
      </c>
      <c r="V418" s="130"/>
      <c r="W418" s="99"/>
      <c r="X418" s="99"/>
      <c r="Y418" s="94" t="s">
        <v>978</v>
      </c>
      <c r="Z418" s="94" t="s">
        <v>580</v>
      </c>
      <c r="AA418" s="94"/>
      <c r="AB418" s="94" t="s">
        <v>979</v>
      </c>
      <c r="AC418" s="94"/>
      <c r="AD418" s="130" t="s">
        <v>413</v>
      </c>
      <c r="AE418" s="127">
        <v>44251</v>
      </c>
      <c r="AF418" s="94" t="s">
        <v>100</v>
      </c>
    </row>
    <row r="419" spans="1:32" x14ac:dyDescent="0.3">
      <c r="A419" s="94" t="s">
        <v>1322</v>
      </c>
      <c r="B419" s="94" t="s">
        <v>7363</v>
      </c>
      <c r="D419" s="94" t="s">
        <v>49</v>
      </c>
      <c r="E419" s="94" t="s">
        <v>954</v>
      </c>
      <c r="F419" s="94" t="s">
        <v>954</v>
      </c>
      <c r="G419" s="95" t="s">
        <v>954</v>
      </c>
      <c r="H419" s="95" t="s">
        <v>1321</v>
      </c>
      <c r="I419" s="95" t="s">
        <v>616</v>
      </c>
      <c r="J419" s="94" t="s">
        <v>94</v>
      </c>
      <c r="K419" s="95">
        <v>0</v>
      </c>
      <c r="L419" s="94" t="str">
        <f t="shared" si="23"/>
        <v>E-Tow-Tow-Tow-DM1.2-L8-Gen-0</v>
      </c>
      <c r="M419" s="94" t="s">
        <v>1322</v>
      </c>
      <c r="N419" s="130" t="s">
        <v>0</v>
      </c>
      <c r="O419" s="96">
        <v>1</v>
      </c>
      <c r="P419" s="130">
        <v>15305</v>
      </c>
      <c r="Q419" s="123">
        <f t="shared" si="21"/>
        <v>45289.677264905848</v>
      </c>
      <c r="R419" s="97">
        <v>44800.68251490585</v>
      </c>
      <c r="S419" s="97">
        <f t="shared" si="22"/>
        <v>488.99475000000001</v>
      </c>
      <c r="T419" s="96"/>
      <c r="U419" s="130">
        <v>300</v>
      </c>
      <c r="V419" s="130"/>
      <c r="W419" s="99"/>
      <c r="X419" s="99"/>
      <c r="Y419" s="94" t="s">
        <v>978</v>
      </c>
      <c r="Z419" s="94" t="s">
        <v>580</v>
      </c>
      <c r="AA419" s="94"/>
      <c r="AB419" s="94" t="s">
        <v>979</v>
      </c>
      <c r="AC419" s="94"/>
      <c r="AD419" s="130" t="s">
        <v>415</v>
      </c>
      <c r="AE419" s="127">
        <v>44251</v>
      </c>
      <c r="AF419" s="94" t="s">
        <v>100</v>
      </c>
    </row>
    <row r="420" spans="1:32" x14ac:dyDescent="0.3">
      <c r="A420" s="94" t="s">
        <v>1325</v>
      </c>
      <c r="B420" s="94" t="s">
        <v>7363</v>
      </c>
      <c r="D420" s="94" t="s">
        <v>49</v>
      </c>
      <c r="E420" s="94" t="s">
        <v>954</v>
      </c>
      <c r="F420" s="94" t="s">
        <v>954</v>
      </c>
      <c r="G420" s="95" t="s">
        <v>954</v>
      </c>
      <c r="H420" s="95" t="s">
        <v>1324</v>
      </c>
      <c r="I420" s="95" t="s">
        <v>616</v>
      </c>
      <c r="J420" s="94" t="s">
        <v>94</v>
      </c>
      <c r="K420" s="95">
        <v>0</v>
      </c>
      <c r="L420" s="94" t="str">
        <f t="shared" si="23"/>
        <v>E-Tow-Tow-Tow-DM2.4-L8-Gen-0</v>
      </c>
      <c r="M420" s="94" t="s">
        <v>1325</v>
      </c>
      <c r="N420" s="130" t="s">
        <v>0</v>
      </c>
      <c r="O420" s="96">
        <v>1</v>
      </c>
      <c r="P420" s="130">
        <v>14765</v>
      </c>
      <c r="Q420" s="123">
        <f t="shared" si="21"/>
        <v>43808.349672915465</v>
      </c>
      <c r="R420" s="97">
        <v>43336.607922915464</v>
      </c>
      <c r="S420" s="97">
        <f t="shared" si="22"/>
        <v>471.74174999999997</v>
      </c>
      <c r="T420" s="96"/>
      <c r="U420" s="130">
        <v>300</v>
      </c>
      <c r="V420" s="130"/>
      <c r="W420" s="99"/>
      <c r="X420" s="99"/>
      <c r="Y420" s="94" t="s">
        <v>978</v>
      </c>
      <c r="Z420" s="94" t="s">
        <v>580</v>
      </c>
      <c r="AA420" s="94"/>
      <c r="AB420" s="94" t="s">
        <v>979</v>
      </c>
      <c r="AC420" s="94"/>
      <c r="AD420" s="130" t="s">
        <v>418</v>
      </c>
      <c r="AE420" s="127">
        <v>44251</v>
      </c>
      <c r="AF420" s="94" t="s">
        <v>100</v>
      </c>
    </row>
    <row r="421" spans="1:32" x14ac:dyDescent="0.3">
      <c r="A421" s="94" t="s">
        <v>1328</v>
      </c>
      <c r="B421" s="94" t="s">
        <v>7363</v>
      </c>
      <c r="D421" s="94" t="s">
        <v>49</v>
      </c>
      <c r="E421" s="94" t="s">
        <v>954</v>
      </c>
      <c r="F421" s="94" t="s">
        <v>954</v>
      </c>
      <c r="G421" s="95" t="s">
        <v>954</v>
      </c>
      <c r="H421" s="95" t="s">
        <v>1327</v>
      </c>
      <c r="I421" s="95" t="s">
        <v>616</v>
      </c>
      <c r="J421" s="94" t="s">
        <v>94</v>
      </c>
      <c r="K421" s="95">
        <v>0</v>
      </c>
      <c r="L421" s="94" t="str">
        <f t="shared" si="23"/>
        <v>E-Tow-Tow-Tow-DM3.7-L8-Gen-0</v>
      </c>
      <c r="M421" s="94" t="s">
        <v>1328</v>
      </c>
      <c r="N421" s="130" t="s">
        <v>0</v>
      </c>
      <c r="O421" s="96">
        <v>1</v>
      </c>
      <c r="P421" s="130">
        <v>14405</v>
      </c>
      <c r="Q421" s="123">
        <f t="shared" si="21"/>
        <v>42625.587999323157</v>
      </c>
      <c r="R421" s="97">
        <v>42165.348249323157</v>
      </c>
      <c r="S421" s="97">
        <f t="shared" si="22"/>
        <v>460.23975000000002</v>
      </c>
      <c r="T421" s="96"/>
      <c r="U421" s="130">
        <v>300</v>
      </c>
      <c r="V421" s="130"/>
      <c r="W421" s="99"/>
      <c r="X421" s="99"/>
      <c r="Y421" s="94" t="s">
        <v>978</v>
      </c>
      <c r="Z421" s="94" t="s">
        <v>580</v>
      </c>
      <c r="AA421" s="94"/>
      <c r="AB421" s="94" t="s">
        <v>979</v>
      </c>
      <c r="AC421" s="94"/>
      <c r="AD421" s="130" t="s">
        <v>420</v>
      </c>
      <c r="AE421" s="127">
        <v>44251</v>
      </c>
      <c r="AF421" s="94" t="s">
        <v>56</v>
      </c>
    </row>
    <row r="422" spans="1:32" x14ac:dyDescent="0.3">
      <c r="A422" s="94" t="s">
        <v>1331</v>
      </c>
      <c r="B422" s="94" t="s">
        <v>7363</v>
      </c>
      <c r="D422" s="94" t="s">
        <v>49</v>
      </c>
      <c r="E422" s="94" t="s">
        <v>954</v>
      </c>
      <c r="F422" s="94" t="s">
        <v>954</v>
      </c>
      <c r="G422" s="95" t="s">
        <v>954</v>
      </c>
      <c r="H422" s="95" t="s">
        <v>1330</v>
      </c>
      <c r="I422" s="95" t="s">
        <v>586</v>
      </c>
      <c r="J422" s="94" t="s">
        <v>94</v>
      </c>
      <c r="K422" s="95">
        <v>0</v>
      </c>
      <c r="L422" s="94" t="str">
        <f t="shared" si="23"/>
        <v>E-Tow-Tow-Tow-DM3-L12-Gen-0</v>
      </c>
      <c r="M422" s="94" t="s">
        <v>1331</v>
      </c>
      <c r="N422" s="130" t="s">
        <v>0</v>
      </c>
      <c r="O422" s="96">
        <v>1</v>
      </c>
      <c r="P422" s="130">
        <v>18650</v>
      </c>
      <c r="Q422" s="123">
        <f t="shared" si="21"/>
        <v>55352.257240440478</v>
      </c>
      <c r="R422" s="97">
        <v>54756.389740440478</v>
      </c>
      <c r="S422" s="97">
        <f t="shared" si="22"/>
        <v>595.86749999999995</v>
      </c>
      <c r="T422" s="96"/>
      <c r="U422" s="130">
        <v>300</v>
      </c>
      <c r="V422" s="130"/>
      <c r="W422" s="99"/>
      <c r="X422" s="99"/>
      <c r="Y422" s="94" t="s">
        <v>978</v>
      </c>
      <c r="Z422" s="94" t="s">
        <v>580</v>
      </c>
      <c r="AA422" s="94"/>
      <c r="AB422" s="94" t="s">
        <v>979</v>
      </c>
      <c r="AC422" s="94"/>
      <c r="AD422" s="130" t="s">
        <v>422</v>
      </c>
      <c r="AE422" s="127">
        <v>44251</v>
      </c>
      <c r="AF422" s="94" t="s">
        <v>100</v>
      </c>
    </row>
    <row r="423" spans="1:32" x14ac:dyDescent="0.3">
      <c r="A423" s="94" t="s">
        <v>1333</v>
      </c>
      <c r="B423" s="94" t="s">
        <v>7363</v>
      </c>
      <c r="D423" s="94" t="s">
        <v>49</v>
      </c>
      <c r="E423" s="94" t="s">
        <v>954</v>
      </c>
      <c r="F423" s="94" t="s">
        <v>954</v>
      </c>
      <c r="G423" s="95" t="s">
        <v>954</v>
      </c>
      <c r="H423" s="95" t="s">
        <v>1330</v>
      </c>
      <c r="I423" s="95" t="s">
        <v>600</v>
      </c>
      <c r="J423" s="94" t="s">
        <v>94</v>
      </c>
      <c r="K423" s="95">
        <v>0</v>
      </c>
      <c r="L423" s="94" t="str">
        <f t="shared" si="23"/>
        <v>E-Tow-Tow-Tow-DM3-L6-Gen-0</v>
      </c>
      <c r="M423" s="94" t="s">
        <v>1333</v>
      </c>
      <c r="N423" s="130" t="s">
        <v>0</v>
      </c>
      <c r="O423" s="96">
        <v>1</v>
      </c>
      <c r="P423" s="130">
        <v>20139</v>
      </c>
      <c r="Q423" s="123">
        <f t="shared" si="21"/>
        <v>59499.239648013565</v>
      </c>
      <c r="R423" s="97">
        <v>58855.798598013564</v>
      </c>
      <c r="S423" s="97">
        <f t="shared" si="22"/>
        <v>643.44105000000002</v>
      </c>
      <c r="T423" s="96"/>
      <c r="U423" s="130">
        <v>300</v>
      </c>
      <c r="V423" s="130"/>
      <c r="W423" s="99"/>
      <c r="X423" s="99"/>
      <c r="Y423" s="94" t="s">
        <v>978</v>
      </c>
      <c r="Z423" s="94" t="s">
        <v>580</v>
      </c>
      <c r="AA423" s="94"/>
      <c r="AB423" s="94" t="s">
        <v>979</v>
      </c>
      <c r="AC423" s="94"/>
      <c r="AD423" s="130" t="s">
        <v>424</v>
      </c>
      <c r="AE423" s="127">
        <v>44251</v>
      </c>
      <c r="AF423" s="94" t="s">
        <v>56</v>
      </c>
    </row>
    <row r="424" spans="1:32" x14ac:dyDescent="0.3">
      <c r="A424" s="94" t="s">
        <v>1336</v>
      </c>
      <c r="B424" s="94" t="s">
        <v>7363</v>
      </c>
      <c r="D424" s="94" t="s">
        <v>49</v>
      </c>
      <c r="E424" s="94" t="s">
        <v>954</v>
      </c>
      <c r="F424" s="94" t="s">
        <v>954</v>
      </c>
      <c r="G424" s="95" t="s">
        <v>954</v>
      </c>
      <c r="H424" s="95" t="s">
        <v>1335</v>
      </c>
      <c r="I424" s="95" t="s">
        <v>616</v>
      </c>
      <c r="J424" s="94" t="s">
        <v>94</v>
      </c>
      <c r="K424" s="95">
        <v>0</v>
      </c>
      <c r="L424" s="94" t="str">
        <f t="shared" si="23"/>
        <v>E-Tow-Tow-Tow-DM4.9-L8-Gen-0</v>
      </c>
      <c r="M424" s="94" t="s">
        <v>1336</v>
      </c>
      <c r="N424" s="130" t="s">
        <v>0</v>
      </c>
      <c r="O424" s="96">
        <v>1</v>
      </c>
      <c r="P424" s="130">
        <v>14065</v>
      </c>
      <c r="Q424" s="123">
        <f t="shared" si="21"/>
        <v>41736.280244128924</v>
      </c>
      <c r="R424" s="97">
        <v>41286.903494128921</v>
      </c>
      <c r="S424" s="97">
        <f t="shared" si="22"/>
        <v>449.37675000000002</v>
      </c>
      <c r="T424" s="96"/>
      <c r="U424" s="130">
        <v>300</v>
      </c>
      <c r="V424" s="130"/>
      <c r="W424" s="99"/>
      <c r="X424" s="99"/>
      <c r="Y424" s="94" t="s">
        <v>978</v>
      </c>
      <c r="Z424" s="94" t="s">
        <v>580</v>
      </c>
      <c r="AA424" s="94"/>
      <c r="AB424" s="94" t="s">
        <v>979</v>
      </c>
      <c r="AC424" s="94"/>
      <c r="AD424" s="130" t="s">
        <v>426</v>
      </c>
      <c r="AE424" s="127">
        <v>44251</v>
      </c>
      <c r="AF424" s="94" t="s">
        <v>100</v>
      </c>
    </row>
    <row r="425" spans="1:32" x14ac:dyDescent="0.3">
      <c r="A425" s="94" t="s">
        <v>1339</v>
      </c>
      <c r="B425" s="94" t="s">
        <v>7363</v>
      </c>
      <c r="D425" s="94" t="s">
        <v>49</v>
      </c>
      <c r="E425" s="94" t="s">
        <v>954</v>
      </c>
      <c r="F425" s="94" t="s">
        <v>954</v>
      </c>
      <c r="G425" s="95" t="s">
        <v>954</v>
      </c>
      <c r="H425" s="95" t="s">
        <v>1338</v>
      </c>
      <c r="I425" s="95" t="s">
        <v>586</v>
      </c>
      <c r="J425" s="94" t="s">
        <v>94</v>
      </c>
      <c r="K425" s="95">
        <v>0</v>
      </c>
      <c r="L425" s="94" t="str">
        <f t="shared" si="23"/>
        <v>E-Tow-Tow-Tow-DM6-L12-Gen-0</v>
      </c>
      <c r="M425" s="94" t="s">
        <v>1339</v>
      </c>
      <c r="N425" s="130" t="s">
        <v>0</v>
      </c>
      <c r="O425" s="96">
        <v>1</v>
      </c>
      <c r="P425" s="130">
        <v>17370</v>
      </c>
      <c r="Q425" s="123">
        <f t="shared" si="21"/>
        <v>51504.76730126547</v>
      </c>
      <c r="R425" s="97">
        <v>50949.795801265471</v>
      </c>
      <c r="S425" s="97">
        <f t="shared" si="22"/>
        <v>554.97149999999999</v>
      </c>
      <c r="T425" s="96"/>
      <c r="U425" s="130">
        <v>300</v>
      </c>
      <c r="V425" s="130"/>
      <c r="W425" s="99"/>
      <c r="X425" s="99"/>
      <c r="Y425" s="94" t="s">
        <v>978</v>
      </c>
      <c r="Z425" s="94" t="s">
        <v>580</v>
      </c>
      <c r="AA425" s="94"/>
      <c r="AB425" s="94" t="s">
        <v>979</v>
      </c>
      <c r="AC425" s="94"/>
      <c r="AD425" s="130" t="s">
        <v>428</v>
      </c>
      <c r="AE425" s="127">
        <v>44251</v>
      </c>
      <c r="AF425" s="94" t="s">
        <v>100</v>
      </c>
    </row>
    <row r="426" spans="1:32" x14ac:dyDescent="0.3">
      <c r="A426" s="94" t="s">
        <v>1342</v>
      </c>
      <c r="B426" s="94" t="s">
        <v>7363</v>
      </c>
      <c r="D426" s="94" t="s">
        <v>49</v>
      </c>
      <c r="E426" s="94" t="s">
        <v>954</v>
      </c>
      <c r="F426" s="94" t="s">
        <v>954</v>
      </c>
      <c r="G426" s="95" t="s">
        <v>954</v>
      </c>
      <c r="H426" s="95" t="s">
        <v>1341</v>
      </c>
      <c r="I426" s="95" t="s">
        <v>616</v>
      </c>
      <c r="J426" s="94" t="s">
        <v>94</v>
      </c>
      <c r="K426" s="95">
        <v>0</v>
      </c>
      <c r="L426" s="94" t="str">
        <f t="shared" si="23"/>
        <v>E-Tow-Tow-Tow-DM7.3-L8-Gen-0</v>
      </c>
      <c r="M426" s="94" t="s">
        <v>1342</v>
      </c>
      <c r="N426" s="130" t="s">
        <v>0</v>
      </c>
      <c r="O426" s="96">
        <v>1</v>
      </c>
      <c r="P426" s="130">
        <v>12805</v>
      </c>
      <c r="Q426" s="123">
        <f t="shared" si="21"/>
        <v>37889.429304953912</v>
      </c>
      <c r="R426" s="97">
        <v>37480.309554953914</v>
      </c>
      <c r="S426" s="97">
        <f t="shared" si="22"/>
        <v>409.11975000000001</v>
      </c>
      <c r="T426" s="96"/>
      <c r="U426" s="130">
        <v>300</v>
      </c>
      <c r="V426" s="130"/>
      <c r="W426" s="99"/>
      <c r="X426" s="99"/>
      <c r="Y426" s="94" t="s">
        <v>978</v>
      </c>
      <c r="Z426" s="94" t="s">
        <v>580</v>
      </c>
      <c r="AA426" s="94"/>
      <c r="AB426" s="94" t="s">
        <v>979</v>
      </c>
      <c r="AC426" s="94"/>
      <c r="AD426" s="96" t="s">
        <v>477</v>
      </c>
      <c r="AE426" s="127">
        <v>44251</v>
      </c>
      <c r="AF426" s="94" t="s">
        <v>56</v>
      </c>
    </row>
    <row r="427" spans="1:32" x14ac:dyDescent="0.3">
      <c r="A427" s="94" t="s">
        <v>1345</v>
      </c>
      <c r="B427" s="94" t="s">
        <v>7363</v>
      </c>
      <c r="D427" s="94" t="s">
        <v>49</v>
      </c>
      <c r="E427" s="94" t="s">
        <v>954</v>
      </c>
      <c r="F427" s="94" t="s">
        <v>954</v>
      </c>
      <c r="G427" s="95" t="s">
        <v>954</v>
      </c>
      <c r="H427" s="95" t="s">
        <v>1344</v>
      </c>
      <c r="I427" s="95" t="s">
        <v>586</v>
      </c>
      <c r="J427" s="94" t="s">
        <v>94</v>
      </c>
      <c r="K427" s="95">
        <v>0</v>
      </c>
      <c r="L427" s="94" t="str">
        <f t="shared" si="23"/>
        <v>E-Tow-Tow-Tow-DSTD-L12-Gen-0</v>
      </c>
      <c r="M427" s="94" t="s">
        <v>1345</v>
      </c>
      <c r="N427" s="130" t="s">
        <v>0</v>
      </c>
      <c r="O427" s="96">
        <v>1</v>
      </c>
      <c r="P427" s="130">
        <v>19690</v>
      </c>
      <c r="Q427" s="123">
        <f t="shared" si="21"/>
        <v>58313.63442442126</v>
      </c>
      <c r="R427" s="97">
        <v>57684.538924421257</v>
      </c>
      <c r="S427" s="97">
        <f t="shared" si="22"/>
        <v>629.09550000000002</v>
      </c>
      <c r="T427" s="96"/>
      <c r="U427" s="130">
        <v>300</v>
      </c>
      <c r="V427" s="130"/>
      <c r="W427" s="99"/>
      <c r="X427" s="99"/>
      <c r="Y427" s="94" t="s">
        <v>978</v>
      </c>
      <c r="Z427" s="94" t="s">
        <v>580</v>
      </c>
      <c r="AA427" s="94"/>
      <c r="AB427" s="94" t="s">
        <v>979</v>
      </c>
      <c r="AC427" s="94"/>
      <c r="AD427" s="96" t="s">
        <v>480</v>
      </c>
      <c r="AE427" s="127">
        <v>44251</v>
      </c>
      <c r="AF427" s="94" t="s">
        <v>56</v>
      </c>
    </row>
    <row r="428" spans="1:32" x14ac:dyDescent="0.3">
      <c r="A428" s="94" t="s">
        <v>1347</v>
      </c>
      <c r="B428" s="94" t="s">
        <v>7363</v>
      </c>
      <c r="D428" s="94" t="s">
        <v>49</v>
      </c>
      <c r="E428" s="94" t="s">
        <v>954</v>
      </c>
      <c r="F428" s="94" t="s">
        <v>954</v>
      </c>
      <c r="G428" s="95" t="s">
        <v>954</v>
      </c>
      <c r="H428" s="95" t="s">
        <v>1344</v>
      </c>
      <c r="I428" s="95" t="s">
        <v>600</v>
      </c>
      <c r="J428" s="94" t="s">
        <v>94</v>
      </c>
      <c r="K428" s="95">
        <v>0</v>
      </c>
      <c r="L428" s="94" t="str">
        <f t="shared" si="23"/>
        <v>E-Tow-Tow-Tow-DSTD-L6-Gen-0</v>
      </c>
      <c r="M428" s="94" t="s">
        <v>1347</v>
      </c>
      <c r="N428" s="130" t="s">
        <v>0</v>
      </c>
      <c r="O428" s="96">
        <v>1</v>
      </c>
      <c r="P428" s="130">
        <v>21883</v>
      </c>
      <c r="Q428" s="123">
        <f t="shared" si="21"/>
        <v>64825.628979178953</v>
      </c>
      <c r="R428" s="97">
        <v>64126.467129178956</v>
      </c>
      <c r="S428" s="97">
        <f t="shared" si="22"/>
        <v>699.16184999999996</v>
      </c>
      <c r="T428" s="96"/>
      <c r="U428" s="130">
        <v>300</v>
      </c>
      <c r="V428" s="130"/>
      <c r="W428" s="99"/>
      <c r="X428" s="99"/>
      <c r="Y428" s="94" t="s">
        <v>978</v>
      </c>
      <c r="Z428" s="94" t="s">
        <v>580</v>
      </c>
      <c r="AA428" s="94"/>
      <c r="AB428" s="94" t="s">
        <v>979</v>
      </c>
      <c r="AC428" s="94"/>
      <c r="AD428" s="96" t="s">
        <v>482</v>
      </c>
      <c r="AE428" s="127">
        <v>44251</v>
      </c>
      <c r="AF428" s="94" t="s">
        <v>56</v>
      </c>
    </row>
    <row r="429" spans="1:32" x14ac:dyDescent="0.3">
      <c r="A429" s="94" t="s">
        <v>1349</v>
      </c>
      <c r="B429" s="94" t="s">
        <v>7363</v>
      </c>
      <c r="D429" s="94" t="s">
        <v>49</v>
      </c>
      <c r="E429" s="94" t="s">
        <v>954</v>
      </c>
      <c r="F429" s="94" t="s">
        <v>954</v>
      </c>
      <c r="G429" s="95" t="s">
        <v>954</v>
      </c>
      <c r="H429" s="95" t="s">
        <v>1344</v>
      </c>
      <c r="I429" s="95" t="s">
        <v>616</v>
      </c>
      <c r="J429" s="94" t="s">
        <v>94</v>
      </c>
      <c r="K429" s="95">
        <v>0</v>
      </c>
      <c r="L429" s="94" t="str">
        <f t="shared" si="23"/>
        <v>E-Tow-Tow-Tow-DSTD-L8-Gen-0</v>
      </c>
      <c r="M429" s="94" t="s">
        <v>1349</v>
      </c>
      <c r="N429" s="130" t="s">
        <v>0</v>
      </c>
      <c r="O429" s="96">
        <v>1</v>
      </c>
      <c r="P429" s="130">
        <v>15745</v>
      </c>
      <c r="Q429" s="123">
        <f t="shared" si="21"/>
        <v>46474.994938498166</v>
      </c>
      <c r="R429" s="97">
        <v>45971.942188498164</v>
      </c>
      <c r="S429" s="97">
        <f t="shared" si="22"/>
        <v>503.05275</v>
      </c>
      <c r="T429" s="96"/>
      <c r="U429" s="130">
        <v>300</v>
      </c>
      <c r="V429" s="130"/>
      <c r="W429" s="99"/>
      <c r="X429" s="99"/>
      <c r="Y429" s="94" t="s">
        <v>978</v>
      </c>
      <c r="Z429" s="94" t="s">
        <v>580</v>
      </c>
      <c r="AA429" s="94"/>
      <c r="AB429" s="94" t="s">
        <v>979</v>
      </c>
      <c r="AC429" s="94"/>
      <c r="AD429" s="96" t="s">
        <v>485</v>
      </c>
      <c r="AE429" s="127">
        <v>44251</v>
      </c>
      <c r="AF429" s="94" t="s">
        <v>56</v>
      </c>
    </row>
    <row r="430" spans="1:32" x14ac:dyDescent="0.3">
      <c r="A430" s="94" t="s">
        <v>1352</v>
      </c>
      <c r="B430" s="94" t="s">
        <v>7363</v>
      </c>
      <c r="D430" s="94" t="s">
        <v>49</v>
      </c>
      <c r="E430" s="94" t="s">
        <v>954</v>
      </c>
      <c r="F430" s="94" t="s">
        <v>954</v>
      </c>
      <c r="G430" s="95" t="s">
        <v>954</v>
      </c>
      <c r="H430" s="95" t="s">
        <v>1351</v>
      </c>
      <c r="I430" s="95" t="s">
        <v>616</v>
      </c>
      <c r="J430" s="94" t="s">
        <v>94</v>
      </c>
      <c r="K430" s="95">
        <v>0</v>
      </c>
      <c r="L430" s="94" t="str">
        <f t="shared" si="23"/>
        <v>E-Tow-Tow-Tow-DTE11-L8-Gen-0</v>
      </c>
      <c r="M430" s="94" t="s">
        <v>1352</v>
      </c>
      <c r="N430" s="130" t="s">
        <v>0</v>
      </c>
      <c r="O430" s="96">
        <v>1</v>
      </c>
      <c r="P430" s="130">
        <v>49765</v>
      </c>
      <c r="Q430" s="123">
        <f t="shared" si="21"/>
        <v>147411.82111224256</v>
      </c>
      <c r="R430" s="97">
        <v>145821.82936224257</v>
      </c>
      <c r="S430" s="97">
        <f t="shared" si="22"/>
        <v>1589.9917499999999</v>
      </c>
      <c r="T430" s="96"/>
      <c r="U430" s="130">
        <v>300</v>
      </c>
      <c r="V430" s="130"/>
      <c r="W430" s="99"/>
      <c r="X430" s="99"/>
      <c r="Y430" s="94" t="s">
        <v>978</v>
      </c>
      <c r="Z430" s="94" t="s">
        <v>580</v>
      </c>
      <c r="AA430" s="94"/>
      <c r="AB430" s="94" t="s">
        <v>979</v>
      </c>
      <c r="AC430" s="94"/>
      <c r="AD430" s="96" t="s">
        <v>488</v>
      </c>
      <c r="AE430" s="127">
        <v>44251</v>
      </c>
      <c r="AF430" s="94" t="s">
        <v>56</v>
      </c>
    </row>
    <row r="431" spans="1:32" x14ac:dyDescent="0.3">
      <c r="A431" s="94" t="s">
        <v>1355</v>
      </c>
      <c r="B431" s="94" t="s">
        <v>7363</v>
      </c>
      <c r="D431" s="94" t="s">
        <v>49</v>
      </c>
      <c r="E431" s="94" t="s">
        <v>954</v>
      </c>
      <c r="F431" s="94" t="s">
        <v>954</v>
      </c>
      <c r="G431" s="95" t="s">
        <v>954</v>
      </c>
      <c r="H431" s="95" t="s">
        <v>1354</v>
      </c>
      <c r="I431" s="95" t="s">
        <v>586</v>
      </c>
      <c r="J431" s="94" t="s">
        <v>94</v>
      </c>
      <c r="K431" s="95">
        <v>0</v>
      </c>
      <c r="L431" s="94" t="str">
        <f t="shared" si="23"/>
        <v>E-Tow-Tow-Tow-DTE12-L12-Gen-0</v>
      </c>
      <c r="M431" s="94" t="s">
        <v>1355</v>
      </c>
      <c r="N431" s="130" t="s">
        <v>0</v>
      </c>
      <c r="O431" s="96">
        <v>1</v>
      </c>
      <c r="P431" s="130">
        <v>97620</v>
      </c>
      <c r="Q431" s="123">
        <f t="shared" si="21"/>
        <v>288906.31935652357</v>
      </c>
      <c r="R431" s="97">
        <v>285787.3603565236</v>
      </c>
      <c r="S431" s="97">
        <f t="shared" si="22"/>
        <v>3118.9589999999998</v>
      </c>
      <c r="T431" s="96"/>
      <c r="U431" s="130">
        <v>300</v>
      </c>
      <c r="V431" s="130"/>
      <c r="W431" s="99"/>
      <c r="X431" s="99"/>
      <c r="Y431" s="94" t="s">
        <v>978</v>
      </c>
      <c r="Z431" s="94" t="s">
        <v>580</v>
      </c>
      <c r="AA431" s="94"/>
      <c r="AB431" s="94" t="s">
        <v>979</v>
      </c>
      <c r="AC431" s="94"/>
      <c r="AD431" s="96" t="s">
        <v>491</v>
      </c>
      <c r="AE431" s="127">
        <v>44251</v>
      </c>
      <c r="AF431" s="94" t="s">
        <v>56</v>
      </c>
    </row>
    <row r="432" spans="1:32" x14ac:dyDescent="0.3">
      <c r="A432" s="94" t="s">
        <v>1358</v>
      </c>
      <c r="B432" s="94" t="s">
        <v>7363</v>
      </c>
      <c r="D432" s="94" t="s">
        <v>49</v>
      </c>
      <c r="E432" s="94" t="s">
        <v>954</v>
      </c>
      <c r="F432" s="94" t="s">
        <v>954</v>
      </c>
      <c r="G432" s="95" t="s">
        <v>954</v>
      </c>
      <c r="H432" s="95" t="s">
        <v>1357</v>
      </c>
      <c r="I432" s="95" t="s">
        <v>616</v>
      </c>
      <c r="J432" s="94" t="s">
        <v>94</v>
      </c>
      <c r="K432" s="95">
        <v>0</v>
      </c>
      <c r="L432" s="94" t="str">
        <f t="shared" si="23"/>
        <v>E-Tow-Tow-Tow-DTE3.7-L8-Gen-0</v>
      </c>
      <c r="M432" s="94" t="s">
        <v>1358</v>
      </c>
      <c r="N432" s="130" t="s">
        <v>0</v>
      </c>
      <c r="O432" s="96">
        <v>1</v>
      </c>
      <c r="P432" s="130">
        <v>42110</v>
      </c>
      <c r="Q432" s="123">
        <f t="shared" si="21"/>
        <v>124620.4951455906</v>
      </c>
      <c r="R432" s="97">
        <v>123275.0806455906</v>
      </c>
      <c r="S432" s="97">
        <f t="shared" si="22"/>
        <v>1345.4144999999999</v>
      </c>
      <c r="T432" s="96"/>
      <c r="U432" s="130">
        <v>300</v>
      </c>
      <c r="V432" s="130"/>
      <c r="W432" s="99"/>
      <c r="X432" s="99"/>
      <c r="Y432" s="94" t="s">
        <v>978</v>
      </c>
      <c r="Z432" s="94" t="s">
        <v>580</v>
      </c>
      <c r="AA432" s="94"/>
      <c r="AB432" s="94" t="s">
        <v>979</v>
      </c>
      <c r="AC432" s="94"/>
      <c r="AD432" s="96" t="s">
        <v>493</v>
      </c>
      <c r="AE432" s="127">
        <v>44251</v>
      </c>
      <c r="AF432" s="94" t="s">
        <v>56</v>
      </c>
    </row>
    <row r="433" spans="1:32" x14ac:dyDescent="0.3">
      <c r="A433" s="94" t="s">
        <v>1361</v>
      </c>
      <c r="B433" s="94" t="s">
        <v>7363</v>
      </c>
      <c r="D433" s="94" t="s">
        <v>49</v>
      </c>
      <c r="E433" s="94" t="s">
        <v>954</v>
      </c>
      <c r="F433" s="94" t="s">
        <v>954</v>
      </c>
      <c r="G433" s="95" t="s">
        <v>954</v>
      </c>
      <c r="H433" s="95" t="s">
        <v>1360</v>
      </c>
      <c r="I433" s="95" t="s">
        <v>586</v>
      </c>
      <c r="J433" s="94" t="s">
        <v>94</v>
      </c>
      <c r="K433" s="95">
        <v>0</v>
      </c>
      <c r="L433" s="94" t="str">
        <f t="shared" si="23"/>
        <v>E-Tow-Tow-Tow-DTE3-L12-Gen-0</v>
      </c>
      <c r="M433" s="94" t="s">
        <v>1361</v>
      </c>
      <c r="N433" s="130" t="s">
        <v>0</v>
      </c>
      <c r="O433" s="96">
        <v>1</v>
      </c>
      <c r="P433" s="130">
        <v>81640</v>
      </c>
      <c r="Q433" s="123">
        <f t="shared" si="21"/>
        <v>241545.37141283115</v>
      </c>
      <c r="R433" s="97">
        <v>238936.97341283117</v>
      </c>
      <c r="S433" s="97">
        <f t="shared" si="22"/>
        <v>2608.3980000000001</v>
      </c>
      <c r="T433" s="96"/>
      <c r="U433" s="130">
        <v>300</v>
      </c>
      <c r="V433" s="130"/>
      <c r="W433" s="99"/>
      <c r="X433" s="99"/>
      <c r="Y433" s="94" t="s">
        <v>978</v>
      </c>
      <c r="Z433" s="94" t="s">
        <v>580</v>
      </c>
      <c r="AA433" s="94"/>
      <c r="AB433" s="94" t="s">
        <v>979</v>
      </c>
      <c r="AC433" s="94"/>
      <c r="AD433" s="96" t="s">
        <v>495</v>
      </c>
      <c r="AE433" s="127">
        <v>44251</v>
      </c>
      <c r="AF433" s="94" t="s">
        <v>56</v>
      </c>
    </row>
    <row r="434" spans="1:32" x14ac:dyDescent="0.3">
      <c r="A434" s="94" t="s">
        <v>1363</v>
      </c>
      <c r="B434" s="94" t="s">
        <v>7363</v>
      </c>
      <c r="D434" s="94" t="s">
        <v>49</v>
      </c>
      <c r="E434" s="94" t="s">
        <v>954</v>
      </c>
      <c r="F434" s="94" t="s">
        <v>954</v>
      </c>
      <c r="G434" s="95" t="s">
        <v>954</v>
      </c>
      <c r="H434" s="95" t="s">
        <v>1360</v>
      </c>
      <c r="I434" s="95" t="s">
        <v>600</v>
      </c>
      <c r="J434" s="94" t="s">
        <v>94</v>
      </c>
      <c r="K434" s="95">
        <v>0</v>
      </c>
      <c r="L434" s="94" t="str">
        <f t="shared" si="23"/>
        <v>E-Tow-Tow-Tow-DTE3-L6-Gen-0</v>
      </c>
      <c r="M434" s="94" t="s">
        <v>1363</v>
      </c>
      <c r="N434" s="130" t="s">
        <v>0</v>
      </c>
      <c r="O434" s="96">
        <v>1</v>
      </c>
      <c r="P434" s="130">
        <v>65091</v>
      </c>
      <c r="Q434" s="123">
        <f t="shared" si="21"/>
        <v>192702.16932714844</v>
      </c>
      <c r="R434" s="97">
        <v>190622.51187714844</v>
      </c>
      <c r="S434" s="97">
        <f t="shared" si="22"/>
        <v>2079.6574499999997</v>
      </c>
      <c r="T434" s="96"/>
      <c r="U434" s="130">
        <v>300</v>
      </c>
      <c r="V434" s="130"/>
      <c r="W434" s="99"/>
      <c r="X434" s="99"/>
      <c r="Y434" s="94" t="s">
        <v>978</v>
      </c>
      <c r="Z434" s="94" t="s">
        <v>580</v>
      </c>
      <c r="AA434" s="94"/>
      <c r="AB434" s="94" t="s">
        <v>979</v>
      </c>
      <c r="AC434" s="94"/>
      <c r="AD434" s="96" t="s">
        <v>498</v>
      </c>
      <c r="AE434" s="127">
        <v>44251</v>
      </c>
      <c r="AF434" s="94" t="s">
        <v>56</v>
      </c>
    </row>
    <row r="435" spans="1:32" x14ac:dyDescent="0.3">
      <c r="A435" s="94" t="s">
        <v>1366</v>
      </c>
      <c r="B435" s="94" t="s">
        <v>7363</v>
      </c>
      <c r="D435" s="94" t="s">
        <v>49</v>
      </c>
      <c r="E435" s="94" t="s">
        <v>954</v>
      </c>
      <c r="F435" s="94" t="s">
        <v>954</v>
      </c>
      <c r="G435" s="95" t="s">
        <v>954</v>
      </c>
      <c r="H435" s="95" t="s">
        <v>1365</v>
      </c>
      <c r="I435" s="95" t="s">
        <v>600</v>
      </c>
      <c r="J435" s="94" t="s">
        <v>94</v>
      </c>
      <c r="K435" s="95">
        <v>0</v>
      </c>
      <c r="L435" s="94" t="str">
        <f t="shared" si="23"/>
        <v>E-Tow-Tow-Tow-DTE6.1-L6-Gen-0</v>
      </c>
      <c r="M435" s="94" t="s">
        <v>1366</v>
      </c>
      <c r="N435" s="130" t="s">
        <v>0</v>
      </c>
      <c r="O435" s="96">
        <v>1</v>
      </c>
      <c r="P435" s="130">
        <v>72986</v>
      </c>
      <c r="Q435" s="123">
        <f t="shared" si="21"/>
        <v>216086.79313059652</v>
      </c>
      <c r="R435" s="97">
        <v>213754.89043059651</v>
      </c>
      <c r="S435" s="97">
        <f t="shared" si="22"/>
        <v>2331.9027000000001</v>
      </c>
      <c r="T435" s="96"/>
      <c r="U435" s="130">
        <v>300</v>
      </c>
      <c r="V435" s="130"/>
      <c r="W435" s="99"/>
      <c r="X435" s="99"/>
      <c r="Y435" s="94" t="s">
        <v>978</v>
      </c>
      <c r="Z435" s="94" t="s">
        <v>580</v>
      </c>
      <c r="AA435" s="94"/>
      <c r="AB435" s="94" t="s">
        <v>979</v>
      </c>
      <c r="AC435" s="94"/>
      <c r="AD435" s="130" t="s">
        <v>504</v>
      </c>
      <c r="AE435" s="127">
        <v>44251</v>
      </c>
      <c r="AF435" s="94" t="s">
        <v>100</v>
      </c>
    </row>
    <row r="436" spans="1:32" x14ac:dyDescent="0.3">
      <c r="A436" s="94" t="s">
        <v>1369</v>
      </c>
      <c r="B436" s="94" t="s">
        <v>7363</v>
      </c>
      <c r="D436" s="94" t="s">
        <v>49</v>
      </c>
      <c r="E436" s="94" t="s">
        <v>954</v>
      </c>
      <c r="F436" s="94" t="s">
        <v>954</v>
      </c>
      <c r="G436" s="95" t="s">
        <v>954</v>
      </c>
      <c r="H436" s="95" t="s">
        <v>1368</v>
      </c>
      <c r="I436" s="95" t="s">
        <v>586</v>
      </c>
      <c r="J436" s="94" t="s">
        <v>94</v>
      </c>
      <c r="K436" s="95">
        <v>0</v>
      </c>
      <c r="L436" s="94" t="str">
        <f t="shared" si="23"/>
        <v>E-Tow-Tow-Tow-DTE6-L12-Gen-0</v>
      </c>
      <c r="M436" s="94" t="s">
        <v>1369</v>
      </c>
      <c r="N436" s="130" t="s">
        <v>0</v>
      </c>
      <c r="O436" s="96">
        <v>1</v>
      </c>
      <c r="P436" s="130">
        <v>85865</v>
      </c>
      <c r="Q436" s="123">
        <f t="shared" si="21"/>
        <v>254271.40165394853</v>
      </c>
      <c r="R436" s="97">
        <v>251528.01490394853</v>
      </c>
      <c r="S436" s="97">
        <f t="shared" si="22"/>
        <v>2743.3867500000001</v>
      </c>
      <c r="T436" s="96"/>
      <c r="U436" s="130">
        <v>300</v>
      </c>
      <c r="V436" s="130"/>
      <c r="W436" s="99"/>
      <c r="X436" s="99"/>
      <c r="Y436" s="94" t="s">
        <v>978</v>
      </c>
      <c r="Z436" s="94" t="s">
        <v>580</v>
      </c>
      <c r="AA436" s="94"/>
      <c r="AB436" s="94" t="s">
        <v>979</v>
      </c>
      <c r="AC436" s="94"/>
      <c r="AD436" s="130" t="s">
        <v>507</v>
      </c>
      <c r="AE436" s="127">
        <v>44251</v>
      </c>
      <c r="AF436" s="94" t="s">
        <v>100</v>
      </c>
    </row>
    <row r="437" spans="1:32" x14ac:dyDescent="0.3">
      <c r="A437" s="94" t="s">
        <v>1372</v>
      </c>
      <c r="B437" s="94" t="s">
        <v>7363</v>
      </c>
      <c r="D437" s="94" t="s">
        <v>49</v>
      </c>
      <c r="E437" s="94" t="s">
        <v>954</v>
      </c>
      <c r="F437" s="94" t="s">
        <v>954</v>
      </c>
      <c r="G437" s="95" t="s">
        <v>954</v>
      </c>
      <c r="H437" s="95" t="s">
        <v>1371</v>
      </c>
      <c r="I437" s="95" t="s">
        <v>616</v>
      </c>
      <c r="J437" s="94" t="s">
        <v>94</v>
      </c>
      <c r="K437" s="95">
        <v>0</v>
      </c>
      <c r="L437" s="94" t="str">
        <f t="shared" si="23"/>
        <v>E-Tow-Tow-Tow-DTE7.3-L8-Gen-0</v>
      </c>
      <c r="M437" s="94" t="s">
        <v>1372</v>
      </c>
      <c r="N437" s="130" t="s">
        <v>0</v>
      </c>
      <c r="O437" s="96">
        <v>1</v>
      </c>
      <c r="P437" s="130">
        <v>45450</v>
      </c>
      <c r="Q437" s="123">
        <f t="shared" si="21"/>
        <v>134682.91537112524</v>
      </c>
      <c r="R437" s="97">
        <v>133230.78787112524</v>
      </c>
      <c r="S437" s="97">
        <f t="shared" si="22"/>
        <v>1452.1275000000001</v>
      </c>
      <c r="T437" s="96"/>
      <c r="U437" s="130">
        <v>300</v>
      </c>
      <c r="V437" s="130"/>
      <c r="W437" s="99"/>
      <c r="X437" s="99"/>
      <c r="Y437" s="94" t="s">
        <v>978</v>
      </c>
      <c r="Z437" s="94" t="s">
        <v>580</v>
      </c>
      <c r="AA437" s="94"/>
      <c r="AB437" s="94" t="s">
        <v>979</v>
      </c>
      <c r="AC437" s="94"/>
      <c r="AD437" s="130" t="s">
        <v>510</v>
      </c>
      <c r="AE437" s="127">
        <v>44251</v>
      </c>
      <c r="AF437" s="94" t="s">
        <v>100</v>
      </c>
    </row>
    <row r="438" spans="1:32" x14ac:dyDescent="0.3">
      <c r="A438" s="94" t="s">
        <v>1375</v>
      </c>
      <c r="B438" s="94" t="s">
        <v>7363</v>
      </c>
      <c r="D438" s="94" t="s">
        <v>49</v>
      </c>
      <c r="E438" s="94" t="s">
        <v>954</v>
      </c>
      <c r="F438" s="94" t="s">
        <v>954</v>
      </c>
      <c r="G438" s="95" t="s">
        <v>954</v>
      </c>
      <c r="H438" s="95" t="s">
        <v>1374</v>
      </c>
      <c r="I438" s="95" t="s">
        <v>600</v>
      </c>
      <c r="J438" s="94" t="s">
        <v>94</v>
      </c>
      <c r="K438" s="95">
        <v>0</v>
      </c>
      <c r="L438" s="94" t="str">
        <f t="shared" si="23"/>
        <v>E-Tow-Tow-Tow-DTE9.1-L6-Gen-0</v>
      </c>
      <c r="M438" s="94" t="s">
        <v>1375</v>
      </c>
      <c r="N438" s="130" t="s">
        <v>0</v>
      </c>
      <c r="O438" s="96">
        <v>1</v>
      </c>
      <c r="P438" s="130">
        <v>77423</v>
      </c>
      <c r="Q438" s="123">
        <f t="shared" si="21"/>
        <v>229112.41169011194</v>
      </c>
      <c r="R438" s="97">
        <v>226638.74684011194</v>
      </c>
      <c r="S438" s="97">
        <f t="shared" si="22"/>
        <v>2473.6648500000001</v>
      </c>
      <c r="T438" s="96"/>
      <c r="U438" s="130">
        <v>300</v>
      </c>
      <c r="V438" s="130"/>
      <c r="W438" s="99"/>
      <c r="X438" s="99"/>
      <c r="Y438" s="94" t="s">
        <v>978</v>
      </c>
      <c r="Z438" s="94" t="s">
        <v>580</v>
      </c>
      <c r="AA438" s="94"/>
      <c r="AB438" s="94" t="s">
        <v>979</v>
      </c>
      <c r="AC438" s="94"/>
      <c r="AD438" s="130" t="s">
        <v>514</v>
      </c>
      <c r="AE438" s="127">
        <v>44251</v>
      </c>
      <c r="AF438" s="94" t="s">
        <v>100</v>
      </c>
    </row>
    <row r="439" spans="1:32" x14ac:dyDescent="0.3">
      <c r="A439" s="94" t="s">
        <v>1378</v>
      </c>
      <c r="B439" s="94" t="s">
        <v>7363</v>
      </c>
      <c r="D439" s="94" t="s">
        <v>49</v>
      </c>
      <c r="E439" s="94" t="s">
        <v>954</v>
      </c>
      <c r="F439" s="94" t="s">
        <v>954</v>
      </c>
      <c r="G439" s="95" t="s">
        <v>954</v>
      </c>
      <c r="H439" s="95" t="s">
        <v>1377</v>
      </c>
      <c r="I439" s="95" t="s">
        <v>586</v>
      </c>
      <c r="J439" s="94" t="s">
        <v>94</v>
      </c>
      <c r="K439" s="95">
        <v>0</v>
      </c>
      <c r="L439" s="94" t="str">
        <f t="shared" si="23"/>
        <v>E-Tow-Tow-Tow-DTE9-L12-Gen-0</v>
      </c>
      <c r="M439" s="94" t="s">
        <v>1378</v>
      </c>
      <c r="N439" s="130" t="s">
        <v>0</v>
      </c>
      <c r="O439" s="96">
        <v>1</v>
      </c>
      <c r="P439" s="130">
        <v>92300</v>
      </c>
      <c r="Q439" s="123">
        <f t="shared" si="21"/>
        <v>273217.15468142548</v>
      </c>
      <c r="R439" s="97">
        <v>270268.1696814255</v>
      </c>
      <c r="S439" s="97">
        <f t="shared" si="22"/>
        <v>2948.9850000000001</v>
      </c>
      <c r="T439" s="96"/>
      <c r="U439" s="130">
        <v>300</v>
      </c>
      <c r="V439" s="130"/>
      <c r="W439" s="99"/>
      <c r="X439" s="99"/>
      <c r="Y439" s="94" t="s">
        <v>978</v>
      </c>
      <c r="Z439" s="94" t="s">
        <v>580</v>
      </c>
      <c r="AA439" s="94"/>
      <c r="AB439" s="94" t="s">
        <v>979</v>
      </c>
      <c r="AC439" s="94"/>
      <c r="AD439" s="130" t="s">
        <v>517</v>
      </c>
      <c r="AE439" s="127">
        <v>44251</v>
      </c>
      <c r="AF439" s="94" t="s">
        <v>100</v>
      </c>
    </row>
    <row r="440" spans="1:32" x14ac:dyDescent="0.3">
      <c r="A440" s="94" t="s">
        <v>1381</v>
      </c>
      <c r="B440" s="94" t="s">
        <v>7363</v>
      </c>
      <c r="D440" s="94" t="s">
        <v>49</v>
      </c>
      <c r="E440" s="94" t="s">
        <v>954</v>
      </c>
      <c r="F440" s="94" t="s">
        <v>954</v>
      </c>
      <c r="G440" s="95" t="s">
        <v>954</v>
      </c>
      <c r="H440" s="95" t="s">
        <v>1380</v>
      </c>
      <c r="I440" s="95" t="s">
        <v>616</v>
      </c>
      <c r="J440" s="94" t="s">
        <v>94</v>
      </c>
      <c r="K440" s="95">
        <v>0</v>
      </c>
      <c r="L440" s="94" t="str">
        <f t="shared" si="23"/>
        <v>E-Tow-Tow-Tow-DTM3.7-L8-Gen-0</v>
      </c>
      <c r="M440" s="94" t="s">
        <v>1381</v>
      </c>
      <c r="N440" s="130" t="s">
        <v>0</v>
      </c>
      <c r="O440" s="96">
        <v>1</v>
      </c>
      <c r="P440" s="130">
        <v>32110</v>
      </c>
      <c r="Q440" s="123">
        <f t="shared" si="21"/>
        <v>95019.50330578287</v>
      </c>
      <c r="R440" s="97">
        <v>93993.588805782871</v>
      </c>
      <c r="S440" s="97">
        <f t="shared" si="22"/>
        <v>1025.9144999999999</v>
      </c>
      <c r="T440" s="96"/>
      <c r="U440" s="130">
        <v>300</v>
      </c>
      <c r="V440" s="130"/>
      <c r="W440" s="99"/>
      <c r="X440" s="99"/>
      <c r="Y440" s="94" t="s">
        <v>978</v>
      </c>
      <c r="Z440" s="94" t="s">
        <v>580</v>
      </c>
      <c r="AA440" s="94"/>
      <c r="AB440" s="94" t="s">
        <v>979</v>
      </c>
      <c r="AC440" s="94"/>
      <c r="AD440" s="130" t="s">
        <v>519</v>
      </c>
      <c r="AE440" s="127">
        <v>44251</v>
      </c>
      <c r="AF440" s="94" t="s">
        <v>100</v>
      </c>
    </row>
    <row r="441" spans="1:32" x14ac:dyDescent="0.3">
      <c r="A441" s="94" t="s">
        <v>1384</v>
      </c>
      <c r="B441" s="94" t="s">
        <v>7363</v>
      </c>
      <c r="D441" s="94" t="s">
        <v>49</v>
      </c>
      <c r="E441" s="94" t="s">
        <v>954</v>
      </c>
      <c r="F441" s="94" t="s">
        <v>954</v>
      </c>
      <c r="G441" s="95" t="s">
        <v>954</v>
      </c>
      <c r="H441" s="95" t="s">
        <v>1383</v>
      </c>
      <c r="I441" s="95" t="s">
        <v>586</v>
      </c>
      <c r="J441" s="94" t="s">
        <v>94</v>
      </c>
      <c r="K441" s="95">
        <v>0</v>
      </c>
      <c r="L441" s="94" t="str">
        <f t="shared" si="23"/>
        <v>E-Tow-Tow-Tow-DTM3-L12-Gen-0</v>
      </c>
      <c r="M441" s="94" t="s">
        <v>1384</v>
      </c>
      <c r="N441" s="130" t="s">
        <v>0</v>
      </c>
      <c r="O441" s="96">
        <v>1</v>
      </c>
      <c r="P441" s="130">
        <v>71605</v>
      </c>
      <c r="Q441" s="123">
        <f t="shared" si="21"/>
        <v>211943.26132302341</v>
      </c>
      <c r="R441" s="97">
        <v>209655.48157302343</v>
      </c>
      <c r="S441" s="97">
        <f t="shared" si="22"/>
        <v>2287.7797500000001</v>
      </c>
      <c r="T441" s="96"/>
      <c r="U441" s="130">
        <v>300</v>
      </c>
      <c r="V441" s="130"/>
      <c r="W441" s="99"/>
      <c r="X441" s="99"/>
      <c r="Y441" s="94" t="s">
        <v>978</v>
      </c>
      <c r="Z441" s="94" t="s">
        <v>580</v>
      </c>
      <c r="AA441" s="94"/>
      <c r="AB441" s="94" t="s">
        <v>979</v>
      </c>
      <c r="AC441" s="94"/>
      <c r="AD441" s="130" t="s">
        <v>522</v>
      </c>
      <c r="AE441" s="127">
        <v>44251</v>
      </c>
      <c r="AF441" s="94" t="s">
        <v>100</v>
      </c>
    </row>
    <row r="442" spans="1:32" x14ac:dyDescent="0.3">
      <c r="A442" s="94" t="s">
        <v>1386</v>
      </c>
      <c r="B442" s="94" t="s">
        <v>7363</v>
      </c>
      <c r="D442" s="94" t="s">
        <v>49</v>
      </c>
      <c r="E442" s="94" t="s">
        <v>954</v>
      </c>
      <c r="F442" s="94" t="s">
        <v>954</v>
      </c>
      <c r="G442" s="95" t="s">
        <v>954</v>
      </c>
      <c r="H442" s="95" t="s">
        <v>1383</v>
      </c>
      <c r="I442" s="95" t="s">
        <v>600</v>
      </c>
      <c r="J442" s="94" t="s">
        <v>94</v>
      </c>
      <c r="K442" s="95">
        <v>0</v>
      </c>
      <c r="L442" s="94" t="str">
        <f t="shared" si="23"/>
        <v>E-Tow-Tow-Tow-DTM3-L6-Gen-0</v>
      </c>
      <c r="M442" s="94" t="s">
        <v>1386</v>
      </c>
      <c r="N442" s="130" t="s">
        <v>0</v>
      </c>
      <c r="O442" s="96">
        <v>1</v>
      </c>
      <c r="P442" s="130">
        <v>54992</v>
      </c>
      <c r="Q442" s="123">
        <f t="shared" si="21"/>
        <v>162805.19951894259</v>
      </c>
      <c r="R442" s="97">
        <v>161048.2051189426</v>
      </c>
      <c r="S442" s="97">
        <f t="shared" si="22"/>
        <v>1756.9943999999998</v>
      </c>
      <c r="T442" s="96"/>
      <c r="U442" s="130">
        <v>300</v>
      </c>
      <c r="V442" s="130"/>
      <c r="W442" s="99"/>
      <c r="X442" s="99"/>
      <c r="Y442" s="94" t="s">
        <v>978</v>
      </c>
      <c r="Z442" s="94" t="s">
        <v>580</v>
      </c>
      <c r="AA442" s="94"/>
      <c r="AB442" s="94" t="s">
        <v>979</v>
      </c>
      <c r="AC442" s="94"/>
      <c r="AD442" s="130" t="s">
        <v>525</v>
      </c>
      <c r="AE442" s="127">
        <v>44251</v>
      </c>
      <c r="AF442" s="94" t="s">
        <v>100</v>
      </c>
    </row>
    <row r="443" spans="1:32" x14ac:dyDescent="0.3">
      <c r="A443" s="94" t="s">
        <v>1389</v>
      </c>
      <c r="B443" s="94" t="s">
        <v>7363</v>
      </c>
      <c r="D443" s="94" t="s">
        <v>49</v>
      </c>
      <c r="E443" s="94" t="s">
        <v>954</v>
      </c>
      <c r="F443" s="94" t="s">
        <v>954</v>
      </c>
      <c r="G443" s="95" t="s">
        <v>954</v>
      </c>
      <c r="H443" s="95" t="s">
        <v>1388</v>
      </c>
      <c r="I443" s="95" t="s">
        <v>600</v>
      </c>
      <c r="J443" s="94" t="s">
        <v>94</v>
      </c>
      <c r="K443" s="95">
        <v>0</v>
      </c>
      <c r="L443" s="94" t="str">
        <f t="shared" si="23"/>
        <v>E-Tow-Tow-Tow-DTM6.1-L6-Gen-0</v>
      </c>
      <c r="M443" s="94" t="s">
        <v>1389</v>
      </c>
      <c r="N443" s="130" t="s">
        <v>0</v>
      </c>
      <c r="O443" s="96">
        <v>1</v>
      </c>
      <c r="P443" s="130">
        <v>49983</v>
      </c>
      <c r="Q443" s="123">
        <f t="shared" si="21"/>
        <v>148004.41604903873</v>
      </c>
      <c r="R443" s="97">
        <v>146407.45919903874</v>
      </c>
      <c r="S443" s="97">
        <f t="shared" si="22"/>
        <v>1596.95685</v>
      </c>
      <c r="T443" s="96"/>
      <c r="U443" s="130">
        <v>300</v>
      </c>
      <c r="V443" s="130"/>
      <c r="W443" s="99"/>
      <c r="X443" s="99"/>
      <c r="Y443" s="94" t="s">
        <v>978</v>
      </c>
      <c r="Z443" s="94" t="s">
        <v>580</v>
      </c>
      <c r="AA443" s="94"/>
      <c r="AB443" s="94" t="s">
        <v>979</v>
      </c>
      <c r="AC443" s="94"/>
      <c r="AD443" s="130" t="s">
        <v>528</v>
      </c>
      <c r="AE443" s="127">
        <v>44251</v>
      </c>
      <c r="AF443" s="94" t="s">
        <v>100</v>
      </c>
    </row>
    <row r="444" spans="1:32" x14ac:dyDescent="0.3">
      <c r="A444" s="94" t="s">
        <v>1392</v>
      </c>
      <c r="B444" s="94" t="s">
        <v>7363</v>
      </c>
      <c r="D444" s="94" t="s">
        <v>49</v>
      </c>
      <c r="E444" s="94" t="s">
        <v>954</v>
      </c>
      <c r="F444" s="94" t="s">
        <v>954</v>
      </c>
      <c r="G444" s="95" t="s">
        <v>954</v>
      </c>
      <c r="H444" s="95" t="s">
        <v>1391</v>
      </c>
      <c r="I444" s="95" t="s">
        <v>586</v>
      </c>
      <c r="J444" s="94" t="s">
        <v>94</v>
      </c>
      <c r="K444" s="95">
        <v>0</v>
      </c>
      <c r="L444" s="94" t="str">
        <f t="shared" si="23"/>
        <v>E-Tow-Tow-Tow-DTM6-L12-Gen-0</v>
      </c>
      <c r="M444" s="94" t="s">
        <v>1392</v>
      </c>
      <c r="N444" s="130" t="s">
        <v>0</v>
      </c>
      <c r="O444" s="96">
        <v>1</v>
      </c>
      <c r="P444" s="130">
        <v>67940</v>
      </c>
      <c r="Q444" s="123">
        <f t="shared" si="21"/>
        <v>200992.01259229457</v>
      </c>
      <c r="R444" s="97">
        <v>198821.32959229458</v>
      </c>
      <c r="S444" s="97">
        <f t="shared" si="22"/>
        <v>2170.683</v>
      </c>
      <c r="T444" s="96"/>
      <c r="U444" s="130">
        <v>300</v>
      </c>
      <c r="V444" s="130"/>
      <c r="W444" s="99"/>
      <c r="X444" s="99"/>
      <c r="Y444" s="94" t="s">
        <v>978</v>
      </c>
      <c r="Z444" s="94" t="s">
        <v>580</v>
      </c>
      <c r="AA444" s="94"/>
      <c r="AB444" s="94" t="s">
        <v>979</v>
      </c>
      <c r="AC444" s="94"/>
      <c r="AD444" s="130" t="s">
        <v>531</v>
      </c>
      <c r="AE444" s="127">
        <v>44251</v>
      </c>
      <c r="AF444" s="94" t="s">
        <v>100</v>
      </c>
    </row>
    <row r="445" spans="1:32" x14ac:dyDescent="0.3">
      <c r="A445" s="94" t="s">
        <v>1395</v>
      </c>
      <c r="B445" s="94" t="s">
        <v>7363</v>
      </c>
      <c r="D445" s="94" t="s">
        <v>49</v>
      </c>
      <c r="E445" s="94" t="s">
        <v>954</v>
      </c>
      <c r="F445" s="94" t="s">
        <v>954</v>
      </c>
      <c r="G445" s="95" t="s">
        <v>954</v>
      </c>
      <c r="H445" s="95" t="s">
        <v>1394</v>
      </c>
      <c r="I445" s="95" t="s">
        <v>616</v>
      </c>
      <c r="J445" s="94" t="s">
        <v>94</v>
      </c>
      <c r="K445" s="95">
        <v>0</v>
      </c>
      <c r="L445" s="94" t="str">
        <f t="shared" si="23"/>
        <v>E-Tow-Tow-Tow-DTM7.3-L8-Gen-0</v>
      </c>
      <c r="M445" s="94" t="s">
        <v>1395</v>
      </c>
      <c r="N445" s="130" t="s">
        <v>0</v>
      </c>
      <c r="O445" s="96">
        <v>1</v>
      </c>
      <c r="P445" s="130">
        <v>28310</v>
      </c>
      <c r="Q445" s="123">
        <f t="shared" si="21"/>
        <v>83771.126406655923</v>
      </c>
      <c r="R445" s="97">
        <v>82866.621906655928</v>
      </c>
      <c r="S445" s="97">
        <f t="shared" si="22"/>
        <v>904.50450000000001</v>
      </c>
      <c r="T445" s="96"/>
      <c r="U445" s="130">
        <v>300</v>
      </c>
      <c r="V445" s="130"/>
      <c r="W445" s="99"/>
      <c r="X445" s="99"/>
      <c r="Y445" s="94" t="s">
        <v>978</v>
      </c>
      <c r="Z445" s="94" t="s">
        <v>580</v>
      </c>
      <c r="AA445" s="94"/>
      <c r="AB445" s="94" t="s">
        <v>979</v>
      </c>
      <c r="AC445" s="94"/>
      <c r="AD445" s="130" t="s">
        <v>534</v>
      </c>
      <c r="AE445" s="127">
        <v>44251</v>
      </c>
      <c r="AF445" s="94" t="s">
        <v>100</v>
      </c>
    </row>
    <row r="446" spans="1:32" x14ac:dyDescent="0.3">
      <c r="A446" s="94" t="s">
        <v>1398</v>
      </c>
      <c r="B446" s="94" t="s">
        <v>7363</v>
      </c>
      <c r="D446" s="94" t="s">
        <v>49</v>
      </c>
      <c r="E446" s="94" t="s">
        <v>954</v>
      </c>
      <c r="F446" s="94" t="s">
        <v>954</v>
      </c>
      <c r="G446" s="95" t="s">
        <v>954</v>
      </c>
      <c r="H446" s="95" t="s">
        <v>1397</v>
      </c>
      <c r="I446" s="95" t="s">
        <v>586</v>
      </c>
      <c r="J446" s="94" t="s">
        <v>94</v>
      </c>
      <c r="K446" s="95">
        <v>0</v>
      </c>
      <c r="L446" s="94" t="str">
        <f t="shared" si="23"/>
        <v>E-Tow-Tow-Tow-DTSTD-L12-Gen-0</v>
      </c>
      <c r="M446" s="94" t="s">
        <v>1398</v>
      </c>
      <c r="N446" s="130" t="s">
        <v>0</v>
      </c>
      <c r="O446" s="96">
        <v>1</v>
      </c>
      <c r="P446" s="130">
        <v>77340</v>
      </c>
      <c r="Q446" s="123">
        <f t="shared" si="21"/>
        <v>228816.94492171385</v>
      </c>
      <c r="R446" s="97">
        <v>226345.93192171384</v>
      </c>
      <c r="S446" s="97">
        <f t="shared" si="22"/>
        <v>2471.0129999999999</v>
      </c>
      <c r="T446" s="96"/>
      <c r="U446" s="130">
        <v>300</v>
      </c>
      <c r="V446" s="130"/>
      <c r="W446" s="99"/>
      <c r="X446" s="99"/>
      <c r="Y446" s="94" t="s">
        <v>978</v>
      </c>
      <c r="Z446" s="94" t="s">
        <v>580</v>
      </c>
      <c r="AA446" s="94"/>
      <c r="AB446" s="94" t="s">
        <v>979</v>
      </c>
      <c r="AC446" s="94"/>
      <c r="AD446" s="130" t="s">
        <v>537</v>
      </c>
      <c r="AE446" s="127">
        <v>44251</v>
      </c>
      <c r="AF446" s="94" t="s">
        <v>100</v>
      </c>
    </row>
    <row r="447" spans="1:32" x14ac:dyDescent="0.3">
      <c r="A447" s="94" t="s">
        <v>1400</v>
      </c>
      <c r="B447" s="94" t="s">
        <v>7363</v>
      </c>
      <c r="D447" s="94" t="s">
        <v>49</v>
      </c>
      <c r="E447" s="94" t="s">
        <v>954</v>
      </c>
      <c r="F447" s="94" t="s">
        <v>954</v>
      </c>
      <c r="G447" s="95" t="s">
        <v>954</v>
      </c>
      <c r="H447" s="95" t="s">
        <v>1397</v>
      </c>
      <c r="I447" s="95" t="s">
        <v>600</v>
      </c>
      <c r="J447" s="94" t="s">
        <v>94</v>
      </c>
      <c r="K447" s="95">
        <v>0</v>
      </c>
      <c r="L447" s="94" t="str">
        <f t="shared" si="23"/>
        <v>E-Tow-Tow-Tow-DTSTD-L6-Gen-0</v>
      </c>
      <c r="M447" s="94" t="s">
        <v>1400</v>
      </c>
      <c r="N447" s="130" t="s">
        <v>0</v>
      </c>
      <c r="O447" s="96">
        <v>1</v>
      </c>
      <c r="P447" s="130">
        <v>60809</v>
      </c>
      <c r="Q447" s="123">
        <f t="shared" si="21"/>
        <v>179974.31793603109</v>
      </c>
      <c r="R447" s="97">
        <v>178031.47038603108</v>
      </c>
      <c r="S447" s="97">
        <f t="shared" si="22"/>
        <v>1942.84755</v>
      </c>
      <c r="T447" s="96"/>
      <c r="U447" s="130">
        <v>300</v>
      </c>
      <c r="V447" s="130"/>
      <c r="W447" s="99"/>
      <c r="X447" s="99"/>
      <c r="Y447" s="94" t="s">
        <v>978</v>
      </c>
      <c r="Z447" s="94" t="s">
        <v>580</v>
      </c>
      <c r="AA447" s="94"/>
      <c r="AB447" s="94" t="s">
        <v>979</v>
      </c>
      <c r="AC447" s="94"/>
      <c r="AD447" s="130" t="s">
        <v>540</v>
      </c>
      <c r="AE447" s="127">
        <v>44251</v>
      </c>
      <c r="AF447" s="94" t="s">
        <v>100</v>
      </c>
    </row>
    <row r="448" spans="1:32" x14ac:dyDescent="0.3">
      <c r="A448" s="94" t="s">
        <v>1402</v>
      </c>
      <c r="B448" s="94" t="s">
        <v>7363</v>
      </c>
      <c r="D448" s="94" t="s">
        <v>49</v>
      </c>
      <c r="E448" s="94" t="s">
        <v>954</v>
      </c>
      <c r="F448" s="94" t="s">
        <v>954</v>
      </c>
      <c r="G448" s="95" t="s">
        <v>954</v>
      </c>
      <c r="H448" s="95" t="s">
        <v>1397</v>
      </c>
      <c r="I448" s="95" t="s">
        <v>616</v>
      </c>
      <c r="J448" s="94" t="s">
        <v>94</v>
      </c>
      <c r="K448" s="95">
        <v>0</v>
      </c>
      <c r="L448" s="94" t="str">
        <f t="shared" si="23"/>
        <v>E-Tow-Tow-Tow-DTSTD-L8-Gen-0</v>
      </c>
      <c r="M448" s="94" t="s">
        <v>1402</v>
      </c>
      <c r="N448" s="130" t="s">
        <v>0</v>
      </c>
      <c r="O448" s="96">
        <v>1</v>
      </c>
      <c r="P448" s="130">
        <v>35450</v>
      </c>
      <c r="Q448" s="123">
        <f t="shared" si="21"/>
        <v>105081.92353131749</v>
      </c>
      <c r="R448" s="97">
        <v>103949.29603131748</v>
      </c>
      <c r="S448" s="97">
        <f t="shared" si="22"/>
        <v>1132.6275000000001</v>
      </c>
      <c r="T448" s="96"/>
      <c r="U448" s="130">
        <v>300</v>
      </c>
      <c r="V448" s="130"/>
      <c r="W448" s="99"/>
      <c r="X448" s="99"/>
      <c r="Y448" s="94" t="s">
        <v>978</v>
      </c>
      <c r="Z448" s="94" t="s">
        <v>580</v>
      </c>
      <c r="AA448" s="94"/>
      <c r="AB448" s="94" t="s">
        <v>979</v>
      </c>
      <c r="AC448" s="94"/>
      <c r="AD448" s="130" t="s">
        <v>543</v>
      </c>
      <c r="AE448" s="127">
        <v>44251</v>
      </c>
      <c r="AF448" s="94" t="s">
        <v>100</v>
      </c>
    </row>
    <row r="449" spans="1:32" x14ac:dyDescent="0.3">
      <c r="A449" s="94" t="s">
        <v>1405</v>
      </c>
      <c r="B449" s="94" t="s">
        <v>7363</v>
      </c>
      <c r="D449" s="94" t="s">
        <v>49</v>
      </c>
      <c r="E449" s="94" t="s">
        <v>954</v>
      </c>
      <c r="F449" s="94" t="s">
        <v>954</v>
      </c>
      <c r="G449" s="95" t="s">
        <v>954</v>
      </c>
      <c r="H449" s="95" t="s">
        <v>1404</v>
      </c>
      <c r="I449" s="95" t="s">
        <v>600</v>
      </c>
      <c r="J449" s="94" t="s">
        <v>94</v>
      </c>
      <c r="K449" s="95">
        <v>0</v>
      </c>
      <c r="L449" s="94" t="str">
        <f t="shared" si="23"/>
        <v>E-Tow-Tow-Tow-SF606.-L6-Gen-0</v>
      </c>
      <c r="M449" s="94" t="s">
        <v>1405</v>
      </c>
      <c r="N449" s="130" t="s">
        <v>0</v>
      </c>
      <c r="O449" s="96">
        <v>1</v>
      </c>
      <c r="P449" s="130">
        <v>63266</v>
      </c>
      <c r="Q449" s="123">
        <f t="shared" si="21"/>
        <v>187373.19204598304</v>
      </c>
      <c r="R449" s="97">
        <v>185351.84334598304</v>
      </c>
      <c r="S449" s="97">
        <f t="shared" si="22"/>
        <v>2021.3486999999998</v>
      </c>
      <c r="T449" s="96"/>
      <c r="U449" s="130">
        <v>300</v>
      </c>
      <c r="V449" s="130"/>
      <c r="W449" s="99"/>
      <c r="X449" s="99"/>
      <c r="Y449" s="94" t="s">
        <v>978</v>
      </c>
      <c r="Z449" s="94" t="s">
        <v>580</v>
      </c>
      <c r="AA449" s="94"/>
      <c r="AB449" s="94" t="s">
        <v>979</v>
      </c>
      <c r="AC449" s="94"/>
      <c r="AD449" s="130" t="s">
        <v>546</v>
      </c>
      <c r="AE449" s="127">
        <v>44251</v>
      </c>
      <c r="AF449" s="94" t="s">
        <v>100</v>
      </c>
    </row>
    <row r="450" spans="1:32" x14ac:dyDescent="0.3">
      <c r="A450" s="94" t="s">
        <v>1408</v>
      </c>
      <c r="B450" s="94" t="s">
        <v>7363</v>
      </c>
      <c r="D450" s="94" t="s">
        <v>49</v>
      </c>
      <c r="E450" s="94" t="s">
        <v>954</v>
      </c>
      <c r="F450" s="94" t="s">
        <v>954</v>
      </c>
      <c r="G450" s="95" t="s">
        <v>954</v>
      </c>
      <c r="H450" s="95" t="s">
        <v>1407</v>
      </c>
      <c r="I450" s="95" t="s">
        <v>600</v>
      </c>
      <c r="J450" s="94" t="s">
        <v>94</v>
      </c>
      <c r="K450" s="95">
        <v>0</v>
      </c>
      <c r="L450" s="94" t="str">
        <f t="shared" si="23"/>
        <v>E-Tow-Tow-Tow-SF60E1-L6-Gen-0</v>
      </c>
      <c r="M450" s="94" t="s">
        <v>1408</v>
      </c>
      <c r="N450" s="130" t="s">
        <v>0</v>
      </c>
      <c r="O450" s="96">
        <v>1</v>
      </c>
      <c r="P450" s="130">
        <v>93204</v>
      </c>
      <c r="Q450" s="123">
        <f t="shared" si="21"/>
        <v>275881.37174700818</v>
      </c>
      <c r="R450" s="97">
        <v>272903.50394700817</v>
      </c>
      <c r="S450" s="97">
        <f t="shared" si="22"/>
        <v>2977.8677999999995</v>
      </c>
      <c r="T450" s="96"/>
      <c r="U450" s="130">
        <v>300</v>
      </c>
      <c r="V450" s="130"/>
      <c r="W450" s="99"/>
      <c r="X450" s="99"/>
      <c r="Y450" s="94" t="s">
        <v>978</v>
      </c>
      <c r="Z450" s="94" t="s">
        <v>580</v>
      </c>
      <c r="AA450" s="94"/>
      <c r="AB450" s="94" t="s">
        <v>979</v>
      </c>
      <c r="AC450" s="94"/>
      <c r="AD450" s="130" t="s">
        <v>549</v>
      </c>
      <c r="AE450" s="127">
        <v>44251</v>
      </c>
      <c r="AF450" s="94" t="s">
        <v>100</v>
      </c>
    </row>
    <row r="451" spans="1:32" x14ac:dyDescent="0.3">
      <c r="A451" s="94" t="s">
        <v>1411</v>
      </c>
      <c r="B451" s="94" t="s">
        <v>7363</v>
      </c>
      <c r="D451" s="94" t="s">
        <v>49</v>
      </c>
      <c r="E451" s="94" t="s">
        <v>954</v>
      </c>
      <c r="F451" s="94" t="s">
        <v>954</v>
      </c>
      <c r="G451" s="95" t="s">
        <v>954</v>
      </c>
      <c r="H451" s="95" t="s">
        <v>1410</v>
      </c>
      <c r="I451" s="95" t="s">
        <v>600</v>
      </c>
      <c r="J451" s="94" t="s">
        <v>94</v>
      </c>
      <c r="K451" s="95">
        <v>0</v>
      </c>
      <c r="L451" s="94" t="str">
        <f t="shared" si="23"/>
        <v>E-Tow-Tow-Tow-SF60E3-L6-Gen-0</v>
      </c>
      <c r="M451" s="94" t="s">
        <v>1411</v>
      </c>
      <c r="N451" s="130" t="s">
        <v>0</v>
      </c>
      <c r="O451" s="96">
        <v>1</v>
      </c>
      <c r="P451" s="130">
        <v>79820</v>
      </c>
      <c r="Q451" s="123">
        <f t="shared" ref="Q451:Q503" si="24">SUM(R451:T451)</f>
        <v>236216.55388166581</v>
      </c>
      <c r="R451" s="97">
        <v>233666.3048816658</v>
      </c>
      <c r="S451" s="97">
        <f t="shared" ref="S451:S503" si="25">((U451*(P451/1000))*0.1065)+((V451*(P451/1000))*0.00903)</f>
        <v>2550.2489999999993</v>
      </c>
      <c r="T451" s="96"/>
      <c r="U451" s="130">
        <v>300</v>
      </c>
      <c r="V451" s="130"/>
      <c r="W451" s="99"/>
      <c r="X451" s="99"/>
      <c r="Y451" s="94" t="s">
        <v>978</v>
      </c>
      <c r="Z451" s="94" t="s">
        <v>580</v>
      </c>
      <c r="AA451" s="94"/>
      <c r="AB451" s="94" t="s">
        <v>979</v>
      </c>
      <c r="AC451" s="94"/>
      <c r="AD451" s="130" t="s">
        <v>552</v>
      </c>
      <c r="AE451" s="127">
        <v>44251</v>
      </c>
      <c r="AF451" s="94" t="s">
        <v>100</v>
      </c>
    </row>
    <row r="452" spans="1:32" x14ac:dyDescent="0.3">
      <c r="A452" s="94" t="s">
        <v>1414</v>
      </c>
      <c r="B452" s="94" t="s">
        <v>7363</v>
      </c>
      <c r="D452" s="94" t="s">
        <v>49</v>
      </c>
      <c r="E452" s="94" t="s">
        <v>954</v>
      </c>
      <c r="F452" s="94" t="s">
        <v>954</v>
      </c>
      <c r="G452" s="95" t="s">
        <v>954</v>
      </c>
      <c r="H452" s="95" t="s">
        <v>1413</v>
      </c>
      <c r="I452" s="95" t="s">
        <v>600</v>
      </c>
      <c r="J452" s="94" t="s">
        <v>94</v>
      </c>
      <c r="K452" s="95">
        <v>0</v>
      </c>
      <c r="L452" s="94" t="str">
        <f t="shared" si="23"/>
        <v>E-Tow-Tow-Tow-SF60E6-L6-Gen-0</v>
      </c>
      <c r="M452" s="94" t="s">
        <v>1414</v>
      </c>
      <c r="N452" s="130" t="s">
        <v>0</v>
      </c>
      <c r="O452" s="96">
        <v>1</v>
      </c>
      <c r="P452" s="130">
        <v>89473</v>
      </c>
      <c r="Q452" s="123">
        <f t="shared" si="24"/>
        <v>264928.01431627932</v>
      </c>
      <c r="R452" s="97">
        <v>262069.3519662793</v>
      </c>
      <c r="S452" s="97">
        <f t="shared" si="25"/>
        <v>2858.6623500000001</v>
      </c>
      <c r="T452" s="96"/>
      <c r="U452" s="130">
        <v>300</v>
      </c>
      <c r="V452" s="130"/>
      <c r="W452" s="99"/>
      <c r="X452" s="99"/>
      <c r="Y452" s="94" t="s">
        <v>978</v>
      </c>
      <c r="Z452" s="94" t="s">
        <v>580</v>
      </c>
      <c r="AA452" s="94"/>
      <c r="AB452" s="94" t="s">
        <v>979</v>
      </c>
      <c r="AC452" s="94"/>
      <c r="AD452" s="130" t="s">
        <v>555</v>
      </c>
      <c r="AE452" s="127">
        <v>44251</v>
      </c>
      <c r="AF452" s="94" t="s">
        <v>100</v>
      </c>
    </row>
    <row r="453" spans="1:32" x14ac:dyDescent="0.3">
      <c r="A453" s="94" t="s">
        <v>1417</v>
      </c>
      <c r="B453" s="94" t="s">
        <v>7363</v>
      </c>
      <c r="D453" s="94" t="s">
        <v>49</v>
      </c>
      <c r="E453" s="94" t="s">
        <v>954</v>
      </c>
      <c r="F453" s="94" t="s">
        <v>954</v>
      </c>
      <c r="G453" s="95" t="s">
        <v>954</v>
      </c>
      <c r="H453" s="95" t="s">
        <v>1416</v>
      </c>
      <c r="I453" s="95" t="s">
        <v>600</v>
      </c>
      <c r="J453" s="94" t="s">
        <v>94</v>
      </c>
      <c r="K453" s="95">
        <v>0</v>
      </c>
      <c r="L453" s="94" t="str">
        <f t="shared" si="23"/>
        <v>E-Tow-Tow-Tow-SF60E9-L6-Gen-0</v>
      </c>
      <c r="M453" s="94" t="s">
        <v>1417</v>
      </c>
      <c r="N453" s="130" t="s">
        <v>0</v>
      </c>
      <c r="O453" s="96">
        <v>1</v>
      </c>
      <c r="P453" s="130">
        <v>93204</v>
      </c>
      <c r="Q453" s="123">
        <f t="shared" si="24"/>
        <v>275881.37174700818</v>
      </c>
      <c r="R453" s="97">
        <v>272903.50394700817</v>
      </c>
      <c r="S453" s="97">
        <f t="shared" si="25"/>
        <v>2977.8677999999995</v>
      </c>
      <c r="T453" s="96"/>
      <c r="U453" s="130">
        <v>300</v>
      </c>
      <c r="V453" s="130"/>
      <c r="W453" s="99"/>
      <c r="X453" s="99"/>
      <c r="Y453" s="94" t="s">
        <v>978</v>
      </c>
      <c r="Z453" s="94" t="s">
        <v>580</v>
      </c>
      <c r="AA453" s="94"/>
      <c r="AB453" s="94" t="s">
        <v>979</v>
      </c>
      <c r="AC453" s="94"/>
      <c r="AD453" s="130" t="s">
        <v>558</v>
      </c>
      <c r="AE453" s="127">
        <v>44251</v>
      </c>
      <c r="AF453" s="94" t="s">
        <v>100</v>
      </c>
    </row>
    <row r="454" spans="1:32" x14ac:dyDescent="0.3">
      <c r="A454" s="94" t="s">
        <v>1420</v>
      </c>
      <c r="B454" s="94" t="s">
        <v>7363</v>
      </c>
      <c r="D454" s="94" t="s">
        <v>49</v>
      </c>
      <c r="E454" s="94" t="s">
        <v>954</v>
      </c>
      <c r="F454" s="94" t="s">
        <v>954</v>
      </c>
      <c r="G454" s="95" t="s">
        <v>954</v>
      </c>
      <c r="H454" s="95" t="s">
        <v>1419</v>
      </c>
      <c r="I454" s="95" t="s">
        <v>600</v>
      </c>
      <c r="J454" s="94" t="s">
        <v>94</v>
      </c>
      <c r="K454" s="95">
        <v>0</v>
      </c>
      <c r="L454" s="94" t="str">
        <f t="shared" si="23"/>
        <v>E-Tow-Tow-Tow-SF60M3-L6-Gen-0</v>
      </c>
      <c r="M454" s="94" t="s">
        <v>1420</v>
      </c>
      <c r="N454" s="130" t="s">
        <v>0</v>
      </c>
      <c r="O454" s="96">
        <v>1</v>
      </c>
      <c r="P454" s="130">
        <v>68499</v>
      </c>
      <c r="Q454" s="123">
        <f t="shared" si="24"/>
        <v>202766.76215268305</v>
      </c>
      <c r="R454" s="97">
        <v>200578.21910268304</v>
      </c>
      <c r="S454" s="97">
        <f t="shared" si="25"/>
        <v>2188.5430499999998</v>
      </c>
      <c r="T454" s="96"/>
      <c r="U454" s="130">
        <v>300</v>
      </c>
      <c r="V454" s="130"/>
      <c r="W454" s="99"/>
      <c r="X454" s="99"/>
      <c r="Y454" s="94" t="s">
        <v>978</v>
      </c>
      <c r="Z454" s="94" t="s">
        <v>580</v>
      </c>
      <c r="AA454" s="94"/>
      <c r="AB454" s="94" t="s">
        <v>979</v>
      </c>
      <c r="AC454" s="94"/>
      <c r="AD454" s="130" t="s">
        <v>561</v>
      </c>
      <c r="AE454" s="127">
        <v>44251</v>
      </c>
      <c r="AF454" s="94" t="s">
        <v>100</v>
      </c>
    </row>
    <row r="455" spans="1:32" x14ac:dyDescent="0.3">
      <c r="A455" s="94" t="s">
        <v>1423</v>
      </c>
      <c r="B455" s="94" t="s">
        <v>7363</v>
      </c>
      <c r="D455" s="94" t="s">
        <v>49</v>
      </c>
      <c r="E455" s="94" t="s">
        <v>954</v>
      </c>
      <c r="F455" s="94" t="s">
        <v>954</v>
      </c>
      <c r="G455" s="95" t="s">
        <v>954</v>
      </c>
      <c r="H455" s="95" t="s">
        <v>1422</v>
      </c>
      <c r="I455" s="95" t="s">
        <v>600</v>
      </c>
      <c r="J455" s="94" t="s">
        <v>94</v>
      </c>
      <c r="K455" s="95">
        <v>0</v>
      </c>
      <c r="L455" s="94" t="str">
        <f t="shared" si="23"/>
        <v>E-Tow-Tow-Tow-SF60ST-L6-Gen-0</v>
      </c>
      <c r="M455" s="94" t="s">
        <v>1423</v>
      </c>
      <c r="N455" s="130" t="s">
        <v>0</v>
      </c>
      <c r="O455" s="96">
        <v>1</v>
      </c>
      <c r="P455" s="130">
        <v>75723</v>
      </c>
      <c r="Q455" s="123">
        <f t="shared" si="24"/>
        <v>224080.24307734461</v>
      </c>
      <c r="R455" s="97">
        <v>221660.89322734461</v>
      </c>
      <c r="S455" s="97">
        <f t="shared" si="25"/>
        <v>2419.3498500000001</v>
      </c>
      <c r="T455" s="96"/>
      <c r="U455" s="130">
        <v>300</v>
      </c>
      <c r="V455" s="130"/>
      <c r="W455" s="99"/>
      <c r="X455" s="99"/>
      <c r="Y455" s="94" t="s">
        <v>978</v>
      </c>
      <c r="Z455" s="94" t="s">
        <v>580</v>
      </c>
      <c r="AA455" s="94"/>
      <c r="AB455" s="94" t="s">
        <v>979</v>
      </c>
      <c r="AC455" s="94"/>
      <c r="AD455" s="130" t="s">
        <v>564</v>
      </c>
      <c r="AE455" s="127">
        <v>44251</v>
      </c>
      <c r="AF455" s="94" t="s">
        <v>100</v>
      </c>
    </row>
    <row r="456" spans="1:32" x14ac:dyDescent="0.3">
      <c r="A456" s="94" t="s">
        <v>1426</v>
      </c>
      <c r="B456" s="94" t="s">
        <v>7363</v>
      </c>
      <c r="D456" s="94" t="s">
        <v>49</v>
      </c>
      <c r="E456" s="94" t="s">
        <v>954</v>
      </c>
      <c r="F456" s="94" t="s">
        <v>954</v>
      </c>
      <c r="G456" s="95" t="s">
        <v>954</v>
      </c>
      <c r="H456" s="95" t="s">
        <v>1425</v>
      </c>
      <c r="I456" s="95" t="s">
        <v>616</v>
      </c>
      <c r="J456" s="94" t="s">
        <v>94</v>
      </c>
      <c r="K456" s="95">
        <v>0</v>
      </c>
      <c r="L456" s="94" t="str">
        <f t="shared" si="23"/>
        <v>E-Tow-Tow-Tow-STE11-L8-Gen-0</v>
      </c>
      <c r="M456" s="94" t="s">
        <v>1426</v>
      </c>
      <c r="N456" s="130" t="s">
        <v>0</v>
      </c>
      <c r="O456" s="96">
        <v>1</v>
      </c>
      <c r="P456" s="130">
        <v>33010</v>
      </c>
      <c r="Q456" s="123">
        <f t="shared" si="24"/>
        <v>97683.592571365574</v>
      </c>
      <c r="R456" s="97">
        <v>96628.923071365571</v>
      </c>
      <c r="S456" s="97">
        <f t="shared" si="25"/>
        <v>1054.6695</v>
      </c>
      <c r="T456" s="96"/>
      <c r="U456" s="130">
        <v>300</v>
      </c>
      <c r="V456" s="130"/>
      <c r="W456" s="99"/>
      <c r="X456" s="99"/>
      <c r="Y456" s="94" t="s">
        <v>978</v>
      </c>
      <c r="Z456" s="94" t="s">
        <v>580</v>
      </c>
      <c r="AA456" s="94"/>
      <c r="AB456" s="94" t="s">
        <v>979</v>
      </c>
      <c r="AC456" s="94"/>
      <c r="AD456" s="130" t="s">
        <v>567</v>
      </c>
      <c r="AE456" s="127">
        <v>44251</v>
      </c>
      <c r="AF456" s="94" t="s">
        <v>100</v>
      </c>
    </row>
    <row r="457" spans="1:32" x14ac:dyDescent="0.3">
      <c r="A457" s="94" t="s">
        <v>1429</v>
      </c>
      <c r="B457" s="94" t="s">
        <v>7363</v>
      </c>
      <c r="D457" s="94" t="s">
        <v>49</v>
      </c>
      <c r="E457" s="94" t="s">
        <v>954</v>
      </c>
      <c r="F457" s="94" t="s">
        <v>954</v>
      </c>
      <c r="G457" s="95" t="s">
        <v>954</v>
      </c>
      <c r="H457" s="95" t="s">
        <v>1428</v>
      </c>
      <c r="I457" s="95" t="s">
        <v>616</v>
      </c>
      <c r="J457" s="94" t="s">
        <v>94</v>
      </c>
      <c r="K457" s="95">
        <v>0</v>
      </c>
      <c r="L457" s="94" t="str">
        <f t="shared" si="23"/>
        <v>E-Tow-Tow-Tow-STE3.7-L8-Gen-0</v>
      </c>
      <c r="M457" s="94" t="s">
        <v>1429</v>
      </c>
      <c r="N457" s="130" t="s">
        <v>0</v>
      </c>
      <c r="O457" s="96">
        <v>1</v>
      </c>
      <c r="P457" s="130">
        <v>25955</v>
      </c>
      <c r="Q457" s="123">
        <f t="shared" si="24"/>
        <v>76961.141033500142</v>
      </c>
      <c r="R457" s="97">
        <v>76131.878783500142</v>
      </c>
      <c r="S457" s="97">
        <f t="shared" si="25"/>
        <v>829.26224999999988</v>
      </c>
      <c r="T457" s="96"/>
      <c r="U457" s="130">
        <v>300</v>
      </c>
      <c r="V457" s="130"/>
      <c r="W457" s="99"/>
      <c r="X457" s="99"/>
      <c r="Y457" s="94" t="s">
        <v>978</v>
      </c>
      <c r="Z457" s="94" t="s">
        <v>580</v>
      </c>
      <c r="AA457" s="94"/>
      <c r="AB457" s="94" t="s">
        <v>979</v>
      </c>
      <c r="AC457" s="94"/>
      <c r="AD457" s="130" t="s">
        <v>570</v>
      </c>
      <c r="AE457" s="127">
        <v>44251</v>
      </c>
      <c r="AF457" s="94" t="s">
        <v>100</v>
      </c>
    </row>
    <row r="458" spans="1:32" x14ac:dyDescent="0.3">
      <c r="A458" s="94" t="s">
        <v>1432</v>
      </c>
      <c r="B458" s="94" t="s">
        <v>7363</v>
      </c>
      <c r="D458" s="94" t="s">
        <v>49</v>
      </c>
      <c r="E458" s="94" t="s">
        <v>954</v>
      </c>
      <c r="F458" s="94" t="s">
        <v>954</v>
      </c>
      <c r="G458" s="95" t="s">
        <v>954</v>
      </c>
      <c r="H458" s="95" t="s">
        <v>1431</v>
      </c>
      <c r="I458" s="95" t="s">
        <v>616</v>
      </c>
      <c r="J458" s="94" t="s">
        <v>94</v>
      </c>
      <c r="K458" s="95">
        <v>0</v>
      </c>
      <c r="L458" s="94" t="str">
        <f>LEFT(D458,1) &amp; "-" &amp;LEFT(E458,3)&amp; "-" &amp;LEFT(F458,3) &amp; "-" &amp;LEFT(G458,3) &amp;"-" &amp;LEFT(H458,6) &amp;  "-" &amp; LEFT(I458,3)&amp;"-" &amp;LEFT(J458, 3)&amp;"-" &amp;LEFT(K458,1)</f>
        <v>E-Tow-Tow-Tow-STE7.3-L8-Gen-0</v>
      </c>
      <c r="M458" s="94" t="s">
        <v>1432</v>
      </c>
      <c r="N458" s="130" t="s">
        <v>0</v>
      </c>
      <c r="O458" s="96">
        <v>1</v>
      </c>
      <c r="P458" s="130">
        <v>28395</v>
      </c>
      <c r="Q458" s="123">
        <f t="shared" si="24"/>
        <v>84066.657075053998</v>
      </c>
      <c r="R458" s="97">
        <v>83159.436825053999</v>
      </c>
      <c r="S458" s="97">
        <f t="shared" si="25"/>
        <v>907.22024999999996</v>
      </c>
      <c r="T458" s="96"/>
      <c r="U458" s="130">
        <v>300</v>
      </c>
      <c r="V458" s="130"/>
      <c r="W458" s="99"/>
      <c r="X458" s="99"/>
      <c r="Y458" s="94" t="s">
        <v>978</v>
      </c>
      <c r="Z458" s="94" t="s">
        <v>580</v>
      </c>
      <c r="AA458" s="94"/>
      <c r="AB458" s="94" t="s">
        <v>979</v>
      </c>
      <c r="AC458" s="94"/>
      <c r="AD458" s="130" t="s">
        <v>573</v>
      </c>
      <c r="AE458" s="127">
        <v>44251</v>
      </c>
      <c r="AF458" s="94" t="s">
        <v>100</v>
      </c>
    </row>
    <row r="459" spans="1:32" x14ac:dyDescent="0.3">
      <c r="A459" s="94" t="s">
        <v>1435</v>
      </c>
      <c r="B459" s="94" t="s">
        <v>7363</v>
      </c>
      <c r="D459" s="94" t="s">
        <v>49</v>
      </c>
      <c r="E459" s="94" t="s">
        <v>954</v>
      </c>
      <c r="F459" s="94" t="s">
        <v>954</v>
      </c>
      <c r="G459" s="95" t="s">
        <v>954</v>
      </c>
      <c r="H459" s="95" t="s">
        <v>1434</v>
      </c>
      <c r="I459" s="95" t="s">
        <v>616</v>
      </c>
      <c r="J459" s="94" t="s">
        <v>94</v>
      </c>
      <c r="K459" s="95">
        <v>0</v>
      </c>
      <c r="L459" s="94" t="str">
        <f>LEFT(D459,1) &amp; "-" &amp;LEFT(E459,3)&amp; "-" &amp;LEFT(F459,3) &amp; "-" &amp;LEFT(G459,3) &amp;"-" &amp;LEFT(H459,6) &amp;  "-" &amp; LEFT(I459,3)&amp;"-" &amp;LEFT(J459, 3)&amp;"-" &amp;LEFT(K459,1)</f>
        <v>E-Tow-Tow-Tow-STM3.7-L8-Gen-0</v>
      </c>
      <c r="M459" s="94" t="s">
        <v>1435</v>
      </c>
      <c r="N459" s="130" t="s">
        <v>0</v>
      </c>
      <c r="O459" s="96">
        <v>1</v>
      </c>
      <c r="P459" s="130">
        <v>19080</v>
      </c>
      <c r="Q459" s="123">
        <f t="shared" si="24"/>
        <v>56537.255414032785</v>
      </c>
      <c r="R459" s="97">
        <v>55927.649414032785</v>
      </c>
      <c r="S459" s="97">
        <f t="shared" si="25"/>
        <v>609.60599999999988</v>
      </c>
      <c r="T459" s="96"/>
      <c r="U459" s="130">
        <v>300</v>
      </c>
      <c r="V459" s="130"/>
      <c r="W459" s="99"/>
      <c r="X459" s="99"/>
      <c r="Y459" s="94" t="s">
        <v>978</v>
      </c>
      <c r="Z459" s="94" t="s">
        <v>580</v>
      </c>
      <c r="AA459" s="94"/>
      <c r="AB459" s="94" t="s">
        <v>979</v>
      </c>
      <c r="AC459" s="47"/>
      <c r="AD459" s="130" t="s">
        <v>1658</v>
      </c>
      <c r="AE459" s="127">
        <v>44251</v>
      </c>
      <c r="AF459" s="94" t="s">
        <v>100</v>
      </c>
    </row>
    <row r="460" spans="1:32" x14ac:dyDescent="0.3">
      <c r="A460" s="94" t="s">
        <v>1438</v>
      </c>
      <c r="B460" s="94" t="s">
        <v>7363</v>
      </c>
      <c r="D460" s="94" t="s">
        <v>49</v>
      </c>
      <c r="E460" s="94" t="s">
        <v>954</v>
      </c>
      <c r="F460" s="94" t="s">
        <v>954</v>
      </c>
      <c r="G460" s="95" t="s">
        <v>954</v>
      </c>
      <c r="H460" s="95" t="s">
        <v>1437</v>
      </c>
      <c r="I460" s="95" t="s">
        <v>616</v>
      </c>
      <c r="J460" s="94" t="s">
        <v>94</v>
      </c>
      <c r="K460" s="95">
        <v>0</v>
      </c>
      <c r="L460" s="94" t="str">
        <f>LEFT(D460,1) &amp; "-" &amp;LEFT(E460,3)&amp; "-" &amp;LEFT(F460,3) &amp; "-" &amp;LEFT(G460,3) &amp;"-" &amp;LEFT(H460,6) &amp;  "-" &amp; LEFT(I460,3)&amp;"-" &amp;LEFT(J460, 3)&amp;"-" &amp;LEFT(K460,1)</f>
        <v>E-Tow-Tow-Tow-STM7.3-L8-Gen-0</v>
      </c>
      <c r="M460" s="94" t="s">
        <v>1438</v>
      </c>
      <c r="N460" s="130" t="s">
        <v>0</v>
      </c>
      <c r="O460" s="96">
        <v>1</v>
      </c>
      <c r="P460" s="130">
        <v>16640</v>
      </c>
      <c r="Q460" s="123">
        <f t="shared" si="24"/>
        <v>49138.924454080858</v>
      </c>
      <c r="R460" s="97">
        <v>48607.276454080857</v>
      </c>
      <c r="S460" s="97">
        <f t="shared" si="25"/>
        <v>531.64800000000002</v>
      </c>
      <c r="T460" s="96"/>
      <c r="U460" s="130">
        <v>300</v>
      </c>
      <c r="V460" s="130"/>
      <c r="W460" s="99"/>
      <c r="X460" s="99"/>
      <c r="Y460" s="94" t="s">
        <v>978</v>
      </c>
      <c r="Z460" s="94" t="s">
        <v>580</v>
      </c>
      <c r="AA460" s="94"/>
      <c r="AB460" s="94" t="s">
        <v>979</v>
      </c>
      <c r="AC460" s="47"/>
      <c r="AD460" s="96" t="s">
        <v>433</v>
      </c>
      <c r="AE460" s="127">
        <v>44251</v>
      </c>
      <c r="AF460" s="94" t="s">
        <v>56</v>
      </c>
    </row>
    <row r="461" spans="1:32" x14ac:dyDescent="0.3">
      <c r="A461" s="94" t="s">
        <v>1441</v>
      </c>
      <c r="B461" s="94" t="s">
        <v>7363</v>
      </c>
      <c r="D461" s="94" t="s">
        <v>49</v>
      </c>
      <c r="E461" s="94" t="s">
        <v>954</v>
      </c>
      <c r="F461" s="94" t="s">
        <v>954</v>
      </c>
      <c r="G461" s="95" t="s">
        <v>954</v>
      </c>
      <c r="H461" s="95" t="s">
        <v>1440</v>
      </c>
      <c r="I461" s="95" t="s">
        <v>600</v>
      </c>
      <c r="J461" s="94" t="s">
        <v>94</v>
      </c>
      <c r="K461" s="95">
        <v>0</v>
      </c>
      <c r="L461" s="94" t="str">
        <f>LEFT(D461,1) &amp; "-" &amp;LEFT(E461,3)&amp; "-" &amp;LEFT(F461,3) &amp; "-" &amp;LEFT(G461,3) &amp;"-" &amp;LEFT(H461,6) &amp;  "-" &amp; LEFT(I461,3)&amp;"-" &amp;LEFT(J461, 3)&amp;"-" &amp;LEFT(K461,1)</f>
        <v>E-Tow-Tow-Tow-STSTD-L6-Gen-0</v>
      </c>
      <c r="M461" s="94" t="s">
        <v>1441</v>
      </c>
      <c r="N461" s="130" t="s">
        <v>0</v>
      </c>
      <c r="O461" s="96">
        <v>1</v>
      </c>
      <c r="P461" s="130">
        <v>43425</v>
      </c>
      <c r="Q461" s="123">
        <f t="shared" si="24"/>
        <v>128469.10333476601</v>
      </c>
      <c r="R461" s="97">
        <v>127081.67458476601</v>
      </c>
      <c r="S461" s="97">
        <f t="shared" si="25"/>
        <v>1387.42875</v>
      </c>
      <c r="T461" s="96"/>
      <c r="U461" s="130">
        <v>300</v>
      </c>
      <c r="V461" s="130"/>
      <c r="W461" s="99"/>
      <c r="X461" s="99"/>
      <c r="Y461" s="94" t="s">
        <v>978</v>
      </c>
      <c r="Z461" s="94" t="s">
        <v>580</v>
      </c>
      <c r="AA461" s="94"/>
      <c r="AB461" s="94" t="s">
        <v>979</v>
      </c>
      <c r="AC461" s="47"/>
      <c r="AD461" s="96" t="s">
        <v>436</v>
      </c>
      <c r="AE461" s="127">
        <v>44251</v>
      </c>
      <c r="AF461" s="94" t="s">
        <v>56</v>
      </c>
    </row>
    <row r="462" spans="1:32" x14ac:dyDescent="0.3">
      <c r="A462" s="94" t="s">
        <v>1443</v>
      </c>
      <c r="B462" s="94" t="s">
        <v>7363</v>
      </c>
      <c r="D462" s="94" t="s">
        <v>49</v>
      </c>
      <c r="E462" s="94" t="s">
        <v>954</v>
      </c>
      <c r="F462" s="94" t="s">
        <v>954</v>
      </c>
      <c r="G462" s="95" t="s">
        <v>954</v>
      </c>
      <c r="H462" s="95" t="s">
        <v>1440</v>
      </c>
      <c r="I462" s="95" t="s">
        <v>616</v>
      </c>
      <c r="J462" s="94" t="s">
        <v>94</v>
      </c>
      <c r="K462" s="95">
        <v>0</v>
      </c>
      <c r="L462" s="94" t="str">
        <f>LEFT(D462,1) &amp; "-" &amp;LEFT(E462,3)&amp; "-" &amp;LEFT(F462,3) &amp; "-" &amp;LEFT(G462,3) &amp;"-" &amp;LEFT(H462,6) &amp;  "-" &amp; LEFT(I462,3)&amp;"-" &amp;LEFT(J462, 3)&amp;"-" &amp;LEFT(K462,1)</f>
        <v>E-Tow-Tow-Tow-STSTD-L8-Gen-0</v>
      </c>
      <c r="M462" s="94" t="s">
        <v>1443</v>
      </c>
      <c r="N462" s="130" t="s">
        <v>0</v>
      </c>
      <c r="O462" s="96">
        <v>1</v>
      </c>
      <c r="P462" s="130">
        <v>21520</v>
      </c>
      <c r="Q462" s="123">
        <f t="shared" si="24"/>
        <v>63642.771455586648</v>
      </c>
      <c r="R462" s="97">
        <v>62955.207455586649</v>
      </c>
      <c r="S462" s="97">
        <f t="shared" si="25"/>
        <v>687.56399999999996</v>
      </c>
      <c r="T462" s="96"/>
      <c r="U462" s="130">
        <v>300</v>
      </c>
      <c r="V462" s="130"/>
      <c r="W462" s="99"/>
      <c r="X462" s="99"/>
      <c r="Y462" s="94" t="s">
        <v>978</v>
      </c>
      <c r="Z462" s="94" t="s">
        <v>580</v>
      </c>
      <c r="AA462" s="94"/>
      <c r="AB462" s="94" t="s">
        <v>979</v>
      </c>
      <c r="AC462" s="47"/>
      <c r="AD462" s="96" t="s">
        <v>439</v>
      </c>
      <c r="AE462" s="127">
        <v>44251</v>
      </c>
      <c r="AF462" s="94" t="s">
        <v>56</v>
      </c>
    </row>
    <row r="463" spans="1:32" x14ac:dyDescent="0.3">
      <c r="A463" s="94" t="s">
        <v>1651</v>
      </c>
      <c r="B463" s="94" t="s">
        <v>7364</v>
      </c>
      <c r="D463" s="94" t="s">
        <v>47</v>
      </c>
      <c r="E463" s="94" t="s">
        <v>1649</v>
      </c>
      <c r="F463" s="94" t="s">
        <v>164</v>
      </c>
      <c r="G463" s="94" t="s">
        <v>1650</v>
      </c>
      <c r="H463" s="95" t="s">
        <v>7401</v>
      </c>
      <c r="I463" s="95">
        <v>200</v>
      </c>
      <c r="J463" s="95" t="s">
        <v>52</v>
      </c>
      <c r="K463" s="95">
        <v>0</v>
      </c>
      <c r="L463" s="94" t="str">
        <f>LEFT(E463,1) &amp;  "-" &amp;LEFT(G463,3) &amp;"-" &amp;LEFT(H463,6) &amp;  "-" &amp; LEFT(I463,3)&amp;"-" &amp;LEFT(J463, 3)&amp;"-" &amp;LEFT(K463,1)</f>
        <v>R-Tem-Demoli-200-Gen-0</v>
      </c>
      <c r="M463" s="94" t="s">
        <v>1651</v>
      </c>
      <c r="N463" s="94" t="s">
        <v>183</v>
      </c>
      <c r="O463" s="96"/>
      <c r="P463" s="95">
        <v>310.8</v>
      </c>
      <c r="Q463" s="123">
        <f t="shared" si="24"/>
        <v>1.8886500000000002</v>
      </c>
      <c r="R463" s="97">
        <v>0</v>
      </c>
      <c r="S463" s="97">
        <f t="shared" si="25"/>
        <v>1.6550100000000001</v>
      </c>
      <c r="T463" s="96">
        <v>0.23363999999999999</v>
      </c>
      <c r="U463" s="152">
        <v>50</v>
      </c>
      <c r="W463" s="99"/>
      <c r="X463" s="99"/>
      <c r="Y463" s="96" t="s">
        <v>71</v>
      </c>
      <c r="Z463" s="96"/>
      <c r="AA463" s="96"/>
      <c r="AB463" s="96" t="s">
        <v>1652</v>
      </c>
      <c r="AC463" s="47"/>
      <c r="AD463" s="96" t="s">
        <v>442</v>
      </c>
      <c r="AE463" s="127">
        <v>44251</v>
      </c>
      <c r="AF463" s="94" t="s">
        <v>56</v>
      </c>
    </row>
    <row r="464" spans="1:32" x14ac:dyDescent="0.3">
      <c r="A464" s="94" t="s">
        <v>1653</v>
      </c>
      <c r="B464" s="94" t="s">
        <v>7364</v>
      </c>
      <c r="D464" s="94" t="s">
        <v>47</v>
      </c>
      <c r="E464" s="94" t="s">
        <v>1649</v>
      </c>
      <c r="F464" s="94" t="s">
        <v>164</v>
      </c>
      <c r="G464" s="94" t="s">
        <v>1650</v>
      </c>
      <c r="H464" s="95" t="s">
        <v>7401</v>
      </c>
      <c r="I464" s="95">
        <v>250</v>
      </c>
      <c r="J464" s="95" t="s">
        <v>52</v>
      </c>
      <c r="K464" s="95">
        <v>0</v>
      </c>
      <c r="L464" s="94" t="str">
        <f>LEFT(E464,1) &amp;  "-" &amp;LEFT(G464,3) &amp;"-" &amp;LEFT(H464,6) &amp;  "-" &amp; LEFT(I464,3)&amp;"-" &amp;LEFT(J464, 3)&amp;"-" &amp;LEFT(K464,1)</f>
        <v>R-Tem-Demoli-250-Gen-0</v>
      </c>
      <c r="M464" s="94" t="s">
        <v>1653</v>
      </c>
      <c r="N464" s="94" t="s">
        <v>183</v>
      </c>
      <c r="O464" s="96"/>
      <c r="P464" s="95">
        <v>288.5</v>
      </c>
      <c r="Q464" s="123">
        <f t="shared" si="24"/>
        <v>1.8283124999999998</v>
      </c>
      <c r="S464" s="97">
        <f t="shared" si="25"/>
        <v>1.5362624999999999</v>
      </c>
      <c r="T464" s="96">
        <v>0.29204999999999998</v>
      </c>
      <c r="U464" s="152">
        <v>50</v>
      </c>
      <c r="W464" s="99"/>
      <c r="X464" s="99"/>
      <c r="Y464" s="145" t="s">
        <v>71</v>
      </c>
      <c r="Z464" s="96"/>
      <c r="AA464" s="96"/>
      <c r="AB464" s="96" t="s">
        <v>1652</v>
      </c>
      <c r="AC464" s="47"/>
      <c r="AD464" s="96" t="s">
        <v>445</v>
      </c>
      <c r="AE464" s="127">
        <v>44251</v>
      </c>
      <c r="AF464" s="94" t="s">
        <v>56</v>
      </c>
    </row>
    <row r="465" spans="1:32" x14ac:dyDescent="0.3">
      <c r="A465" s="94" t="s">
        <v>1654</v>
      </c>
      <c r="B465" s="94" t="s">
        <v>7364</v>
      </c>
      <c r="D465" s="94" t="s">
        <v>47</v>
      </c>
      <c r="E465" s="94" t="s">
        <v>1649</v>
      </c>
      <c r="F465" s="94" t="s">
        <v>164</v>
      </c>
      <c r="G465" s="94" t="s">
        <v>1650</v>
      </c>
      <c r="H465" s="95" t="s">
        <v>7401</v>
      </c>
      <c r="I465" s="95">
        <v>300</v>
      </c>
      <c r="J465" s="95" t="s">
        <v>52</v>
      </c>
      <c r="K465" s="95">
        <v>0</v>
      </c>
      <c r="L465" s="94" t="str">
        <f>LEFT(E465,1) &amp;  "-" &amp;LEFT(G465,3) &amp;"-" &amp;LEFT(H465,6) &amp;  "-" &amp; LEFT(I465,3)&amp;"-" &amp;LEFT(J465, 3)&amp;"-" &amp;LEFT(K465,1)</f>
        <v>R-Tem-Demoli-300-Gen-0</v>
      </c>
      <c r="M465" s="94" t="s">
        <v>1654</v>
      </c>
      <c r="N465" s="94" t="s">
        <v>183</v>
      </c>
      <c r="O465" s="96"/>
      <c r="P465" s="95">
        <v>466.2</v>
      </c>
      <c r="Q465" s="123">
        <f t="shared" si="24"/>
        <v>2.8329749999999998</v>
      </c>
      <c r="S465" s="97">
        <f t="shared" si="25"/>
        <v>2.4825149999999998</v>
      </c>
      <c r="T465" s="96">
        <v>0.35045999999999999</v>
      </c>
      <c r="U465" s="152">
        <v>50</v>
      </c>
      <c r="W465" s="99"/>
      <c r="X465" s="99"/>
      <c r="Y465" s="145" t="s">
        <v>71</v>
      </c>
      <c r="Z465" s="96"/>
      <c r="AA465" s="96"/>
      <c r="AB465" s="96" t="s">
        <v>1652</v>
      </c>
      <c r="AC465" s="47"/>
      <c r="AD465" s="96" t="s">
        <v>448</v>
      </c>
      <c r="AE465" s="127">
        <v>44251</v>
      </c>
      <c r="AF465" s="94" t="s">
        <v>56</v>
      </c>
    </row>
    <row r="466" spans="1:32" x14ac:dyDescent="0.3">
      <c r="A466" s="94" t="s">
        <v>1655</v>
      </c>
      <c r="B466" s="94" t="s">
        <v>7364</v>
      </c>
      <c r="D466" s="94" t="s">
        <v>47</v>
      </c>
      <c r="E466" s="94" t="s">
        <v>1649</v>
      </c>
      <c r="F466" s="94" t="s">
        <v>164</v>
      </c>
      <c r="G466" s="94" t="s">
        <v>1650</v>
      </c>
      <c r="H466" s="95" t="s">
        <v>7401</v>
      </c>
      <c r="I466" s="95">
        <v>500</v>
      </c>
      <c r="J466" s="95" t="s">
        <v>52</v>
      </c>
      <c r="K466" s="95">
        <v>0</v>
      </c>
      <c r="L466" s="94" t="str">
        <f>LEFT(E466,1) &amp;  "-" &amp;LEFT(G466,3) &amp;"-" &amp;LEFT(H466,6) &amp;  "-" &amp; LEFT(I466,3)&amp;"-" &amp;LEFT(J466, 3)&amp;"-" &amp;LEFT(K466,1)</f>
        <v>R-Tem-Demoli-500-Gen-0</v>
      </c>
      <c r="M466" s="94" t="s">
        <v>1655</v>
      </c>
      <c r="N466" s="94" t="s">
        <v>183</v>
      </c>
      <c r="O466" s="96"/>
      <c r="P466" s="95">
        <v>777</v>
      </c>
      <c r="Q466" s="123">
        <f t="shared" si="24"/>
        <v>4.7216250000000004</v>
      </c>
      <c r="S466" s="97">
        <f t="shared" si="25"/>
        <v>4.1375250000000001</v>
      </c>
      <c r="T466" s="96">
        <v>0.58409999999999995</v>
      </c>
      <c r="U466" s="152">
        <v>50</v>
      </c>
      <c r="W466" s="99"/>
      <c r="X466" s="99"/>
      <c r="Y466" s="145" t="s">
        <v>71</v>
      </c>
      <c r="Z466" s="96"/>
      <c r="AA466" s="96"/>
      <c r="AB466" s="96" t="s">
        <v>1652</v>
      </c>
      <c r="AC466" s="47"/>
      <c r="AD466" s="96" t="s">
        <v>451</v>
      </c>
      <c r="AE466" s="127">
        <v>44251</v>
      </c>
      <c r="AF466" s="94" t="s">
        <v>56</v>
      </c>
    </row>
    <row r="467" spans="1:32" x14ac:dyDescent="0.3">
      <c r="A467" s="130" t="s">
        <v>2202</v>
      </c>
      <c r="B467" s="94" t="s">
        <v>7364</v>
      </c>
      <c r="D467" s="139" t="s">
        <v>173</v>
      </c>
      <c r="E467" s="139" t="s">
        <v>1649</v>
      </c>
      <c r="F467" s="139" t="s">
        <v>947</v>
      </c>
      <c r="G467" s="143" t="s">
        <v>1650</v>
      </c>
      <c r="H467" s="143" t="s">
        <v>2201</v>
      </c>
      <c r="I467" s="139" t="s">
        <v>91</v>
      </c>
      <c r="J467" s="143" t="s">
        <v>52</v>
      </c>
      <c r="K467" s="143">
        <v>0</v>
      </c>
      <c r="L467" s="94" t="str">
        <f t="shared" ref="L467:L522" si="26">LEFT(D467,1) &amp; "-" &amp;LEFT(E467,3)&amp; "-" &amp;LEFT(F467,3) &amp; "-" &amp;LEFT(G467,3) &amp;"-" &amp;LEFT(H467,6) &amp;  "-" &amp; LEFT(I467,3)&amp;"-" &amp;LEFT(J467, 3)&amp;"-" &amp;LEFT(K467,1)</f>
        <v>T-Roa-Roa-Tem-200mm-Qua-Gen-0</v>
      </c>
      <c r="M467" s="130" t="s">
        <v>7472</v>
      </c>
      <c r="N467" s="130" t="s">
        <v>183</v>
      </c>
      <c r="O467" s="149"/>
      <c r="P467" s="130">
        <v>310.8</v>
      </c>
      <c r="Q467" s="123">
        <f t="shared" si="24"/>
        <v>2.5555500000000002</v>
      </c>
      <c r="R467" s="123">
        <f>0.90054-T467</f>
        <v>0.78371999999999997</v>
      </c>
      <c r="S467" s="97">
        <f t="shared" si="25"/>
        <v>1.6550100000000001</v>
      </c>
      <c r="T467" s="153">
        <v>0.11682000000000001</v>
      </c>
      <c r="U467" s="130">
        <v>50</v>
      </c>
      <c r="V467" s="130"/>
      <c r="W467" s="99"/>
      <c r="X467" s="99"/>
      <c r="Y467" s="139" t="s">
        <v>71</v>
      </c>
      <c r="Z467" s="94" t="s">
        <v>2203</v>
      </c>
      <c r="AA467" s="94"/>
      <c r="AB467" s="146" t="s">
        <v>1652</v>
      </c>
      <c r="AC467" s="47"/>
      <c r="AD467" s="96" t="s">
        <v>454</v>
      </c>
      <c r="AE467" s="127">
        <v>44251</v>
      </c>
      <c r="AF467" s="94" t="s">
        <v>56</v>
      </c>
    </row>
    <row r="468" spans="1:32" x14ac:dyDescent="0.3">
      <c r="A468" s="130" t="s">
        <v>2205</v>
      </c>
      <c r="B468" s="94" t="s">
        <v>7364</v>
      </c>
      <c r="D468" s="139" t="s">
        <v>173</v>
      </c>
      <c r="E468" s="139" t="s">
        <v>1649</v>
      </c>
      <c r="F468" s="139" t="s">
        <v>947</v>
      </c>
      <c r="G468" s="143" t="s">
        <v>1650</v>
      </c>
      <c r="H468" s="143" t="s">
        <v>752</v>
      </c>
      <c r="I468" s="139" t="s">
        <v>91</v>
      </c>
      <c r="J468" s="143" t="s">
        <v>52</v>
      </c>
      <c r="K468" s="143">
        <v>0</v>
      </c>
      <c r="L468" s="94" t="str">
        <f t="shared" si="26"/>
        <v>T-Roa-Roa-Tem-250mm-Qua-Gen-0</v>
      </c>
      <c r="M468" s="130" t="s">
        <v>7473</v>
      </c>
      <c r="N468" s="130" t="s">
        <v>183</v>
      </c>
      <c r="O468" s="149"/>
      <c r="P468" s="130">
        <v>338.5</v>
      </c>
      <c r="Q468" s="123">
        <f t="shared" si="24"/>
        <v>2.9288174999999996</v>
      </c>
      <c r="R468" s="96">
        <f>1.126305-T468</f>
        <v>0.98027999999999982</v>
      </c>
      <c r="S468" s="97">
        <f t="shared" si="25"/>
        <v>1.8025125</v>
      </c>
      <c r="T468" s="153">
        <v>0.14602500000000002</v>
      </c>
      <c r="U468" s="130">
        <v>50</v>
      </c>
      <c r="V468" s="130"/>
      <c r="W468" s="99"/>
      <c r="X468" s="99"/>
      <c r="Y468" s="139" t="s">
        <v>71</v>
      </c>
      <c r="Z468" s="94" t="s">
        <v>2203</v>
      </c>
      <c r="AA468" s="94"/>
      <c r="AB468" s="146" t="s">
        <v>1652</v>
      </c>
      <c r="AC468" s="47"/>
      <c r="AD468" s="96" t="s">
        <v>457</v>
      </c>
      <c r="AE468" s="127">
        <v>44251</v>
      </c>
      <c r="AF468" s="94" t="s">
        <v>56</v>
      </c>
    </row>
    <row r="469" spans="1:32" x14ac:dyDescent="0.3">
      <c r="A469" s="130" t="s">
        <v>2208</v>
      </c>
      <c r="B469" s="94" t="s">
        <v>7364</v>
      </c>
      <c r="D469" s="139" t="s">
        <v>173</v>
      </c>
      <c r="E469" s="139" t="s">
        <v>1649</v>
      </c>
      <c r="F469" s="139" t="s">
        <v>947</v>
      </c>
      <c r="G469" s="143" t="s">
        <v>1650</v>
      </c>
      <c r="H469" s="143" t="s">
        <v>2207</v>
      </c>
      <c r="I469" s="143" t="s">
        <v>342</v>
      </c>
      <c r="J469" s="143" t="s">
        <v>52</v>
      </c>
      <c r="K469" s="143">
        <v>0</v>
      </c>
      <c r="L469" s="94" t="str">
        <f t="shared" si="26"/>
        <v>T-Roa-Roa-Tem-Panel-Met-Gen-0</v>
      </c>
      <c r="M469" s="130" t="s">
        <v>2208</v>
      </c>
      <c r="N469" s="139" t="s">
        <v>1</v>
      </c>
      <c r="O469" s="96"/>
      <c r="P469" s="94"/>
      <c r="Q469" s="123">
        <f t="shared" si="24"/>
        <v>1.5282525922265799</v>
      </c>
      <c r="R469" s="97">
        <v>1.5282525922265799</v>
      </c>
      <c r="S469" s="97">
        <f t="shared" si="25"/>
        <v>0</v>
      </c>
      <c r="T469" s="96"/>
      <c r="U469" s="130">
        <v>50</v>
      </c>
      <c r="V469" s="94"/>
      <c r="W469" s="99"/>
      <c r="X469" s="99"/>
      <c r="Y469" s="139" t="s">
        <v>71</v>
      </c>
      <c r="Z469" s="94" t="s">
        <v>2209</v>
      </c>
      <c r="AA469" s="144" t="s">
        <v>2210</v>
      </c>
      <c r="AB469" s="146" t="s">
        <v>1652</v>
      </c>
      <c r="AC469" s="47"/>
      <c r="AD469" s="96" t="s">
        <v>460</v>
      </c>
      <c r="AE469" s="127">
        <v>44251</v>
      </c>
      <c r="AF469" s="94" t="s">
        <v>56</v>
      </c>
    </row>
    <row r="470" spans="1:32" x14ac:dyDescent="0.3">
      <c r="A470" s="130" t="s">
        <v>2212</v>
      </c>
      <c r="B470" s="94" t="s">
        <v>7364</v>
      </c>
      <c r="D470" s="139" t="s">
        <v>173</v>
      </c>
      <c r="E470" s="139" t="s">
        <v>1649</v>
      </c>
      <c r="F470" s="139" t="s">
        <v>947</v>
      </c>
      <c r="G470" s="143" t="s">
        <v>1650</v>
      </c>
      <c r="H470" s="143" t="s">
        <v>2207</v>
      </c>
      <c r="I470" s="143" t="s">
        <v>802</v>
      </c>
      <c r="J470" s="143" t="s">
        <v>52</v>
      </c>
      <c r="K470" s="143">
        <v>0</v>
      </c>
      <c r="L470" s="94" t="str">
        <f t="shared" si="26"/>
        <v>T-Roa-Roa-Tem-Panel-Pla-Gen-0</v>
      </c>
      <c r="M470" s="130" t="s">
        <v>2212</v>
      </c>
      <c r="N470" s="139" t="s">
        <v>1</v>
      </c>
      <c r="O470" s="96"/>
      <c r="P470" s="94"/>
      <c r="Q470" s="123">
        <f t="shared" si="24"/>
        <v>0.58728680019940205</v>
      </c>
      <c r="R470" s="97">
        <v>0.58728680019940205</v>
      </c>
      <c r="S470" s="97">
        <f t="shared" si="25"/>
        <v>0</v>
      </c>
      <c r="T470" s="96"/>
      <c r="U470" s="130">
        <v>50</v>
      </c>
      <c r="V470" s="94"/>
      <c r="W470" s="99"/>
      <c r="X470" s="99"/>
      <c r="Y470" s="139" t="s">
        <v>71</v>
      </c>
      <c r="Z470" s="144" t="s">
        <v>2213</v>
      </c>
      <c r="AA470" s="144" t="s">
        <v>2210</v>
      </c>
      <c r="AB470" s="146" t="s">
        <v>1652</v>
      </c>
      <c r="AC470" s="47"/>
      <c r="AD470" s="96" t="s">
        <v>463</v>
      </c>
      <c r="AE470" s="127">
        <v>44251</v>
      </c>
      <c r="AF470" s="94" t="s">
        <v>56</v>
      </c>
    </row>
    <row r="471" spans="1:32" x14ac:dyDescent="0.3">
      <c r="A471" s="130" t="s">
        <v>2215</v>
      </c>
      <c r="B471" s="94" t="s">
        <v>7364</v>
      </c>
      <c r="D471" s="139" t="s">
        <v>173</v>
      </c>
      <c r="E471" s="139" t="s">
        <v>155</v>
      </c>
      <c r="F471" s="139" t="s">
        <v>947</v>
      </c>
      <c r="G471" s="143" t="s">
        <v>1650</v>
      </c>
      <c r="H471" s="143" t="s">
        <v>2201</v>
      </c>
      <c r="I471" s="139" t="s">
        <v>92</v>
      </c>
      <c r="J471" s="143" t="s">
        <v>52</v>
      </c>
      <c r="K471" s="143">
        <v>1</v>
      </c>
      <c r="L471" s="94" t="str">
        <f t="shared" si="26"/>
        <v>T-Sit-Roa-Tem-200mm-Rec-Gen-1</v>
      </c>
      <c r="M471" s="130" t="s">
        <v>7474</v>
      </c>
      <c r="N471" s="130" t="s">
        <v>183</v>
      </c>
      <c r="O471" s="94"/>
      <c r="P471" s="130">
        <v>310.8</v>
      </c>
      <c r="Q471" s="123">
        <f t="shared" si="24"/>
        <v>1.77501</v>
      </c>
      <c r="R471" s="97">
        <v>0</v>
      </c>
      <c r="S471" s="97">
        <f t="shared" si="25"/>
        <v>1.6550100000000001</v>
      </c>
      <c r="T471" s="96">
        <v>0.12</v>
      </c>
      <c r="U471" s="130">
        <v>50</v>
      </c>
      <c r="V471" s="130"/>
      <c r="W471" s="99"/>
      <c r="X471" s="99"/>
      <c r="Y471" s="139" t="s">
        <v>71</v>
      </c>
      <c r="Z471" s="94" t="s">
        <v>2203</v>
      </c>
      <c r="AA471" s="94"/>
      <c r="AB471" s="94" t="s">
        <v>1652</v>
      </c>
      <c r="AC471" s="47"/>
      <c r="AD471" s="96" t="s">
        <v>466</v>
      </c>
      <c r="AE471" s="127">
        <v>44251</v>
      </c>
      <c r="AF471" s="94" t="s">
        <v>56</v>
      </c>
    </row>
    <row r="472" spans="1:32" x14ac:dyDescent="0.3">
      <c r="A472" s="130" t="s">
        <v>2217</v>
      </c>
      <c r="B472" s="94" t="s">
        <v>7364</v>
      </c>
      <c r="D472" s="139" t="s">
        <v>173</v>
      </c>
      <c r="E472" s="139" t="s">
        <v>155</v>
      </c>
      <c r="F472" s="139" t="s">
        <v>947</v>
      </c>
      <c r="G472" s="143" t="s">
        <v>1650</v>
      </c>
      <c r="H472" s="143" t="s">
        <v>752</v>
      </c>
      <c r="I472" s="139" t="s">
        <v>92</v>
      </c>
      <c r="J472" s="143" t="s">
        <v>52</v>
      </c>
      <c r="K472" s="143">
        <v>1</v>
      </c>
      <c r="L472" s="94" t="str">
        <f t="shared" si="26"/>
        <v>T-Sit-Roa-Tem-250mm-Rec-Gen-1</v>
      </c>
      <c r="M472" s="130" t="s">
        <v>7475</v>
      </c>
      <c r="N472" s="130" t="s">
        <v>183</v>
      </c>
      <c r="O472" s="94"/>
      <c r="P472" s="130">
        <v>338.5</v>
      </c>
      <c r="Q472" s="123">
        <f t="shared" si="24"/>
        <v>1.9525124999999999</v>
      </c>
      <c r="R472" s="97">
        <v>0</v>
      </c>
      <c r="S472" s="97">
        <f t="shared" si="25"/>
        <v>1.8025125</v>
      </c>
      <c r="T472" s="96">
        <v>0.15</v>
      </c>
      <c r="U472" s="130">
        <v>50</v>
      </c>
      <c r="V472" s="130"/>
      <c r="W472" s="99"/>
      <c r="X472" s="99"/>
      <c r="Y472" s="139" t="s">
        <v>71</v>
      </c>
      <c r="Z472" s="94" t="s">
        <v>2203</v>
      </c>
      <c r="AA472" s="94"/>
      <c r="AB472" s="94" t="s">
        <v>1652</v>
      </c>
      <c r="AC472" s="47"/>
      <c r="AD472" s="96" t="s">
        <v>469</v>
      </c>
      <c r="AE472" s="127">
        <v>44251</v>
      </c>
      <c r="AF472" s="94" t="s">
        <v>56</v>
      </c>
    </row>
    <row r="473" spans="1:32" x14ac:dyDescent="0.3">
      <c r="A473" s="130" t="s">
        <v>2219</v>
      </c>
      <c r="B473" s="94" t="s">
        <v>7364</v>
      </c>
      <c r="D473" s="139" t="s">
        <v>173</v>
      </c>
      <c r="E473" s="139" t="s">
        <v>155</v>
      </c>
      <c r="F473" s="139" t="s">
        <v>947</v>
      </c>
      <c r="G473" s="143" t="s">
        <v>1650</v>
      </c>
      <c r="H473" s="143" t="s">
        <v>794</v>
      </c>
      <c r="I473" s="139" t="s">
        <v>91</v>
      </c>
      <c r="J473" s="143" t="s">
        <v>52</v>
      </c>
      <c r="K473" s="143">
        <v>0</v>
      </c>
      <c r="L473" s="94" t="str">
        <f t="shared" si="26"/>
        <v>T-Sit-Roa-Tem-300mm-Qua-Gen-0</v>
      </c>
      <c r="M473" s="130" t="s">
        <v>7476</v>
      </c>
      <c r="N473" s="130" t="s">
        <v>183</v>
      </c>
      <c r="O473" s="149"/>
      <c r="P473" s="130">
        <v>466.2</v>
      </c>
      <c r="Q473" s="123">
        <f t="shared" si="24"/>
        <v>3.8320650000000001</v>
      </c>
      <c r="R473" s="96">
        <f>1.34955-T473</f>
        <v>1.17432</v>
      </c>
      <c r="S473" s="97">
        <f t="shared" si="25"/>
        <v>2.4825149999999998</v>
      </c>
      <c r="T473" s="153">
        <v>0.17523000000000002</v>
      </c>
      <c r="U473" s="130">
        <v>50</v>
      </c>
      <c r="V473" s="130"/>
      <c r="W473" s="99"/>
      <c r="X473" s="99"/>
      <c r="Y473" s="139" t="s">
        <v>71</v>
      </c>
      <c r="Z473" s="94" t="s">
        <v>2203</v>
      </c>
      <c r="AA473" s="94"/>
      <c r="AB473" s="146" t="s">
        <v>1652</v>
      </c>
      <c r="AC473" s="47"/>
      <c r="AD473" s="96" t="s">
        <v>472</v>
      </c>
      <c r="AE473" s="127">
        <v>44251</v>
      </c>
      <c r="AF473" s="94" t="s">
        <v>56</v>
      </c>
    </row>
    <row r="474" spans="1:32" x14ac:dyDescent="0.3">
      <c r="A474" s="130" t="s">
        <v>2221</v>
      </c>
      <c r="B474" s="94" t="s">
        <v>7364</v>
      </c>
      <c r="D474" s="139" t="s">
        <v>173</v>
      </c>
      <c r="E474" s="139" t="s">
        <v>155</v>
      </c>
      <c r="F474" s="139" t="s">
        <v>947</v>
      </c>
      <c r="G474" s="143" t="s">
        <v>1650</v>
      </c>
      <c r="H474" s="143" t="s">
        <v>794</v>
      </c>
      <c r="I474" s="139" t="s">
        <v>92</v>
      </c>
      <c r="J474" s="143" t="s">
        <v>52</v>
      </c>
      <c r="K474" s="143">
        <v>1</v>
      </c>
      <c r="L474" s="94" t="str">
        <f t="shared" si="26"/>
        <v>T-Sit-Roa-Tem-300mm-Rec-Gen-1</v>
      </c>
      <c r="M474" s="130" t="s">
        <v>7477</v>
      </c>
      <c r="N474" s="130" t="s">
        <v>183</v>
      </c>
      <c r="O474" s="94"/>
      <c r="P474" s="130">
        <v>466.2</v>
      </c>
      <c r="Q474" s="123">
        <f t="shared" si="24"/>
        <v>2.662515</v>
      </c>
      <c r="R474" s="97">
        <v>0</v>
      </c>
      <c r="S474" s="97">
        <f t="shared" si="25"/>
        <v>2.4825149999999998</v>
      </c>
      <c r="T474" s="96">
        <v>0.18</v>
      </c>
      <c r="U474" s="130">
        <v>50</v>
      </c>
      <c r="V474" s="130"/>
      <c r="W474" s="99"/>
      <c r="X474" s="99"/>
      <c r="Y474" s="139" t="s">
        <v>71</v>
      </c>
      <c r="Z474" s="94" t="s">
        <v>2203</v>
      </c>
      <c r="AA474" s="94"/>
      <c r="AB474" s="94" t="s">
        <v>1652</v>
      </c>
      <c r="AC474" s="47"/>
      <c r="AD474" s="130" t="s">
        <v>635</v>
      </c>
      <c r="AE474" s="127">
        <v>44251</v>
      </c>
      <c r="AF474" s="94" t="s">
        <v>56</v>
      </c>
    </row>
    <row r="475" spans="1:32" x14ac:dyDescent="0.3">
      <c r="A475" s="130" t="s">
        <v>2223</v>
      </c>
      <c r="B475" s="94" t="s">
        <v>7364</v>
      </c>
      <c r="D475" s="139" t="s">
        <v>173</v>
      </c>
      <c r="E475" s="139" t="s">
        <v>155</v>
      </c>
      <c r="F475" s="139" t="s">
        <v>947</v>
      </c>
      <c r="G475" s="143" t="s">
        <v>1650</v>
      </c>
      <c r="H475" s="95" t="s">
        <v>756</v>
      </c>
      <c r="I475" s="139" t="s">
        <v>91</v>
      </c>
      <c r="J475" s="143" t="s">
        <v>52</v>
      </c>
      <c r="K475" s="143">
        <v>1</v>
      </c>
      <c r="L475" s="94" t="str">
        <f t="shared" si="26"/>
        <v>T-Sit-Roa-Tem-500mm-Qua-Gen-1</v>
      </c>
      <c r="M475" s="130" t="s">
        <v>7478</v>
      </c>
      <c r="N475" s="130" t="s">
        <v>183</v>
      </c>
      <c r="O475" s="149"/>
      <c r="P475" s="130">
        <v>777</v>
      </c>
      <c r="Q475" s="123">
        <f t="shared" si="24"/>
        <v>6.3876150000000003</v>
      </c>
      <c r="R475" s="96">
        <f>2.25009-T475</f>
        <v>1.95804</v>
      </c>
      <c r="S475" s="97">
        <f t="shared" si="25"/>
        <v>4.1375250000000001</v>
      </c>
      <c r="T475" s="153">
        <v>0.29205000000000003</v>
      </c>
      <c r="U475" s="130">
        <v>50</v>
      </c>
      <c r="V475" s="130"/>
      <c r="W475" s="99"/>
      <c r="X475" s="99"/>
      <c r="Y475" s="139" t="s">
        <v>71</v>
      </c>
      <c r="Z475" s="94" t="s">
        <v>2203</v>
      </c>
      <c r="AA475" s="94"/>
      <c r="AB475" s="146" t="s">
        <v>1652</v>
      </c>
      <c r="AC475" s="47"/>
      <c r="AD475" s="130" t="s">
        <v>638</v>
      </c>
      <c r="AE475" s="127">
        <v>44251</v>
      </c>
      <c r="AF475" s="94" t="s">
        <v>56</v>
      </c>
    </row>
    <row r="476" spans="1:32" x14ac:dyDescent="0.3">
      <c r="A476" s="130" t="s">
        <v>2225</v>
      </c>
      <c r="B476" s="94" t="s">
        <v>7364</v>
      </c>
      <c r="D476" s="139" t="s">
        <v>173</v>
      </c>
      <c r="E476" s="139" t="s">
        <v>155</v>
      </c>
      <c r="F476" s="139" t="s">
        <v>947</v>
      </c>
      <c r="G476" s="143" t="s">
        <v>1650</v>
      </c>
      <c r="H476" s="95" t="s">
        <v>756</v>
      </c>
      <c r="I476" s="139" t="s">
        <v>92</v>
      </c>
      <c r="J476" s="143" t="s">
        <v>52</v>
      </c>
      <c r="K476" s="143">
        <v>1</v>
      </c>
      <c r="L476" s="94" t="str">
        <f t="shared" si="26"/>
        <v>T-Sit-Roa-Tem-500mm-Rec-Gen-1</v>
      </c>
      <c r="M476" s="130" t="s">
        <v>7479</v>
      </c>
      <c r="N476" s="130" t="s">
        <v>183</v>
      </c>
      <c r="O476" s="94"/>
      <c r="P476" s="130">
        <v>777</v>
      </c>
      <c r="Q476" s="123">
        <f t="shared" si="24"/>
        <v>4.4275250000000002</v>
      </c>
      <c r="R476" s="97">
        <v>0</v>
      </c>
      <c r="S476" s="97">
        <f t="shared" si="25"/>
        <v>4.1375250000000001</v>
      </c>
      <c r="T476" s="96">
        <v>0.28999999999999998</v>
      </c>
      <c r="U476" s="130">
        <v>50</v>
      </c>
      <c r="V476" s="130"/>
      <c r="W476" s="99"/>
      <c r="X476" s="99"/>
      <c r="Y476" s="139" t="s">
        <v>71</v>
      </c>
      <c r="Z476" s="94" t="s">
        <v>2203</v>
      </c>
      <c r="AA476" s="94"/>
      <c r="AB476" s="94" t="s">
        <v>1652</v>
      </c>
      <c r="AC476" s="94"/>
      <c r="AD476" s="130" t="s">
        <v>640</v>
      </c>
      <c r="AE476" s="127">
        <v>44251</v>
      </c>
      <c r="AF476" s="94" t="s">
        <v>56</v>
      </c>
    </row>
    <row r="477" spans="1:32" x14ac:dyDescent="0.3">
      <c r="A477" s="130" t="s">
        <v>2228</v>
      </c>
      <c r="B477" s="94" t="s">
        <v>7402</v>
      </c>
      <c r="D477" s="139" t="s">
        <v>173</v>
      </c>
      <c r="E477" s="139" t="s">
        <v>155</v>
      </c>
      <c r="F477" s="139" t="s">
        <v>1693</v>
      </c>
      <c r="G477" s="143" t="s">
        <v>1693</v>
      </c>
      <c r="H477" s="143" t="s">
        <v>2227</v>
      </c>
      <c r="I477" s="95"/>
      <c r="J477" s="143" t="s">
        <v>52</v>
      </c>
      <c r="K477" s="143">
        <v>4</v>
      </c>
      <c r="L477" s="94" t="str">
        <f t="shared" si="26"/>
        <v>T-Sit-Sca-Sca-11m--Gen-4</v>
      </c>
      <c r="M477" s="130" t="s">
        <v>7480</v>
      </c>
      <c r="N477" s="130" t="s">
        <v>2229</v>
      </c>
      <c r="O477" s="96"/>
      <c r="P477" s="130">
        <v>180.53</v>
      </c>
      <c r="Q477" s="123">
        <f t="shared" si="24"/>
        <v>1.756667492150537</v>
      </c>
      <c r="R477" s="97">
        <v>0.79534524215053704</v>
      </c>
      <c r="S477" s="97">
        <f t="shared" si="25"/>
        <v>0.96132225000000004</v>
      </c>
      <c r="T477" s="96"/>
      <c r="U477" s="151">
        <v>50</v>
      </c>
      <c r="V477" s="130"/>
      <c r="W477" s="99"/>
      <c r="X477" s="99"/>
      <c r="Y477" s="139" t="s">
        <v>71</v>
      </c>
      <c r="Z477" s="144" t="s">
        <v>963</v>
      </c>
      <c r="AA477" s="144" t="s">
        <v>2230</v>
      </c>
      <c r="AB477" s="146" t="s">
        <v>2231</v>
      </c>
      <c r="AC477" s="94"/>
      <c r="AD477" s="130" t="s">
        <v>642</v>
      </c>
      <c r="AE477" s="127">
        <v>44251</v>
      </c>
      <c r="AF477" s="94" t="s">
        <v>56</v>
      </c>
    </row>
    <row r="478" spans="1:32" x14ac:dyDescent="0.3">
      <c r="A478" s="130" t="s">
        <v>2234</v>
      </c>
      <c r="B478" s="94" t="s">
        <v>7402</v>
      </c>
      <c r="D478" s="139" t="s">
        <v>173</v>
      </c>
      <c r="E478" s="139" t="s">
        <v>155</v>
      </c>
      <c r="F478" s="139" t="s">
        <v>1693</v>
      </c>
      <c r="G478" s="143" t="s">
        <v>1693</v>
      </c>
      <c r="H478" s="143" t="s">
        <v>2233</v>
      </c>
      <c r="I478" s="95"/>
      <c r="J478" s="143" t="s">
        <v>52</v>
      </c>
      <c r="K478" s="143">
        <v>4</v>
      </c>
      <c r="L478" s="94" t="str">
        <f t="shared" si="26"/>
        <v>T-Sit-Sca-Sca-13m--Gen-4</v>
      </c>
      <c r="M478" s="130" t="s">
        <v>7481</v>
      </c>
      <c r="N478" s="130" t="s">
        <v>2229</v>
      </c>
      <c r="O478" s="96"/>
      <c r="P478" s="130">
        <v>212.1</v>
      </c>
      <c r="Q478" s="123">
        <f t="shared" si="24"/>
        <v>2.0661946298541349</v>
      </c>
      <c r="R478" s="97">
        <v>0.93676212985413498</v>
      </c>
      <c r="S478" s="97">
        <f t="shared" si="25"/>
        <v>1.1294324999999998</v>
      </c>
      <c r="T478" s="96"/>
      <c r="U478" s="151">
        <v>50</v>
      </c>
      <c r="V478" s="130"/>
      <c r="W478" s="99"/>
      <c r="X478" s="99"/>
      <c r="Y478" s="139" t="s">
        <v>71</v>
      </c>
      <c r="Z478" s="144" t="s">
        <v>963</v>
      </c>
      <c r="AA478" s="144" t="s">
        <v>2230</v>
      </c>
      <c r="AB478" s="146" t="s">
        <v>2231</v>
      </c>
      <c r="AC478" s="94"/>
      <c r="AD478" s="130" t="s">
        <v>644</v>
      </c>
      <c r="AE478" s="127">
        <v>44251</v>
      </c>
      <c r="AF478" s="94" t="s">
        <v>56</v>
      </c>
    </row>
    <row r="479" spans="1:32" x14ac:dyDescent="0.3">
      <c r="A479" s="130" t="s">
        <v>2237</v>
      </c>
      <c r="B479" s="94" t="s">
        <v>7402</v>
      </c>
      <c r="D479" s="139" t="s">
        <v>173</v>
      </c>
      <c r="E479" s="139" t="s">
        <v>155</v>
      </c>
      <c r="F479" s="139" t="s">
        <v>1693</v>
      </c>
      <c r="G479" s="143" t="s">
        <v>1693</v>
      </c>
      <c r="H479" s="143" t="s">
        <v>2236</v>
      </c>
      <c r="I479" s="95"/>
      <c r="J479" s="143" t="s">
        <v>52</v>
      </c>
      <c r="K479" s="143">
        <v>4</v>
      </c>
      <c r="L479" s="94" t="str">
        <f t="shared" si="26"/>
        <v>T-Sit-Sca-Sca-15m--Gen-4</v>
      </c>
      <c r="M479" s="130" t="s">
        <v>7482</v>
      </c>
      <c r="N479" s="130" t="s">
        <v>2229</v>
      </c>
      <c r="O479" s="96"/>
      <c r="P479" s="130">
        <v>243.6</v>
      </c>
      <c r="Q479" s="123">
        <f t="shared" si="24"/>
        <v>2.37439063248042</v>
      </c>
      <c r="R479" s="97">
        <v>1.0772206324804201</v>
      </c>
      <c r="S479" s="97">
        <f t="shared" si="25"/>
        <v>1.2971699999999999</v>
      </c>
      <c r="T479" s="96"/>
      <c r="U479" s="151">
        <v>50</v>
      </c>
      <c r="V479" s="130"/>
      <c r="W479" s="99"/>
      <c r="X479" s="99"/>
      <c r="Y479" s="139" t="s">
        <v>71</v>
      </c>
      <c r="Z479" s="144" t="s">
        <v>963</v>
      </c>
      <c r="AA479" s="144" t="s">
        <v>2230</v>
      </c>
      <c r="AB479" s="146" t="s">
        <v>2231</v>
      </c>
      <c r="AC479" s="94"/>
      <c r="AD479" s="130" t="s">
        <v>646</v>
      </c>
      <c r="AE479" s="127">
        <v>44251</v>
      </c>
      <c r="AF479" s="94" t="s">
        <v>56</v>
      </c>
    </row>
    <row r="480" spans="1:32" x14ac:dyDescent="0.3">
      <c r="A480" s="130" t="s">
        <v>2240</v>
      </c>
      <c r="B480" s="94" t="s">
        <v>7402</v>
      </c>
      <c r="D480" s="139" t="s">
        <v>173</v>
      </c>
      <c r="E480" s="139" t="s">
        <v>155</v>
      </c>
      <c r="F480" s="139" t="s">
        <v>1693</v>
      </c>
      <c r="G480" s="143" t="s">
        <v>1693</v>
      </c>
      <c r="H480" s="143" t="s">
        <v>2239</v>
      </c>
      <c r="I480" s="95"/>
      <c r="J480" s="143" t="s">
        <v>52</v>
      </c>
      <c r="K480" s="143">
        <v>4</v>
      </c>
      <c r="L480" s="94" t="str">
        <f t="shared" si="26"/>
        <v>T-Sit-Sca-Sca-17m--Gen-4</v>
      </c>
      <c r="M480" s="130" t="s">
        <v>7483</v>
      </c>
      <c r="N480" s="130" t="s">
        <v>2229</v>
      </c>
      <c r="O480" s="96"/>
      <c r="P480" s="130">
        <v>275.10000000000002</v>
      </c>
      <c r="Q480" s="123">
        <f t="shared" si="24"/>
        <v>2.6850801754159601</v>
      </c>
      <c r="R480" s="97">
        <v>1.2201726754159601</v>
      </c>
      <c r="S480" s="97">
        <f t="shared" si="25"/>
        <v>1.4649075</v>
      </c>
      <c r="T480" s="96"/>
      <c r="U480" s="151">
        <v>50</v>
      </c>
      <c r="V480" s="130"/>
      <c r="W480" s="99"/>
      <c r="X480" s="99"/>
      <c r="Y480" s="139" t="s">
        <v>71</v>
      </c>
      <c r="Z480" s="144" t="s">
        <v>963</v>
      </c>
      <c r="AA480" s="144" t="s">
        <v>2230</v>
      </c>
      <c r="AB480" s="146" t="s">
        <v>2231</v>
      </c>
      <c r="AC480" s="94"/>
      <c r="AD480" s="130" t="s">
        <v>648</v>
      </c>
      <c r="AE480" s="127">
        <v>44251</v>
      </c>
      <c r="AF480" s="94" t="s">
        <v>56</v>
      </c>
    </row>
    <row r="481" spans="1:32" x14ac:dyDescent="0.3">
      <c r="A481" s="130" t="s">
        <v>2243</v>
      </c>
      <c r="B481" s="94" t="s">
        <v>7402</v>
      </c>
      <c r="D481" s="139" t="s">
        <v>173</v>
      </c>
      <c r="E481" s="139" t="s">
        <v>155</v>
      </c>
      <c r="F481" s="139" t="s">
        <v>1693</v>
      </c>
      <c r="G481" s="143" t="s">
        <v>1693</v>
      </c>
      <c r="H481" s="143" t="s">
        <v>2242</v>
      </c>
      <c r="I481" s="95"/>
      <c r="J481" s="143" t="s">
        <v>52</v>
      </c>
      <c r="K481" s="143">
        <v>4</v>
      </c>
      <c r="L481" s="94" t="str">
        <f t="shared" si="26"/>
        <v>T-Sit-Sca-Sca-19m--Gen-4</v>
      </c>
      <c r="M481" s="130" t="s">
        <v>7484</v>
      </c>
      <c r="N481" s="130" t="s">
        <v>2229</v>
      </c>
      <c r="O481" s="96"/>
      <c r="P481" s="130">
        <v>306.60000000000002</v>
      </c>
      <c r="Q481" s="123">
        <f t="shared" si="24"/>
        <v>2.9926994078876201</v>
      </c>
      <c r="R481" s="97">
        <v>1.36005440788762</v>
      </c>
      <c r="S481" s="97">
        <f t="shared" si="25"/>
        <v>1.6326450000000001</v>
      </c>
      <c r="T481" s="96"/>
      <c r="U481" s="151">
        <v>50</v>
      </c>
      <c r="V481" s="130"/>
      <c r="W481" s="99"/>
      <c r="X481" s="99"/>
      <c r="Y481" s="139" t="s">
        <v>71</v>
      </c>
      <c r="Z481" s="144" t="s">
        <v>963</v>
      </c>
      <c r="AA481" s="144" t="s">
        <v>2230</v>
      </c>
      <c r="AB481" s="146" t="s">
        <v>2231</v>
      </c>
      <c r="AC481" s="94"/>
      <c r="AD481" s="130" t="s">
        <v>650</v>
      </c>
      <c r="AE481" s="127">
        <v>44251</v>
      </c>
      <c r="AF481" s="94" t="s">
        <v>56</v>
      </c>
    </row>
    <row r="482" spans="1:32" x14ac:dyDescent="0.3">
      <c r="A482" s="130" t="s">
        <v>2246</v>
      </c>
      <c r="B482" s="94" t="s">
        <v>7402</v>
      </c>
      <c r="D482" s="139" t="s">
        <v>173</v>
      </c>
      <c r="E482" s="139" t="s">
        <v>155</v>
      </c>
      <c r="F482" s="139" t="s">
        <v>1693</v>
      </c>
      <c r="G482" s="143" t="s">
        <v>1693</v>
      </c>
      <c r="H482" s="143" t="s">
        <v>2245</v>
      </c>
      <c r="I482" s="95"/>
      <c r="J482" s="143" t="s">
        <v>52</v>
      </c>
      <c r="K482" s="143">
        <v>4</v>
      </c>
      <c r="L482" s="94" t="str">
        <f t="shared" si="26"/>
        <v>T-Sit-Sca-Sca-21m--Gen-4</v>
      </c>
      <c r="M482" s="130" t="s">
        <v>7485</v>
      </c>
      <c r="N482" s="130" t="s">
        <v>2229</v>
      </c>
      <c r="O482" s="96"/>
      <c r="P482" s="130">
        <v>338.2</v>
      </c>
      <c r="Q482" s="123">
        <f t="shared" si="24"/>
        <v>3.3059401463643501</v>
      </c>
      <c r="R482" s="97">
        <v>1.50502514636435</v>
      </c>
      <c r="S482" s="97">
        <f t="shared" si="25"/>
        <v>1.800915</v>
      </c>
      <c r="T482" s="96"/>
      <c r="U482" s="151">
        <v>50</v>
      </c>
      <c r="V482" s="130"/>
      <c r="W482" s="99"/>
      <c r="X482" s="99"/>
      <c r="Y482" s="139" t="s">
        <v>71</v>
      </c>
      <c r="Z482" s="144" t="s">
        <v>963</v>
      </c>
      <c r="AA482" s="144" t="s">
        <v>2230</v>
      </c>
      <c r="AB482" s="146" t="s">
        <v>2231</v>
      </c>
      <c r="AC482" s="94"/>
      <c r="AD482" s="130" t="s">
        <v>652</v>
      </c>
      <c r="AE482" s="127">
        <v>44251</v>
      </c>
      <c r="AF482" s="94" t="s">
        <v>56</v>
      </c>
    </row>
    <row r="483" spans="1:32" x14ac:dyDescent="0.3">
      <c r="A483" s="130" t="s">
        <v>2249</v>
      </c>
      <c r="B483" s="94" t="s">
        <v>7402</v>
      </c>
      <c r="D483" s="139" t="s">
        <v>173</v>
      </c>
      <c r="E483" s="139" t="s">
        <v>155</v>
      </c>
      <c r="F483" s="139" t="s">
        <v>1693</v>
      </c>
      <c r="G483" s="143" t="s">
        <v>1693</v>
      </c>
      <c r="H483" s="143" t="s">
        <v>2248</v>
      </c>
      <c r="I483" s="95"/>
      <c r="J483" s="143" t="s">
        <v>52</v>
      </c>
      <c r="K483" s="143">
        <v>4</v>
      </c>
      <c r="L483" s="94" t="str">
        <f t="shared" si="26"/>
        <v>T-Sit-Sca-Sca-5m--Gen-4</v>
      </c>
      <c r="M483" s="130" t="s">
        <v>7486</v>
      </c>
      <c r="N483" s="130" t="s">
        <v>2229</v>
      </c>
      <c r="O483" s="96"/>
      <c r="P483" s="130">
        <v>86</v>
      </c>
      <c r="Q483" s="123">
        <f t="shared" si="24"/>
        <v>0.82886980888511597</v>
      </c>
      <c r="R483" s="97">
        <v>0.370919808885116</v>
      </c>
      <c r="S483" s="97">
        <f t="shared" si="25"/>
        <v>0.45794999999999997</v>
      </c>
      <c r="T483" s="96"/>
      <c r="U483" s="151">
        <v>50</v>
      </c>
      <c r="V483" s="130"/>
      <c r="W483" s="99"/>
      <c r="X483" s="99"/>
      <c r="Y483" s="139" t="s">
        <v>71</v>
      </c>
      <c r="Z483" s="144" t="s">
        <v>963</v>
      </c>
      <c r="AA483" s="144" t="s">
        <v>2230</v>
      </c>
      <c r="AB483" s="146" t="s">
        <v>2231</v>
      </c>
      <c r="AC483" s="94"/>
      <c r="AD483" s="130" t="s">
        <v>654</v>
      </c>
      <c r="AE483" s="127">
        <v>44251</v>
      </c>
      <c r="AF483" s="94" t="s">
        <v>56</v>
      </c>
    </row>
    <row r="484" spans="1:32" x14ac:dyDescent="0.3">
      <c r="A484" s="130" t="s">
        <v>2252</v>
      </c>
      <c r="B484" s="94" t="s">
        <v>7402</v>
      </c>
      <c r="D484" s="139" t="s">
        <v>173</v>
      </c>
      <c r="E484" s="139" t="s">
        <v>155</v>
      </c>
      <c r="F484" s="139" t="s">
        <v>1693</v>
      </c>
      <c r="G484" s="143" t="s">
        <v>1693</v>
      </c>
      <c r="H484" s="143" t="s">
        <v>2251</v>
      </c>
      <c r="I484" s="95"/>
      <c r="J484" s="143" t="s">
        <v>52</v>
      </c>
      <c r="K484" s="143">
        <v>4</v>
      </c>
      <c r="L484" s="94" t="str">
        <f t="shared" si="26"/>
        <v>T-Sit-Sca-Sca-7m--Gen-4</v>
      </c>
      <c r="M484" s="130" t="s">
        <v>7487</v>
      </c>
      <c r="N484" s="130" t="s">
        <v>2229</v>
      </c>
      <c r="O484" s="96"/>
      <c r="P484" s="130">
        <v>133.4</v>
      </c>
      <c r="Q484" s="123">
        <f t="shared" si="24"/>
        <v>1.223422851820654</v>
      </c>
      <c r="R484" s="97">
        <v>0.51306785182065395</v>
      </c>
      <c r="S484" s="97">
        <f t="shared" si="25"/>
        <v>0.71035500000000007</v>
      </c>
      <c r="T484" s="96"/>
      <c r="U484" s="151">
        <v>50</v>
      </c>
      <c r="V484" s="130"/>
      <c r="W484" s="99"/>
      <c r="X484" s="99"/>
      <c r="Y484" s="139" t="s">
        <v>71</v>
      </c>
      <c r="Z484" s="144" t="s">
        <v>963</v>
      </c>
      <c r="AA484" s="144" t="s">
        <v>2230</v>
      </c>
      <c r="AB484" s="146" t="s">
        <v>2231</v>
      </c>
      <c r="AC484" s="94"/>
      <c r="AD484" s="130" t="s">
        <v>656</v>
      </c>
      <c r="AE484" s="127">
        <v>44251</v>
      </c>
      <c r="AF484" s="94" t="s">
        <v>56</v>
      </c>
    </row>
    <row r="485" spans="1:32" x14ac:dyDescent="0.3">
      <c r="A485" s="130" t="s">
        <v>2255</v>
      </c>
      <c r="B485" s="94" t="s">
        <v>7402</v>
      </c>
      <c r="D485" s="139" t="s">
        <v>173</v>
      </c>
      <c r="E485" s="139" t="s">
        <v>155</v>
      </c>
      <c r="F485" s="139" t="s">
        <v>1693</v>
      </c>
      <c r="G485" s="143" t="s">
        <v>1693</v>
      </c>
      <c r="H485" s="143" t="s">
        <v>2254</v>
      </c>
      <c r="I485" s="95"/>
      <c r="J485" s="143" t="s">
        <v>52</v>
      </c>
      <c r="K485" s="143">
        <v>4</v>
      </c>
      <c r="L485" s="94" t="str">
        <f t="shared" si="26"/>
        <v>T-Sit-Sca-Sca-9m--Gen-4</v>
      </c>
      <c r="M485" s="130" t="s">
        <v>7488</v>
      </c>
      <c r="N485" s="130" t="s">
        <v>2229</v>
      </c>
      <c r="O485" s="96"/>
      <c r="P485" s="130">
        <v>169.4</v>
      </c>
      <c r="Q485" s="123">
        <f t="shared" si="24"/>
        <v>1.5561173544469389</v>
      </c>
      <c r="R485" s="97">
        <v>0.65406235444693905</v>
      </c>
      <c r="S485" s="97">
        <f t="shared" si="25"/>
        <v>0.90205499999999983</v>
      </c>
      <c r="T485" s="96"/>
      <c r="U485" s="151">
        <v>50</v>
      </c>
      <c r="V485" s="130"/>
      <c r="W485" s="99"/>
      <c r="X485" s="99"/>
      <c r="Y485" s="139" t="s">
        <v>71</v>
      </c>
      <c r="Z485" s="144" t="s">
        <v>963</v>
      </c>
      <c r="AA485" s="144" t="s">
        <v>2230</v>
      </c>
      <c r="AB485" s="146" t="s">
        <v>2231</v>
      </c>
      <c r="AC485" s="94"/>
      <c r="AD485" s="130" t="s">
        <v>658</v>
      </c>
      <c r="AE485" s="127">
        <v>44251</v>
      </c>
      <c r="AF485" s="94" t="s">
        <v>56</v>
      </c>
    </row>
    <row r="486" spans="1:32" x14ac:dyDescent="0.3">
      <c r="A486" s="130" t="s">
        <v>957</v>
      </c>
      <c r="B486" s="94" t="s">
        <v>7363</v>
      </c>
      <c r="D486" s="139" t="s">
        <v>49</v>
      </c>
      <c r="E486" s="139" t="s">
        <v>954</v>
      </c>
      <c r="F486" s="139" t="s">
        <v>954</v>
      </c>
      <c r="G486" s="139" t="s">
        <v>955</v>
      </c>
      <c r="H486" s="139" t="s">
        <v>956</v>
      </c>
      <c r="I486" s="95"/>
      <c r="J486" s="143" t="s">
        <v>52</v>
      </c>
      <c r="K486" s="143">
        <v>0</v>
      </c>
      <c r="L486" s="94" t="str">
        <f t="shared" si="26"/>
        <v>E-Tow-Tow-Fix-Bolts--Gen-0</v>
      </c>
      <c r="M486" s="130" t="s">
        <v>957</v>
      </c>
      <c r="N486" s="130" t="s">
        <v>179</v>
      </c>
      <c r="O486" s="96"/>
      <c r="P486" s="130">
        <v>1000</v>
      </c>
      <c r="Q486" s="123">
        <f t="shared" si="24"/>
        <v>1809.7950000000001</v>
      </c>
      <c r="R486" s="132">
        <v>1804.47</v>
      </c>
      <c r="S486" s="97">
        <f t="shared" si="25"/>
        <v>5.3250000000000002</v>
      </c>
      <c r="T486" s="96"/>
      <c r="U486" s="151">
        <v>50</v>
      </c>
      <c r="V486" s="130"/>
      <c r="W486" s="99"/>
      <c r="X486" s="99"/>
      <c r="Y486" s="139" t="s">
        <v>71</v>
      </c>
      <c r="Z486" s="94" t="s">
        <v>580</v>
      </c>
      <c r="AA486" s="94"/>
      <c r="AB486" s="94" t="s">
        <v>958</v>
      </c>
      <c r="AC486" s="94"/>
      <c r="AD486" s="130" t="s">
        <v>660</v>
      </c>
      <c r="AE486" s="127">
        <v>44251</v>
      </c>
      <c r="AF486" s="94" t="s">
        <v>56</v>
      </c>
    </row>
    <row r="487" spans="1:32" x14ac:dyDescent="0.3">
      <c r="A487" s="130" t="s">
        <v>961</v>
      </c>
      <c r="B487" s="94" t="s">
        <v>7363</v>
      </c>
      <c r="D487" s="139" t="s">
        <v>49</v>
      </c>
      <c r="E487" s="139" t="s">
        <v>954</v>
      </c>
      <c r="F487" s="139" t="s">
        <v>954</v>
      </c>
      <c r="G487" s="143" t="s">
        <v>955</v>
      </c>
      <c r="H487" s="143" t="s">
        <v>960</v>
      </c>
      <c r="I487" s="95"/>
      <c r="J487" s="143" t="s">
        <v>52</v>
      </c>
      <c r="K487" s="143">
        <v>0</v>
      </c>
      <c r="L487" s="94" t="str">
        <f t="shared" si="26"/>
        <v>E-Tow-Tow-Fix-Palnut--Gen-0</v>
      </c>
      <c r="M487" s="130" t="s">
        <v>7489</v>
      </c>
      <c r="N487" s="130" t="s">
        <v>962</v>
      </c>
      <c r="O487" s="96"/>
      <c r="P487" s="130">
        <v>13</v>
      </c>
      <c r="Q487" s="123">
        <f t="shared" si="24"/>
        <v>24.669225000000001</v>
      </c>
      <c r="R487" s="97">
        <v>24.6</v>
      </c>
      <c r="S487" s="97">
        <f t="shared" si="25"/>
        <v>6.9224999999999995E-2</v>
      </c>
      <c r="T487" s="96"/>
      <c r="U487" s="151">
        <v>50</v>
      </c>
      <c r="V487" s="130"/>
      <c r="W487" s="99"/>
      <c r="X487" s="99"/>
      <c r="Y487" s="139" t="s">
        <v>71</v>
      </c>
      <c r="Z487" s="144" t="s">
        <v>963</v>
      </c>
      <c r="AA487" s="94"/>
      <c r="AB487" s="146" t="s">
        <v>958</v>
      </c>
      <c r="AC487" s="94"/>
      <c r="AD487" s="130" t="s">
        <v>662</v>
      </c>
      <c r="AE487" s="127">
        <v>44251</v>
      </c>
      <c r="AF487" s="94" t="s">
        <v>56</v>
      </c>
    </row>
    <row r="488" spans="1:32" x14ac:dyDescent="0.3">
      <c r="A488" s="130" t="s">
        <v>974</v>
      </c>
      <c r="B488" s="94" t="s">
        <v>7363</v>
      </c>
      <c r="D488" s="139" t="s">
        <v>49</v>
      </c>
      <c r="E488" s="139" t="s">
        <v>954</v>
      </c>
      <c r="F488" s="139" t="s">
        <v>954</v>
      </c>
      <c r="G488" s="143" t="s">
        <v>972</v>
      </c>
      <c r="H488" s="139" t="s">
        <v>973</v>
      </c>
      <c r="I488" s="95"/>
      <c r="J488" s="143" t="s">
        <v>52</v>
      </c>
      <c r="K488" s="143">
        <v>0</v>
      </c>
      <c r="L488" s="94" t="str">
        <f t="shared" si="26"/>
        <v>E-Tow-Tow-Ste-Replac--Gen-0</v>
      </c>
      <c r="M488" s="130" t="s">
        <v>974</v>
      </c>
      <c r="N488" s="130" t="s">
        <v>179</v>
      </c>
      <c r="O488" s="96"/>
      <c r="P488" s="130">
        <v>1000</v>
      </c>
      <c r="Q488" s="123">
        <f t="shared" si="24"/>
        <v>1726.56</v>
      </c>
      <c r="R488" s="123">
        <v>1694.61</v>
      </c>
      <c r="S488" s="97">
        <f t="shared" si="25"/>
        <v>31.95</v>
      </c>
      <c r="T488" s="96"/>
      <c r="U488" s="151">
        <v>300</v>
      </c>
      <c r="V488" s="130"/>
      <c r="W488" s="99"/>
      <c r="X488" s="99"/>
      <c r="Y488" s="139" t="s">
        <v>61</v>
      </c>
      <c r="Z488" s="94" t="s">
        <v>580</v>
      </c>
      <c r="AA488" s="94"/>
      <c r="AB488" s="94" t="s">
        <v>958</v>
      </c>
      <c r="AC488" s="94"/>
      <c r="AD488" s="130" t="s">
        <v>664</v>
      </c>
      <c r="AE488" s="127">
        <v>44251</v>
      </c>
      <c r="AF488" s="94" t="s">
        <v>56</v>
      </c>
    </row>
    <row r="489" spans="1:32" x14ac:dyDescent="0.3">
      <c r="A489" s="144" t="s">
        <v>1447</v>
      </c>
      <c r="B489" s="94" t="s">
        <v>7363</v>
      </c>
      <c r="D489" s="94" t="s">
        <v>49</v>
      </c>
      <c r="E489" s="94" t="s">
        <v>1445</v>
      </c>
      <c r="F489" s="94" t="s">
        <v>1445</v>
      </c>
      <c r="G489" s="95" t="s">
        <v>1445</v>
      </c>
      <c r="H489" s="95" t="s">
        <v>1330</v>
      </c>
      <c r="I489" s="95" t="s">
        <v>1446</v>
      </c>
      <c r="J489" s="94" t="s">
        <v>94</v>
      </c>
      <c r="K489" s="95">
        <v>0</v>
      </c>
      <c r="L489" s="94" t="str">
        <f t="shared" si="26"/>
        <v>E-TPy-TPy-TPy-DM3-D30-Gen-0</v>
      </c>
      <c r="M489" s="144" t="s">
        <v>1447</v>
      </c>
      <c r="N489" s="130" t="s">
        <v>0</v>
      </c>
      <c r="O489" s="96">
        <v>1</v>
      </c>
      <c r="P489" s="130">
        <v>39700</v>
      </c>
      <c r="Q489" s="123">
        <f t="shared" si="24"/>
        <v>122589.597604037</v>
      </c>
      <c r="R489" s="123">
        <v>116247.522604037</v>
      </c>
      <c r="S489" s="97">
        <f t="shared" si="25"/>
        <v>6342.0750000000007</v>
      </c>
      <c r="T489" s="96"/>
      <c r="U489" s="151">
        <v>1500</v>
      </c>
      <c r="V489" s="130"/>
      <c r="W489" s="99"/>
      <c r="X489" s="99"/>
      <c r="Y489" s="150" t="s">
        <v>390</v>
      </c>
      <c r="Z489" s="94" t="s">
        <v>580</v>
      </c>
      <c r="AA489" s="94"/>
      <c r="AB489" s="94" t="s">
        <v>958</v>
      </c>
      <c r="AC489" s="94"/>
      <c r="AD489" s="130" t="s">
        <v>666</v>
      </c>
      <c r="AE489" s="127">
        <v>44251</v>
      </c>
      <c r="AF489" s="94" t="s">
        <v>56</v>
      </c>
    </row>
    <row r="490" spans="1:32" x14ac:dyDescent="0.3">
      <c r="A490" s="144" t="s">
        <v>1451</v>
      </c>
      <c r="B490" s="94" t="s">
        <v>7363</v>
      </c>
      <c r="D490" s="94" t="s">
        <v>49</v>
      </c>
      <c r="E490" s="94" t="s">
        <v>1445</v>
      </c>
      <c r="F490" s="94" t="s">
        <v>1445</v>
      </c>
      <c r="G490" s="95" t="s">
        <v>1445</v>
      </c>
      <c r="H490" s="95" t="s">
        <v>1450</v>
      </c>
      <c r="I490" s="95" t="s">
        <v>1446</v>
      </c>
      <c r="J490" s="94" t="s">
        <v>94</v>
      </c>
      <c r="K490" s="95">
        <v>0</v>
      </c>
      <c r="L490" s="94" t="str">
        <f t="shared" si="26"/>
        <v>E-TPy-TPy-TPy-E1.5-D30-Gen-0</v>
      </c>
      <c r="M490" s="144" t="s">
        <v>1451</v>
      </c>
      <c r="N490" s="130" t="s">
        <v>0</v>
      </c>
      <c r="O490" s="96">
        <v>1</v>
      </c>
      <c r="P490" s="130">
        <v>95800</v>
      </c>
      <c r="Q490" s="123">
        <f t="shared" si="24"/>
        <v>295820.74182535819</v>
      </c>
      <c r="R490" s="123">
        <v>280516.6918253582</v>
      </c>
      <c r="S490" s="97">
        <f t="shared" si="25"/>
        <v>15304.05</v>
      </c>
      <c r="T490" s="96"/>
      <c r="U490" s="151">
        <v>1500</v>
      </c>
      <c r="V490" s="130"/>
      <c r="W490" s="99"/>
      <c r="X490" s="99"/>
      <c r="Y490" s="150" t="s">
        <v>390</v>
      </c>
      <c r="Z490" s="94" t="s">
        <v>580</v>
      </c>
      <c r="AA490" s="94"/>
      <c r="AB490" s="94" t="s">
        <v>958</v>
      </c>
      <c r="AC490" s="94"/>
      <c r="AD490" s="130" t="s">
        <v>669</v>
      </c>
      <c r="AE490" s="127">
        <v>44251</v>
      </c>
      <c r="AF490" s="94" t="s">
        <v>56</v>
      </c>
    </row>
    <row r="491" spans="1:32" x14ac:dyDescent="0.3">
      <c r="A491" s="144" t="s">
        <v>1452</v>
      </c>
      <c r="B491" s="94" t="s">
        <v>7363</v>
      </c>
      <c r="D491" s="94" t="s">
        <v>49</v>
      </c>
      <c r="E491" s="94" t="s">
        <v>1445</v>
      </c>
      <c r="F491" s="94" t="s">
        <v>1445</v>
      </c>
      <c r="G491" s="95" t="s">
        <v>1445</v>
      </c>
      <c r="H491" s="95" t="s">
        <v>1450</v>
      </c>
      <c r="I491" s="95" t="s">
        <v>19</v>
      </c>
      <c r="J491" s="94" t="s">
        <v>94</v>
      </c>
      <c r="K491" s="95">
        <v>0</v>
      </c>
      <c r="L491" s="94" t="str">
        <f t="shared" si="26"/>
        <v>E-TPy-TPy-TPy-E1.5-D-Gen-0</v>
      </c>
      <c r="M491" s="144" t="s">
        <v>1452</v>
      </c>
      <c r="N491" s="130" t="s">
        <v>0</v>
      </c>
      <c r="O491" s="96">
        <v>1</v>
      </c>
      <c r="P491" s="130">
        <v>44400</v>
      </c>
      <c r="Q491" s="123">
        <f t="shared" si="24"/>
        <v>137102.72376874639</v>
      </c>
      <c r="R491" s="123">
        <v>130009.82376874638</v>
      </c>
      <c r="S491" s="97">
        <f t="shared" si="25"/>
        <v>7092.9</v>
      </c>
      <c r="T491" s="96"/>
      <c r="U491" s="151">
        <v>1500</v>
      </c>
      <c r="V491" s="130"/>
      <c r="W491" s="99"/>
      <c r="X491" s="99"/>
      <c r="Y491" s="150" t="s">
        <v>390</v>
      </c>
      <c r="Z491" s="94" t="s">
        <v>580</v>
      </c>
      <c r="AA491" s="94"/>
      <c r="AB491" s="94" t="s">
        <v>958</v>
      </c>
      <c r="AC491" s="94"/>
      <c r="AD491" s="130" t="s">
        <v>672</v>
      </c>
      <c r="AE491" s="127">
        <v>44251</v>
      </c>
      <c r="AF491" s="94" t="s">
        <v>56</v>
      </c>
    </row>
    <row r="492" spans="1:32" x14ac:dyDescent="0.3">
      <c r="A492" s="144" t="s">
        <v>1455</v>
      </c>
      <c r="B492" s="94" t="s">
        <v>7363</v>
      </c>
      <c r="D492" s="94" t="s">
        <v>49</v>
      </c>
      <c r="E492" s="94" t="s">
        <v>1445</v>
      </c>
      <c r="F492" s="94" t="s">
        <v>1445</v>
      </c>
      <c r="G492" s="95" t="s">
        <v>1445</v>
      </c>
      <c r="H492" s="95" t="s">
        <v>1453</v>
      </c>
      <c r="I492" s="95" t="s">
        <v>1454</v>
      </c>
      <c r="J492" s="94" t="s">
        <v>94</v>
      </c>
      <c r="K492" s="95">
        <v>0</v>
      </c>
      <c r="L492" s="94" t="str">
        <f t="shared" si="26"/>
        <v>E-TPy-TPy-TPy-E2-D10-Gen-0</v>
      </c>
      <c r="M492" s="144" t="s">
        <v>1455</v>
      </c>
      <c r="N492" s="130" t="s">
        <v>0</v>
      </c>
      <c r="O492" s="96">
        <v>1</v>
      </c>
      <c r="P492" s="130">
        <v>46500</v>
      </c>
      <c r="Q492" s="123">
        <f t="shared" si="24"/>
        <v>143587.31205510601</v>
      </c>
      <c r="R492" s="123">
        <v>136158.93705510601</v>
      </c>
      <c r="S492" s="97">
        <f t="shared" si="25"/>
        <v>7428.375</v>
      </c>
      <c r="T492" s="96"/>
      <c r="U492" s="151">
        <v>1500</v>
      </c>
      <c r="V492" s="130"/>
      <c r="W492" s="99"/>
      <c r="X492" s="99"/>
      <c r="Y492" s="150" t="s">
        <v>390</v>
      </c>
      <c r="Z492" s="94" t="s">
        <v>580</v>
      </c>
      <c r="AA492" s="94"/>
      <c r="AB492" s="94" t="s">
        <v>958</v>
      </c>
      <c r="AC492" s="94"/>
      <c r="AD492" s="130" t="s">
        <v>674</v>
      </c>
      <c r="AE492" s="127">
        <v>44251</v>
      </c>
      <c r="AF492" s="94" t="s">
        <v>56</v>
      </c>
    </row>
    <row r="493" spans="1:32" x14ac:dyDescent="0.3">
      <c r="A493" s="144" t="s">
        <v>1457</v>
      </c>
      <c r="B493" s="94" t="s">
        <v>7363</v>
      </c>
      <c r="D493" s="94" t="s">
        <v>49</v>
      </c>
      <c r="E493" s="94" t="s">
        <v>1445</v>
      </c>
      <c r="F493" s="94" t="s">
        <v>1445</v>
      </c>
      <c r="G493" s="95" t="s">
        <v>1445</v>
      </c>
      <c r="H493" s="95" t="s">
        <v>1456</v>
      </c>
      <c r="I493" s="95" t="s">
        <v>1446</v>
      </c>
      <c r="J493" s="94" t="s">
        <v>94</v>
      </c>
      <c r="K493" s="95">
        <v>0</v>
      </c>
      <c r="L493" s="94" t="str">
        <f t="shared" si="26"/>
        <v>E-TPy-TPy-TPy-E3-D30-Gen-0</v>
      </c>
      <c r="M493" s="144" t="s">
        <v>1457</v>
      </c>
      <c r="N493" s="130" t="s">
        <v>0</v>
      </c>
      <c r="O493" s="96">
        <v>1</v>
      </c>
      <c r="P493" s="130">
        <v>99400</v>
      </c>
      <c r="Q493" s="123">
        <f t="shared" si="24"/>
        <v>306937.17888768902</v>
      </c>
      <c r="R493" s="123">
        <v>291058.028887689</v>
      </c>
      <c r="S493" s="97">
        <f t="shared" si="25"/>
        <v>15879.15</v>
      </c>
      <c r="T493" s="96"/>
      <c r="U493" s="151">
        <v>1500</v>
      </c>
      <c r="V493" s="130"/>
      <c r="W493" s="99"/>
      <c r="X493" s="99"/>
      <c r="Y493" s="150" t="s">
        <v>390</v>
      </c>
      <c r="Z493" s="94" t="s">
        <v>580</v>
      </c>
      <c r="AA493" s="94"/>
      <c r="AB493" s="94" t="s">
        <v>958</v>
      </c>
      <c r="AC493" s="94"/>
      <c r="AD493" s="130" t="s">
        <v>676</v>
      </c>
      <c r="AE493" s="127">
        <v>44251</v>
      </c>
      <c r="AF493" s="94" t="s">
        <v>56</v>
      </c>
    </row>
    <row r="494" spans="1:32" x14ac:dyDescent="0.3">
      <c r="A494" s="144" t="s">
        <v>1459</v>
      </c>
      <c r="B494" s="94" t="s">
        <v>7363</v>
      </c>
      <c r="D494" s="94" t="s">
        <v>49</v>
      </c>
      <c r="E494" s="94" t="s">
        <v>1445</v>
      </c>
      <c r="F494" s="94" t="s">
        <v>1445</v>
      </c>
      <c r="G494" s="95" t="s">
        <v>1445</v>
      </c>
      <c r="H494" s="95" t="s">
        <v>1456</v>
      </c>
      <c r="I494" s="95" t="s">
        <v>19</v>
      </c>
      <c r="J494" s="94" t="s">
        <v>94</v>
      </c>
      <c r="K494" s="95">
        <v>0</v>
      </c>
      <c r="L494" s="94" t="str">
        <f t="shared" si="26"/>
        <v>E-TPy-TPy-TPy-E3-D-Gen-0</v>
      </c>
      <c r="M494" s="144" t="s">
        <v>1459</v>
      </c>
      <c r="N494" s="130" t="s">
        <v>0</v>
      </c>
      <c r="O494" s="96">
        <v>1</v>
      </c>
      <c r="P494" s="130">
        <v>46000</v>
      </c>
      <c r="Q494" s="123">
        <f t="shared" si="24"/>
        <v>142043.36246311563</v>
      </c>
      <c r="R494" s="123">
        <v>134694.86246311563</v>
      </c>
      <c r="S494" s="97">
        <f t="shared" si="25"/>
        <v>7348.5</v>
      </c>
      <c r="T494" s="96"/>
      <c r="U494" s="151">
        <v>1500</v>
      </c>
      <c r="V494" s="130"/>
      <c r="W494" s="99"/>
      <c r="X494" s="99"/>
      <c r="Y494" s="150" t="s">
        <v>390</v>
      </c>
      <c r="Z494" s="94" t="s">
        <v>580</v>
      </c>
      <c r="AA494" s="94"/>
      <c r="AB494" s="94" t="s">
        <v>958</v>
      </c>
      <c r="AC494" s="94"/>
      <c r="AD494" s="130" t="s">
        <v>678</v>
      </c>
      <c r="AE494" s="127">
        <v>44251</v>
      </c>
      <c r="AF494" s="94" t="s">
        <v>56</v>
      </c>
    </row>
    <row r="495" spans="1:32" x14ac:dyDescent="0.3">
      <c r="A495" s="144" t="s">
        <v>1461</v>
      </c>
      <c r="B495" s="94" t="s">
        <v>7363</v>
      </c>
      <c r="D495" s="94" t="s">
        <v>49</v>
      </c>
      <c r="E495" s="94" t="s">
        <v>1445</v>
      </c>
      <c r="F495" s="94" t="s">
        <v>1445</v>
      </c>
      <c r="G495" s="95" t="s">
        <v>1445</v>
      </c>
      <c r="H495" s="95" t="s">
        <v>1460</v>
      </c>
      <c r="I495" s="95" t="s">
        <v>1446</v>
      </c>
      <c r="J495" s="94" t="s">
        <v>94</v>
      </c>
      <c r="K495" s="95">
        <v>0</v>
      </c>
      <c r="L495" s="94" t="str">
        <f t="shared" si="26"/>
        <v>E-TPy-TPy-TPy-E4.5-D30-Gen-0</v>
      </c>
      <c r="M495" s="144" t="s">
        <v>1461</v>
      </c>
      <c r="N495" s="130" t="s">
        <v>0</v>
      </c>
      <c r="O495" s="96">
        <v>1</v>
      </c>
      <c r="P495" s="130">
        <v>103000</v>
      </c>
      <c r="Q495" s="123">
        <f t="shared" si="24"/>
        <v>318053.6159500198</v>
      </c>
      <c r="R495" s="123">
        <v>301599.3659500198</v>
      </c>
      <c r="S495" s="97">
        <f t="shared" si="25"/>
        <v>16454.25</v>
      </c>
      <c r="T495" s="96"/>
      <c r="U495" s="151">
        <v>1500</v>
      </c>
      <c r="V495" s="130"/>
      <c r="W495" s="99"/>
      <c r="X495" s="99"/>
      <c r="Y495" s="150" t="s">
        <v>390</v>
      </c>
      <c r="Z495" s="94" t="s">
        <v>580</v>
      </c>
      <c r="AA495" s="94"/>
      <c r="AB495" s="94" t="s">
        <v>958</v>
      </c>
      <c r="AC495" s="94"/>
      <c r="AD495" s="96" t="s">
        <v>681</v>
      </c>
      <c r="AE495" s="127">
        <v>44251</v>
      </c>
      <c r="AF495" s="94" t="s">
        <v>56</v>
      </c>
    </row>
    <row r="496" spans="1:32" x14ac:dyDescent="0.3">
      <c r="A496" s="144" t="s">
        <v>1463</v>
      </c>
      <c r="B496" s="94" t="s">
        <v>7363</v>
      </c>
      <c r="D496" s="94" t="s">
        <v>49</v>
      </c>
      <c r="E496" s="94" t="s">
        <v>1445</v>
      </c>
      <c r="F496" s="94" t="s">
        <v>1445</v>
      </c>
      <c r="G496" s="95" t="s">
        <v>1445</v>
      </c>
      <c r="H496" s="95" t="s">
        <v>1462</v>
      </c>
      <c r="I496" s="95" t="s">
        <v>1454</v>
      </c>
      <c r="J496" s="94" t="s">
        <v>94</v>
      </c>
      <c r="K496" s="95">
        <v>0</v>
      </c>
      <c r="L496" s="94" t="str">
        <f t="shared" si="26"/>
        <v>E-TPy-TPy-TPy-E4-D10-Gen-0</v>
      </c>
      <c r="M496" s="144" t="s">
        <v>1463</v>
      </c>
      <c r="N496" s="130" t="s">
        <v>0</v>
      </c>
      <c r="O496" s="96">
        <v>1</v>
      </c>
      <c r="P496" s="130">
        <v>48600</v>
      </c>
      <c r="Q496" s="123">
        <f t="shared" si="24"/>
        <v>150071.90034146566</v>
      </c>
      <c r="R496" s="123">
        <v>142308.05034146566</v>
      </c>
      <c r="S496" s="97">
        <f t="shared" si="25"/>
        <v>7763.8499999999995</v>
      </c>
      <c r="T496" s="96"/>
      <c r="U496" s="151">
        <v>1500</v>
      </c>
      <c r="V496" s="130"/>
      <c r="W496" s="99"/>
      <c r="X496" s="99"/>
      <c r="Y496" s="150" t="s">
        <v>390</v>
      </c>
      <c r="Z496" s="94" t="s">
        <v>580</v>
      </c>
      <c r="AA496" s="94"/>
      <c r="AB496" s="94" t="s">
        <v>958</v>
      </c>
      <c r="AC496" s="94"/>
      <c r="AD496" s="130" t="s">
        <v>683</v>
      </c>
      <c r="AE496" s="127">
        <v>44251</v>
      </c>
      <c r="AF496" s="94" t="s">
        <v>56</v>
      </c>
    </row>
    <row r="497" spans="1:32" x14ac:dyDescent="0.3">
      <c r="A497" s="144" t="s">
        <v>1465</v>
      </c>
      <c r="B497" s="94" t="s">
        <v>7363</v>
      </c>
      <c r="D497" s="94" t="s">
        <v>49</v>
      </c>
      <c r="E497" s="94" t="s">
        <v>1445</v>
      </c>
      <c r="F497" s="94" t="s">
        <v>1445</v>
      </c>
      <c r="G497" s="95" t="s">
        <v>1445</v>
      </c>
      <c r="H497" s="95" t="s">
        <v>1464</v>
      </c>
      <c r="I497" s="95" t="s">
        <v>1446</v>
      </c>
      <c r="J497" s="94" t="s">
        <v>94</v>
      </c>
      <c r="K497" s="95">
        <v>0</v>
      </c>
      <c r="L497" s="94" t="str">
        <f t="shared" si="26"/>
        <v>E-TPy-TPy-TPy-E7.5-D30-Gen-0</v>
      </c>
      <c r="M497" s="144" t="s">
        <v>1465</v>
      </c>
      <c r="N497" s="130" t="s">
        <v>0</v>
      </c>
      <c r="O497" s="96">
        <v>1</v>
      </c>
      <c r="P497" s="130">
        <v>110000</v>
      </c>
      <c r="Q497" s="123">
        <f t="shared" si="24"/>
        <v>339668.9102378852</v>
      </c>
      <c r="R497" s="123">
        <v>322096.4102378852</v>
      </c>
      <c r="S497" s="97">
        <f t="shared" si="25"/>
        <v>17572.5</v>
      </c>
      <c r="T497" s="96"/>
      <c r="U497" s="151">
        <v>1500</v>
      </c>
      <c r="V497" s="130"/>
      <c r="W497" s="99"/>
      <c r="X497" s="99"/>
      <c r="Y497" s="150" t="s">
        <v>390</v>
      </c>
      <c r="Z497" s="94" t="s">
        <v>580</v>
      </c>
      <c r="AA497" s="94"/>
      <c r="AB497" s="94" t="s">
        <v>958</v>
      </c>
      <c r="AC497" s="94"/>
      <c r="AD497" s="130" t="s">
        <v>685</v>
      </c>
      <c r="AE497" s="127">
        <v>44251</v>
      </c>
      <c r="AF497" s="94" t="s">
        <v>56</v>
      </c>
    </row>
    <row r="498" spans="1:32" x14ac:dyDescent="0.3">
      <c r="A498" s="144" t="s">
        <v>1467</v>
      </c>
      <c r="B498" s="94" t="s">
        <v>7363</v>
      </c>
      <c r="D498" s="94" t="s">
        <v>49</v>
      </c>
      <c r="E498" s="94" t="s">
        <v>1445</v>
      </c>
      <c r="F498" s="94" t="s">
        <v>1445</v>
      </c>
      <c r="G498" s="95" t="s">
        <v>1445</v>
      </c>
      <c r="H498" s="95" t="s">
        <v>1466</v>
      </c>
      <c r="I498" s="95" t="s">
        <v>19</v>
      </c>
      <c r="J498" s="94" t="s">
        <v>94</v>
      </c>
      <c r="K498" s="95">
        <v>0</v>
      </c>
      <c r="L498" s="94" t="str">
        <f t="shared" si="26"/>
        <v>E-TPy-TPy-TPy-M1.5-D-Gen-0</v>
      </c>
      <c r="M498" s="144" t="s">
        <v>1467</v>
      </c>
      <c r="N498" s="130" t="s">
        <v>0</v>
      </c>
      <c r="O498" s="96">
        <v>1</v>
      </c>
      <c r="P498" s="130">
        <v>41300</v>
      </c>
      <c r="Q498" s="123">
        <f t="shared" si="24"/>
        <v>127530.236298406</v>
      </c>
      <c r="R498" s="123">
        <v>120932.561298406</v>
      </c>
      <c r="S498" s="97">
        <f t="shared" si="25"/>
        <v>6597.6749999999993</v>
      </c>
      <c r="T498" s="96"/>
      <c r="U498" s="151">
        <v>1500</v>
      </c>
      <c r="V498" s="130"/>
      <c r="W498" s="99"/>
      <c r="X498" s="99"/>
      <c r="Y498" s="150" t="s">
        <v>390</v>
      </c>
      <c r="Z498" s="94" t="s">
        <v>580</v>
      </c>
      <c r="AA498" s="94"/>
      <c r="AB498" s="94" t="s">
        <v>958</v>
      </c>
      <c r="AC498" s="94"/>
      <c r="AD498" s="96" t="s">
        <v>689</v>
      </c>
      <c r="AE498" s="127">
        <v>44251</v>
      </c>
      <c r="AF498" s="94" t="s">
        <v>56</v>
      </c>
    </row>
    <row r="499" spans="1:32" x14ac:dyDescent="0.3">
      <c r="A499" s="144" t="s">
        <v>1469</v>
      </c>
      <c r="B499" s="94" t="s">
        <v>7363</v>
      </c>
      <c r="D499" s="94" t="s">
        <v>49</v>
      </c>
      <c r="E499" s="94" t="s">
        <v>1445</v>
      </c>
      <c r="F499" s="94" t="s">
        <v>1445</v>
      </c>
      <c r="G499" s="95" t="s">
        <v>1445</v>
      </c>
      <c r="H499" s="95" t="s">
        <v>1468</v>
      </c>
      <c r="I499" s="95" t="s">
        <v>1454</v>
      </c>
      <c r="J499" s="94" t="s">
        <v>94</v>
      </c>
      <c r="K499" s="95">
        <v>0</v>
      </c>
      <c r="L499" s="94" t="str">
        <f t="shared" si="26"/>
        <v>E-TPy-TPy-TPy-M3-D10-Gen-0</v>
      </c>
      <c r="M499" s="144" t="s">
        <v>1469</v>
      </c>
      <c r="N499" s="130" t="s">
        <v>0</v>
      </c>
      <c r="O499" s="96">
        <v>1</v>
      </c>
      <c r="P499" s="130">
        <v>41200</v>
      </c>
      <c r="Q499" s="123">
        <f t="shared" si="24"/>
        <v>127221.446380008</v>
      </c>
      <c r="R499" s="123">
        <v>120639.746380008</v>
      </c>
      <c r="S499" s="97">
        <f t="shared" si="25"/>
        <v>6581.7000000000007</v>
      </c>
      <c r="T499" s="96"/>
      <c r="U499" s="151">
        <v>1500</v>
      </c>
      <c r="V499" s="130"/>
      <c r="W499" s="99"/>
      <c r="X499" s="99"/>
      <c r="Y499" s="150" t="s">
        <v>390</v>
      </c>
      <c r="Z499" s="94" t="s">
        <v>580</v>
      </c>
      <c r="AA499" s="94"/>
      <c r="AB499" s="94" t="s">
        <v>958</v>
      </c>
      <c r="AC499" s="94"/>
      <c r="AD499" s="96" t="s">
        <v>691</v>
      </c>
      <c r="AE499" s="127">
        <v>44251</v>
      </c>
      <c r="AF499" s="94" t="s">
        <v>56</v>
      </c>
    </row>
    <row r="500" spans="1:32" x14ac:dyDescent="0.3">
      <c r="A500" s="144" t="s">
        <v>1470</v>
      </c>
      <c r="B500" s="94" t="s">
        <v>7363</v>
      </c>
      <c r="D500" s="94" t="s">
        <v>49</v>
      </c>
      <c r="E500" s="94" t="s">
        <v>1445</v>
      </c>
      <c r="F500" s="94" t="s">
        <v>1445</v>
      </c>
      <c r="G500" s="95" t="s">
        <v>1445</v>
      </c>
      <c r="H500" s="95" t="s">
        <v>1468</v>
      </c>
      <c r="I500" s="95" t="s">
        <v>1446</v>
      </c>
      <c r="J500" s="94" t="s">
        <v>94</v>
      </c>
      <c r="K500" s="95">
        <v>0</v>
      </c>
      <c r="L500" s="94" t="str">
        <f t="shared" si="26"/>
        <v>E-TPy-TPy-TPy-M3-D30-Gen-0</v>
      </c>
      <c r="M500" s="144" t="s">
        <v>1470</v>
      </c>
      <c r="N500" s="130" t="s">
        <v>0</v>
      </c>
      <c r="O500" s="96">
        <v>1</v>
      </c>
      <c r="P500" s="130">
        <v>85100</v>
      </c>
      <c r="Q500" s="123">
        <f t="shared" si="24"/>
        <v>262780.22055676387</v>
      </c>
      <c r="R500" s="123">
        <v>249185.4955567639</v>
      </c>
      <c r="S500" s="97">
        <f t="shared" si="25"/>
        <v>13594.724999999999</v>
      </c>
      <c r="T500" s="96"/>
      <c r="U500" s="151">
        <v>1500</v>
      </c>
      <c r="V500" s="130"/>
      <c r="W500" s="99"/>
      <c r="X500" s="99"/>
      <c r="Y500" s="150" t="s">
        <v>390</v>
      </c>
      <c r="Z500" s="94" t="s">
        <v>580</v>
      </c>
      <c r="AA500" s="94"/>
      <c r="AB500" s="94" t="s">
        <v>958</v>
      </c>
      <c r="AC500" s="94"/>
      <c r="AD500" s="96" t="s">
        <v>693</v>
      </c>
      <c r="AE500" s="127">
        <v>44251</v>
      </c>
      <c r="AF500" s="94" t="s">
        <v>56</v>
      </c>
    </row>
    <row r="501" spans="1:32" x14ac:dyDescent="0.3">
      <c r="A501" s="144" t="s">
        <v>1472</v>
      </c>
      <c r="B501" s="94" t="s">
        <v>7363</v>
      </c>
      <c r="D501" s="94" t="s">
        <v>49</v>
      </c>
      <c r="E501" s="94" t="s">
        <v>1445</v>
      </c>
      <c r="F501" s="94" t="s">
        <v>1445</v>
      </c>
      <c r="G501" s="95" t="s">
        <v>1445</v>
      </c>
      <c r="H501" s="95" t="s">
        <v>1471</v>
      </c>
      <c r="I501" s="95" t="s">
        <v>1454</v>
      </c>
      <c r="J501" s="94" t="s">
        <v>94</v>
      </c>
      <c r="K501" s="95">
        <v>0</v>
      </c>
      <c r="L501" s="94" t="str">
        <f t="shared" si="26"/>
        <v>E-TPy-TPy-TPy-STD-D10-Gen-0</v>
      </c>
      <c r="M501" s="144" t="s">
        <v>1472</v>
      </c>
      <c r="N501" s="130" t="s">
        <v>0</v>
      </c>
      <c r="O501" s="96">
        <v>1</v>
      </c>
      <c r="P501" s="130">
        <v>44400</v>
      </c>
      <c r="Q501" s="123">
        <f t="shared" si="24"/>
        <v>137102.72376874639</v>
      </c>
      <c r="R501" s="123">
        <v>130009.82376874638</v>
      </c>
      <c r="S501" s="97">
        <f t="shared" si="25"/>
        <v>7092.9</v>
      </c>
      <c r="T501" s="96"/>
      <c r="U501" s="151">
        <v>1500</v>
      </c>
      <c r="V501" s="130"/>
      <c r="W501" s="99"/>
      <c r="X501" s="99"/>
      <c r="Y501" s="150" t="s">
        <v>390</v>
      </c>
      <c r="Z501" s="94" t="s">
        <v>580</v>
      </c>
      <c r="AA501" s="94"/>
      <c r="AB501" s="94" t="s">
        <v>958</v>
      </c>
      <c r="AC501" s="94"/>
      <c r="AD501" s="96" t="s">
        <v>695</v>
      </c>
      <c r="AE501" s="127">
        <v>44251</v>
      </c>
      <c r="AF501" s="94" t="s">
        <v>56</v>
      </c>
    </row>
    <row r="502" spans="1:32" x14ac:dyDescent="0.3">
      <c r="A502" s="144" t="s">
        <v>1473</v>
      </c>
      <c r="B502" s="94" t="s">
        <v>7363</v>
      </c>
      <c r="D502" s="94" t="s">
        <v>49</v>
      </c>
      <c r="E502" s="94" t="s">
        <v>1445</v>
      </c>
      <c r="F502" s="94" t="s">
        <v>1445</v>
      </c>
      <c r="G502" s="95" t="s">
        <v>1445</v>
      </c>
      <c r="H502" s="95" t="s">
        <v>1471</v>
      </c>
      <c r="I502" s="95" t="s">
        <v>1446</v>
      </c>
      <c r="J502" s="94" t="s">
        <v>94</v>
      </c>
      <c r="K502" s="95">
        <v>0</v>
      </c>
      <c r="L502" s="94" t="str">
        <f t="shared" si="26"/>
        <v>E-TPy-TPy-TPy-STD-D30-Gen-0</v>
      </c>
      <c r="M502" s="144" t="s">
        <v>1473</v>
      </c>
      <c r="N502" s="130" t="s">
        <v>0</v>
      </c>
      <c r="O502" s="96">
        <v>1</v>
      </c>
      <c r="P502" s="130">
        <v>92200</v>
      </c>
      <c r="Q502" s="123">
        <f t="shared" si="24"/>
        <v>284704.30476302741</v>
      </c>
      <c r="R502" s="123">
        <v>269975.3547630274</v>
      </c>
      <c r="S502" s="97">
        <f t="shared" si="25"/>
        <v>14728.949999999999</v>
      </c>
      <c r="T502" s="96"/>
      <c r="U502" s="151">
        <v>1500</v>
      </c>
      <c r="V502" s="130"/>
      <c r="W502" s="99"/>
      <c r="X502" s="99"/>
      <c r="Y502" s="150" t="s">
        <v>390</v>
      </c>
      <c r="Z502" s="94" t="s">
        <v>580</v>
      </c>
      <c r="AA502" s="94"/>
      <c r="AB502" s="94" t="s">
        <v>958</v>
      </c>
      <c r="AC502" s="94"/>
      <c r="AD502" s="96" t="s">
        <v>697</v>
      </c>
      <c r="AE502" s="127">
        <v>44251</v>
      </c>
      <c r="AF502" s="94" t="s">
        <v>56</v>
      </c>
    </row>
    <row r="503" spans="1:32" x14ac:dyDescent="0.3">
      <c r="A503" s="144" t="s">
        <v>1474</v>
      </c>
      <c r="B503" s="94" t="s">
        <v>7363</v>
      </c>
      <c r="D503" s="94" t="s">
        <v>49</v>
      </c>
      <c r="E503" s="94" t="s">
        <v>1445</v>
      </c>
      <c r="F503" s="94" t="s">
        <v>1445</v>
      </c>
      <c r="G503" s="95" t="s">
        <v>1445</v>
      </c>
      <c r="H503" s="95" t="s">
        <v>1471</v>
      </c>
      <c r="I503" s="95" t="s">
        <v>19</v>
      </c>
      <c r="J503" s="94" t="s">
        <v>94</v>
      </c>
      <c r="K503" s="95">
        <v>0</v>
      </c>
      <c r="L503" s="94" t="str">
        <f t="shared" si="26"/>
        <v>E-TPy-TPy-TPy-STD-D-Gen-0</v>
      </c>
      <c r="M503" s="144" t="s">
        <v>1474</v>
      </c>
      <c r="N503" s="130" t="s">
        <v>0</v>
      </c>
      <c r="O503" s="96">
        <v>1</v>
      </c>
      <c r="P503" s="130">
        <v>42800</v>
      </c>
      <c r="Q503" s="123">
        <f t="shared" si="24"/>
        <v>132162.08507437698</v>
      </c>
      <c r="R503" s="123">
        <v>125324.785074377</v>
      </c>
      <c r="S503" s="97">
        <f t="shared" si="25"/>
        <v>6837.2999999999993</v>
      </c>
      <c r="T503" s="96"/>
      <c r="U503" s="151">
        <v>1500</v>
      </c>
      <c r="V503" s="130"/>
      <c r="W503" s="99"/>
      <c r="X503" s="99"/>
      <c r="Y503" s="150" t="s">
        <v>390</v>
      </c>
      <c r="Z503" s="94" t="s">
        <v>580</v>
      </c>
      <c r="AA503" s="94"/>
      <c r="AB503" s="94" t="s">
        <v>958</v>
      </c>
      <c r="AC503" s="94"/>
      <c r="AD503" s="96" t="s">
        <v>699</v>
      </c>
      <c r="AE503" s="127">
        <v>44251</v>
      </c>
      <c r="AF503" s="94" t="s">
        <v>56</v>
      </c>
    </row>
    <row r="504" spans="1:32" x14ac:dyDescent="0.3">
      <c r="A504" s="154" t="s">
        <v>7405</v>
      </c>
      <c r="B504" s="94" t="s">
        <v>7403</v>
      </c>
      <c r="D504" s="154" t="s">
        <v>772</v>
      </c>
      <c r="E504" s="154" t="s">
        <v>772</v>
      </c>
      <c r="F504" s="154" t="s">
        <v>772</v>
      </c>
      <c r="G504" s="154" t="s">
        <v>772</v>
      </c>
      <c r="H504" s="154" t="s">
        <v>7404</v>
      </c>
      <c r="I504" s="155" t="s">
        <v>305</v>
      </c>
      <c r="J504" s="155" t="s">
        <v>52</v>
      </c>
      <c r="K504" s="155">
        <v>0</v>
      </c>
      <c r="L504" s="154" t="str">
        <f t="shared" si="26"/>
        <v>O-Oth-Oth-Oth-Value-£-Gen-0</v>
      </c>
      <c r="M504" s="154" t="s">
        <v>7405</v>
      </c>
      <c r="N504" s="154" t="s">
        <v>305</v>
      </c>
      <c r="O504" s="156"/>
      <c r="P504" s="155"/>
      <c r="Q504" s="157">
        <v>0.156</v>
      </c>
      <c r="R504" s="157"/>
      <c r="S504" s="157"/>
      <c r="T504" s="156"/>
      <c r="V504" s="155"/>
      <c r="W504" s="99"/>
      <c r="X504" s="99"/>
      <c r="Y504" s="145" t="s">
        <v>7406</v>
      </c>
      <c r="Z504" s="156"/>
      <c r="AA504" s="156"/>
      <c r="AB504" s="156" t="s">
        <v>7407</v>
      </c>
      <c r="AC504" s="94"/>
      <c r="AD504" s="96" t="s">
        <v>700</v>
      </c>
      <c r="AE504" s="127">
        <v>44251</v>
      </c>
      <c r="AF504" s="94" t="s">
        <v>56</v>
      </c>
    </row>
    <row r="505" spans="1:32" x14ac:dyDescent="0.3">
      <c r="A505" s="125" t="s">
        <v>7412</v>
      </c>
      <c r="B505" s="94" t="s">
        <v>7408</v>
      </c>
      <c r="D505" s="125" t="s">
        <v>69</v>
      </c>
      <c r="E505" s="125" t="s">
        <v>49</v>
      </c>
      <c r="F505" s="125" t="s">
        <v>47</v>
      </c>
      <c r="G505" s="125" t="s">
        <v>7409</v>
      </c>
      <c r="H505" s="125" t="s">
        <v>7410</v>
      </c>
      <c r="I505" s="148" t="s">
        <v>7411</v>
      </c>
      <c r="J505" s="148" t="s">
        <v>52</v>
      </c>
      <c r="K505" s="148">
        <v>0</v>
      </c>
      <c r="L505" s="125" t="str">
        <f t="shared" si="26"/>
        <v>C-Equ-Civ-Dis-contam-15k-Gen-0</v>
      </c>
      <c r="M505" s="125" t="s">
        <v>7412</v>
      </c>
      <c r="N505" s="125" t="s">
        <v>70</v>
      </c>
      <c r="O505" s="135"/>
      <c r="P505" s="135"/>
      <c r="Q505" s="136">
        <f t="shared" ref="Q505:Q565" si="27">SUM(R505:T505)</f>
        <v>8.49</v>
      </c>
      <c r="R505" s="137"/>
      <c r="S505" s="137">
        <v>8.49</v>
      </c>
      <c r="T505" s="135"/>
      <c r="U505" s="158">
        <v>50</v>
      </c>
      <c r="V505" s="135"/>
      <c r="W505" s="99"/>
      <c r="X505" s="99"/>
      <c r="Y505" s="135" t="s">
        <v>71</v>
      </c>
      <c r="Z505" s="135"/>
      <c r="AA505" s="135"/>
      <c r="AB505" s="135" t="s">
        <v>7413</v>
      </c>
      <c r="AC505" s="94"/>
      <c r="AD505" s="96" t="s">
        <v>702</v>
      </c>
      <c r="AE505" s="127">
        <v>44251</v>
      </c>
      <c r="AF505" s="94" t="s">
        <v>56</v>
      </c>
    </row>
    <row r="506" spans="1:32" x14ac:dyDescent="0.3">
      <c r="A506" s="125" t="s">
        <v>7414</v>
      </c>
      <c r="B506" s="94" t="s">
        <v>7408</v>
      </c>
      <c r="D506" s="125" t="s">
        <v>69</v>
      </c>
      <c r="E506" s="125" t="s">
        <v>49</v>
      </c>
      <c r="F506" s="125" t="s">
        <v>47</v>
      </c>
      <c r="G506" s="125" t="s">
        <v>7409</v>
      </c>
      <c r="H506" s="125"/>
      <c r="I506" s="148" t="s">
        <v>7411</v>
      </c>
      <c r="J506" s="148" t="s">
        <v>52</v>
      </c>
      <c r="K506" s="148">
        <v>0</v>
      </c>
      <c r="L506" s="125" t="str">
        <f t="shared" si="26"/>
        <v>C-Equ-Civ-Dis--15k-Gen-0</v>
      </c>
      <c r="M506" s="125" t="s">
        <v>7490</v>
      </c>
      <c r="N506" s="125" t="s">
        <v>70</v>
      </c>
      <c r="O506" s="135"/>
      <c r="P506" s="135"/>
      <c r="Q506" s="136">
        <f t="shared" si="27"/>
        <v>8.4920000000000009</v>
      </c>
      <c r="R506" s="137"/>
      <c r="S506" s="137">
        <v>8.4920000000000009</v>
      </c>
      <c r="T506" s="135"/>
      <c r="U506" s="158">
        <v>50</v>
      </c>
      <c r="V506" s="135"/>
      <c r="W506" s="99"/>
      <c r="X506" s="99"/>
      <c r="Y506" s="135" t="s">
        <v>71</v>
      </c>
      <c r="Z506" s="135"/>
      <c r="AA506" s="135"/>
      <c r="AB506" s="135" t="s">
        <v>7413</v>
      </c>
      <c r="AC506" s="94"/>
      <c r="AD506" s="96" t="s">
        <v>704</v>
      </c>
      <c r="AE506" s="127">
        <v>44251</v>
      </c>
      <c r="AF506" s="94" t="s">
        <v>56</v>
      </c>
    </row>
    <row r="507" spans="1:32" x14ac:dyDescent="0.3">
      <c r="A507" s="125" t="s">
        <v>7416</v>
      </c>
      <c r="B507" s="94" t="s">
        <v>7408</v>
      </c>
      <c r="D507" s="125" t="s">
        <v>69</v>
      </c>
      <c r="E507" s="125" t="s">
        <v>49</v>
      </c>
      <c r="F507" s="125" t="s">
        <v>47</v>
      </c>
      <c r="G507" s="125" t="s">
        <v>7409</v>
      </c>
      <c r="H507" s="125" t="s">
        <v>7415</v>
      </c>
      <c r="I507" s="125" t="s">
        <v>7411</v>
      </c>
      <c r="J507" s="125" t="s">
        <v>52</v>
      </c>
      <c r="K507" s="148">
        <v>0</v>
      </c>
      <c r="L507" s="125" t="str">
        <f t="shared" si="26"/>
        <v>C-Equ-Civ-Dis-hazard-15k-Gen-0</v>
      </c>
      <c r="M507" s="125" t="s">
        <v>7416</v>
      </c>
      <c r="N507" s="125" t="s">
        <v>70</v>
      </c>
      <c r="O507" s="135"/>
      <c r="P507" s="135"/>
      <c r="Q507" s="136">
        <f t="shared" si="27"/>
        <v>8.49</v>
      </c>
      <c r="R507" s="137"/>
      <c r="S507" s="137">
        <v>8.49</v>
      </c>
      <c r="T507" s="135"/>
      <c r="U507" s="158">
        <v>50</v>
      </c>
      <c r="V507" s="135"/>
      <c r="W507" s="99"/>
      <c r="X507" s="99"/>
      <c r="Y507" s="135" t="s">
        <v>71</v>
      </c>
      <c r="Z507" s="135"/>
      <c r="AA507" s="135"/>
      <c r="AB507" s="135" t="s">
        <v>7413</v>
      </c>
      <c r="AC507" s="94"/>
      <c r="AD507" s="96" t="s">
        <v>706</v>
      </c>
      <c r="AE507" s="127">
        <v>44251</v>
      </c>
      <c r="AF507" s="94" t="s">
        <v>56</v>
      </c>
    </row>
    <row r="508" spans="1:32" x14ac:dyDescent="0.3">
      <c r="A508" s="94" t="s">
        <v>72</v>
      </c>
      <c r="B508" s="94" t="s">
        <v>7408</v>
      </c>
      <c r="D508" s="94" t="s">
        <v>69</v>
      </c>
      <c r="E508" s="94" t="s">
        <v>49</v>
      </c>
      <c r="F508" s="94" t="s">
        <v>47</v>
      </c>
      <c r="G508" s="94" t="s">
        <v>7409</v>
      </c>
      <c r="H508" s="94"/>
      <c r="I508" s="95" t="s">
        <v>7417</v>
      </c>
      <c r="J508" s="95" t="s">
        <v>52</v>
      </c>
      <c r="K508" s="95">
        <v>1</v>
      </c>
      <c r="L508" s="94" t="str">
        <f t="shared" si="26"/>
        <v>C-Equ-Civ-Dis--roc-Gen-1</v>
      </c>
      <c r="M508" s="94" t="s">
        <v>72</v>
      </c>
      <c r="N508" s="94" t="s">
        <v>70</v>
      </c>
      <c r="O508" s="96"/>
      <c r="P508" s="96"/>
      <c r="Q508" s="123">
        <f t="shared" si="27"/>
        <v>9.0589999999999993</v>
      </c>
      <c r="S508" s="97">
        <v>9.0589999999999993</v>
      </c>
      <c r="T508" s="96"/>
      <c r="U508" s="158">
        <v>50</v>
      </c>
      <c r="V508" s="96"/>
      <c r="W508" s="99"/>
      <c r="X508" s="99"/>
      <c r="Y508" s="96" t="s">
        <v>71</v>
      </c>
      <c r="Z508" s="96"/>
      <c r="AA508" s="96"/>
      <c r="AB508" s="96" t="s">
        <v>7413</v>
      </c>
      <c r="AC508" s="94"/>
      <c r="AD508" s="96" t="s">
        <v>707</v>
      </c>
      <c r="AE508" s="127">
        <v>44251</v>
      </c>
      <c r="AF508" s="94" t="s">
        <v>56</v>
      </c>
    </row>
    <row r="509" spans="1:32" x14ac:dyDescent="0.3">
      <c r="A509" s="94" t="s">
        <v>73</v>
      </c>
      <c r="B509" s="94" t="s">
        <v>7408</v>
      </c>
      <c r="D509" s="94" t="s">
        <v>69</v>
      </c>
      <c r="E509" s="94" t="s">
        <v>49</v>
      </c>
      <c r="F509" s="94" t="s">
        <v>47</v>
      </c>
      <c r="G509" s="94" t="s">
        <v>7409</v>
      </c>
      <c r="H509" s="94" t="s">
        <v>7418</v>
      </c>
      <c r="I509" s="95"/>
      <c r="J509" s="95" t="s">
        <v>52</v>
      </c>
      <c r="K509" s="95">
        <v>0</v>
      </c>
      <c r="L509" s="94" t="str">
        <f t="shared" si="26"/>
        <v>C-Equ-Civ-Dis-Storag--Gen-0</v>
      </c>
      <c r="M509" s="94" t="s">
        <v>73</v>
      </c>
      <c r="N509" s="94" t="s">
        <v>70</v>
      </c>
      <c r="O509" s="96"/>
      <c r="P509" s="96"/>
      <c r="Q509" s="123">
        <f t="shared" si="27"/>
        <v>1.698</v>
      </c>
      <c r="S509" s="97">
        <f>((U509*(P509/1000))*0.1065)+((V509*(P509/1000))*0.00903)</f>
        <v>0</v>
      </c>
      <c r="T509" s="96">
        <v>1.698</v>
      </c>
      <c r="U509" s="158">
        <v>50</v>
      </c>
      <c r="V509" s="96"/>
      <c r="W509" s="99"/>
      <c r="X509" s="99"/>
      <c r="Y509" s="96" t="s">
        <v>71</v>
      </c>
      <c r="Z509" s="96"/>
      <c r="AA509" s="96"/>
      <c r="AB509" s="96" t="s">
        <v>7413</v>
      </c>
      <c r="AC509" s="94"/>
      <c r="AD509" s="96" t="s">
        <v>709</v>
      </c>
      <c r="AE509" s="127">
        <v>44251</v>
      </c>
      <c r="AF509" s="94" t="s">
        <v>56</v>
      </c>
    </row>
    <row r="510" spans="1:32" x14ac:dyDescent="0.3">
      <c r="A510" s="94" t="s">
        <v>74</v>
      </c>
      <c r="B510" s="94" t="s">
        <v>7408</v>
      </c>
      <c r="D510" s="94" t="s">
        <v>69</v>
      </c>
      <c r="E510" s="94" t="s">
        <v>49</v>
      </c>
      <c r="F510" s="94" t="s">
        <v>47</v>
      </c>
      <c r="G510" s="94" t="s">
        <v>7409</v>
      </c>
      <c r="H510" s="94" t="s">
        <v>7418</v>
      </c>
      <c r="I510" s="95"/>
      <c r="J510" s="95" t="s">
        <v>52</v>
      </c>
      <c r="K510" s="95">
        <v>1</v>
      </c>
      <c r="L510" s="94" t="str">
        <f t="shared" si="26"/>
        <v>C-Equ-Civ-Dis-Storag--Gen-1</v>
      </c>
      <c r="M510" s="94" t="s">
        <v>74</v>
      </c>
      <c r="N510" s="94" t="s">
        <v>70</v>
      </c>
      <c r="O510" s="96"/>
      <c r="P510" s="96"/>
      <c r="Q510" s="123">
        <f t="shared" si="27"/>
        <v>1.1319999999999999</v>
      </c>
      <c r="S510" s="97">
        <f>((U510*(P510/1000))*0.1065)+((V510*(P510/1000))*0.00903)</f>
        <v>0</v>
      </c>
      <c r="T510" s="96">
        <v>1.1319999999999999</v>
      </c>
      <c r="U510" s="158">
        <v>50</v>
      </c>
      <c r="V510" s="96"/>
      <c r="Y510" s="96" t="s">
        <v>71</v>
      </c>
      <c r="Z510" s="96"/>
      <c r="AA510" s="96"/>
      <c r="AB510" s="96" t="s">
        <v>7413</v>
      </c>
      <c r="AD510" s="96" t="s">
        <v>588</v>
      </c>
      <c r="AE510" s="124">
        <v>44228</v>
      </c>
      <c r="AF510" s="94" t="s">
        <v>56</v>
      </c>
    </row>
    <row r="511" spans="1:32" x14ac:dyDescent="0.3">
      <c r="A511" s="94" t="s">
        <v>75</v>
      </c>
      <c r="B511" s="94" t="s">
        <v>7408</v>
      </c>
      <c r="D511" s="94" t="s">
        <v>69</v>
      </c>
      <c r="E511" s="94" t="s">
        <v>49</v>
      </c>
      <c r="F511" s="94" t="s">
        <v>47</v>
      </c>
      <c r="G511" s="94" t="s">
        <v>7409</v>
      </c>
      <c r="H511" s="94" t="s">
        <v>7418</v>
      </c>
      <c r="I511" s="95"/>
      <c r="J511" s="95" t="s">
        <v>52</v>
      </c>
      <c r="K511" s="95">
        <v>3</v>
      </c>
      <c r="L511" s="94" t="str">
        <f t="shared" si="26"/>
        <v>C-Equ-Civ-Dis-Storag--Gen-3</v>
      </c>
      <c r="M511" s="94" t="s">
        <v>7491</v>
      </c>
      <c r="N511" s="94" t="s">
        <v>70</v>
      </c>
      <c r="O511" s="96"/>
      <c r="P511" s="96"/>
      <c r="Q511" s="123">
        <f t="shared" si="27"/>
        <v>1.1319999999999999</v>
      </c>
      <c r="S511" s="97">
        <f>((U511*(P511/1000))*0.1065)+((V511*(P511/1000))*0.00903)</f>
        <v>0</v>
      </c>
      <c r="T511" s="96">
        <v>1.1319999999999999</v>
      </c>
      <c r="U511" s="158">
        <v>50</v>
      </c>
      <c r="V511" s="96"/>
      <c r="Y511" s="96" t="s">
        <v>71</v>
      </c>
      <c r="Z511" s="96"/>
      <c r="AA511" s="96"/>
      <c r="AB511" s="96" t="s">
        <v>7413</v>
      </c>
      <c r="AD511" s="96" t="s">
        <v>591</v>
      </c>
      <c r="AE511" s="124">
        <v>44228</v>
      </c>
      <c r="AF511" s="94" t="s">
        <v>56</v>
      </c>
    </row>
    <row r="512" spans="1:32" x14ac:dyDescent="0.3">
      <c r="A512" s="94" t="s">
        <v>76</v>
      </c>
      <c r="B512" s="94" t="s">
        <v>7408</v>
      </c>
      <c r="D512" s="94" t="s">
        <v>69</v>
      </c>
      <c r="E512" s="94" t="s">
        <v>49</v>
      </c>
      <c r="F512" s="94" t="s">
        <v>47</v>
      </c>
      <c r="G512" s="94" t="s">
        <v>7409</v>
      </c>
      <c r="H512" s="94"/>
      <c r="I512" s="95" t="s">
        <v>7419</v>
      </c>
      <c r="J512" s="95" t="s">
        <v>52</v>
      </c>
      <c r="K512" s="95">
        <v>1</v>
      </c>
      <c r="L512" s="94" t="str">
        <f t="shared" si="26"/>
        <v>C-Equ-Civ-Dis--top-Gen-1</v>
      </c>
      <c r="M512" s="94" t="s">
        <v>76</v>
      </c>
      <c r="N512" s="94" t="s">
        <v>70</v>
      </c>
      <c r="O512" s="96"/>
      <c r="P512" s="96"/>
      <c r="Q512" s="123">
        <f t="shared" si="27"/>
        <v>8.4920000000000009</v>
      </c>
      <c r="S512" s="97">
        <v>8.4920000000000009</v>
      </c>
      <c r="T512" s="96"/>
      <c r="U512" s="158">
        <v>50</v>
      </c>
      <c r="V512" s="96"/>
      <c r="Y512" s="96" t="s">
        <v>71</v>
      </c>
      <c r="Z512" s="96"/>
      <c r="AA512" s="96"/>
      <c r="AB512" s="96" t="s">
        <v>7413</v>
      </c>
      <c r="AD512" s="96" t="s">
        <v>593</v>
      </c>
      <c r="AE512" s="124">
        <v>44228</v>
      </c>
      <c r="AF512" s="94" t="s">
        <v>56</v>
      </c>
    </row>
    <row r="513" spans="1:32" x14ac:dyDescent="0.3">
      <c r="A513" s="94" t="s">
        <v>77</v>
      </c>
      <c r="B513" s="94" t="s">
        <v>7408</v>
      </c>
      <c r="D513" s="94" t="s">
        <v>69</v>
      </c>
      <c r="E513" s="94" t="s">
        <v>49</v>
      </c>
      <c r="F513" s="94" t="s">
        <v>47</v>
      </c>
      <c r="G513" s="94" t="s">
        <v>7420</v>
      </c>
      <c r="H513" s="94" t="s">
        <v>7401</v>
      </c>
      <c r="I513" s="95" t="s">
        <v>7421</v>
      </c>
      <c r="J513" s="95" t="s">
        <v>52</v>
      </c>
      <c r="K513" s="95">
        <v>0</v>
      </c>
      <c r="L513" s="94" t="str">
        <f t="shared" si="26"/>
        <v>C-Equ-Civ-Ear-Demoli-Str-Gen-0</v>
      </c>
      <c r="M513" s="94" t="s">
        <v>77</v>
      </c>
      <c r="N513" s="94" t="s">
        <v>70</v>
      </c>
      <c r="O513" s="96"/>
      <c r="P513" s="96">
        <v>2050</v>
      </c>
      <c r="Q513" s="123">
        <f t="shared" si="27"/>
        <v>12.013249999999998</v>
      </c>
      <c r="R513" s="97">
        <v>0</v>
      </c>
      <c r="S513" s="97">
        <f t="shared" ref="S513:S526" si="28">((U513*(P513/1000))*0.1065)+((V513*(P513/1000))*0.00903)</f>
        <v>10.916249999999998</v>
      </c>
      <c r="T513" s="96">
        <v>1.097</v>
      </c>
      <c r="U513" s="158">
        <v>50</v>
      </c>
      <c r="V513" s="96"/>
      <c r="Y513" s="96" t="s">
        <v>71</v>
      </c>
      <c r="Z513" s="96"/>
      <c r="AA513" s="96"/>
      <c r="AB513" s="96" t="s">
        <v>7413</v>
      </c>
      <c r="AD513" s="96" t="s">
        <v>595</v>
      </c>
      <c r="AE513" s="124">
        <v>44228</v>
      </c>
      <c r="AF513" s="94" t="s">
        <v>56</v>
      </c>
    </row>
    <row r="514" spans="1:32" x14ac:dyDescent="0.3">
      <c r="A514" s="94" t="s">
        <v>7423</v>
      </c>
      <c r="B514" s="94" t="s">
        <v>7408</v>
      </c>
      <c r="D514" s="94" t="s">
        <v>69</v>
      </c>
      <c r="E514" s="94" t="s">
        <v>49</v>
      </c>
      <c r="F514" s="94" t="s">
        <v>47</v>
      </c>
      <c r="G514" s="94" t="s">
        <v>7420</v>
      </c>
      <c r="H514" s="94" t="s">
        <v>7422</v>
      </c>
      <c r="I514" s="95"/>
      <c r="J514" s="95" t="s">
        <v>52</v>
      </c>
      <c r="K514" s="95">
        <v>0</v>
      </c>
      <c r="L514" s="94" t="str">
        <f t="shared" si="26"/>
        <v>C-Equ-Civ-Ear-deposi--Gen-0</v>
      </c>
      <c r="M514" s="94" t="s">
        <v>7423</v>
      </c>
      <c r="N514" s="94" t="s">
        <v>70</v>
      </c>
      <c r="O514" s="96"/>
      <c r="P514" s="96">
        <v>1800</v>
      </c>
      <c r="Q514" s="123">
        <f t="shared" si="27"/>
        <v>12.341999999999999</v>
      </c>
      <c r="R514" s="97">
        <v>0</v>
      </c>
      <c r="S514" s="97">
        <f t="shared" si="28"/>
        <v>9.5849999999999991</v>
      </c>
      <c r="T514" s="96">
        <v>2.7570000000000001</v>
      </c>
      <c r="U514" s="158">
        <v>50</v>
      </c>
      <c r="V514" s="96"/>
      <c r="Y514" s="96" t="s">
        <v>71</v>
      </c>
      <c r="Z514" s="96"/>
      <c r="AA514" s="96"/>
      <c r="AB514" s="96" t="s">
        <v>7413</v>
      </c>
      <c r="AD514" s="96" t="s">
        <v>597</v>
      </c>
      <c r="AE514" s="124">
        <v>44228</v>
      </c>
      <c r="AF514" s="94" t="s">
        <v>56</v>
      </c>
    </row>
    <row r="515" spans="1:32" x14ac:dyDescent="0.3">
      <c r="A515" s="94" t="s">
        <v>79</v>
      </c>
      <c r="B515" s="94" t="s">
        <v>7408</v>
      </c>
      <c r="D515" s="94" t="s">
        <v>69</v>
      </c>
      <c r="E515" s="94" t="s">
        <v>49</v>
      </c>
      <c r="F515" s="94" t="s">
        <v>47</v>
      </c>
      <c r="G515" s="94" t="s">
        <v>7420</v>
      </c>
      <c r="H515" s="94" t="s">
        <v>78</v>
      </c>
      <c r="I515" s="95"/>
      <c r="J515" s="95" t="s">
        <v>52</v>
      </c>
      <c r="K515" s="95">
        <v>0</v>
      </c>
      <c r="L515" s="94" t="str">
        <f t="shared" si="26"/>
        <v>C-Equ-Civ-Ear-Excava--Gen-0</v>
      </c>
      <c r="M515" s="94" t="s">
        <v>7492</v>
      </c>
      <c r="N515" s="94" t="s">
        <v>70</v>
      </c>
      <c r="O515" s="96"/>
      <c r="P515" s="96">
        <v>1800</v>
      </c>
      <c r="Q515" s="123">
        <f t="shared" si="27"/>
        <v>10.645</v>
      </c>
      <c r="R515" s="97">
        <v>0</v>
      </c>
      <c r="S515" s="97">
        <f t="shared" si="28"/>
        <v>9.5849999999999991</v>
      </c>
      <c r="T515" s="96">
        <v>1.06</v>
      </c>
      <c r="U515" s="158">
        <v>50</v>
      </c>
      <c r="V515" s="96"/>
      <c r="Y515" s="96" t="s">
        <v>71</v>
      </c>
      <c r="Z515" s="96"/>
      <c r="AA515" s="96"/>
      <c r="AB515" s="94" t="s">
        <v>7413</v>
      </c>
      <c r="AD515" s="96" t="s">
        <v>599</v>
      </c>
      <c r="AE515" s="124">
        <v>44228</v>
      </c>
      <c r="AF515" s="94" t="s">
        <v>56</v>
      </c>
    </row>
    <row r="516" spans="1:32" x14ac:dyDescent="0.3">
      <c r="A516" s="94" t="s">
        <v>80</v>
      </c>
      <c r="B516" s="94" t="s">
        <v>7408</v>
      </c>
      <c r="D516" s="94" t="s">
        <v>69</v>
      </c>
      <c r="E516" s="94" t="s">
        <v>49</v>
      </c>
      <c r="F516" s="94" t="s">
        <v>47</v>
      </c>
      <c r="G516" s="94" t="s">
        <v>7420</v>
      </c>
      <c r="H516" s="94" t="s">
        <v>78</v>
      </c>
      <c r="I516" s="95" t="s">
        <v>7424</v>
      </c>
      <c r="J516" s="95" t="s">
        <v>52</v>
      </c>
      <c r="K516" s="95">
        <v>0</v>
      </c>
      <c r="L516" s="94" t="str">
        <f t="shared" si="26"/>
        <v>C-Equ-Civ-Ear-Excava-oth-Gen-0</v>
      </c>
      <c r="M516" s="94" t="s">
        <v>7493</v>
      </c>
      <c r="N516" s="94" t="s">
        <v>70</v>
      </c>
      <c r="O516" s="96"/>
      <c r="P516" s="96">
        <v>1800</v>
      </c>
      <c r="Q516" s="123">
        <f t="shared" si="27"/>
        <v>10.937999999999999</v>
      </c>
      <c r="R516" s="97">
        <v>0</v>
      </c>
      <c r="S516" s="97">
        <f t="shared" si="28"/>
        <v>9.5849999999999991</v>
      </c>
      <c r="T516" s="96">
        <v>1.353</v>
      </c>
      <c r="U516" s="158">
        <v>50</v>
      </c>
      <c r="V516" s="96"/>
      <c r="Y516" s="96" t="s">
        <v>71</v>
      </c>
      <c r="Z516" s="96"/>
      <c r="AA516" s="96"/>
      <c r="AB516" s="96" t="s">
        <v>7413</v>
      </c>
      <c r="AD516" s="96" t="s">
        <v>602</v>
      </c>
      <c r="AE516" s="124">
        <v>44228</v>
      </c>
      <c r="AF516" s="94" t="s">
        <v>56</v>
      </c>
    </row>
    <row r="517" spans="1:32" x14ac:dyDescent="0.3">
      <c r="A517" s="94" t="s">
        <v>81</v>
      </c>
      <c r="B517" s="94" t="s">
        <v>7408</v>
      </c>
      <c r="D517" s="94" t="s">
        <v>69</v>
      </c>
      <c r="E517" s="94" t="s">
        <v>49</v>
      </c>
      <c r="F517" s="94" t="s">
        <v>47</v>
      </c>
      <c r="G517" s="94" t="s">
        <v>7420</v>
      </c>
      <c r="H517" s="94" t="s">
        <v>78</v>
      </c>
      <c r="I517" s="95" t="s">
        <v>7424</v>
      </c>
      <c r="J517" s="95" t="s">
        <v>52</v>
      </c>
      <c r="K517" s="95">
        <v>1</v>
      </c>
      <c r="L517" s="94" t="str">
        <f t="shared" si="26"/>
        <v>C-Equ-Civ-Ear-Excava-oth-Gen-1</v>
      </c>
      <c r="M517" s="94" t="s">
        <v>7494</v>
      </c>
      <c r="N517" s="94" t="s">
        <v>70</v>
      </c>
      <c r="O517" s="96"/>
      <c r="P517" s="96">
        <v>1800</v>
      </c>
      <c r="Q517" s="123">
        <f t="shared" si="27"/>
        <v>10.864999999999998</v>
      </c>
      <c r="R517" s="97">
        <v>0</v>
      </c>
      <c r="S517" s="97">
        <f t="shared" si="28"/>
        <v>9.5849999999999991</v>
      </c>
      <c r="T517" s="96">
        <v>1.28</v>
      </c>
      <c r="U517" s="158">
        <v>50</v>
      </c>
      <c r="V517" s="96"/>
      <c r="Y517" s="96" t="s">
        <v>71</v>
      </c>
      <c r="Z517" s="96"/>
      <c r="AA517" s="96"/>
      <c r="AB517" s="94" t="s">
        <v>7413</v>
      </c>
      <c r="AD517" s="96" t="s">
        <v>604</v>
      </c>
      <c r="AE517" s="124">
        <v>44228</v>
      </c>
      <c r="AF517" s="94" t="s">
        <v>56</v>
      </c>
    </row>
    <row r="518" spans="1:32" x14ac:dyDescent="0.3">
      <c r="A518" s="94" t="s">
        <v>82</v>
      </c>
      <c r="B518" s="94" t="s">
        <v>7408</v>
      </c>
      <c r="D518" s="94" t="s">
        <v>69</v>
      </c>
      <c r="E518" s="94" t="s">
        <v>49</v>
      </c>
      <c r="F518" s="94" t="s">
        <v>47</v>
      </c>
      <c r="G518" s="94" t="s">
        <v>7420</v>
      </c>
      <c r="H518" s="94" t="s">
        <v>78</v>
      </c>
      <c r="I518" s="95" t="s">
        <v>7417</v>
      </c>
      <c r="J518" s="95" t="s">
        <v>52</v>
      </c>
      <c r="K518" s="95">
        <v>0</v>
      </c>
      <c r="L518" s="94" t="str">
        <f t="shared" si="26"/>
        <v>C-Equ-Civ-Ear-Excava-roc-Gen-0</v>
      </c>
      <c r="M518" s="94" t="s">
        <v>82</v>
      </c>
      <c r="N518" s="94" t="s">
        <v>70</v>
      </c>
      <c r="O518" s="96"/>
      <c r="P518" s="96">
        <v>1800</v>
      </c>
      <c r="Q518" s="123">
        <f t="shared" si="27"/>
        <v>12.436999999999999</v>
      </c>
      <c r="R518" s="97">
        <v>0</v>
      </c>
      <c r="S518" s="97">
        <f t="shared" si="28"/>
        <v>9.5849999999999991</v>
      </c>
      <c r="T518" s="96">
        <v>2.8519999999999999</v>
      </c>
      <c r="U518" s="158">
        <v>50</v>
      </c>
      <c r="V518" s="96"/>
      <c r="Y518" s="96" t="s">
        <v>71</v>
      </c>
      <c r="Z518" s="96"/>
      <c r="AA518" s="96"/>
      <c r="AB518" s="96" t="s">
        <v>7413</v>
      </c>
      <c r="AD518" s="96" t="s">
        <v>606</v>
      </c>
      <c r="AE518" s="124">
        <v>44228</v>
      </c>
      <c r="AF518" s="94" t="s">
        <v>56</v>
      </c>
    </row>
    <row r="519" spans="1:32" x14ac:dyDescent="0.3">
      <c r="A519" s="94" t="s">
        <v>83</v>
      </c>
      <c r="B519" s="94" t="s">
        <v>7408</v>
      </c>
      <c r="D519" s="94" t="s">
        <v>69</v>
      </c>
      <c r="E519" s="94" t="s">
        <v>49</v>
      </c>
      <c r="F519" s="94" t="s">
        <v>47</v>
      </c>
      <c r="G519" s="94" t="s">
        <v>7420</v>
      </c>
      <c r="H519" s="94" t="s">
        <v>78</v>
      </c>
      <c r="I519" s="95" t="s">
        <v>7417</v>
      </c>
      <c r="J519" s="95" t="s">
        <v>52</v>
      </c>
      <c r="K519" s="95">
        <v>1</v>
      </c>
      <c r="L519" s="94" t="str">
        <f t="shared" si="26"/>
        <v>C-Equ-Civ-Ear-Excava-roc-Gen-1</v>
      </c>
      <c r="M519" s="94" t="s">
        <v>83</v>
      </c>
      <c r="N519" s="94" t="s">
        <v>70</v>
      </c>
      <c r="O519" s="96"/>
      <c r="P519" s="96">
        <v>1800</v>
      </c>
      <c r="Q519" s="123">
        <f t="shared" si="27"/>
        <v>13.533999999999999</v>
      </c>
      <c r="R519" s="97">
        <v>0</v>
      </c>
      <c r="S519" s="97">
        <f t="shared" si="28"/>
        <v>9.5849999999999991</v>
      </c>
      <c r="T519" s="96">
        <v>3.9489999999999998</v>
      </c>
      <c r="U519" s="158">
        <v>50</v>
      </c>
      <c r="V519" s="96"/>
      <c r="Y519" s="96" t="s">
        <v>71</v>
      </c>
      <c r="Z519" s="96"/>
      <c r="AA519" s="96"/>
      <c r="AB519" s="96" t="s">
        <v>7413</v>
      </c>
      <c r="AD519" s="96" t="s">
        <v>609</v>
      </c>
      <c r="AE519" s="124">
        <v>44228</v>
      </c>
      <c r="AF519" s="94" t="s">
        <v>56</v>
      </c>
    </row>
    <row r="520" spans="1:32" x14ac:dyDescent="0.3">
      <c r="A520" s="94" t="s">
        <v>84</v>
      </c>
      <c r="B520" s="94" t="s">
        <v>7408</v>
      </c>
      <c r="D520" s="94" t="s">
        <v>69</v>
      </c>
      <c r="E520" s="94" t="s">
        <v>49</v>
      </c>
      <c r="F520" s="94" t="s">
        <v>47</v>
      </c>
      <c r="G520" s="94" t="s">
        <v>7420</v>
      </c>
      <c r="H520" s="94" t="s">
        <v>78</v>
      </c>
      <c r="I520" s="95" t="s">
        <v>7417</v>
      </c>
      <c r="J520" s="95" t="s">
        <v>52</v>
      </c>
      <c r="K520" s="95">
        <v>2</v>
      </c>
      <c r="L520" s="94" t="str">
        <f t="shared" si="26"/>
        <v>C-Equ-Civ-Ear-Excava-roc-Gen-2</v>
      </c>
      <c r="M520" s="94" t="s">
        <v>84</v>
      </c>
      <c r="N520" s="94" t="s">
        <v>70</v>
      </c>
      <c r="O520" s="96"/>
      <c r="P520" s="96">
        <v>1800</v>
      </c>
      <c r="Q520" s="123">
        <f t="shared" si="27"/>
        <v>12.948999999999998</v>
      </c>
      <c r="R520" s="97">
        <v>0</v>
      </c>
      <c r="S520" s="97">
        <f t="shared" si="28"/>
        <v>9.5849999999999991</v>
      </c>
      <c r="T520" s="96">
        <v>3.3639999999999999</v>
      </c>
      <c r="U520" s="158">
        <v>50</v>
      </c>
      <c r="V520" s="96"/>
      <c r="Y520" s="96" t="s">
        <v>71</v>
      </c>
      <c r="Z520" s="96"/>
      <c r="AA520" s="96"/>
      <c r="AB520" s="94" t="s">
        <v>7413</v>
      </c>
      <c r="AD520" s="96" t="s">
        <v>612</v>
      </c>
      <c r="AE520" s="124">
        <v>44228</v>
      </c>
      <c r="AF520" s="94" t="s">
        <v>56</v>
      </c>
    </row>
    <row r="521" spans="1:32" x14ac:dyDescent="0.3">
      <c r="A521" s="94" t="s">
        <v>85</v>
      </c>
      <c r="B521" s="94" t="s">
        <v>7408</v>
      </c>
      <c r="D521" s="94" t="s">
        <v>69</v>
      </c>
      <c r="E521" s="94" t="s">
        <v>49</v>
      </c>
      <c r="F521" s="94" t="s">
        <v>47</v>
      </c>
      <c r="G521" s="94" t="s">
        <v>7420</v>
      </c>
      <c r="H521" s="94" t="s">
        <v>78</v>
      </c>
      <c r="I521" s="95" t="s">
        <v>7417</v>
      </c>
      <c r="J521" s="95" t="s">
        <v>52</v>
      </c>
      <c r="K521" s="95">
        <v>3</v>
      </c>
      <c r="L521" s="94" t="str">
        <f t="shared" si="26"/>
        <v>C-Equ-Civ-Ear-Excava-roc-Gen-3</v>
      </c>
      <c r="M521" s="94" t="s">
        <v>85</v>
      </c>
      <c r="N521" s="94" t="s">
        <v>70</v>
      </c>
      <c r="O521" s="96"/>
      <c r="P521" s="96">
        <v>1800</v>
      </c>
      <c r="Q521" s="123">
        <f t="shared" si="27"/>
        <v>12.693</v>
      </c>
      <c r="R521" s="97">
        <v>0</v>
      </c>
      <c r="S521" s="97">
        <f t="shared" si="28"/>
        <v>9.5849999999999991</v>
      </c>
      <c r="T521" s="96">
        <v>3.1080000000000001</v>
      </c>
      <c r="U521" s="158">
        <v>50</v>
      </c>
      <c r="V521" s="96"/>
      <c r="Y521" s="96" t="s">
        <v>71</v>
      </c>
      <c r="Z521" s="96"/>
      <c r="AA521" s="96"/>
      <c r="AB521" s="94" t="s">
        <v>7413</v>
      </c>
      <c r="AD521" s="96" t="s">
        <v>615</v>
      </c>
      <c r="AE521" s="124">
        <v>44228</v>
      </c>
      <c r="AF521" s="94" t="s">
        <v>56</v>
      </c>
    </row>
    <row r="522" spans="1:32" x14ac:dyDescent="0.3">
      <c r="A522" s="94" t="s">
        <v>86</v>
      </c>
      <c r="B522" s="94" t="s">
        <v>7408</v>
      </c>
      <c r="D522" s="94" t="s">
        <v>69</v>
      </c>
      <c r="E522" s="94" t="s">
        <v>49</v>
      </c>
      <c r="F522" s="94" t="s">
        <v>47</v>
      </c>
      <c r="G522" s="94" t="s">
        <v>7420</v>
      </c>
      <c r="H522" s="94" t="s">
        <v>78</v>
      </c>
      <c r="I522" s="95" t="s">
        <v>7417</v>
      </c>
      <c r="J522" s="95" t="s">
        <v>52</v>
      </c>
      <c r="K522" s="95">
        <v>4</v>
      </c>
      <c r="L522" s="94" t="str">
        <f t="shared" si="26"/>
        <v>C-Equ-Civ-Ear-Excava-roc-Gen-4</v>
      </c>
      <c r="M522" s="94" t="s">
        <v>86</v>
      </c>
      <c r="N522" s="94" t="s">
        <v>70</v>
      </c>
      <c r="O522" s="96"/>
      <c r="P522" s="96">
        <v>1800</v>
      </c>
      <c r="Q522" s="123">
        <f t="shared" si="27"/>
        <v>12.693</v>
      </c>
      <c r="R522" s="97">
        <v>0</v>
      </c>
      <c r="S522" s="97">
        <f t="shared" si="28"/>
        <v>9.5849999999999991</v>
      </c>
      <c r="T522" s="96">
        <v>3.1080000000000001</v>
      </c>
      <c r="U522" s="158">
        <v>50</v>
      </c>
      <c r="V522" s="96"/>
      <c r="Y522" s="96" t="s">
        <v>71</v>
      </c>
      <c r="Z522" s="96"/>
      <c r="AA522" s="96"/>
      <c r="AB522" s="94" t="s">
        <v>7413</v>
      </c>
      <c r="AD522" s="96" t="s">
        <v>619</v>
      </c>
      <c r="AE522" s="124">
        <v>44228</v>
      </c>
      <c r="AF522" s="94" t="s">
        <v>56</v>
      </c>
    </row>
    <row r="523" spans="1:32" x14ac:dyDescent="0.3">
      <c r="A523" s="94" t="s">
        <v>297</v>
      </c>
      <c r="B523" s="94" t="s">
        <v>7408</v>
      </c>
      <c r="D523" s="94" t="s">
        <v>69</v>
      </c>
      <c r="E523" s="94" t="s">
        <v>49</v>
      </c>
      <c r="F523" s="94" t="s">
        <v>47</v>
      </c>
      <c r="G523" s="94" t="s">
        <v>7420</v>
      </c>
      <c r="H523" s="94" t="s">
        <v>78</v>
      </c>
      <c r="I523" s="95" t="s">
        <v>7425</v>
      </c>
      <c r="J523" s="95" t="s">
        <v>52</v>
      </c>
      <c r="K523" s="95">
        <v>0</v>
      </c>
      <c r="L523" s="94" t="str">
        <f>LEFT(E523,1) &amp;  "-" &amp;LEFT(G523,3) &amp;"-" &amp;LEFT(H523,6) &amp;  "-" &amp; LEFT(I523,3)&amp;"-" &amp;LEFT(J523, 3)&amp;"-" &amp;LEFT(K523,1)</f>
        <v>E-Ear-Excava-0.2-Gen-0</v>
      </c>
      <c r="M523" s="94" t="s">
        <v>7495</v>
      </c>
      <c r="N523" s="94" t="s">
        <v>70</v>
      </c>
      <c r="O523" s="96"/>
      <c r="P523" s="96">
        <v>1800</v>
      </c>
      <c r="Q523" s="123">
        <f t="shared" si="27"/>
        <v>10.425999999999998</v>
      </c>
      <c r="R523" s="97">
        <v>0</v>
      </c>
      <c r="S523" s="97">
        <f t="shared" si="28"/>
        <v>9.5849999999999991</v>
      </c>
      <c r="T523" s="96">
        <v>0.84099999999999997</v>
      </c>
      <c r="U523" s="158">
        <v>50</v>
      </c>
      <c r="V523" s="96"/>
      <c r="Y523" s="96" t="s">
        <v>71</v>
      </c>
      <c r="Z523" s="96"/>
      <c r="AA523" s="96"/>
      <c r="AB523" s="94" t="s">
        <v>7413</v>
      </c>
      <c r="AD523" s="96" t="s">
        <v>621</v>
      </c>
      <c r="AE523" s="124">
        <v>44228</v>
      </c>
      <c r="AF523" s="94" t="s">
        <v>56</v>
      </c>
    </row>
    <row r="524" spans="1:32" x14ac:dyDescent="0.3">
      <c r="A524" s="131" t="s">
        <v>7427</v>
      </c>
      <c r="B524" s="94" t="s">
        <v>7408</v>
      </c>
      <c r="D524" s="94" t="s">
        <v>69</v>
      </c>
      <c r="E524" s="94" t="s">
        <v>49</v>
      </c>
      <c r="F524" s="94" t="s">
        <v>47</v>
      </c>
      <c r="G524" s="94" t="s">
        <v>7420</v>
      </c>
      <c r="H524" s="94" t="s">
        <v>7426</v>
      </c>
      <c r="I524" s="95"/>
      <c r="J524" s="95" t="s">
        <v>52</v>
      </c>
      <c r="K524" s="95">
        <v>0</v>
      </c>
      <c r="L524" s="94" t="str">
        <f>LEFT(E524,1) &amp;  "-" &amp;LEFT(G524,3) &amp;"-" &amp;LEFT(H524,6) &amp;  "-" &amp; LEFT(I524,3)&amp;"-" &amp;LEFT(J524, 3)&amp;"-" &amp;LEFT(K524,1)</f>
        <v>E-Ear-Fillin--Gen-0</v>
      </c>
      <c r="M524" s="131" t="s">
        <v>7427</v>
      </c>
      <c r="N524" s="94" t="s">
        <v>70</v>
      </c>
      <c r="O524" s="96"/>
      <c r="P524" s="96">
        <v>1600</v>
      </c>
      <c r="Q524" s="123">
        <f t="shared" si="27"/>
        <v>9.98</v>
      </c>
      <c r="R524" s="97">
        <v>0</v>
      </c>
      <c r="S524" s="97">
        <f t="shared" si="28"/>
        <v>8.52</v>
      </c>
      <c r="T524" s="96">
        <v>1.46</v>
      </c>
      <c r="U524" s="158">
        <v>50</v>
      </c>
      <c r="V524" s="96"/>
      <c r="Y524" s="96" t="s">
        <v>71</v>
      </c>
      <c r="Z524" s="96"/>
      <c r="AA524" s="96"/>
      <c r="AB524" s="96" t="s">
        <v>298</v>
      </c>
      <c r="AD524" s="96" t="s">
        <v>623</v>
      </c>
      <c r="AE524" s="124">
        <v>44228</v>
      </c>
      <c r="AF524" s="94" t="s">
        <v>56</v>
      </c>
    </row>
    <row r="525" spans="1:32" x14ac:dyDescent="0.3">
      <c r="A525" s="94" t="s">
        <v>1526</v>
      </c>
      <c r="B525" s="94" t="s">
        <v>7367</v>
      </c>
      <c r="D525" s="94" t="s">
        <v>49</v>
      </c>
      <c r="E525" s="94" t="s">
        <v>49</v>
      </c>
      <c r="F525" s="94" t="s">
        <v>379</v>
      </c>
      <c r="G525" s="94" t="s">
        <v>1520</v>
      </c>
      <c r="H525" s="94" t="s">
        <v>1525</v>
      </c>
      <c r="I525" s="95"/>
      <c r="J525" s="95" t="s">
        <v>52</v>
      </c>
      <c r="K525" s="95">
        <v>0</v>
      </c>
      <c r="L525" s="94" t="str">
        <f>LEFT(E525,1) &amp;  "-" &amp;LEFT(G525,3) &amp;"-" &amp;LEFT(H525,6) &amp;  "-" &amp; LEFT(I525,3)&amp;"-" &amp;LEFT(J525, 3)&amp;"-" &amp;LEFT(K525,1)</f>
        <v>E-Wat-pipewo--Gen-0</v>
      </c>
      <c r="M525" s="94" t="s">
        <v>1526</v>
      </c>
      <c r="N525" s="94" t="s">
        <v>1</v>
      </c>
      <c r="O525" s="96"/>
      <c r="P525" s="96">
        <v>1.03</v>
      </c>
      <c r="Q525" s="123">
        <f t="shared" si="27"/>
        <v>12.838484750000001</v>
      </c>
      <c r="R525" s="97">
        <v>12.833</v>
      </c>
      <c r="S525" s="97">
        <f t="shared" si="28"/>
        <v>5.48475E-3</v>
      </c>
      <c r="T525" s="96"/>
      <c r="U525" s="158">
        <v>50</v>
      </c>
      <c r="V525" s="96"/>
      <c r="Y525" s="96" t="s">
        <v>71</v>
      </c>
      <c r="Z525" s="96" t="s">
        <v>1527</v>
      </c>
      <c r="AA525" s="96"/>
      <c r="AB525" s="96" t="s">
        <v>298</v>
      </c>
      <c r="AD525" s="96" t="s">
        <v>626</v>
      </c>
      <c r="AE525" s="124">
        <v>44228</v>
      </c>
      <c r="AF525" s="94" t="s">
        <v>56</v>
      </c>
    </row>
    <row r="526" spans="1:32" x14ac:dyDescent="0.3">
      <c r="A526" s="94" t="s">
        <v>60</v>
      </c>
      <c r="B526" s="94" t="s">
        <v>7367</v>
      </c>
      <c r="D526" s="94" t="s">
        <v>47</v>
      </c>
      <c r="E526" s="94" t="s">
        <v>48</v>
      </c>
      <c r="F526" s="94" t="s">
        <v>57</v>
      </c>
      <c r="G526" s="94" t="s">
        <v>58</v>
      </c>
      <c r="H526" s="94" t="s">
        <v>59</v>
      </c>
      <c r="I526" s="95"/>
      <c r="J526" s="95" t="s">
        <v>52</v>
      </c>
      <c r="K526" s="95">
        <v>1</v>
      </c>
      <c r="L526" s="94" t="str">
        <f>LEFT(D526,1) &amp; "-" &amp;LEFT(E526,3)&amp; "-" &amp;LEFT(F526,3) &amp; "-" &amp;LEFT(G526,3) &amp;"-" &amp;LEFT(H526,6) &amp;  "-" &amp; LEFT(I526,3)&amp;"-" &amp;LEFT(J526, 3)&amp;"-" &amp;LEFT(K526,1)</f>
        <v>C-Bui-Fit-Doo-Single--Gen-1</v>
      </c>
      <c r="M526" s="94" t="s">
        <v>60</v>
      </c>
      <c r="N526" s="94" t="s">
        <v>0</v>
      </c>
      <c r="O526" s="96"/>
      <c r="P526" s="95">
        <v>30</v>
      </c>
      <c r="Q526" s="123">
        <f t="shared" si="27"/>
        <v>57.098500000000001</v>
      </c>
      <c r="R526" s="97">
        <v>56.14</v>
      </c>
      <c r="S526" s="97">
        <f t="shared" si="28"/>
        <v>0.95850000000000002</v>
      </c>
      <c r="T526" s="96"/>
      <c r="U526" s="152">
        <v>300</v>
      </c>
      <c r="Y526" s="96" t="s">
        <v>61</v>
      </c>
      <c r="Z526" s="96"/>
      <c r="AA526" s="96"/>
      <c r="AB526" s="96" t="s">
        <v>62</v>
      </c>
      <c r="AD526" s="96" t="s">
        <v>628</v>
      </c>
      <c r="AE526" s="124">
        <v>44228</v>
      </c>
      <c r="AF526" s="94" t="s">
        <v>56</v>
      </c>
    </row>
    <row r="527" spans="1:32" x14ac:dyDescent="0.3">
      <c r="A527" s="154" t="s">
        <v>7430</v>
      </c>
      <c r="B527" s="94" t="s">
        <v>7408</v>
      </c>
      <c r="D527" s="154" t="s">
        <v>7428</v>
      </c>
      <c r="E527" s="154" t="s">
        <v>155</v>
      </c>
      <c r="F527" s="154" t="s">
        <v>47</v>
      </c>
      <c r="G527" s="154" t="s">
        <v>7429</v>
      </c>
      <c r="H527" s="154" t="s">
        <v>156</v>
      </c>
      <c r="I527" s="155"/>
      <c r="J527" s="155" t="s">
        <v>52</v>
      </c>
      <c r="K527" s="155">
        <v>0</v>
      </c>
      <c r="L527" s="154" t="str">
        <f>LEFT(D527,1) &amp; "-" &amp;LEFT(E527,3)&amp; "-" &amp;LEFT(F527,3) &amp; "-" &amp;LEFT(G527,3) &amp;"-" &amp;LEFT(H527,6) &amp;  "-" &amp; LEFT(I527,3)&amp;"-" &amp;LEFT(J527, 3)&amp;"-" &amp;LEFT(K527,1)</f>
        <v>C-Sit-Civ-Cle-Genera--Gen-0</v>
      </c>
      <c r="M527" s="154" t="s">
        <v>7430</v>
      </c>
      <c r="N527" s="154" t="s">
        <v>7431</v>
      </c>
      <c r="O527" s="156"/>
      <c r="P527" s="155"/>
      <c r="Q527" s="159">
        <f t="shared" si="27"/>
        <v>1318.08</v>
      </c>
      <c r="R527" s="157">
        <v>1318.08</v>
      </c>
      <c r="S527" s="157"/>
      <c r="T527" s="156"/>
      <c r="U527" s="152">
        <v>50</v>
      </c>
      <c r="V527" s="155"/>
      <c r="Y527" s="145" t="s">
        <v>71</v>
      </c>
      <c r="Z527" s="156"/>
      <c r="AA527" s="156"/>
      <c r="AB527" s="156" t="s">
        <v>7432</v>
      </c>
      <c r="AD527" s="96" t="s">
        <v>630</v>
      </c>
      <c r="AE527" s="124">
        <v>44228</v>
      </c>
      <c r="AF527" s="94" t="s">
        <v>56</v>
      </c>
    </row>
    <row r="528" spans="1:32" x14ac:dyDescent="0.3">
      <c r="A528" s="154" t="s">
        <v>7435</v>
      </c>
      <c r="B528" s="94" t="s">
        <v>7408</v>
      </c>
      <c r="D528" s="154" t="s">
        <v>7428</v>
      </c>
      <c r="E528" s="154" t="s">
        <v>155</v>
      </c>
      <c r="F528" s="154" t="s">
        <v>47</v>
      </c>
      <c r="G528" s="154" t="s">
        <v>7429</v>
      </c>
      <c r="H528" s="154" t="s">
        <v>7433</v>
      </c>
      <c r="I528" s="155" t="s">
        <v>7434</v>
      </c>
      <c r="J528" s="155" t="s">
        <v>52</v>
      </c>
      <c r="K528" s="155">
        <v>0</v>
      </c>
      <c r="L528" s="154" t="str">
        <f>LEFT(D528,1) &amp; "-" &amp;LEFT(E528,3)&amp; "-" &amp;LEFT(F528,3) &amp; "-" &amp;LEFT(G528,3) &amp;"-" &amp;LEFT(H528,6) &amp;  "-" &amp; LEFT(I528,3)&amp;"-" &amp;LEFT(J528, 3)&amp;"-" &amp;LEFT(K528,1)</f>
        <v>C-Sit-Civ-Cle-Wooded-Hed-Gen-0</v>
      </c>
      <c r="M528" s="154" t="s">
        <v>7435</v>
      </c>
      <c r="N528" s="154" t="s">
        <v>7431</v>
      </c>
      <c r="O528" s="156"/>
      <c r="P528" s="155"/>
      <c r="Q528" s="159">
        <f t="shared" si="27"/>
        <v>439.36</v>
      </c>
      <c r="R528" s="157">
        <v>439.36</v>
      </c>
      <c r="S528" s="157"/>
      <c r="T528" s="156"/>
      <c r="U528" s="152">
        <v>50</v>
      </c>
      <c r="V528" s="155"/>
      <c r="Y528" s="145" t="s">
        <v>71</v>
      </c>
      <c r="Z528" s="156"/>
      <c r="AA528" s="156"/>
      <c r="AB528" s="156" t="s">
        <v>7436</v>
      </c>
      <c r="AD528" s="96" t="s">
        <v>169</v>
      </c>
      <c r="AE528" s="127">
        <v>44251</v>
      </c>
      <c r="AF528" s="94" t="s">
        <v>56</v>
      </c>
    </row>
    <row r="529" spans="1:33" x14ac:dyDescent="0.3">
      <c r="A529" s="94" t="s">
        <v>317</v>
      </c>
      <c r="B529" s="94" t="s">
        <v>7367</v>
      </c>
      <c r="D529" s="94" t="s">
        <v>49</v>
      </c>
      <c r="E529" s="94" t="s">
        <v>49</v>
      </c>
      <c r="F529" s="94" t="s">
        <v>314</v>
      </c>
      <c r="G529" s="94" t="s">
        <v>315</v>
      </c>
      <c r="H529" s="94" t="s">
        <v>316</v>
      </c>
      <c r="I529" s="95"/>
      <c r="J529" s="95" t="s">
        <v>52</v>
      </c>
      <c r="K529" s="95">
        <v>0</v>
      </c>
      <c r="L529" s="94" t="str">
        <f>LEFT(E529,1) &amp;  "-" &amp;LEFT(G529,3) &amp;"-" &amp;LEFT(H529,6) &amp;  "-" &amp; LEFT(I529,3)&amp;"-" &amp;LEFT(J529, 3)&amp;"-" &amp;LEFT(K529,1)</f>
        <v>E-Fen-Barbed--Gen-0</v>
      </c>
      <c r="M529" s="94" t="s">
        <v>317</v>
      </c>
      <c r="N529" s="94" t="s">
        <v>1</v>
      </c>
      <c r="O529" s="96"/>
      <c r="Q529" s="123">
        <f t="shared" si="27"/>
        <v>0.51600000000000001</v>
      </c>
      <c r="R529" s="97">
        <v>0.51600000000000001</v>
      </c>
      <c r="S529" s="97">
        <f t="shared" ref="S529:S534" si="29">((U529*(P529/1000))*0.1065)+((V529*(P529/1000))*0.00903)</f>
        <v>0</v>
      </c>
      <c r="T529" s="96"/>
      <c r="U529" s="152">
        <v>50</v>
      </c>
      <c r="W529" s="106"/>
      <c r="X529" s="106"/>
      <c r="Y529" s="96" t="s">
        <v>71</v>
      </c>
      <c r="Z529" s="96"/>
      <c r="AA529" s="96"/>
      <c r="AB529" s="96" t="s">
        <v>318</v>
      </c>
      <c r="AC529" s="135"/>
      <c r="AD529" s="135" t="s">
        <v>264</v>
      </c>
      <c r="AE529" s="138">
        <v>44251</v>
      </c>
      <c r="AF529" s="125" t="s">
        <v>56</v>
      </c>
      <c r="AG529" s="125"/>
    </row>
    <row r="530" spans="1:33" x14ac:dyDescent="0.3">
      <c r="A530" s="94" t="s">
        <v>370</v>
      </c>
      <c r="B530" s="94" t="s">
        <v>7367</v>
      </c>
      <c r="D530" s="94" t="s">
        <v>49</v>
      </c>
      <c r="E530" s="94" t="s">
        <v>49</v>
      </c>
      <c r="F530" s="94" t="s">
        <v>314</v>
      </c>
      <c r="G530" s="94" t="s">
        <v>315</v>
      </c>
      <c r="H530" s="94" t="s">
        <v>27</v>
      </c>
      <c r="I530" s="95" t="s">
        <v>369</v>
      </c>
      <c r="J530" s="95" t="s">
        <v>52</v>
      </c>
      <c r="K530" s="95">
        <v>0</v>
      </c>
      <c r="L530" s="94" t="str">
        <f>LEFT(E530,1) &amp;  "-" &amp;LEFT(G530,3) &amp;"-" &amp;LEFT(H530,6) &amp;  "-" &amp; LEFT(I530,3)&amp;"-" &amp;LEFT(J530, 3)&amp;"-" &amp;LEFT(K530,1)</f>
        <v>E-Fen-Timber-Rai-Gen-0</v>
      </c>
      <c r="M530" s="94" t="s">
        <v>370</v>
      </c>
      <c r="N530" s="94" t="s">
        <v>1</v>
      </c>
      <c r="O530" s="96"/>
      <c r="Q530" s="123">
        <f t="shared" si="27"/>
        <v>9.91</v>
      </c>
      <c r="R530" s="97">
        <v>9.91</v>
      </c>
      <c r="S530" s="97">
        <f t="shared" si="29"/>
        <v>0</v>
      </c>
      <c r="T530" s="96"/>
      <c r="U530" s="152">
        <v>50</v>
      </c>
      <c r="Y530" s="96" t="s">
        <v>71</v>
      </c>
      <c r="Z530" s="96"/>
      <c r="AA530" s="96"/>
      <c r="AB530" s="96" t="s">
        <v>371</v>
      </c>
      <c r="AD530" s="96" t="s">
        <v>768</v>
      </c>
      <c r="AE530" s="127">
        <v>44251</v>
      </c>
      <c r="AF530" s="94" t="s">
        <v>56</v>
      </c>
    </row>
    <row r="531" spans="1:33" x14ac:dyDescent="0.3">
      <c r="A531" s="94" t="s">
        <v>373</v>
      </c>
      <c r="B531" s="94" t="s">
        <v>7367</v>
      </c>
      <c r="D531" s="94" t="s">
        <v>49</v>
      </c>
      <c r="E531" s="94" t="s">
        <v>49</v>
      </c>
      <c r="F531" s="94" t="s">
        <v>314</v>
      </c>
      <c r="G531" s="94" t="s">
        <v>315</v>
      </c>
      <c r="H531" s="94" t="s">
        <v>27</v>
      </c>
      <c r="I531" s="95" t="s">
        <v>372</v>
      </c>
      <c r="J531" s="95" t="s">
        <v>52</v>
      </c>
      <c r="K531" s="95">
        <v>0</v>
      </c>
      <c r="L531" s="94" t="str">
        <f>LEFT(E531,1) &amp;  "-" &amp;LEFT(G531,3) &amp;"-" &amp;LEFT(H531,6) &amp;  "-" &amp; LEFT(I531,3)&amp;"-" &amp;LEFT(J531, 3)&amp;"-" &amp;LEFT(K531,1)</f>
        <v>E-Fen-Timber-Wir-Gen-0</v>
      </c>
      <c r="M531" s="94" t="s">
        <v>373</v>
      </c>
      <c r="N531" s="94" t="s">
        <v>1</v>
      </c>
      <c r="O531" s="96"/>
      <c r="Q531" s="123">
        <f t="shared" si="27"/>
        <v>0.60499999999999998</v>
      </c>
      <c r="R531" s="97">
        <v>0.60499999999999998</v>
      </c>
      <c r="S531" s="97">
        <f t="shared" si="29"/>
        <v>0</v>
      </c>
      <c r="T531" s="96"/>
      <c r="U531" s="152">
        <v>50</v>
      </c>
      <c r="Y531" s="96" t="s">
        <v>71</v>
      </c>
      <c r="Z531" s="96"/>
      <c r="AA531" s="96"/>
      <c r="AB531" s="96" t="s">
        <v>374</v>
      </c>
      <c r="AD531" s="96" t="s">
        <v>771</v>
      </c>
      <c r="AE531" s="127">
        <v>44251</v>
      </c>
      <c r="AF531" s="94" t="s">
        <v>56</v>
      </c>
    </row>
    <row r="532" spans="1:33" x14ac:dyDescent="0.3">
      <c r="A532" s="94" t="s">
        <v>343</v>
      </c>
      <c r="B532" s="94" t="s">
        <v>7367</v>
      </c>
      <c r="D532" s="94" t="s">
        <v>49</v>
      </c>
      <c r="E532" s="94" t="s">
        <v>49</v>
      </c>
      <c r="F532" s="94" t="s">
        <v>314</v>
      </c>
      <c r="G532" s="94" t="s">
        <v>315</v>
      </c>
      <c r="H532" s="94" t="s">
        <v>339</v>
      </c>
      <c r="I532" s="95" t="s">
        <v>342</v>
      </c>
      <c r="J532" s="95" t="s">
        <v>52</v>
      </c>
      <c r="K532" s="95">
        <v>0</v>
      </c>
      <c r="L532" s="94" t="str">
        <f>LEFT(E532,1) &amp;  "-" &amp;LEFT(G532,3) &amp;"-" &amp;LEFT(H532,6) &amp;  "-" &amp; LEFT(I532,3)&amp;"-" &amp;LEFT(J532, 3)&amp;"-" &amp;LEFT(K532,1)</f>
        <v>E-Fen-Gates-Met-Gen-0</v>
      </c>
      <c r="M532" s="94" t="s">
        <v>7496</v>
      </c>
      <c r="N532" s="94" t="s">
        <v>0</v>
      </c>
      <c r="O532" s="96"/>
      <c r="Q532" s="123">
        <f t="shared" si="27"/>
        <v>34.914000000000001</v>
      </c>
      <c r="R532" s="97">
        <v>34.914000000000001</v>
      </c>
      <c r="S532" s="97">
        <f t="shared" si="29"/>
        <v>0</v>
      </c>
      <c r="T532" s="96"/>
      <c r="U532" s="152">
        <v>50</v>
      </c>
      <c r="Y532" s="96" t="s">
        <v>71</v>
      </c>
      <c r="Z532" s="96"/>
      <c r="AA532" s="96"/>
      <c r="AB532" s="96" t="s">
        <v>344</v>
      </c>
      <c r="AD532" s="96" t="s">
        <v>792</v>
      </c>
      <c r="AE532" s="127">
        <v>44251</v>
      </c>
      <c r="AF532" s="94" t="s">
        <v>56</v>
      </c>
    </row>
    <row r="533" spans="1:33" x14ac:dyDescent="0.3">
      <c r="A533" s="94" t="s">
        <v>67</v>
      </c>
      <c r="B533" s="94" t="s">
        <v>7367</v>
      </c>
      <c r="D533" s="94" t="s">
        <v>47</v>
      </c>
      <c r="E533" s="94" t="s">
        <v>48</v>
      </c>
      <c r="F533" s="94" t="s">
        <v>64</v>
      </c>
      <c r="G533" s="94" t="s">
        <v>65</v>
      </c>
      <c r="H533" s="94" t="s">
        <v>66</v>
      </c>
      <c r="I533" s="95"/>
      <c r="J533" s="95" t="s">
        <v>52</v>
      </c>
      <c r="K533" s="95">
        <v>0</v>
      </c>
      <c r="L533" s="94" t="str">
        <f t="shared" ref="L533:L539" si="30">LEFT(D533,1) &amp; "-" &amp;LEFT(E533,3)&amp; "-" &amp;LEFT(F533,3) &amp; "-" &amp;LEFT(G533,3) &amp;"-" &amp;LEFT(H533,6) &amp;  "-" &amp; LEFT(I533,3)&amp;"-" &amp;LEFT(J533, 3)&amp;"-" &amp;LEFT(K533,1)</f>
        <v>C-Bui-Pip-Pip-Heatin--Gen-0</v>
      </c>
      <c r="M533" s="94" t="s">
        <v>67</v>
      </c>
      <c r="N533" s="94" t="s">
        <v>1</v>
      </c>
      <c r="O533" s="96">
        <v>1</v>
      </c>
      <c r="Q533" s="123">
        <f t="shared" si="27"/>
        <v>3.6680000000000001</v>
      </c>
      <c r="R533" s="97">
        <v>3.6680000000000001</v>
      </c>
      <c r="S533" s="97">
        <f t="shared" si="29"/>
        <v>0</v>
      </c>
      <c r="T533" s="96"/>
      <c r="U533" s="152">
        <v>50</v>
      </c>
      <c r="Y533" s="145" t="s">
        <v>71</v>
      </c>
      <c r="Z533" s="96"/>
      <c r="AA533" s="96"/>
      <c r="AB533" s="96" t="s">
        <v>68</v>
      </c>
      <c r="AD533" s="96" t="s">
        <v>805</v>
      </c>
      <c r="AE533" s="127">
        <v>44251</v>
      </c>
      <c r="AF533" s="94" t="s">
        <v>100</v>
      </c>
    </row>
    <row r="534" spans="1:33" x14ac:dyDescent="0.3">
      <c r="A534" s="94" t="s">
        <v>53</v>
      </c>
      <c r="B534" s="94" t="s">
        <v>7367</v>
      </c>
      <c r="D534" s="94" t="s">
        <v>47</v>
      </c>
      <c r="E534" s="94" t="s">
        <v>48</v>
      </c>
      <c r="F534" s="94" t="s">
        <v>49</v>
      </c>
      <c r="G534" s="94" t="s">
        <v>50</v>
      </c>
      <c r="H534" s="94" t="s">
        <v>51</v>
      </c>
      <c r="I534" s="95"/>
      <c r="J534" s="95" t="s">
        <v>52</v>
      </c>
      <c r="K534" s="95">
        <v>0</v>
      </c>
      <c r="L534" s="94" t="str">
        <f t="shared" si="30"/>
        <v>C-Bui-Equ-Con-Air co--Gen-0</v>
      </c>
      <c r="M534" s="94" t="s">
        <v>53</v>
      </c>
      <c r="N534" s="94" t="s">
        <v>54</v>
      </c>
      <c r="O534" s="96">
        <v>1</v>
      </c>
      <c r="Q534" s="97">
        <f t="shared" si="27"/>
        <v>298.90600000000001</v>
      </c>
      <c r="R534" s="97">
        <v>298.90600000000001</v>
      </c>
      <c r="S534" s="97">
        <f t="shared" si="29"/>
        <v>0</v>
      </c>
      <c r="T534" s="96"/>
      <c r="U534" s="152">
        <v>50</v>
      </c>
      <c r="Y534" s="145" t="s">
        <v>71</v>
      </c>
      <c r="Z534" s="96"/>
      <c r="AA534" s="96"/>
      <c r="AB534" s="96" t="s">
        <v>55</v>
      </c>
      <c r="AD534" s="96" t="s">
        <v>808</v>
      </c>
      <c r="AE534" s="127">
        <v>44251</v>
      </c>
      <c r="AF534" s="94" t="s">
        <v>100</v>
      </c>
    </row>
    <row r="535" spans="1:33" x14ac:dyDescent="0.3">
      <c r="A535" s="154" t="s">
        <v>157</v>
      </c>
      <c r="B535" s="94" t="s">
        <v>7408</v>
      </c>
      <c r="D535" s="154" t="s">
        <v>7428</v>
      </c>
      <c r="E535" s="154" t="s">
        <v>155</v>
      </c>
      <c r="F535" s="154" t="s">
        <v>47</v>
      </c>
      <c r="G535" s="154" t="s">
        <v>7429</v>
      </c>
      <c r="H535" s="154" t="s">
        <v>7437</v>
      </c>
      <c r="I535" s="155" t="s">
        <v>7438</v>
      </c>
      <c r="J535" s="155" t="s">
        <v>52</v>
      </c>
      <c r="K535" s="155">
        <v>0</v>
      </c>
      <c r="L535" s="154" t="str">
        <f t="shared" si="30"/>
        <v>C-Sit-Civ-Cle-Trees -1-2-Gen-0</v>
      </c>
      <c r="M535" s="154" t="s">
        <v>157</v>
      </c>
      <c r="N535" s="154" t="s">
        <v>54</v>
      </c>
      <c r="O535" s="156"/>
      <c r="P535" s="155"/>
      <c r="Q535" s="160">
        <f t="shared" si="27"/>
        <v>54.92</v>
      </c>
      <c r="R535" s="157"/>
      <c r="S535" s="157"/>
      <c r="T535" s="156">
        <v>54.92</v>
      </c>
      <c r="U535" s="152">
        <v>50</v>
      </c>
      <c r="V535" s="155"/>
      <c r="Y535" s="145" t="s">
        <v>71</v>
      </c>
      <c r="Z535" s="156"/>
      <c r="AA535" s="156"/>
      <c r="AB535" s="156" t="s">
        <v>7439</v>
      </c>
      <c r="AD535" s="96" t="s">
        <v>829</v>
      </c>
      <c r="AE535" s="127">
        <v>44251</v>
      </c>
      <c r="AF535" s="94" t="s">
        <v>100</v>
      </c>
    </row>
    <row r="536" spans="1:33" x14ac:dyDescent="0.3">
      <c r="A536" s="95" t="s">
        <v>2277</v>
      </c>
      <c r="B536" s="94" t="s">
        <v>18</v>
      </c>
      <c r="D536" s="94" t="s">
        <v>49</v>
      </c>
      <c r="E536" s="94" t="s">
        <v>49</v>
      </c>
      <c r="F536" s="94" t="s">
        <v>18</v>
      </c>
      <c r="G536" s="94" t="s">
        <v>1496</v>
      </c>
      <c r="H536" s="94" t="s">
        <v>2271</v>
      </c>
      <c r="I536" s="95">
        <v>2.5</v>
      </c>
      <c r="J536" s="95"/>
      <c r="K536" s="95">
        <v>0</v>
      </c>
      <c r="L536" s="94" t="str">
        <f t="shared" si="30"/>
        <v>E-Equ-Cab-Mul-2C-2.5--0</v>
      </c>
      <c r="M536" s="95" t="s">
        <v>7497</v>
      </c>
      <c r="N536" s="94" t="s">
        <v>1</v>
      </c>
      <c r="O536" s="96"/>
      <c r="P536" s="95">
        <v>0.3</v>
      </c>
      <c r="Q536" s="97">
        <f t="shared" si="27"/>
        <v>1.2134799999999999</v>
      </c>
      <c r="R536" s="97">
        <v>1.18</v>
      </c>
      <c r="S536" s="97">
        <f>((U536*(P536/1000))*0.1065)+((V536*(P536/1000))*0.00903)</f>
        <v>3.3479999999999996E-2</v>
      </c>
      <c r="T536" s="96"/>
      <c r="U536" s="96">
        <v>200</v>
      </c>
      <c r="V536" s="96">
        <v>10000</v>
      </c>
      <c r="Y536" s="145" t="s">
        <v>189</v>
      </c>
      <c r="Z536" s="96"/>
      <c r="AA536" s="96"/>
      <c r="AB536" s="96" t="s">
        <v>159</v>
      </c>
      <c r="AD536" s="96" t="s">
        <v>850</v>
      </c>
      <c r="AE536" s="127">
        <v>44251</v>
      </c>
      <c r="AF536" s="94" t="s">
        <v>56</v>
      </c>
    </row>
    <row r="537" spans="1:33" x14ac:dyDescent="0.3">
      <c r="A537" s="94" t="s">
        <v>304</v>
      </c>
      <c r="B537" s="94" t="s">
        <v>7403</v>
      </c>
      <c r="D537" s="94" t="s">
        <v>49</v>
      </c>
      <c r="E537" s="94" t="s">
        <v>49</v>
      </c>
      <c r="F537" s="94" t="s">
        <v>300</v>
      </c>
      <c r="G537" s="94" t="s">
        <v>301</v>
      </c>
      <c r="H537" s="94" t="s">
        <v>302</v>
      </c>
      <c r="I537" s="95" t="s">
        <v>303</v>
      </c>
      <c r="J537" s="95" t="s">
        <v>52</v>
      </c>
      <c r="K537" s="95">
        <v>0</v>
      </c>
      <c r="L537" s="94" t="str">
        <f t="shared" si="30"/>
        <v>E-Equ-Ele-UK4-Electr-£va-Gen-0</v>
      </c>
      <c r="M537" s="94" t="s">
        <v>304</v>
      </c>
      <c r="N537" s="94" t="s">
        <v>305</v>
      </c>
      <c r="O537" s="95"/>
      <c r="P537" s="96" t="s">
        <v>7406</v>
      </c>
      <c r="Q537" s="123">
        <f t="shared" si="27"/>
        <v>0.62</v>
      </c>
      <c r="R537" s="97">
        <v>0.62</v>
      </c>
      <c r="S537" s="97">
        <v>0</v>
      </c>
      <c r="T537" s="96"/>
      <c r="U537" s="96"/>
      <c r="V537" s="96"/>
      <c r="Y537" s="145" t="s">
        <v>7406</v>
      </c>
      <c r="Z537" s="96"/>
      <c r="AA537" s="96"/>
      <c r="AB537" s="131" t="s">
        <v>306</v>
      </c>
      <c r="AD537" s="96" t="s">
        <v>853</v>
      </c>
      <c r="AE537" s="127">
        <v>44251</v>
      </c>
      <c r="AF537" s="94" t="s">
        <v>56</v>
      </c>
    </row>
    <row r="538" spans="1:33" x14ac:dyDescent="0.3">
      <c r="A538" s="94" t="s">
        <v>309</v>
      </c>
      <c r="B538" s="94" t="s">
        <v>7403</v>
      </c>
      <c r="D538" s="94" t="s">
        <v>49</v>
      </c>
      <c r="E538" s="94" t="s">
        <v>49</v>
      </c>
      <c r="F538" s="94" t="s">
        <v>300</v>
      </c>
      <c r="G538" s="94" t="s">
        <v>307</v>
      </c>
      <c r="H538" s="94" t="s">
        <v>308</v>
      </c>
      <c r="I538" s="95" t="s">
        <v>303</v>
      </c>
      <c r="J538" s="95" t="s">
        <v>52</v>
      </c>
      <c r="K538" s="95">
        <v>0</v>
      </c>
      <c r="L538" s="94" t="str">
        <f t="shared" si="30"/>
        <v>E-Equ-Ele-UK4-Office-£va-Gen-0</v>
      </c>
      <c r="M538" s="94" t="s">
        <v>309</v>
      </c>
      <c r="N538" s="94" t="s">
        <v>305</v>
      </c>
      <c r="O538" s="96"/>
      <c r="Q538" s="123">
        <f t="shared" si="27"/>
        <v>0.53</v>
      </c>
      <c r="R538" s="97">
        <v>0.53</v>
      </c>
      <c r="S538" s="97">
        <v>0</v>
      </c>
      <c r="T538" s="96"/>
      <c r="Y538" s="145" t="s">
        <v>7406</v>
      </c>
      <c r="Z538" s="96"/>
      <c r="AA538" s="96"/>
      <c r="AB538" s="131" t="s">
        <v>306</v>
      </c>
      <c r="AD538" s="96" t="s">
        <v>944</v>
      </c>
      <c r="AE538" s="127">
        <v>44251</v>
      </c>
      <c r="AF538" s="94" t="s">
        <v>100</v>
      </c>
    </row>
    <row r="539" spans="1:33" x14ac:dyDescent="0.3">
      <c r="A539" s="94" t="s">
        <v>312</v>
      </c>
      <c r="B539" s="94" t="s">
        <v>7403</v>
      </c>
      <c r="D539" s="94" t="s">
        <v>49</v>
      </c>
      <c r="E539" s="94" t="s">
        <v>49</v>
      </c>
      <c r="F539" s="94" t="s">
        <v>300</v>
      </c>
      <c r="G539" s="94" t="s">
        <v>310</v>
      </c>
      <c r="H539" s="94" t="s">
        <v>311</v>
      </c>
      <c r="I539" s="95" t="s">
        <v>303</v>
      </c>
      <c r="J539" s="95" t="s">
        <v>52</v>
      </c>
      <c r="K539" s="95">
        <v>0</v>
      </c>
      <c r="L539" s="94" t="str">
        <f t="shared" si="30"/>
        <v>E-Equ-Ele-UK--Commun-£va-Gen-0</v>
      </c>
      <c r="M539" s="94" t="s">
        <v>312</v>
      </c>
      <c r="N539" s="94" t="s">
        <v>305</v>
      </c>
      <c r="O539" s="96"/>
      <c r="Q539" s="123">
        <f t="shared" si="27"/>
        <v>0.48</v>
      </c>
      <c r="R539" s="97">
        <v>0.48</v>
      </c>
      <c r="S539" s="97">
        <v>0</v>
      </c>
      <c r="T539" s="96"/>
      <c r="Y539" s="145" t="s">
        <v>7406</v>
      </c>
      <c r="Z539" s="96"/>
      <c r="AA539" s="96"/>
      <c r="AB539" s="131" t="s">
        <v>306</v>
      </c>
      <c r="AD539" s="96" t="s">
        <v>949</v>
      </c>
      <c r="AE539" s="127">
        <v>44251</v>
      </c>
      <c r="AF539" s="94" t="s">
        <v>100</v>
      </c>
    </row>
    <row r="540" spans="1:33" x14ac:dyDescent="0.3">
      <c r="A540" s="161" t="s">
        <v>765</v>
      </c>
      <c r="B540" s="94" t="s">
        <v>7357</v>
      </c>
      <c r="D540" s="154" t="s">
        <v>49</v>
      </c>
      <c r="E540" s="154" t="s">
        <v>49</v>
      </c>
      <c r="F540" s="154" t="s">
        <v>342</v>
      </c>
      <c r="G540" s="154" t="s">
        <v>765</v>
      </c>
      <c r="H540" s="154"/>
      <c r="I540" s="155"/>
      <c r="J540" s="155" t="s">
        <v>52</v>
      </c>
      <c r="K540" s="155">
        <v>0</v>
      </c>
      <c r="L540" s="154" t="str">
        <f>LEFT(E540,1) &amp;  "-" &amp;LEFT(G540,3) &amp;"-" &amp;LEFT(H540,6) &amp;  "-" &amp; LEFT(I540,3)&amp;"-" &amp;LEFT(J540, 3)&amp;"-" &amp;LEFT(K540,1)</f>
        <v>E-Iro---Gen-0</v>
      </c>
      <c r="M540" s="161" t="s">
        <v>765</v>
      </c>
      <c r="N540" s="154" t="s">
        <v>172</v>
      </c>
      <c r="O540" s="156"/>
      <c r="P540" s="155">
        <v>1</v>
      </c>
      <c r="Q540" s="157">
        <f t="shared" si="27"/>
        <v>2.0299999999999998</v>
      </c>
      <c r="R540" s="157">
        <v>2.0299999999999998</v>
      </c>
      <c r="S540" s="157"/>
      <c r="T540" s="156"/>
      <c r="U540" s="145">
        <v>300</v>
      </c>
      <c r="W540" s="99"/>
      <c r="X540" s="99"/>
      <c r="Y540" s="145" t="s">
        <v>61</v>
      </c>
      <c r="Z540" s="156"/>
      <c r="AA540" s="156"/>
      <c r="AB540" s="156" t="s">
        <v>766</v>
      </c>
      <c r="AC540" s="94"/>
      <c r="AD540" s="130" t="s">
        <v>2204</v>
      </c>
      <c r="AE540" s="127">
        <v>44251</v>
      </c>
      <c r="AF540" s="94" t="s">
        <v>56</v>
      </c>
    </row>
    <row r="541" spans="1:33" x14ac:dyDescent="0.3">
      <c r="A541" s="130" t="s">
        <v>95</v>
      </c>
      <c r="B541" s="94" t="s">
        <v>7357</v>
      </c>
      <c r="D541" s="94" t="s">
        <v>47</v>
      </c>
      <c r="E541" s="94" t="s">
        <v>87</v>
      </c>
      <c r="F541" s="94" t="s">
        <v>22</v>
      </c>
      <c r="G541" s="95" t="s">
        <v>93</v>
      </c>
      <c r="H541" s="95"/>
      <c r="I541" s="95">
        <v>1</v>
      </c>
      <c r="J541" s="94" t="s">
        <v>94</v>
      </c>
      <c r="K541" s="95">
        <v>0</v>
      </c>
      <c r="L541" s="94" t="str">
        <f>LEFT(D541,1) &amp; "-" &amp;LEFT(E541,3)&amp; "-" &amp;LEFT(F541,3) &amp; "-" &amp;LEFT(G541,3) &amp;"-" &amp;LEFT(H541,6) &amp;  "-" &amp; LEFT(I541,3)&amp;"-" &amp;LEFT(J541, 3)&amp;"-" &amp;LEFT(K541,1)</f>
        <v>C-Mat-Con-C12--1-Gen-0</v>
      </c>
      <c r="M541" s="130" t="s">
        <v>95</v>
      </c>
      <c r="N541" s="130" t="s">
        <v>70</v>
      </c>
      <c r="O541" s="149">
        <f>P541/76.46</f>
        <v>30.996599529165579</v>
      </c>
      <c r="P541" s="130">
        <v>2370</v>
      </c>
      <c r="Q541" s="123">
        <f t="shared" si="27"/>
        <v>368.72149999999999</v>
      </c>
      <c r="R541" s="132">
        <v>293</v>
      </c>
      <c r="S541" s="97">
        <f t="shared" ref="S541:S548" si="31">((U541*(P541/1000))*0.1065)+((V541*(P541/1000))*0.00903)</f>
        <v>75.721499999999992</v>
      </c>
      <c r="T541" s="96"/>
      <c r="U541" s="145">
        <v>300</v>
      </c>
      <c r="W541" s="99"/>
      <c r="X541" s="99"/>
      <c r="Y541" s="145" t="s">
        <v>61</v>
      </c>
      <c r="Z541" s="94" t="s">
        <v>22</v>
      </c>
      <c r="AA541" s="94"/>
      <c r="AB541" s="94" t="s">
        <v>96</v>
      </c>
      <c r="AC541" s="94"/>
      <c r="AD541" s="130" t="s">
        <v>2206</v>
      </c>
      <c r="AE541" s="127">
        <v>44251</v>
      </c>
      <c r="AF541" s="94" t="s">
        <v>56</v>
      </c>
    </row>
    <row r="542" spans="1:33" x14ac:dyDescent="0.3">
      <c r="A542" s="130" t="s">
        <v>105</v>
      </c>
      <c r="B542" s="94" t="s">
        <v>7357</v>
      </c>
      <c r="D542" s="94" t="s">
        <v>47</v>
      </c>
      <c r="E542" s="94" t="s">
        <v>87</v>
      </c>
      <c r="F542" s="94" t="s">
        <v>22</v>
      </c>
      <c r="G542" s="95" t="s">
        <v>103</v>
      </c>
      <c r="H542" s="95" t="s">
        <v>104</v>
      </c>
      <c r="I542" s="95">
        <v>1</v>
      </c>
      <c r="J542" s="94" t="s">
        <v>94</v>
      </c>
      <c r="K542" s="95">
        <v>0</v>
      </c>
      <c r="L542" s="94" t="str">
        <f>LEFT(D542,1) &amp; "-" &amp;LEFT(E542,3)&amp; "-" &amp;LEFT(F542,3) &amp; "-" &amp;LEFT(G542,3) &amp;"-" &amp;LEFT(H542,6) &amp;  "-" &amp; LEFT(I542,3)&amp;"-" &amp;LEFT(J542, 3)&amp;"-" &amp;LEFT(K542,1)</f>
        <v>C-Mat-Con-C16-Gen3-1-Gen-0</v>
      </c>
      <c r="M542" s="130" t="s">
        <v>105</v>
      </c>
      <c r="N542" s="130" t="s">
        <v>70</v>
      </c>
      <c r="O542" s="149">
        <f>P542/76.46</f>
        <v>30.996599529165579</v>
      </c>
      <c r="P542" s="130">
        <v>2370</v>
      </c>
      <c r="Q542" s="123">
        <f t="shared" si="27"/>
        <v>386.72149999999999</v>
      </c>
      <c r="R542" s="132">
        <v>311</v>
      </c>
      <c r="S542" s="97">
        <f t="shared" si="31"/>
        <v>75.721499999999992</v>
      </c>
      <c r="T542" s="96"/>
      <c r="U542" s="145">
        <v>300</v>
      </c>
      <c r="W542" s="99"/>
      <c r="X542" s="99"/>
      <c r="Y542" s="145" t="s">
        <v>61</v>
      </c>
      <c r="Z542" s="94" t="s">
        <v>22</v>
      </c>
      <c r="AA542" s="94"/>
      <c r="AB542" s="94" t="s">
        <v>96</v>
      </c>
      <c r="AC542" s="94"/>
      <c r="AD542" s="130" t="s">
        <v>2211</v>
      </c>
      <c r="AE542" s="127">
        <v>44251</v>
      </c>
      <c r="AF542" s="94" t="s">
        <v>56</v>
      </c>
    </row>
    <row r="543" spans="1:33" x14ac:dyDescent="0.3">
      <c r="A543" s="130" t="s">
        <v>111</v>
      </c>
      <c r="B543" s="94" t="s">
        <v>7357</v>
      </c>
      <c r="D543" s="94" t="s">
        <v>47</v>
      </c>
      <c r="E543" s="94" t="s">
        <v>87</v>
      </c>
      <c r="F543" s="94" t="s">
        <v>22</v>
      </c>
      <c r="G543" s="95" t="s">
        <v>110</v>
      </c>
      <c r="H543" s="95"/>
      <c r="I543" s="95">
        <v>1</v>
      </c>
      <c r="J543" s="94" t="s">
        <v>94</v>
      </c>
      <c r="K543" s="95">
        <v>0</v>
      </c>
      <c r="L543" s="94" t="str">
        <f>LEFT(D543,1) &amp; "-" &amp;LEFT(E543,3)&amp; "-" &amp;LEFT(F543,3) &amp; "-" &amp;LEFT(G543,3) &amp;"-" &amp;LEFT(H543,6) &amp;  "-" &amp; LEFT(I543,3)&amp;"-" &amp;LEFT(J543, 3)&amp;"-" &amp;LEFT(K543,1)</f>
        <v>C-Mat-Con-C20--1-Gen-0</v>
      </c>
      <c r="M543" s="130" t="s">
        <v>111</v>
      </c>
      <c r="N543" s="130" t="s">
        <v>70</v>
      </c>
      <c r="O543" s="149">
        <f>P543/76.46</f>
        <v>31.388961548522104</v>
      </c>
      <c r="P543" s="130">
        <v>2400</v>
      </c>
      <c r="Q543" s="123">
        <f t="shared" si="27"/>
        <v>411.68</v>
      </c>
      <c r="R543" s="132">
        <v>335</v>
      </c>
      <c r="S543" s="97">
        <f t="shared" si="31"/>
        <v>76.679999999999993</v>
      </c>
      <c r="T543" s="96"/>
      <c r="U543" s="145">
        <v>300</v>
      </c>
      <c r="W543" s="99"/>
      <c r="X543" s="99"/>
      <c r="Y543" s="145" t="s">
        <v>61</v>
      </c>
      <c r="Z543" s="94" t="s">
        <v>22</v>
      </c>
      <c r="AA543" s="94"/>
      <c r="AB543" s="94" t="s">
        <v>96</v>
      </c>
      <c r="AC543" s="94"/>
      <c r="AD543" s="130" t="s">
        <v>2214</v>
      </c>
      <c r="AE543" s="127">
        <v>44251</v>
      </c>
      <c r="AF543" s="94" t="s">
        <v>56</v>
      </c>
    </row>
    <row r="544" spans="1:33" x14ac:dyDescent="0.3">
      <c r="A544" s="130" t="s">
        <v>133</v>
      </c>
      <c r="B544" s="94" t="s">
        <v>7357</v>
      </c>
      <c r="D544" s="94" t="s">
        <v>47</v>
      </c>
      <c r="E544" s="94" t="s">
        <v>87</v>
      </c>
      <c r="F544" s="94" t="s">
        <v>22</v>
      </c>
      <c r="G544" s="95" t="s">
        <v>131</v>
      </c>
      <c r="H544" s="95" t="s">
        <v>132</v>
      </c>
      <c r="I544" s="95">
        <v>1</v>
      </c>
      <c r="J544" s="94" t="s">
        <v>94</v>
      </c>
      <c r="K544" s="95">
        <v>0</v>
      </c>
      <c r="L544" s="94" t="str">
        <f>LEFT(D544,1) &amp; "-" &amp;LEFT(E544,3)&amp; "-" &amp;LEFT(F544,3) &amp; "-" &amp;LEFT(G544,3) &amp;"-" &amp;LEFT(H544,6) &amp;  "-" &amp; LEFT(I544,3)&amp;"-" &amp;LEFT(J544, 3)&amp;"-" &amp;LEFT(K544,1)</f>
        <v>C-Mat-Con-C28-PAV2-1-Gen-0</v>
      </c>
      <c r="M544" s="130" t="s">
        <v>133</v>
      </c>
      <c r="N544" s="130" t="s">
        <v>70</v>
      </c>
      <c r="O544" s="149">
        <f>P544/76.46</f>
        <v>31.388961548522104</v>
      </c>
      <c r="P544" s="130">
        <v>2400</v>
      </c>
      <c r="Q544" s="123">
        <f t="shared" si="27"/>
        <v>447.68</v>
      </c>
      <c r="R544" s="132">
        <v>371</v>
      </c>
      <c r="S544" s="97">
        <f t="shared" si="31"/>
        <v>76.679999999999993</v>
      </c>
      <c r="T544" s="96"/>
      <c r="U544" s="145">
        <v>300</v>
      </c>
      <c r="W544" s="99" t="s">
        <v>7396</v>
      </c>
      <c r="X544" s="99" t="s">
        <v>968</v>
      </c>
      <c r="Y544" s="145" t="s">
        <v>61</v>
      </c>
      <c r="Z544" s="94" t="s">
        <v>22</v>
      </c>
      <c r="AA544" s="94"/>
      <c r="AB544" s="94" t="s">
        <v>96</v>
      </c>
      <c r="AC544" s="94"/>
      <c r="AD544" s="130" t="s">
        <v>2216</v>
      </c>
      <c r="AE544" s="127">
        <v>44251</v>
      </c>
      <c r="AF544" s="94" t="s">
        <v>100</v>
      </c>
    </row>
    <row r="545" spans="1:32" x14ac:dyDescent="0.3">
      <c r="A545" s="130" t="s">
        <v>154</v>
      </c>
      <c r="B545" s="94" t="s">
        <v>7357</v>
      </c>
      <c r="D545" s="94" t="s">
        <v>47</v>
      </c>
      <c r="E545" s="94" t="s">
        <v>87</v>
      </c>
      <c r="F545" s="94" t="s">
        <v>22</v>
      </c>
      <c r="G545" s="95" t="s">
        <v>153</v>
      </c>
      <c r="H545" s="94"/>
      <c r="I545" s="95">
        <v>1</v>
      </c>
      <c r="J545" s="95" t="s">
        <v>52</v>
      </c>
      <c r="K545" s="95">
        <v>0</v>
      </c>
      <c r="L545" s="94" t="str">
        <f>LEFT(D545,1) &amp; "-" &amp;LEFT(E545,3)&amp; "-" &amp;LEFT(F545,3) &amp; "-" &amp;LEFT(G545,3) &amp;"-" &amp;LEFT(H545,6) &amp;  "-" &amp; LEFT(I545,3)&amp;"-" &amp;LEFT(J545, 3)&amp;"-" &amp;LEFT(K545,1)</f>
        <v>C-Mat-Con-C40--1-Gen-0</v>
      </c>
      <c r="M545" s="130" t="s">
        <v>154</v>
      </c>
      <c r="N545" s="94" t="s">
        <v>70</v>
      </c>
      <c r="O545" s="149">
        <v>35.314666721488997</v>
      </c>
      <c r="P545" s="95">
        <v>2380</v>
      </c>
      <c r="Q545" s="123">
        <f t="shared" si="27"/>
        <v>359.041</v>
      </c>
      <c r="R545" s="97">
        <v>283</v>
      </c>
      <c r="S545" s="97">
        <f t="shared" si="31"/>
        <v>76.040999999999997</v>
      </c>
      <c r="T545" s="96"/>
      <c r="U545" s="145">
        <v>300</v>
      </c>
      <c r="W545" s="99"/>
      <c r="X545" s="99"/>
      <c r="Y545" s="145" t="s">
        <v>61</v>
      </c>
      <c r="Z545" s="96"/>
      <c r="AA545" s="96"/>
      <c r="AB545" s="96" t="s">
        <v>96</v>
      </c>
      <c r="AC545" s="94"/>
      <c r="AD545" s="130" t="s">
        <v>2218</v>
      </c>
      <c r="AE545" s="127">
        <v>44251</v>
      </c>
      <c r="AF545" s="94" t="s">
        <v>100</v>
      </c>
    </row>
    <row r="546" spans="1:32" x14ac:dyDescent="0.3">
      <c r="A546" s="94" t="s">
        <v>171</v>
      </c>
      <c r="B546" s="94" t="s">
        <v>7357</v>
      </c>
      <c r="D546" s="94" t="s">
        <v>49</v>
      </c>
      <c r="E546" s="94" t="s">
        <v>49</v>
      </c>
      <c r="F546" s="94" t="s">
        <v>87</v>
      </c>
      <c r="G546" s="94" t="s">
        <v>29</v>
      </c>
      <c r="H546" s="94" t="s">
        <v>21</v>
      </c>
      <c r="I546" s="95" t="s">
        <v>170</v>
      </c>
      <c r="J546" s="95" t="s">
        <v>52</v>
      </c>
      <c r="K546" s="95">
        <v>0</v>
      </c>
      <c r="L546" s="94" t="str">
        <f>LEFT(E546,1) &amp;  "-" &amp;LEFT(G546,3) &amp;"-" &amp;LEFT(H546,6) &amp;  "-" &amp; LEFT(I546,3)&amp;"-" &amp;LEFT(J546, 3)&amp;"-" &amp;LEFT(K546,1)</f>
        <v>E-Bri-Clay-215-Gen-0</v>
      </c>
      <c r="M546" s="94" t="s">
        <v>171</v>
      </c>
      <c r="N546" s="94" t="s">
        <v>172</v>
      </c>
      <c r="O546" s="96"/>
      <c r="P546" s="95">
        <v>1</v>
      </c>
      <c r="Q546" s="123">
        <f t="shared" si="27"/>
        <v>0.48594999999999999</v>
      </c>
      <c r="R546" s="97">
        <v>0.45400000000000001</v>
      </c>
      <c r="S546" s="97">
        <f t="shared" si="31"/>
        <v>3.1949999999999999E-2</v>
      </c>
      <c r="T546" s="96"/>
      <c r="U546" s="145">
        <v>300</v>
      </c>
      <c r="W546" s="99"/>
      <c r="X546" s="99"/>
      <c r="Y546" s="145" t="s">
        <v>61</v>
      </c>
      <c r="Z546" s="96"/>
      <c r="AA546" s="96"/>
      <c r="AB546" s="96" t="s">
        <v>96</v>
      </c>
      <c r="AC546" s="94"/>
      <c r="AD546" s="130" t="s">
        <v>2220</v>
      </c>
      <c r="AE546" s="127">
        <v>44251</v>
      </c>
      <c r="AF546" s="94" t="s">
        <v>56</v>
      </c>
    </row>
    <row r="547" spans="1:32" x14ac:dyDescent="0.3">
      <c r="A547" s="94" t="s">
        <v>23</v>
      </c>
      <c r="B547" s="94" t="s">
        <v>7357</v>
      </c>
      <c r="D547" s="94" t="s">
        <v>49</v>
      </c>
      <c r="E547" s="94" t="s">
        <v>49</v>
      </c>
      <c r="F547" s="94" t="s">
        <v>174</v>
      </c>
      <c r="G547" s="94" t="s">
        <v>175</v>
      </c>
      <c r="H547" s="94" t="s">
        <v>23</v>
      </c>
      <c r="I547" s="95"/>
      <c r="J547" s="95" t="s">
        <v>52</v>
      </c>
      <c r="K547" s="95">
        <v>0</v>
      </c>
      <c r="L547" s="94" t="str">
        <f>LEFT(E547,1) &amp;  "-" &amp;LEFT(G547,3) &amp;"-" &amp;LEFT(H547,6) &amp;  "-" &amp; LEFT(I547,3)&amp;"-" &amp;LEFT(J547, 3)&amp;"-" &amp;LEFT(K547,1)</f>
        <v>E-Bun-Steel--Gen-0</v>
      </c>
      <c r="M547" s="94" t="s">
        <v>23</v>
      </c>
      <c r="N547" s="94" t="s">
        <v>179</v>
      </c>
      <c r="O547" s="96"/>
      <c r="P547" s="96">
        <v>1000</v>
      </c>
      <c r="Q547" s="123">
        <f t="shared" si="27"/>
        <v>2395.9499999999998</v>
      </c>
      <c r="R547" s="97">
        <f>2.364*1000</f>
        <v>2364</v>
      </c>
      <c r="S547" s="97">
        <f t="shared" si="31"/>
        <v>31.95</v>
      </c>
      <c r="T547" s="96"/>
      <c r="U547" s="145">
        <v>300</v>
      </c>
      <c r="V547" s="96"/>
      <c r="W547" s="99"/>
      <c r="X547" s="99"/>
      <c r="Y547" s="96" t="s">
        <v>61</v>
      </c>
      <c r="Z547" s="96"/>
      <c r="AA547" s="96"/>
      <c r="AB547" s="96" t="s">
        <v>96</v>
      </c>
      <c r="AC547" s="94"/>
      <c r="AD547" s="130" t="s">
        <v>2222</v>
      </c>
      <c r="AE547" s="127">
        <v>44251</v>
      </c>
      <c r="AF547" s="94" t="s">
        <v>100</v>
      </c>
    </row>
    <row r="548" spans="1:32" x14ac:dyDescent="0.3">
      <c r="A548" s="94" t="s">
        <v>355</v>
      </c>
      <c r="B548" s="94" t="s">
        <v>7367</v>
      </c>
      <c r="D548" s="94" t="s">
        <v>49</v>
      </c>
      <c r="E548" s="94" t="s">
        <v>49</v>
      </c>
      <c r="F548" s="94" t="s">
        <v>314</v>
      </c>
      <c r="G548" s="94" t="s">
        <v>315</v>
      </c>
      <c r="H548" s="94" t="s">
        <v>354</v>
      </c>
      <c r="I548" s="95"/>
      <c r="J548" s="95" t="s">
        <v>52</v>
      </c>
      <c r="K548" s="95">
        <v>0</v>
      </c>
      <c r="L548" s="94" t="str">
        <f>LEFT(E548,1) &amp;  "-" &amp;LEFT(G548,3) &amp;"-" &amp;LEFT(H548,6) &amp;  "-" &amp; LEFT(I548,3)&amp;"-" &amp;LEFT(J548, 3)&amp;"-" &amp;LEFT(K548,1)</f>
        <v>E-Fen-Heras--Gen-0</v>
      </c>
      <c r="M548" s="94" t="s">
        <v>355</v>
      </c>
      <c r="N548" s="94" t="s">
        <v>1</v>
      </c>
      <c r="O548" s="96"/>
      <c r="P548" s="95">
        <f>15.9/3.5</f>
        <v>4.5428571428571427</v>
      </c>
      <c r="Q548" s="123">
        <f t="shared" si="27"/>
        <v>13.789047857142856</v>
      </c>
      <c r="R548" s="97">
        <v>13.764857142857142</v>
      </c>
      <c r="S548" s="97">
        <f t="shared" si="31"/>
        <v>2.4190714285714284E-2</v>
      </c>
      <c r="T548" s="96"/>
      <c r="U548" s="152">
        <v>50</v>
      </c>
      <c r="W548" s="99"/>
      <c r="X548" s="99"/>
      <c r="Y548" s="96" t="s">
        <v>71</v>
      </c>
      <c r="Z548" s="96"/>
      <c r="AA548" s="96"/>
      <c r="AB548" s="96" t="s">
        <v>96</v>
      </c>
      <c r="AC548" s="94"/>
      <c r="AD548" s="130" t="s">
        <v>2224</v>
      </c>
      <c r="AE548" s="127">
        <v>44251</v>
      </c>
      <c r="AF548" s="94" t="s">
        <v>56</v>
      </c>
    </row>
    <row r="549" spans="1:32" x14ac:dyDescent="0.3">
      <c r="A549" s="154" t="s">
        <v>783</v>
      </c>
      <c r="B549" s="94" t="s">
        <v>7357</v>
      </c>
      <c r="D549" s="154" t="s">
        <v>49</v>
      </c>
      <c r="E549" s="154" t="s">
        <v>87</v>
      </c>
      <c r="F549" s="154" t="s">
        <v>88</v>
      </c>
      <c r="G549" s="154" t="s">
        <v>89</v>
      </c>
      <c r="H549" s="154" t="s">
        <v>781</v>
      </c>
      <c r="I549" s="155" t="s">
        <v>782</v>
      </c>
      <c r="J549" s="155" t="s">
        <v>52</v>
      </c>
      <c r="K549" s="155">
        <v>0</v>
      </c>
      <c r="L549" s="154" t="str">
        <f>LEFT(D549,1) &amp; "-" &amp;LEFT(E549,3)&amp; "-" &amp;LEFT(F549,3) &amp; "-" &amp;LEFT(G549,3) &amp;"-" &amp;LEFT(H549,6) &amp;  "-" &amp; LEFT(I549,3)&amp;"-" &amp;LEFT(J549, 3)&amp;"-" &amp;LEFT(K549,1)</f>
        <v>E-Mat-Con-Agg-Sand-Lan-Gen-0</v>
      </c>
      <c r="M549" s="154" t="s">
        <v>7498</v>
      </c>
      <c r="N549" s="154" t="s">
        <v>172</v>
      </c>
      <c r="O549" s="156"/>
      <c r="P549" s="155">
        <v>1</v>
      </c>
      <c r="Q549" s="159">
        <f t="shared" si="27"/>
        <v>4.9300000000000004E-3</v>
      </c>
      <c r="R549" s="162">
        <v>4.9300000000000004E-3</v>
      </c>
      <c r="S549" s="157"/>
      <c r="T549" s="156"/>
      <c r="U549" s="152">
        <v>50</v>
      </c>
      <c r="V549" s="155"/>
      <c r="W549" s="99"/>
      <c r="X549" s="99"/>
      <c r="Y549" s="145" t="s">
        <v>71</v>
      </c>
      <c r="Z549" s="156"/>
      <c r="AA549" s="156"/>
      <c r="AB549" s="156" t="s">
        <v>96</v>
      </c>
      <c r="AC549" s="94"/>
      <c r="AD549" s="130" t="s">
        <v>2226</v>
      </c>
      <c r="AE549" s="127">
        <v>44251</v>
      </c>
      <c r="AF549" s="94" t="s">
        <v>100</v>
      </c>
    </row>
    <row r="550" spans="1:32" x14ac:dyDescent="0.3">
      <c r="A550" s="94" t="s">
        <v>861</v>
      </c>
      <c r="B550" s="94" t="s">
        <v>7357</v>
      </c>
      <c r="D550" s="94" t="s">
        <v>49</v>
      </c>
      <c r="E550" s="94" t="s">
        <v>49</v>
      </c>
      <c r="F550" s="94" t="s">
        <v>87</v>
      </c>
      <c r="G550" s="94" t="s">
        <v>23</v>
      </c>
      <c r="H550" s="94" t="s">
        <v>860</v>
      </c>
      <c r="I550" s="95">
        <v>0</v>
      </c>
      <c r="J550" s="95" t="s">
        <v>52</v>
      </c>
      <c r="K550" s="95">
        <v>0</v>
      </c>
      <c r="L550" s="94" t="str">
        <f t="shared" ref="L550:L613" si="32">LEFT(E550,1) &amp;  "-" &amp;LEFT(G550,3) &amp;"-" &amp;LEFT(H550,6) &amp;  "-" &amp; LEFT(I550,3)&amp;"-" &amp;LEFT(J550, 3)&amp;"-" &amp;LEFT(K550,1)</f>
        <v>E-Ste-Electr-0-Gen-0</v>
      </c>
      <c r="M550" s="94" t="s">
        <v>861</v>
      </c>
      <c r="N550" s="94" t="s">
        <v>172</v>
      </c>
      <c r="O550" s="96"/>
      <c r="P550" s="95">
        <v>1</v>
      </c>
      <c r="Q550" s="97">
        <f t="shared" si="27"/>
        <v>3.1564597324640999</v>
      </c>
      <c r="R550" s="97">
        <v>3.0448597324640998</v>
      </c>
      <c r="S550" s="97">
        <f t="shared" ref="S550:S613" si="33">((U550*(P550/1000))*0.1065)+((V550*(P550/1000))*0.00903)</f>
        <v>0.11159999999999999</v>
      </c>
      <c r="T550" s="96"/>
      <c r="U550" s="152">
        <v>200</v>
      </c>
      <c r="V550" s="152">
        <v>10000</v>
      </c>
      <c r="Y550" s="145" t="s">
        <v>189</v>
      </c>
      <c r="Z550" s="96"/>
      <c r="AA550" s="96"/>
      <c r="AB550" s="96" t="s">
        <v>96</v>
      </c>
      <c r="AD550" s="96" t="s">
        <v>856</v>
      </c>
      <c r="AE550" s="124">
        <v>44228</v>
      </c>
      <c r="AF550" s="94" t="s">
        <v>56</v>
      </c>
    </row>
    <row r="551" spans="1:32" x14ac:dyDescent="0.3">
      <c r="A551" s="94" t="s">
        <v>862</v>
      </c>
      <c r="B551" s="94" t="s">
        <v>7357</v>
      </c>
      <c r="D551" s="94" t="s">
        <v>49</v>
      </c>
      <c r="E551" s="94" t="s">
        <v>49</v>
      </c>
      <c r="F551" s="94" t="s">
        <v>87</v>
      </c>
      <c r="G551" s="94" t="s">
        <v>23</v>
      </c>
      <c r="H551" s="94" t="s">
        <v>860</v>
      </c>
      <c r="I551" s="95">
        <v>100</v>
      </c>
      <c r="J551" s="95" t="s">
        <v>52</v>
      </c>
      <c r="K551" s="95">
        <v>0</v>
      </c>
      <c r="L551" s="94" t="str">
        <f t="shared" si="32"/>
        <v>E-Ste-Electr-100-Gen-0</v>
      </c>
      <c r="M551" s="94" t="s">
        <v>862</v>
      </c>
      <c r="N551" s="94" t="s">
        <v>172</v>
      </c>
      <c r="O551" s="96"/>
      <c r="P551" s="95">
        <v>1</v>
      </c>
      <c r="Q551" s="97">
        <f t="shared" si="27"/>
        <v>1.4816</v>
      </c>
      <c r="R551" s="97">
        <v>1.37</v>
      </c>
      <c r="S551" s="97">
        <f t="shared" si="33"/>
        <v>0.11159999999999999</v>
      </c>
      <c r="T551" s="96"/>
      <c r="U551" s="152">
        <v>200</v>
      </c>
      <c r="V551" s="152">
        <v>10000</v>
      </c>
      <c r="Y551" s="145" t="s">
        <v>189</v>
      </c>
      <c r="Z551" s="96"/>
      <c r="AA551" s="96"/>
      <c r="AB551" s="96" t="s">
        <v>96</v>
      </c>
      <c r="AD551" s="96" t="s">
        <v>721</v>
      </c>
      <c r="AE551" s="127">
        <v>44251</v>
      </c>
      <c r="AF551" s="94" t="s">
        <v>56</v>
      </c>
    </row>
    <row r="552" spans="1:32" x14ac:dyDescent="0.3">
      <c r="A552" s="94" t="s">
        <v>863</v>
      </c>
      <c r="B552" s="94" t="s">
        <v>7357</v>
      </c>
      <c r="D552" s="94" t="s">
        <v>49</v>
      </c>
      <c r="E552" s="94" t="s">
        <v>49</v>
      </c>
      <c r="F552" s="94" t="s">
        <v>87</v>
      </c>
      <c r="G552" s="94" t="s">
        <v>23</v>
      </c>
      <c r="H552" s="94" t="s">
        <v>860</v>
      </c>
      <c r="I552" s="95">
        <v>10</v>
      </c>
      <c r="J552" s="95" t="s">
        <v>52</v>
      </c>
      <c r="K552" s="95">
        <v>0</v>
      </c>
      <c r="L552" s="94" t="str">
        <f t="shared" si="32"/>
        <v>E-Ste-Electr-10-Gen-0</v>
      </c>
      <c r="M552" s="94" t="s">
        <v>863</v>
      </c>
      <c r="N552" s="94" t="s">
        <v>172</v>
      </c>
      <c r="O552" s="96"/>
      <c r="P552" s="95">
        <v>1</v>
      </c>
      <c r="Q552" s="97">
        <f t="shared" si="27"/>
        <v>2.9916</v>
      </c>
      <c r="R552" s="97">
        <v>2.88</v>
      </c>
      <c r="S552" s="97">
        <f t="shared" si="33"/>
        <v>0.11159999999999999</v>
      </c>
      <c r="T552" s="96"/>
      <c r="U552" s="152">
        <v>200</v>
      </c>
      <c r="V552" s="152">
        <v>10000</v>
      </c>
      <c r="Y552" s="145" t="s">
        <v>189</v>
      </c>
      <c r="Z552" s="96"/>
      <c r="AA552" s="96"/>
      <c r="AB552" s="96" t="s">
        <v>96</v>
      </c>
      <c r="AD552" s="96" t="s">
        <v>724</v>
      </c>
      <c r="AE552" s="127">
        <v>44251</v>
      </c>
      <c r="AF552" s="94" t="s">
        <v>56</v>
      </c>
    </row>
    <row r="553" spans="1:32" x14ac:dyDescent="0.3">
      <c r="A553" s="94" t="s">
        <v>864</v>
      </c>
      <c r="B553" s="94" t="s">
        <v>7357</v>
      </c>
      <c r="D553" s="94" t="s">
        <v>49</v>
      </c>
      <c r="E553" s="94" t="s">
        <v>49</v>
      </c>
      <c r="F553" s="94" t="s">
        <v>87</v>
      </c>
      <c r="G553" s="94" t="s">
        <v>23</v>
      </c>
      <c r="H553" s="94" t="s">
        <v>860</v>
      </c>
      <c r="I553" s="95">
        <v>15</v>
      </c>
      <c r="J553" s="95" t="s">
        <v>52</v>
      </c>
      <c r="K553" s="95">
        <v>0</v>
      </c>
      <c r="L553" s="94" t="str">
        <f t="shared" si="32"/>
        <v>E-Ste-Electr-15-Gen-0</v>
      </c>
      <c r="M553" s="94" t="s">
        <v>864</v>
      </c>
      <c r="N553" s="94" t="s">
        <v>172</v>
      </c>
      <c r="O553" s="96"/>
      <c r="P553" s="95">
        <v>1</v>
      </c>
      <c r="Q553" s="97">
        <f t="shared" si="27"/>
        <v>2.9016000000000002</v>
      </c>
      <c r="R553" s="97">
        <v>2.79</v>
      </c>
      <c r="S553" s="97">
        <f t="shared" si="33"/>
        <v>0.11159999999999999</v>
      </c>
      <c r="T553" s="96"/>
      <c r="U553" s="152">
        <v>200</v>
      </c>
      <c r="V553" s="152">
        <v>10000</v>
      </c>
      <c r="Y553" s="145" t="s">
        <v>189</v>
      </c>
      <c r="Z553" s="96"/>
      <c r="AA553" s="96"/>
      <c r="AB553" s="96" t="s">
        <v>96</v>
      </c>
      <c r="AD553" s="96" t="s">
        <v>727</v>
      </c>
      <c r="AE553" s="127">
        <v>44251</v>
      </c>
      <c r="AF553" s="94" t="s">
        <v>56</v>
      </c>
    </row>
    <row r="554" spans="1:32" x14ac:dyDescent="0.3">
      <c r="A554" s="94" t="s">
        <v>865</v>
      </c>
      <c r="B554" s="94" t="s">
        <v>7357</v>
      </c>
      <c r="D554" s="94" t="s">
        <v>49</v>
      </c>
      <c r="E554" s="94" t="s">
        <v>49</v>
      </c>
      <c r="F554" s="94" t="s">
        <v>87</v>
      </c>
      <c r="G554" s="94" t="s">
        <v>23</v>
      </c>
      <c r="H554" s="94" t="s">
        <v>860</v>
      </c>
      <c r="I554" s="95">
        <v>20</v>
      </c>
      <c r="J554" s="95" t="s">
        <v>52</v>
      </c>
      <c r="K554" s="95">
        <v>0</v>
      </c>
      <c r="L554" s="94" t="str">
        <f t="shared" si="32"/>
        <v>E-Ste-Electr-20-Gen-0</v>
      </c>
      <c r="M554" s="94" t="s">
        <v>865</v>
      </c>
      <c r="N554" s="94" t="s">
        <v>172</v>
      </c>
      <c r="O554" s="96"/>
      <c r="P554" s="95">
        <v>1</v>
      </c>
      <c r="Q554" s="97">
        <f t="shared" si="27"/>
        <v>2.8216000000000001</v>
      </c>
      <c r="R554" s="97">
        <v>2.71</v>
      </c>
      <c r="S554" s="97">
        <f t="shared" si="33"/>
        <v>0.11159999999999999</v>
      </c>
      <c r="T554" s="96"/>
      <c r="U554" s="152">
        <v>200</v>
      </c>
      <c r="V554" s="152">
        <v>10000</v>
      </c>
      <c r="Y554" s="145" t="s">
        <v>189</v>
      </c>
      <c r="Z554" s="96"/>
      <c r="AA554" s="96"/>
      <c r="AB554" s="96" t="s">
        <v>96</v>
      </c>
      <c r="AD554" s="96" t="s">
        <v>732</v>
      </c>
      <c r="AE554" s="127">
        <v>44251</v>
      </c>
      <c r="AF554" s="94" t="s">
        <v>56</v>
      </c>
    </row>
    <row r="555" spans="1:32" x14ac:dyDescent="0.3">
      <c r="A555" s="94" t="s">
        <v>866</v>
      </c>
      <c r="B555" s="94" t="s">
        <v>7357</v>
      </c>
      <c r="D555" s="94" t="s">
        <v>49</v>
      </c>
      <c r="E555" s="94" t="s">
        <v>49</v>
      </c>
      <c r="F555" s="94" t="s">
        <v>87</v>
      </c>
      <c r="G555" s="94" t="s">
        <v>23</v>
      </c>
      <c r="H555" s="94" t="s">
        <v>860</v>
      </c>
      <c r="I555" s="95">
        <v>25</v>
      </c>
      <c r="J555" s="95" t="s">
        <v>52</v>
      </c>
      <c r="K555" s="95">
        <v>0</v>
      </c>
      <c r="L555" s="94" t="str">
        <f t="shared" si="32"/>
        <v>E-Ste-Electr-25-Gen-0</v>
      </c>
      <c r="M555" s="94" t="s">
        <v>866</v>
      </c>
      <c r="N555" s="94" t="s">
        <v>172</v>
      </c>
      <c r="O555" s="96"/>
      <c r="P555" s="95">
        <v>1</v>
      </c>
      <c r="Q555" s="97">
        <f t="shared" si="27"/>
        <v>2.7416</v>
      </c>
      <c r="R555" s="97">
        <v>2.63</v>
      </c>
      <c r="S555" s="97">
        <f t="shared" si="33"/>
        <v>0.11159999999999999</v>
      </c>
      <c r="T555" s="96"/>
      <c r="U555" s="152">
        <v>200</v>
      </c>
      <c r="V555" s="152">
        <v>10000</v>
      </c>
      <c r="Y555" s="145" t="s">
        <v>189</v>
      </c>
      <c r="Z555" s="96"/>
      <c r="AA555" s="96"/>
      <c r="AB555" s="96" t="s">
        <v>96</v>
      </c>
      <c r="AD555" s="96" t="s">
        <v>1524</v>
      </c>
      <c r="AE555" s="127">
        <v>44251</v>
      </c>
      <c r="AF555" s="94" t="s">
        <v>56</v>
      </c>
    </row>
    <row r="556" spans="1:32" x14ac:dyDescent="0.3">
      <c r="A556" s="94" t="s">
        <v>867</v>
      </c>
      <c r="B556" s="94" t="s">
        <v>7357</v>
      </c>
      <c r="D556" s="94" t="s">
        <v>49</v>
      </c>
      <c r="E556" s="94" t="s">
        <v>49</v>
      </c>
      <c r="F556" s="94" t="s">
        <v>87</v>
      </c>
      <c r="G556" s="94" t="s">
        <v>23</v>
      </c>
      <c r="H556" s="94" t="s">
        <v>860</v>
      </c>
      <c r="I556" s="95">
        <v>30</v>
      </c>
      <c r="J556" s="95" t="s">
        <v>52</v>
      </c>
      <c r="K556" s="95">
        <v>0</v>
      </c>
      <c r="L556" s="94" t="str">
        <f t="shared" si="32"/>
        <v>E-Ste-Electr-30-Gen-0</v>
      </c>
      <c r="M556" s="94" t="s">
        <v>867</v>
      </c>
      <c r="N556" s="94" t="s">
        <v>172</v>
      </c>
      <c r="O556" s="96"/>
      <c r="P556" s="95">
        <v>1</v>
      </c>
      <c r="Q556" s="97">
        <f t="shared" si="27"/>
        <v>2.6516000000000002</v>
      </c>
      <c r="R556" s="97">
        <v>2.54</v>
      </c>
      <c r="S556" s="97">
        <f t="shared" si="33"/>
        <v>0.11159999999999999</v>
      </c>
      <c r="T556" s="96"/>
      <c r="U556" s="152">
        <v>200</v>
      </c>
      <c r="V556" s="152">
        <v>10000</v>
      </c>
      <c r="Y556" s="145" t="s">
        <v>189</v>
      </c>
      <c r="Z556" s="96"/>
      <c r="AA556" s="96"/>
      <c r="AB556" s="96" t="s">
        <v>96</v>
      </c>
      <c r="AD556" s="96" t="s">
        <v>383</v>
      </c>
      <c r="AE556" s="127">
        <v>44251</v>
      </c>
      <c r="AF556" s="94" t="s">
        <v>56</v>
      </c>
    </row>
    <row r="557" spans="1:32" x14ac:dyDescent="0.3">
      <c r="A557" s="94" t="s">
        <v>868</v>
      </c>
      <c r="B557" s="94" t="s">
        <v>7357</v>
      </c>
      <c r="D557" s="94" t="s">
        <v>49</v>
      </c>
      <c r="E557" s="94" t="s">
        <v>49</v>
      </c>
      <c r="F557" s="94" t="s">
        <v>87</v>
      </c>
      <c r="G557" s="94" t="s">
        <v>23</v>
      </c>
      <c r="H557" s="94" t="s">
        <v>860</v>
      </c>
      <c r="I557" s="95">
        <v>35</v>
      </c>
      <c r="J557" s="95" t="s">
        <v>52</v>
      </c>
      <c r="K557" s="95">
        <v>0</v>
      </c>
      <c r="L557" s="94" t="str">
        <f t="shared" si="32"/>
        <v>E-Ste-Electr-35-Gen-0</v>
      </c>
      <c r="M557" s="94" t="s">
        <v>868</v>
      </c>
      <c r="N557" s="94" t="s">
        <v>172</v>
      </c>
      <c r="O557" s="96"/>
      <c r="P557" s="95">
        <v>1</v>
      </c>
      <c r="Q557" s="97">
        <f t="shared" si="27"/>
        <v>2.5716000000000001</v>
      </c>
      <c r="R557" s="97">
        <v>2.46</v>
      </c>
      <c r="S557" s="97">
        <f t="shared" si="33"/>
        <v>0.11159999999999999</v>
      </c>
      <c r="T557" s="96"/>
      <c r="U557" s="152">
        <v>200</v>
      </c>
      <c r="V557" s="152">
        <v>10000</v>
      </c>
      <c r="Y557" s="145" t="s">
        <v>189</v>
      </c>
      <c r="Z557" s="96"/>
      <c r="AA557" s="96"/>
      <c r="AB557" s="96" t="s">
        <v>96</v>
      </c>
      <c r="AD557" s="96" t="s">
        <v>715</v>
      </c>
      <c r="AE557" s="127">
        <v>44251</v>
      </c>
      <c r="AF557" s="94" t="s">
        <v>56</v>
      </c>
    </row>
    <row r="558" spans="1:32" x14ac:dyDescent="0.3">
      <c r="A558" s="94" t="s">
        <v>869</v>
      </c>
      <c r="B558" s="94" t="s">
        <v>7357</v>
      </c>
      <c r="D558" s="94" t="s">
        <v>49</v>
      </c>
      <c r="E558" s="94" t="s">
        <v>49</v>
      </c>
      <c r="F558" s="94" t="s">
        <v>87</v>
      </c>
      <c r="G558" s="94" t="s">
        <v>23</v>
      </c>
      <c r="H558" s="94" t="s">
        <v>860</v>
      </c>
      <c r="I558" s="95">
        <v>40</v>
      </c>
      <c r="J558" s="95" t="s">
        <v>52</v>
      </c>
      <c r="K558" s="95">
        <v>0</v>
      </c>
      <c r="L558" s="94" t="str">
        <f t="shared" si="32"/>
        <v>E-Ste-Electr-40-Gen-0</v>
      </c>
      <c r="M558" s="94" t="s">
        <v>869</v>
      </c>
      <c r="N558" s="94" t="s">
        <v>172</v>
      </c>
      <c r="O558" s="96"/>
      <c r="P558" s="95">
        <v>1</v>
      </c>
      <c r="Q558" s="97">
        <f t="shared" si="27"/>
        <v>2.4916</v>
      </c>
      <c r="R558" s="97">
        <v>2.38</v>
      </c>
      <c r="S558" s="97">
        <f t="shared" si="33"/>
        <v>0.11159999999999999</v>
      </c>
      <c r="T558" s="96"/>
      <c r="U558" s="152">
        <v>200</v>
      </c>
      <c r="V558" s="152">
        <v>10000</v>
      </c>
      <c r="Y558" s="145" t="s">
        <v>189</v>
      </c>
      <c r="Z558" s="96"/>
      <c r="AA558" s="96"/>
      <c r="AB558" s="96" t="s">
        <v>96</v>
      </c>
      <c r="AD558" s="96" t="s">
        <v>325</v>
      </c>
      <c r="AE558" s="127">
        <v>44251</v>
      </c>
      <c r="AF558" s="94" t="s">
        <v>56</v>
      </c>
    </row>
    <row r="559" spans="1:32" x14ac:dyDescent="0.3">
      <c r="A559" s="94" t="s">
        <v>870</v>
      </c>
      <c r="B559" s="94" t="s">
        <v>7357</v>
      </c>
      <c r="D559" s="94" t="s">
        <v>49</v>
      </c>
      <c r="E559" s="94" t="s">
        <v>49</v>
      </c>
      <c r="F559" s="94" t="s">
        <v>87</v>
      </c>
      <c r="G559" s="94" t="s">
        <v>23</v>
      </c>
      <c r="H559" s="94" t="s">
        <v>860</v>
      </c>
      <c r="I559" s="95">
        <v>45</v>
      </c>
      <c r="J559" s="95" t="s">
        <v>52</v>
      </c>
      <c r="K559" s="95">
        <v>0</v>
      </c>
      <c r="L559" s="94" t="str">
        <f t="shared" si="32"/>
        <v>E-Ste-Electr-45-Gen-0</v>
      </c>
      <c r="M559" s="94" t="s">
        <v>870</v>
      </c>
      <c r="N559" s="94" t="s">
        <v>172</v>
      </c>
      <c r="O559" s="96"/>
      <c r="P559" s="95">
        <v>1</v>
      </c>
      <c r="Q559" s="97">
        <f t="shared" si="27"/>
        <v>2.4016000000000002</v>
      </c>
      <c r="R559" s="97">
        <v>2.29</v>
      </c>
      <c r="S559" s="97">
        <f t="shared" si="33"/>
        <v>0.11159999999999999</v>
      </c>
      <c r="T559" s="96"/>
      <c r="U559" s="152">
        <v>200</v>
      </c>
      <c r="V559" s="152">
        <v>10000</v>
      </c>
      <c r="Y559" s="145" t="s">
        <v>189</v>
      </c>
      <c r="Z559" s="96"/>
      <c r="AA559" s="96"/>
      <c r="AB559" s="96" t="s">
        <v>96</v>
      </c>
      <c r="AD559" s="96" t="s">
        <v>332</v>
      </c>
      <c r="AE559" s="127">
        <v>44251</v>
      </c>
      <c r="AF559" s="94" t="s">
        <v>56</v>
      </c>
    </row>
    <row r="560" spans="1:32" x14ac:dyDescent="0.3">
      <c r="A560" s="94" t="s">
        <v>871</v>
      </c>
      <c r="B560" s="94" t="s">
        <v>7357</v>
      </c>
      <c r="D560" s="94" t="s">
        <v>49</v>
      </c>
      <c r="E560" s="94" t="s">
        <v>49</v>
      </c>
      <c r="F560" s="94" t="s">
        <v>87</v>
      </c>
      <c r="G560" s="94" t="s">
        <v>23</v>
      </c>
      <c r="H560" s="94" t="s">
        <v>860</v>
      </c>
      <c r="I560" s="95">
        <v>50</v>
      </c>
      <c r="J560" s="95" t="s">
        <v>52</v>
      </c>
      <c r="K560" s="95">
        <v>0</v>
      </c>
      <c r="L560" s="94" t="str">
        <f t="shared" si="32"/>
        <v>E-Ste-Electr-50-Gen-0</v>
      </c>
      <c r="M560" s="94" t="s">
        <v>871</v>
      </c>
      <c r="N560" s="94" t="s">
        <v>172</v>
      </c>
      <c r="O560" s="96"/>
      <c r="P560" s="95">
        <v>1</v>
      </c>
      <c r="Q560" s="97">
        <f t="shared" si="27"/>
        <v>2.3216000000000001</v>
      </c>
      <c r="R560" s="97">
        <v>2.21</v>
      </c>
      <c r="S560" s="97">
        <f t="shared" si="33"/>
        <v>0.11159999999999999</v>
      </c>
      <c r="T560" s="96"/>
      <c r="U560" s="152">
        <v>200</v>
      </c>
      <c r="V560" s="152">
        <v>10000</v>
      </c>
      <c r="Y560" s="145" t="s">
        <v>189</v>
      </c>
      <c r="Z560" s="96"/>
      <c r="AA560" s="96"/>
      <c r="AB560" s="96" t="s">
        <v>96</v>
      </c>
      <c r="AD560" s="96" t="s">
        <v>335</v>
      </c>
      <c r="AE560" s="127">
        <v>44251</v>
      </c>
      <c r="AF560" s="94" t="s">
        <v>56</v>
      </c>
    </row>
    <row r="561" spans="1:32" x14ac:dyDescent="0.3">
      <c r="A561" s="94" t="s">
        <v>872</v>
      </c>
      <c r="B561" s="94" t="s">
        <v>7357</v>
      </c>
      <c r="D561" s="94" t="s">
        <v>49</v>
      </c>
      <c r="E561" s="94" t="s">
        <v>49</v>
      </c>
      <c r="F561" s="94" t="s">
        <v>87</v>
      </c>
      <c r="G561" s="94" t="s">
        <v>23</v>
      </c>
      <c r="H561" s="94" t="s">
        <v>860</v>
      </c>
      <c r="I561" s="95">
        <v>55</v>
      </c>
      <c r="J561" s="95" t="s">
        <v>52</v>
      </c>
      <c r="K561" s="95">
        <v>0</v>
      </c>
      <c r="L561" s="94" t="str">
        <f t="shared" si="32"/>
        <v>E-Ste-Electr-55-Gen-0</v>
      </c>
      <c r="M561" s="94" t="s">
        <v>872</v>
      </c>
      <c r="N561" s="94" t="s">
        <v>172</v>
      </c>
      <c r="O561" s="96"/>
      <c r="P561" s="95">
        <v>1</v>
      </c>
      <c r="Q561" s="97">
        <f t="shared" si="27"/>
        <v>2.2316000000000003</v>
      </c>
      <c r="R561" s="97">
        <v>2.12</v>
      </c>
      <c r="S561" s="97">
        <f t="shared" si="33"/>
        <v>0.11159999999999999</v>
      </c>
      <c r="T561" s="96"/>
      <c r="U561" s="152">
        <v>200</v>
      </c>
      <c r="V561" s="152">
        <v>10000</v>
      </c>
      <c r="Y561" s="145" t="s">
        <v>189</v>
      </c>
      <c r="Z561" s="96"/>
      <c r="AA561" s="96"/>
      <c r="AB561" s="96" t="s">
        <v>96</v>
      </c>
      <c r="AD561" s="96" t="s">
        <v>341</v>
      </c>
      <c r="AE561" s="127">
        <v>44251</v>
      </c>
      <c r="AF561" s="94" t="s">
        <v>56</v>
      </c>
    </row>
    <row r="562" spans="1:32" x14ac:dyDescent="0.3">
      <c r="A562" s="94" t="s">
        <v>873</v>
      </c>
      <c r="B562" s="94" t="s">
        <v>7357</v>
      </c>
      <c r="D562" s="94" t="s">
        <v>49</v>
      </c>
      <c r="E562" s="94" t="s">
        <v>49</v>
      </c>
      <c r="F562" s="94" t="s">
        <v>87</v>
      </c>
      <c r="G562" s="94" t="s">
        <v>23</v>
      </c>
      <c r="H562" s="94" t="s">
        <v>860</v>
      </c>
      <c r="I562" s="95">
        <v>5</v>
      </c>
      <c r="J562" s="95" t="s">
        <v>52</v>
      </c>
      <c r="K562" s="95">
        <v>0</v>
      </c>
      <c r="L562" s="94" t="str">
        <f t="shared" si="32"/>
        <v>E-Ste-Electr-5-Gen-0</v>
      </c>
      <c r="M562" s="94" t="s">
        <v>873</v>
      </c>
      <c r="N562" s="94" t="s">
        <v>172</v>
      </c>
      <c r="O562" s="96"/>
      <c r="P562" s="95">
        <v>1</v>
      </c>
      <c r="Q562" s="97">
        <f t="shared" si="27"/>
        <v>3.0728060824640999</v>
      </c>
      <c r="R562" s="97">
        <v>2.9612060824640998</v>
      </c>
      <c r="S562" s="97">
        <f t="shared" si="33"/>
        <v>0.11159999999999999</v>
      </c>
      <c r="T562" s="96"/>
      <c r="U562" s="152">
        <v>200</v>
      </c>
      <c r="V562" s="152">
        <v>10000</v>
      </c>
      <c r="Y562" s="145" t="s">
        <v>189</v>
      </c>
      <c r="Z562" s="96"/>
      <c r="AA562" s="96"/>
      <c r="AB562" s="96" t="s">
        <v>96</v>
      </c>
      <c r="AD562" s="96" t="s">
        <v>347</v>
      </c>
      <c r="AE562" s="127">
        <v>44251</v>
      </c>
      <c r="AF562" s="94" t="s">
        <v>56</v>
      </c>
    </row>
    <row r="563" spans="1:32" x14ac:dyDescent="0.3">
      <c r="A563" s="94" t="s">
        <v>874</v>
      </c>
      <c r="B563" s="94" t="s">
        <v>7357</v>
      </c>
      <c r="D563" s="94" t="s">
        <v>49</v>
      </c>
      <c r="E563" s="94" t="s">
        <v>49</v>
      </c>
      <c r="F563" s="94" t="s">
        <v>87</v>
      </c>
      <c r="G563" s="94" t="s">
        <v>23</v>
      </c>
      <c r="H563" s="94" t="s">
        <v>860</v>
      </c>
      <c r="I563" s="95">
        <v>60</v>
      </c>
      <c r="J563" s="95" t="s">
        <v>52</v>
      </c>
      <c r="K563" s="95">
        <v>0</v>
      </c>
      <c r="L563" s="94" t="str">
        <f t="shared" si="32"/>
        <v>E-Ste-Electr-60-Gen-0</v>
      </c>
      <c r="M563" s="94" t="s">
        <v>874</v>
      </c>
      <c r="N563" s="94" t="s">
        <v>172</v>
      </c>
      <c r="O563" s="96"/>
      <c r="P563" s="95">
        <v>1</v>
      </c>
      <c r="Q563" s="97">
        <f t="shared" si="27"/>
        <v>2.1516000000000002</v>
      </c>
      <c r="R563" s="97">
        <v>2.04</v>
      </c>
      <c r="S563" s="97">
        <f t="shared" si="33"/>
        <v>0.11159999999999999</v>
      </c>
      <c r="T563" s="96"/>
      <c r="U563" s="152">
        <v>200</v>
      </c>
      <c r="V563" s="152">
        <v>10000</v>
      </c>
      <c r="Y563" s="145" t="s">
        <v>189</v>
      </c>
      <c r="Z563" s="96"/>
      <c r="AA563" s="96"/>
      <c r="AB563" s="96" t="s">
        <v>96</v>
      </c>
      <c r="AD563" s="96" t="s">
        <v>351</v>
      </c>
      <c r="AE563" s="127">
        <v>44251</v>
      </c>
      <c r="AF563" s="94" t="s">
        <v>56</v>
      </c>
    </row>
    <row r="564" spans="1:32" x14ac:dyDescent="0.3">
      <c r="A564" s="94" t="s">
        <v>875</v>
      </c>
      <c r="B564" s="94" t="s">
        <v>7357</v>
      </c>
      <c r="D564" s="94" t="s">
        <v>49</v>
      </c>
      <c r="E564" s="94" t="s">
        <v>49</v>
      </c>
      <c r="F564" s="94" t="s">
        <v>87</v>
      </c>
      <c r="G564" s="94" t="s">
        <v>23</v>
      </c>
      <c r="H564" s="94" t="s">
        <v>860</v>
      </c>
      <c r="I564" s="95">
        <v>65</v>
      </c>
      <c r="J564" s="95" t="s">
        <v>52</v>
      </c>
      <c r="K564" s="95">
        <v>0</v>
      </c>
      <c r="L564" s="94" t="str">
        <f t="shared" si="32"/>
        <v>E-Ste-Electr-65-Gen-0</v>
      </c>
      <c r="M564" s="94" t="s">
        <v>875</v>
      </c>
      <c r="N564" s="94" t="s">
        <v>172</v>
      </c>
      <c r="O564" s="96"/>
      <c r="P564" s="95">
        <v>1</v>
      </c>
      <c r="Q564" s="97">
        <f t="shared" si="27"/>
        <v>2.0716000000000001</v>
      </c>
      <c r="R564" s="97">
        <v>1.96</v>
      </c>
      <c r="S564" s="97">
        <f t="shared" si="33"/>
        <v>0.11159999999999999</v>
      </c>
      <c r="T564" s="96"/>
      <c r="U564" s="152">
        <v>200</v>
      </c>
      <c r="V564" s="152">
        <v>10000</v>
      </c>
      <c r="Y564" s="145" t="s">
        <v>189</v>
      </c>
      <c r="Z564" s="96"/>
      <c r="AA564" s="96"/>
      <c r="AB564" s="96" t="s">
        <v>96</v>
      </c>
      <c r="AD564" s="96" t="s">
        <v>353</v>
      </c>
      <c r="AE564" s="127">
        <v>44251</v>
      </c>
      <c r="AF564" s="94" t="s">
        <v>56</v>
      </c>
    </row>
    <row r="565" spans="1:32" x14ac:dyDescent="0.3">
      <c r="A565" s="94" t="s">
        <v>876</v>
      </c>
      <c r="B565" s="94" t="s">
        <v>7357</v>
      </c>
      <c r="D565" s="94" t="s">
        <v>49</v>
      </c>
      <c r="E565" s="94" t="s">
        <v>49</v>
      </c>
      <c r="F565" s="94" t="s">
        <v>87</v>
      </c>
      <c r="G565" s="94" t="s">
        <v>23</v>
      </c>
      <c r="H565" s="94" t="s">
        <v>860</v>
      </c>
      <c r="I565" s="95">
        <v>70</v>
      </c>
      <c r="J565" s="95" t="s">
        <v>52</v>
      </c>
      <c r="K565" s="95">
        <v>0</v>
      </c>
      <c r="L565" s="94" t="str">
        <f t="shared" si="32"/>
        <v>E-Ste-Electr-70-Gen-0</v>
      </c>
      <c r="M565" s="94" t="s">
        <v>876</v>
      </c>
      <c r="N565" s="94" t="s">
        <v>172</v>
      </c>
      <c r="O565" s="96"/>
      <c r="P565" s="95">
        <v>1</v>
      </c>
      <c r="Q565" s="97">
        <f t="shared" si="27"/>
        <v>1.9816</v>
      </c>
      <c r="R565" s="97">
        <v>1.87</v>
      </c>
      <c r="S565" s="97">
        <f t="shared" si="33"/>
        <v>0.11159999999999999</v>
      </c>
      <c r="T565" s="96"/>
      <c r="U565" s="152">
        <v>200</v>
      </c>
      <c r="V565" s="152">
        <v>10000</v>
      </c>
      <c r="Y565" s="145" t="s">
        <v>189</v>
      </c>
      <c r="Z565" s="96"/>
      <c r="AA565" s="96"/>
      <c r="AB565" s="96" t="s">
        <v>96</v>
      </c>
      <c r="AD565" s="96" t="s">
        <v>358</v>
      </c>
      <c r="AE565" s="127">
        <v>44251</v>
      </c>
      <c r="AF565" s="94" t="s">
        <v>56</v>
      </c>
    </row>
    <row r="566" spans="1:32" x14ac:dyDescent="0.3">
      <c r="A566" s="94" t="s">
        <v>877</v>
      </c>
      <c r="B566" s="94" t="s">
        <v>7357</v>
      </c>
      <c r="D566" s="94" t="s">
        <v>49</v>
      </c>
      <c r="E566" s="94" t="s">
        <v>49</v>
      </c>
      <c r="F566" s="94" t="s">
        <v>87</v>
      </c>
      <c r="G566" s="94" t="s">
        <v>23</v>
      </c>
      <c r="H566" s="94" t="s">
        <v>860</v>
      </c>
      <c r="I566" s="95">
        <v>75</v>
      </c>
      <c r="J566" s="95" t="s">
        <v>52</v>
      </c>
      <c r="K566" s="95">
        <v>0</v>
      </c>
      <c r="L566" s="94" t="str">
        <f t="shared" si="32"/>
        <v>E-Ste-Electr-75-Gen-0</v>
      </c>
      <c r="M566" s="94" t="s">
        <v>877</v>
      </c>
      <c r="N566" s="94" t="s">
        <v>172</v>
      </c>
      <c r="O566" s="96"/>
      <c r="P566" s="95">
        <v>1</v>
      </c>
      <c r="Q566" s="97">
        <f t="shared" ref="Q566:Q629" si="34">SUM(R566:T566)</f>
        <v>1.9016</v>
      </c>
      <c r="R566" s="97">
        <v>1.79</v>
      </c>
      <c r="S566" s="97">
        <f t="shared" si="33"/>
        <v>0.11159999999999999</v>
      </c>
      <c r="T566" s="96"/>
      <c r="U566" s="152">
        <v>200</v>
      </c>
      <c r="V566" s="152">
        <v>10000</v>
      </c>
      <c r="Y566" s="145" t="s">
        <v>189</v>
      </c>
      <c r="Z566" s="96"/>
      <c r="AA566" s="96"/>
      <c r="AB566" s="96" t="s">
        <v>96</v>
      </c>
      <c r="AD566" s="96" t="s">
        <v>361</v>
      </c>
      <c r="AE566" s="127">
        <v>44251</v>
      </c>
      <c r="AF566" s="94" t="s">
        <v>56</v>
      </c>
    </row>
    <row r="567" spans="1:32" x14ac:dyDescent="0.3">
      <c r="A567" s="94" t="s">
        <v>878</v>
      </c>
      <c r="B567" s="94" t="s">
        <v>7357</v>
      </c>
      <c r="D567" s="94" t="s">
        <v>49</v>
      </c>
      <c r="E567" s="94" t="s">
        <v>49</v>
      </c>
      <c r="F567" s="94" t="s">
        <v>87</v>
      </c>
      <c r="G567" s="94" t="s">
        <v>23</v>
      </c>
      <c r="H567" s="94" t="s">
        <v>860</v>
      </c>
      <c r="I567" s="95">
        <v>80</v>
      </c>
      <c r="J567" s="95" t="s">
        <v>52</v>
      </c>
      <c r="K567" s="95">
        <v>0</v>
      </c>
      <c r="L567" s="94" t="str">
        <f t="shared" si="32"/>
        <v>E-Ste-Electr-80-Gen-0</v>
      </c>
      <c r="M567" s="94" t="s">
        <v>878</v>
      </c>
      <c r="N567" s="94" t="s">
        <v>172</v>
      </c>
      <c r="O567" s="96"/>
      <c r="P567" s="95">
        <v>1</v>
      </c>
      <c r="Q567" s="97">
        <f t="shared" si="34"/>
        <v>1.8215999999999999</v>
      </c>
      <c r="R567" s="97">
        <v>1.71</v>
      </c>
      <c r="S567" s="97">
        <f t="shared" si="33"/>
        <v>0.11159999999999999</v>
      </c>
      <c r="T567" s="96"/>
      <c r="U567" s="152">
        <v>200</v>
      </c>
      <c r="V567" s="152">
        <v>10000</v>
      </c>
      <c r="Y567" s="145" t="s">
        <v>189</v>
      </c>
      <c r="Z567" s="96"/>
      <c r="AA567" s="96"/>
      <c r="AB567" s="96" t="s">
        <v>96</v>
      </c>
      <c r="AD567" s="96" t="s">
        <v>365</v>
      </c>
      <c r="AE567" s="127">
        <v>44251</v>
      </c>
      <c r="AF567" s="94" t="s">
        <v>56</v>
      </c>
    </row>
    <row r="568" spans="1:32" x14ac:dyDescent="0.3">
      <c r="A568" s="94" t="s">
        <v>879</v>
      </c>
      <c r="B568" s="94" t="s">
        <v>7357</v>
      </c>
      <c r="D568" s="94" t="s">
        <v>49</v>
      </c>
      <c r="E568" s="94" t="s">
        <v>49</v>
      </c>
      <c r="F568" s="94" t="s">
        <v>87</v>
      </c>
      <c r="G568" s="94" t="s">
        <v>23</v>
      </c>
      <c r="H568" s="94" t="s">
        <v>860</v>
      </c>
      <c r="I568" s="95">
        <v>85</v>
      </c>
      <c r="J568" s="95" t="s">
        <v>52</v>
      </c>
      <c r="K568" s="95">
        <v>0</v>
      </c>
      <c r="L568" s="94" t="str">
        <f t="shared" si="32"/>
        <v>E-Ste-Electr-85-Gen-0</v>
      </c>
      <c r="M568" s="94" t="s">
        <v>879</v>
      </c>
      <c r="N568" s="94" t="s">
        <v>172</v>
      </c>
      <c r="O568" s="96"/>
      <c r="P568" s="95">
        <v>1</v>
      </c>
      <c r="Q568" s="97">
        <f t="shared" si="34"/>
        <v>1.7316</v>
      </c>
      <c r="R568" s="97">
        <v>1.62</v>
      </c>
      <c r="S568" s="97">
        <f t="shared" si="33"/>
        <v>0.11159999999999999</v>
      </c>
      <c r="T568" s="96"/>
      <c r="U568" s="152">
        <v>200</v>
      </c>
      <c r="V568" s="152">
        <v>10000</v>
      </c>
      <c r="Y568" s="145" t="s">
        <v>189</v>
      </c>
      <c r="Z568" s="96"/>
      <c r="AA568" s="96"/>
      <c r="AB568" s="96" t="s">
        <v>96</v>
      </c>
      <c r="AD568" s="96" t="s">
        <v>368</v>
      </c>
      <c r="AE568" s="127">
        <v>44251</v>
      </c>
      <c r="AF568" s="94" t="s">
        <v>56</v>
      </c>
    </row>
    <row r="569" spans="1:32" x14ac:dyDescent="0.3">
      <c r="A569" s="94" t="s">
        <v>880</v>
      </c>
      <c r="B569" s="94" t="s">
        <v>7357</v>
      </c>
      <c r="D569" s="94" t="s">
        <v>49</v>
      </c>
      <c r="E569" s="94" t="s">
        <v>49</v>
      </c>
      <c r="F569" s="94" t="s">
        <v>87</v>
      </c>
      <c r="G569" s="94" t="s">
        <v>23</v>
      </c>
      <c r="H569" s="94" t="s">
        <v>860</v>
      </c>
      <c r="I569" s="95">
        <v>90</v>
      </c>
      <c r="J569" s="95" t="s">
        <v>52</v>
      </c>
      <c r="K569" s="95">
        <v>0</v>
      </c>
      <c r="L569" s="94" t="str">
        <f t="shared" si="32"/>
        <v>E-Ste-Electr-90-Gen-0</v>
      </c>
      <c r="M569" s="94" t="s">
        <v>880</v>
      </c>
      <c r="N569" s="94" t="s">
        <v>172</v>
      </c>
      <c r="O569" s="96"/>
      <c r="P569" s="95">
        <v>1</v>
      </c>
      <c r="Q569" s="97">
        <f t="shared" si="34"/>
        <v>1.6516</v>
      </c>
      <c r="R569" s="97">
        <v>1.54</v>
      </c>
      <c r="S569" s="97">
        <f t="shared" si="33"/>
        <v>0.11159999999999999</v>
      </c>
      <c r="T569" s="96"/>
      <c r="U569" s="152">
        <v>200</v>
      </c>
      <c r="V569" s="152">
        <v>10000</v>
      </c>
      <c r="Y569" s="145" t="s">
        <v>189</v>
      </c>
      <c r="Z569" s="96"/>
      <c r="AA569" s="96"/>
      <c r="AB569" s="96" t="s">
        <v>96</v>
      </c>
      <c r="AD569" s="96" t="s">
        <v>378</v>
      </c>
      <c r="AE569" s="127">
        <v>44251</v>
      </c>
      <c r="AF569" s="94" t="s">
        <v>56</v>
      </c>
    </row>
    <row r="570" spans="1:32" x14ac:dyDescent="0.3">
      <c r="A570" s="94" t="s">
        <v>881</v>
      </c>
      <c r="B570" s="94" t="s">
        <v>7357</v>
      </c>
      <c r="D570" s="94" t="s">
        <v>49</v>
      </c>
      <c r="E570" s="94" t="s">
        <v>49</v>
      </c>
      <c r="F570" s="94" t="s">
        <v>87</v>
      </c>
      <c r="G570" s="94" t="s">
        <v>23</v>
      </c>
      <c r="H570" s="94" t="s">
        <v>860</v>
      </c>
      <c r="I570" s="95">
        <v>95</v>
      </c>
      <c r="J570" s="95" t="s">
        <v>52</v>
      </c>
      <c r="K570" s="95">
        <v>0</v>
      </c>
      <c r="L570" s="94" t="str">
        <f t="shared" si="32"/>
        <v>E-Ste-Electr-95-Gen-0</v>
      </c>
      <c r="M570" s="94" t="s">
        <v>881</v>
      </c>
      <c r="N570" s="94" t="s">
        <v>172</v>
      </c>
      <c r="O570" s="96"/>
      <c r="P570" s="95">
        <v>1</v>
      </c>
      <c r="Q570" s="97">
        <f t="shared" si="34"/>
        <v>1.5715999999999999</v>
      </c>
      <c r="R570" s="97">
        <v>1.46</v>
      </c>
      <c r="S570" s="97">
        <f t="shared" si="33"/>
        <v>0.11159999999999999</v>
      </c>
      <c r="T570" s="96"/>
      <c r="U570" s="152">
        <v>200</v>
      </c>
      <c r="V570" s="152">
        <v>10000</v>
      </c>
      <c r="Y570" s="145" t="s">
        <v>189</v>
      </c>
      <c r="Z570" s="96"/>
      <c r="AA570" s="96"/>
      <c r="AB570" s="96" t="s">
        <v>96</v>
      </c>
      <c r="AD570" s="96" t="s">
        <v>778</v>
      </c>
      <c r="AE570" s="127">
        <v>44251</v>
      </c>
      <c r="AF570" s="94" t="s">
        <v>56</v>
      </c>
    </row>
    <row r="571" spans="1:32" x14ac:dyDescent="0.3">
      <c r="A571" s="94" t="s">
        <v>883</v>
      </c>
      <c r="B571" s="94" t="s">
        <v>7357</v>
      </c>
      <c r="D571" s="94" t="s">
        <v>49</v>
      </c>
      <c r="E571" s="94" t="s">
        <v>49</v>
      </c>
      <c r="F571" s="94" t="s">
        <v>87</v>
      </c>
      <c r="G571" s="94" t="s">
        <v>23</v>
      </c>
      <c r="H571" s="94" t="s">
        <v>882</v>
      </c>
      <c r="I571" s="95">
        <v>0</v>
      </c>
      <c r="J571" s="95" t="s">
        <v>52</v>
      </c>
      <c r="K571" s="95">
        <v>0</v>
      </c>
      <c r="L571" s="94" t="str">
        <f t="shared" si="32"/>
        <v>E-Ste-Engine-0-Gen-0</v>
      </c>
      <c r="M571" s="94" t="s">
        <v>883</v>
      </c>
      <c r="N571" s="94" t="s">
        <v>172</v>
      </c>
      <c r="O571" s="96"/>
      <c r="P571" s="95">
        <v>1</v>
      </c>
      <c r="Q571" s="97">
        <f t="shared" si="34"/>
        <v>3.1103863309000004</v>
      </c>
      <c r="R571" s="97">
        <v>2.9987863309000002</v>
      </c>
      <c r="S571" s="97">
        <f t="shared" si="33"/>
        <v>0.11159999999999999</v>
      </c>
      <c r="T571" s="96"/>
      <c r="U571" s="152">
        <v>200</v>
      </c>
      <c r="V571" s="152">
        <v>10000</v>
      </c>
      <c r="Y571" s="145" t="s">
        <v>189</v>
      </c>
      <c r="Z571" s="96"/>
      <c r="AA571" s="96"/>
      <c r="AB571" s="96" t="s">
        <v>96</v>
      </c>
      <c r="AD571" s="96" t="s">
        <v>63</v>
      </c>
      <c r="AE571" s="124">
        <v>44185</v>
      </c>
      <c r="AF571" s="94" t="s">
        <v>56</v>
      </c>
    </row>
    <row r="572" spans="1:32" x14ac:dyDescent="0.3">
      <c r="A572" s="94" t="s">
        <v>884</v>
      </c>
      <c r="B572" s="94" t="s">
        <v>7357</v>
      </c>
      <c r="D572" s="94" t="s">
        <v>49</v>
      </c>
      <c r="E572" s="94" t="s">
        <v>49</v>
      </c>
      <c r="F572" s="94" t="s">
        <v>87</v>
      </c>
      <c r="G572" s="94" t="s">
        <v>23</v>
      </c>
      <c r="H572" s="94" t="s">
        <v>882</v>
      </c>
      <c r="I572" s="95">
        <v>100</v>
      </c>
      <c r="J572" s="95" t="s">
        <v>52</v>
      </c>
      <c r="K572" s="95">
        <v>0</v>
      </c>
      <c r="L572" s="94" t="str">
        <f t="shared" si="32"/>
        <v>E-Ste-Engine-100-Gen-0</v>
      </c>
      <c r="M572" s="94" t="s">
        <v>884</v>
      </c>
      <c r="N572" s="94" t="s">
        <v>172</v>
      </c>
      <c r="O572" s="96"/>
      <c r="P572" s="95">
        <v>1</v>
      </c>
      <c r="Q572" s="97">
        <f t="shared" si="34"/>
        <v>1.4416</v>
      </c>
      <c r="R572" s="97">
        <v>1.33</v>
      </c>
      <c r="S572" s="97">
        <f t="shared" si="33"/>
        <v>0.11159999999999999</v>
      </c>
      <c r="T572" s="96"/>
      <c r="U572" s="152">
        <v>200</v>
      </c>
      <c r="V572" s="152">
        <v>10000</v>
      </c>
      <c r="Y572" s="145" t="s">
        <v>189</v>
      </c>
      <c r="Z572" s="96"/>
      <c r="AA572" s="96"/>
      <c r="AB572" s="96" t="s">
        <v>96</v>
      </c>
      <c r="AD572" s="96" t="s">
        <v>63</v>
      </c>
      <c r="AE572" s="124">
        <v>44216</v>
      </c>
      <c r="AF572" s="94" t="s">
        <v>56</v>
      </c>
    </row>
    <row r="573" spans="1:32" x14ac:dyDescent="0.3">
      <c r="A573" s="94" t="s">
        <v>885</v>
      </c>
      <c r="B573" s="94" t="s">
        <v>7357</v>
      </c>
      <c r="D573" s="94" t="s">
        <v>49</v>
      </c>
      <c r="E573" s="94" t="s">
        <v>49</v>
      </c>
      <c r="F573" s="94" t="s">
        <v>87</v>
      </c>
      <c r="G573" s="94" t="s">
        <v>23</v>
      </c>
      <c r="H573" s="94" t="s">
        <v>882</v>
      </c>
      <c r="I573" s="95">
        <v>10</v>
      </c>
      <c r="J573" s="95" t="s">
        <v>52</v>
      </c>
      <c r="K573" s="95">
        <v>0</v>
      </c>
      <c r="L573" s="94" t="str">
        <f t="shared" si="32"/>
        <v>E-Ste-Engine-10-Gen-0</v>
      </c>
      <c r="M573" s="94" t="s">
        <v>885</v>
      </c>
      <c r="N573" s="94" t="s">
        <v>172</v>
      </c>
      <c r="O573" s="96"/>
      <c r="P573" s="95">
        <v>1</v>
      </c>
      <c r="Q573" s="97">
        <f t="shared" si="34"/>
        <v>2.9416000000000002</v>
      </c>
      <c r="R573" s="97">
        <v>2.83</v>
      </c>
      <c r="S573" s="97">
        <f t="shared" si="33"/>
        <v>0.11159999999999999</v>
      </c>
      <c r="T573" s="96"/>
      <c r="U573" s="152">
        <v>200</v>
      </c>
      <c r="V573" s="152">
        <v>10000</v>
      </c>
      <c r="Y573" s="145" t="s">
        <v>189</v>
      </c>
      <c r="Z573" s="96"/>
      <c r="AA573" s="96"/>
      <c r="AB573" s="96" t="s">
        <v>96</v>
      </c>
      <c r="AD573" s="96" t="s">
        <v>63</v>
      </c>
      <c r="AE573" s="127">
        <v>44251</v>
      </c>
      <c r="AF573" s="94" t="s">
        <v>56</v>
      </c>
    </row>
    <row r="574" spans="1:32" x14ac:dyDescent="0.3">
      <c r="A574" s="94" t="s">
        <v>886</v>
      </c>
      <c r="B574" s="94" t="s">
        <v>7357</v>
      </c>
      <c r="D574" s="94" t="s">
        <v>49</v>
      </c>
      <c r="E574" s="94" t="s">
        <v>49</v>
      </c>
      <c r="F574" s="94" t="s">
        <v>87</v>
      </c>
      <c r="G574" s="94" t="s">
        <v>23</v>
      </c>
      <c r="H574" s="94" t="s">
        <v>882</v>
      </c>
      <c r="I574" s="95">
        <v>15</v>
      </c>
      <c r="J574" s="95" t="s">
        <v>52</v>
      </c>
      <c r="K574" s="95">
        <v>0</v>
      </c>
      <c r="L574" s="94" t="str">
        <f t="shared" si="32"/>
        <v>E-Ste-Engine-15-Gen-0</v>
      </c>
      <c r="M574" s="94" t="s">
        <v>886</v>
      </c>
      <c r="N574" s="94" t="s">
        <v>172</v>
      </c>
      <c r="O574" s="96"/>
      <c r="P574" s="95">
        <v>1</v>
      </c>
      <c r="Q574" s="97">
        <f t="shared" si="34"/>
        <v>2.8616000000000001</v>
      </c>
      <c r="R574" s="97">
        <v>2.75</v>
      </c>
      <c r="S574" s="97">
        <f t="shared" si="33"/>
        <v>0.11159999999999999</v>
      </c>
      <c r="T574" s="96"/>
      <c r="U574" s="152">
        <v>200</v>
      </c>
      <c r="V574" s="152">
        <v>10000</v>
      </c>
      <c r="Y574" s="145" t="s">
        <v>189</v>
      </c>
      <c r="Z574" s="96"/>
      <c r="AA574" s="96"/>
      <c r="AB574" s="96" t="s">
        <v>96</v>
      </c>
      <c r="AD574" s="96" t="s">
        <v>63</v>
      </c>
      <c r="AE574" s="127">
        <v>44251</v>
      </c>
      <c r="AF574" s="94" t="s">
        <v>56</v>
      </c>
    </row>
    <row r="575" spans="1:32" x14ac:dyDescent="0.3">
      <c r="A575" s="94" t="s">
        <v>887</v>
      </c>
      <c r="B575" s="94" t="s">
        <v>7357</v>
      </c>
      <c r="D575" s="94" t="s">
        <v>49</v>
      </c>
      <c r="E575" s="94" t="s">
        <v>49</v>
      </c>
      <c r="F575" s="94" t="s">
        <v>87</v>
      </c>
      <c r="G575" s="94" t="s">
        <v>23</v>
      </c>
      <c r="H575" s="94" t="s">
        <v>882</v>
      </c>
      <c r="I575" s="95">
        <v>20</v>
      </c>
      <c r="J575" s="95" t="s">
        <v>52</v>
      </c>
      <c r="K575" s="95">
        <v>0</v>
      </c>
      <c r="L575" s="94" t="str">
        <f t="shared" si="32"/>
        <v>E-Ste-Engine-20-Gen-0</v>
      </c>
      <c r="M575" s="94" t="s">
        <v>887</v>
      </c>
      <c r="N575" s="94" t="s">
        <v>172</v>
      </c>
      <c r="O575" s="96"/>
      <c r="P575" s="95">
        <v>1</v>
      </c>
      <c r="Q575" s="97">
        <f t="shared" si="34"/>
        <v>2.7716000000000003</v>
      </c>
      <c r="R575" s="97">
        <v>2.66</v>
      </c>
      <c r="S575" s="97">
        <f t="shared" si="33"/>
        <v>0.11159999999999999</v>
      </c>
      <c r="T575" s="96"/>
      <c r="U575" s="152">
        <v>200</v>
      </c>
      <c r="V575" s="152">
        <v>10000</v>
      </c>
      <c r="Y575" s="145" t="s">
        <v>189</v>
      </c>
      <c r="Z575" s="96"/>
      <c r="AA575" s="96"/>
      <c r="AB575" s="96" t="s">
        <v>96</v>
      </c>
      <c r="AD575" s="96" t="s">
        <v>63</v>
      </c>
      <c r="AE575" s="127">
        <v>44251</v>
      </c>
      <c r="AF575" s="94" t="s">
        <v>56</v>
      </c>
    </row>
    <row r="576" spans="1:32" x14ac:dyDescent="0.3">
      <c r="A576" s="94" t="s">
        <v>888</v>
      </c>
      <c r="B576" s="94" t="s">
        <v>7357</v>
      </c>
      <c r="D576" s="94" t="s">
        <v>49</v>
      </c>
      <c r="E576" s="94" t="s">
        <v>49</v>
      </c>
      <c r="F576" s="94" t="s">
        <v>87</v>
      </c>
      <c r="G576" s="94" t="s">
        <v>23</v>
      </c>
      <c r="H576" s="94" t="s">
        <v>882</v>
      </c>
      <c r="I576" s="95">
        <v>25</v>
      </c>
      <c r="J576" s="95" t="s">
        <v>52</v>
      </c>
      <c r="K576" s="95">
        <v>0</v>
      </c>
      <c r="L576" s="94" t="str">
        <f t="shared" si="32"/>
        <v>E-Ste-Engine-25-Gen-0</v>
      </c>
      <c r="M576" s="94" t="s">
        <v>888</v>
      </c>
      <c r="N576" s="94" t="s">
        <v>172</v>
      </c>
      <c r="O576" s="96"/>
      <c r="P576" s="95">
        <v>1</v>
      </c>
      <c r="Q576" s="97">
        <f t="shared" si="34"/>
        <v>2.6916000000000002</v>
      </c>
      <c r="R576" s="97">
        <v>2.58</v>
      </c>
      <c r="S576" s="97">
        <f t="shared" si="33"/>
        <v>0.11159999999999999</v>
      </c>
      <c r="T576" s="96"/>
      <c r="U576" s="152">
        <v>200</v>
      </c>
      <c r="V576" s="152">
        <v>10000</v>
      </c>
      <c r="Y576" s="145" t="s">
        <v>189</v>
      </c>
      <c r="Z576" s="96"/>
      <c r="AA576" s="96"/>
      <c r="AB576" s="96" t="s">
        <v>96</v>
      </c>
      <c r="AD576" s="96" t="s">
        <v>63</v>
      </c>
      <c r="AE576" s="127">
        <v>44251</v>
      </c>
      <c r="AF576" s="94" t="s">
        <v>56</v>
      </c>
    </row>
    <row r="577" spans="1:32" x14ac:dyDescent="0.3">
      <c r="A577" s="94" t="s">
        <v>889</v>
      </c>
      <c r="B577" s="94" t="s">
        <v>7357</v>
      </c>
      <c r="D577" s="94" t="s">
        <v>49</v>
      </c>
      <c r="E577" s="94" t="s">
        <v>49</v>
      </c>
      <c r="F577" s="94" t="s">
        <v>87</v>
      </c>
      <c r="G577" s="94" t="s">
        <v>23</v>
      </c>
      <c r="H577" s="94" t="s">
        <v>882</v>
      </c>
      <c r="I577" s="95">
        <v>30</v>
      </c>
      <c r="J577" s="95" t="s">
        <v>52</v>
      </c>
      <c r="K577" s="95">
        <v>0</v>
      </c>
      <c r="L577" s="94" t="str">
        <f t="shared" si="32"/>
        <v>E-Ste-Engine-30-Gen-0</v>
      </c>
      <c r="M577" s="94" t="s">
        <v>889</v>
      </c>
      <c r="N577" s="94" t="s">
        <v>172</v>
      </c>
      <c r="O577" s="96"/>
      <c r="P577" s="95">
        <v>1</v>
      </c>
      <c r="Q577" s="97">
        <f t="shared" si="34"/>
        <v>2.6116000000000001</v>
      </c>
      <c r="R577" s="97">
        <v>2.5</v>
      </c>
      <c r="S577" s="97">
        <f t="shared" si="33"/>
        <v>0.11159999999999999</v>
      </c>
      <c r="T577" s="96"/>
      <c r="U577" s="152">
        <v>200</v>
      </c>
      <c r="V577" s="152">
        <v>10000</v>
      </c>
      <c r="Y577" s="145" t="s">
        <v>189</v>
      </c>
      <c r="Z577" s="96"/>
      <c r="AA577" s="96"/>
      <c r="AB577" s="96" t="s">
        <v>96</v>
      </c>
      <c r="AE577" s="124">
        <v>44228</v>
      </c>
      <c r="AF577" s="94" t="s">
        <v>56</v>
      </c>
    </row>
    <row r="578" spans="1:32" x14ac:dyDescent="0.3">
      <c r="A578" s="94" t="s">
        <v>890</v>
      </c>
      <c r="B578" s="94" t="s">
        <v>7357</v>
      </c>
      <c r="D578" s="94" t="s">
        <v>49</v>
      </c>
      <c r="E578" s="94" t="s">
        <v>49</v>
      </c>
      <c r="F578" s="94" t="s">
        <v>87</v>
      </c>
      <c r="G578" s="94" t="s">
        <v>23</v>
      </c>
      <c r="H578" s="94" t="s">
        <v>882</v>
      </c>
      <c r="I578" s="95">
        <v>35</v>
      </c>
      <c r="J578" s="95" t="s">
        <v>52</v>
      </c>
      <c r="K578" s="95">
        <v>0</v>
      </c>
      <c r="L578" s="94" t="str">
        <f t="shared" si="32"/>
        <v>E-Ste-Engine-35-Gen-0</v>
      </c>
      <c r="M578" s="94" t="s">
        <v>890</v>
      </c>
      <c r="N578" s="94" t="s">
        <v>172</v>
      </c>
      <c r="O578" s="96"/>
      <c r="P578" s="95">
        <v>1</v>
      </c>
      <c r="Q578" s="97">
        <f t="shared" si="34"/>
        <v>2.5216000000000003</v>
      </c>
      <c r="R578" s="97">
        <v>2.41</v>
      </c>
      <c r="S578" s="97">
        <f t="shared" si="33"/>
        <v>0.11159999999999999</v>
      </c>
      <c r="T578" s="96"/>
      <c r="U578" s="152">
        <v>200</v>
      </c>
      <c r="V578" s="152">
        <v>10000</v>
      </c>
      <c r="Y578" s="145" t="s">
        <v>189</v>
      </c>
      <c r="Z578" s="96"/>
      <c r="AA578" s="96"/>
      <c r="AB578" s="96" t="s">
        <v>96</v>
      </c>
      <c r="AE578" s="124">
        <v>44228</v>
      </c>
      <c r="AF578" s="94" t="s">
        <v>56</v>
      </c>
    </row>
    <row r="579" spans="1:32" x14ac:dyDescent="0.3">
      <c r="A579" s="94" t="s">
        <v>891</v>
      </c>
      <c r="B579" s="94" t="s">
        <v>7357</v>
      </c>
      <c r="D579" s="94" t="s">
        <v>49</v>
      </c>
      <c r="E579" s="94" t="s">
        <v>49</v>
      </c>
      <c r="F579" s="94" t="s">
        <v>87</v>
      </c>
      <c r="G579" s="94" t="s">
        <v>23</v>
      </c>
      <c r="H579" s="94" t="s">
        <v>882</v>
      </c>
      <c r="I579" s="95">
        <v>40</v>
      </c>
      <c r="J579" s="95" t="s">
        <v>52</v>
      </c>
      <c r="K579" s="95">
        <v>0</v>
      </c>
      <c r="L579" s="94" t="str">
        <f t="shared" si="32"/>
        <v>E-Ste-Engine-40-Gen-0</v>
      </c>
      <c r="M579" s="94" t="s">
        <v>891</v>
      </c>
      <c r="N579" s="94" t="s">
        <v>172</v>
      </c>
      <c r="O579" s="96"/>
      <c r="P579" s="95">
        <v>1</v>
      </c>
      <c r="Q579" s="97">
        <f t="shared" si="34"/>
        <v>2.4416000000000002</v>
      </c>
      <c r="R579" s="97">
        <v>2.33</v>
      </c>
      <c r="S579" s="97">
        <f t="shared" si="33"/>
        <v>0.11159999999999999</v>
      </c>
      <c r="T579" s="96"/>
      <c r="U579" s="152">
        <v>200</v>
      </c>
      <c r="V579" s="152">
        <v>10000</v>
      </c>
      <c r="Y579" s="145" t="s">
        <v>189</v>
      </c>
      <c r="Z579" s="96"/>
      <c r="AA579" s="96"/>
      <c r="AB579" s="96" t="s">
        <v>96</v>
      </c>
      <c r="AD579" s="96" t="s">
        <v>63</v>
      </c>
      <c r="AE579" s="127">
        <v>44251</v>
      </c>
      <c r="AF579" s="94" t="s">
        <v>56</v>
      </c>
    </row>
    <row r="580" spans="1:32" x14ac:dyDescent="0.3">
      <c r="A580" s="94" t="s">
        <v>892</v>
      </c>
      <c r="B580" s="94" t="s">
        <v>7357</v>
      </c>
      <c r="D580" s="94" t="s">
        <v>49</v>
      </c>
      <c r="E580" s="94" t="s">
        <v>49</v>
      </c>
      <c r="F580" s="94" t="s">
        <v>87</v>
      </c>
      <c r="G580" s="94" t="s">
        <v>23</v>
      </c>
      <c r="H580" s="94" t="s">
        <v>882</v>
      </c>
      <c r="I580" s="95">
        <v>45</v>
      </c>
      <c r="J580" s="95" t="s">
        <v>52</v>
      </c>
      <c r="K580" s="95">
        <v>0</v>
      </c>
      <c r="L580" s="94" t="str">
        <f t="shared" si="32"/>
        <v>E-Ste-Engine-45-Gen-0</v>
      </c>
      <c r="M580" s="94" t="s">
        <v>892</v>
      </c>
      <c r="N580" s="94" t="s">
        <v>172</v>
      </c>
      <c r="O580" s="96"/>
      <c r="P580" s="95">
        <v>1</v>
      </c>
      <c r="Q580" s="97">
        <f t="shared" si="34"/>
        <v>2.3616000000000001</v>
      </c>
      <c r="R580" s="97">
        <v>2.25</v>
      </c>
      <c r="S580" s="97">
        <f t="shared" si="33"/>
        <v>0.11159999999999999</v>
      </c>
      <c r="T580" s="96"/>
      <c r="U580" s="152">
        <v>200</v>
      </c>
      <c r="V580" s="152">
        <v>10000</v>
      </c>
      <c r="Y580" s="145" t="s">
        <v>189</v>
      </c>
      <c r="Z580" s="96"/>
      <c r="AA580" s="96"/>
      <c r="AB580" s="96" t="s">
        <v>96</v>
      </c>
      <c r="AD580" s="96" t="s">
        <v>63</v>
      </c>
      <c r="AE580" s="127">
        <v>44251</v>
      </c>
      <c r="AF580" s="94" t="s">
        <v>56</v>
      </c>
    </row>
    <row r="581" spans="1:32" x14ac:dyDescent="0.3">
      <c r="A581" s="94" t="s">
        <v>893</v>
      </c>
      <c r="B581" s="94" t="s">
        <v>7357</v>
      </c>
      <c r="D581" s="94" t="s">
        <v>49</v>
      </c>
      <c r="E581" s="94" t="s">
        <v>49</v>
      </c>
      <c r="F581" s="94" t="s">
        <v>87</v>
      </c>
      <c r="G581" s="94" t="s">
        <v>23</v>
      </c>
      <c r="H581" s="94" t="s">
        <v>882</v>
      </c>
      <c r="I581" s="95">
        <v>50</v>
      </c>
      <c r="J581" s="95" t="s">
        <v>52</v>
      </c>
      <c r="K581" s="95">
        <v>0</v>
      </c>
      <c r="L581" s="94" t="str">
        <f t="shared" si="32"/>
        <v>E-Ste-Engine-50-Gen-0</v>
      </c>
      <c r="M581" s="94" t="s">
        <v>893</v>
      </c>
      <c r="N581" s="94" t="s">
        <v>172</v>
      </c>
      <c r="O581" s="96"/>
      <c r="P581" s="95">
        <v>1</v>
      </c>
      <c r="Q581" s="97">
        <f t="shared" si="34"/>
        <v>2.2716000000000003</v>
      </c>
      <c r="R581" s="97">
        <v>2.16</v>
      </c>
      <c r="S581" s="97">
        <f t="shared" si="33"/>
        <v>0.11159999999999999</v>
      </c>
      <c r="T581" s="96"/>
      <c r="U581" s="152">
        <v>200</v>
      </c>
      <c r="V581" s="152">
        <v>10000</v>
      </c>
      <c r="Y581" s="145" t="s">
        <v>189</v>
      </c>
      <c r="Z581" s="96"/>
      <c r="AA581" s="96"/>
      <c r="AB581" s="96" t="s">
        <v>96</v>
      </c>
      <c r="AE581" s="124">
        <v>44228</v>
      </c>
      <c r="AF581" s="94" t="s">
        <v>56</v>
      </c>
    </row>
    <row r="582" spans="1:32" x14ac:dyDescent="0.3">
      <c r="A582" s="94" t="s">
        <v>894</v>
      </c>
      <c r="B582" s="94" t="s">
        <v>7357</v>
      </c>
      <c r="D582" s="94" t="s">
        <v>49</v>
      </c>
      <c r="E582" s="94" t="s">
        <v>49</v>
      </c>
      <c r="F582" s="94" t="s">
        <v>87</v>
      </c>
      <c r="G582" s="94" t="s">
        <v>23</v>
      </c>
      <c r="H582" s="94" t="s">
        <v>882</v>
      </c>
      <c r="I582" s="95">
        <v>55</v>
      </c>
      <c r="J582" s="95" t="s">
        <v>52</v>
      </c>
      <c r="K582" s="95">
        <v>0</v>
      </c>
      <c r="L582" s="94" t="str">
        <f t="shared" si="32"/>
        <v>E-Ste-Engine-55-Gen-0</v>
      </c>
      <c r="M582" s="94" t="s">
        <v>894</v>
      </c>
      <c r="N582" s="94" t="s">
        <v>172</v>
      </c>
      <c r="O582" s="96"/>
      <c r="P582" s="95">
        <v>1</v>
      </c>
      <c r="Q582" s="97">
        <f t="shared" si="34"/>
        <v>2.1916000000000002</v>
      </c>
      <c r="R582" s="97">
        <v>2.08</v>
      </c>
      <c r="S582" s="97">
        <f t="shared" si="33"/>
        <v>0.11159999999999999</v>
      </c>
      <c r="T582" s="96"/>
      <c r="U582" s="152">
        <v>200</v>
      </c>
      <c r="V582" s="152">
        <v>10000</v>
      </c>
      <c r="Y582" s="145" t="s">
        <v>189</v>
      </c>
      <c r="Z582" s="96"/>
      <c r="AA582" s="96"/>
      <c r="AB582" s="96" t="s">
        <v>96</v>
      </c>
      <c r="AD582" s="96" t="s">
        <v>322</v>
      </c>
      <c r="AE582" s="124">
        <v>42948</v>
      </c>
    </row>
    <row r="583" spans="1:32" x14ac:dyDescent="0.3">
      <c r="A583" s="94" t="s">
        <v>895</v>
      </c>
      <c r="B583" s="94" t="s">
        <v>7357</v>
      </c>
      <c r="D583" s="94" t="s">
        <v>49</v>
      </c>
      <c r="E583" s="94" t="s">
        <v>49</v>
      </c>
      <c r="F583" s="94" t="s">
        <v>87</v>
      </c>
      <c r="G583" s="94" t="s">
        <v>23</v>
      </c>
      <c r="H583" s="94" t="s">
        <v>882</v>
      </c>
      <c r="I583" s="95">
        <v>5</v>
      </c>
      <c r="J583" s="95" t="s">
        <v>52</v>
      </c>
      <c r="K583" s="95">
        <v>0</v>
      </c>
      <c r="L583" s="94" t="str">
        <f t="shared" si="32"/>
        <v>E-Ste-Engine-5-Gen-0</v>
      </c>
      <c r="M583" s="94" t="s">
        <v>895</v>
      </c>
      <c r="N583" s="94" t="s">
        <v>172</v>
      </c>
      <c r="O583" s="96"/>
      <c r="P583" s="95">
        <v>1</v>
      </c>
      <c r="Q583" s="97">
        <f t="shared" si="34"/>
        <v>3.0267326809000004</v>
      </c>
      <c r="R583" s="97">
        <v>2.9151326809000002</v>
      </c>
      <c r="S583" s="97">
        <f t="shared" si="33"/>
        <v>0.11159999999999999</v>
      </c>
      <c r="T583" s="96"/>
      <c r="U583" s="152">
        <v>200</v>
      </c>
      <c r="V583" s="152">
        <v>10000</v>
      </c>
      <c r="Y583" s="145" t="s">
        <v>189</v>
      </c>
      <c r="Z583" s="96"/>
      <c r="AA583" s="96"/>
      <c r="AB583" s="96" t="s">
        <v>96</v>
      </c>
      <c r="AD583" s="96" t="s">
        <v>329</v>
      </c>
      <c r="AE583" s="124">
        <v>42948</v>
      </c>
    </row>
    <row r="584" spans="1:32" x14ac:dyDescent="0.3">
      <c r="A584" s="94" t="s">
        <v>896</v>
      </c>
      <c r="B584" s="94" t="s">
        <v>7357</v>
      </c>
      <c r="D584" s="94" t="s">
        <v>49</v>
      </c>
      <c r="E584" s="94" t="s">
        <v>49</v>
      </c>
      <c r="F584" s="94" t="s">
        <v>87</v>
      </c>
      <c r="G584" s="94" t="s">
        <v>23</v>
      </c>
      <c r="H584" s="94" t="s">
        <v>882</v>
      </c>
      <c r="I584" s="95">
        <v>60</v>
      </c>
      <c r="J584" s="95" t="s">
        <v>52</v>
      </c>
      <c r="K584" s="95">
        <v>0</v>
      </c>
      <c r="L584" s="94" t="str">
        <f t="shared" si="32"/>
        <v>E-Ste-Engine-60-Gen-0</v>
      </c>
      <c r="M584" s="94" t="s">
        <v>896</v>
      </c>
      <c r="N584" s="94" t="s">
        <v>172</v>
      </c>
      <c r="O584" s="96"/>
      <c r="P584" s="95">
        <v>1</v>
      </c>
      <c r="Q584" s="97">
        <f t="shared" si="34"/>
        <v>2.1015999999999999</v>
      </c>
      <c r="R584" s="97">
        <v>1.99</v>
      </c>
      <c r="S584" s="97">
        <f t="shared" si="33"/>
        <v>0.11159999999999999</v>
      </c>
      <c r="T584" s="96"/>
      <c r="U584" s="152">
        <v>200</v>
      </c>
      <c r="V584" s="152">
        <v>10000</v>
      </c>
      <c r="Y584" s="145" t="s">
        <v>189</v>
      </c>
      <c r="Z584" s="96"/>
      <c r="AA584" s="96"/>
      <c r="AB584" s="96" t="s">
        <v>96</v>
      </c>
      <c r="AD584" s="96" t="s">
        <v>385</v>
      </c>
      <c r="AE584" s="124">
        <v>42948</v>
      </c>
    </row>
    <row r="585" spans="1:32" x14ac:dyDescent="0.3">
      <c r="A585" s="94" t="s">
        <v>897</v>
      </c>
      <c r="B585" s="94" t="s">
        <v>7357</v>
      </c>
      <c r="D585" s="94" t="s">
        <v>49</v>
      </c>
      <c r="E585" s="94" t="s">
        <v>49</v>
      </c>
      <c r="F585" s="94" t="s">
        <v>87</v>
      </c>
      <c r="G585" s="94" t="s">
        <v>23</v>
      </c>
      <c r="H585" s="94" t="s">
        <v>882</v>
      </c>
      <c r="I585" s="95">
        <v>65</v>
      </c>
      <c r="J585" s="95" t="s">
        <v>52</v>
      </c>
      <c r="K585" s="95">
        <v>0</v>
      </c>
      <c r="L585" s="94" t="str">
        <f t="shared" si="32"/>
        <v>E-Ste-Engine-65-Gen-0</v>
      </c>
      <c r="M585" s="94" t="s">
        <v>897</v>
      </c>
      <c r="N585" s="94" t="s">
        <v>172</v>
      </c>
      <c r="O585" s="96"/>
      <c r="P585" s="95">
        <v>1</v>
      </c>
      <c r="Q585" s="97">
        <f t="shared" si="34"/>
        <v>2.0215999999999998</v>
      </c>
      <c r="R585" s="97">
        <v>1.91</v>
      </c>
      <c r="S585" s="97">
        <f t="shared" si="33"/>
        <v>0.11159999999999999</v>
      </c>
      <c r="T585" s="96"/>
      <c r="U585" s="152">
        <v>200</v>
      </c>
      <c r="V585" s="152">
        <v>10000</v>
      </c>
      <c r="Y585" s="145" t="s">
        <v>189</v>
      </c>
      <c r="Z585" s="96"/>
      <c r="AA585" s="96"/>
      <c r="AB585" s="96" t="s">
        <v>96</v>
      </c>
      <c r="AD585" s="96" t="s">
        <v>938</v>
      </c>
      <c r="AE585" s="124">
        <v>44228</v>
      </c>
      <c r="AF585" s="94" t="s">
        <v>56</v>
      </c>
    </row>
    <row r="586" spans="1:32" x14ac:dyDescent="0.3">
      <c r="A586" s="94" t="s">
        <v>898</v>
      </c>
      <c r="B586" s="94" t="s">
        <v>7357</v>
      </c>
      <c r="D586" s="94" t="s">
        <v>49</v>
      </c>
      <c r="E586" s="94" t="s">
        <v>49</v>
      </c>
      <c r="F586" s="94" t="s">
        <v>87</v>
      </c>
      <c r="G586" s="94" t="s">
        <v>23</v>
      </c>
      <c r="H586" s="94" t="s">
        <v>882</v>
      </c>
      <c r="I586" s="95">
        <v>70</v>
      </c>
      <c r="J586" s="95" t="s">
        <v>52</v>
      </c>
      <c r="K586" s="95">
        <v>0</v>
      </c>
      <c r="L586" s="94" t="str">
        <f t="shared" si="32"/>
        <v>E-Ste-Engine-70-Gen-0</v>
      </c>
      <c r="M586" s="94" t="s">
        <v>898</v>
      </c>
      <c r="N586" s="94" t="s">
        <v>172</v>
      </c>
      <c r="O586" s="96"/>
      <c r="P586" s="95">
        <v>1</v>
      </c>
      <c r="Q586" s="97">
        <f t="shared" si="34"/>
        <v>1.9416</v>
      </c>
      <c r="R586" s="97">
        <v>1.83</v>
      </c>
      <c r="S586" s="97">
        <f t="shared" si="33"/>
        <v>0.11159999999999999</v>
      </c>
      <c r="T586" s="96"/>
      <c r="U586" s="152">
        <v>200</v>
      </c>
      <c r="V586" s="152">
        <v>10000</v>
      </c>
      <c r="Y586" s="145" t="s">
        <v>189</v>
      </c>
      <c r="Z586" s="96"/>
      <c r="AA586" s="96"/>
      <c r="AB586" s="96" t="s">
        <v>96</v>
      </c>
      <c r="AD586" s="96" t="s">
        <v>578</v>
      </c>
      <c r="AE586" s="127">
        <v>44251</v>
      </c>
      <c r="AF586" s="94" t="s">
        <v>56</v>
      </c>
    </row>
    <row r="587" spans="1:32" x14ac:dyDescent="0.3">
      <c r="A587" s="94" t="s">
        <v>899</v>
      </c>
      <c r="B587" s="94" t="s">
        <v>7357</v>
      </c>
      <c r="D587" s="94" t="s">
        <v>49</v>
      </c>
      <c r="E587" s="94" t="s">
        <v>49</v>
      </c>
      <c r="F587" s="94" t="s">
        <v>87</v>
      </c>
      <c r="G587" s="94" t="s">
        <v>23</v>
      </c>
      <c r="H587" s="94" t="s">
        <v>882</v>
      </c>
      <c r="I587" s="95">
        <v>75</v>
      </c>
      <c r="J587" s="95" t="s">
        <v>52</v>
      </c>
      <c r="K587" s="95">
        <v>0</v>
      </c>
      <c r="L587" s="94" t="str">
        <f t="shared" si="32"/>
        <v>E-Ste-Engine-75-Gen-0</v>
      </c>
      <c r="M587" s="94" t="s">
        <v>899</v>
      </c>
      <c r="N587" s="94" t="s">
        <v>172</v>
      </c>
      <c r="O587" s="96"/>
      <c r="P587" s="95">
        <v>1</v>
      </c>
      <c r="Q587" s="97">
        <f t="shared" si="34"/>
        <v>1.8515999999999999</v>
      </c>
      <c r="R587" s="97">
        <v>1.74</v>
      </c>
      <c r="S587" s="97">
        <f t="shared" si="33"/>
        <v>0.11159999999999999</v>
      </c>
      <c r="T587" s="96"/>
      <c r="U587" s="152">
        <v>200</v>
      </c>
      <c r="V587" s="152">
        <v>10000</v>
      </c>
      <c r="Y587" s="145" t="s">
        <v>189</v>
      </c>
      <c r="Z587" s="96"/>
      <c r="AA587" s="96"/>
      <c r="AB587" s="96" t="s">
        <v>96</v>
      </c>
      <c r="AD587" s="96" t="s">
        <v>578</v>
      </c>
      <c r="AE587" s="127">
        <v>44251</v>
      </c>
      <c r="AF587" s="94" t="s">
        <v>56</v>
      </c>
    </row>
    <row r="588" spans="1:32" x14ac:dyDescent="0.3">
      <c r="A588" s="94" t="s">
        <v>900</v>
      </c>
      <c r="B588" s="94" t="s">
        <v>7357</v>
      </c>
      <c r="D588" s="94" t="s">
        <v>49</v>
      </c>
      <c r="E588" s="94" t="s">
        <v>49</v>
      </c>
      <c r="F588" s="94" t="s">
        <v>87</v>
      </c>
      <c r="G588" s="94" t="s">
        <v>23</v>
      </c>
      <c r="H588" s="94" t="s">
        <v>882</v>
      </c>
      <c r="I588" s="95">
        <v>80</v>
      </c>
      <c r="J588" s="95" t="s">
        <v>52</v>
      </c>
      <c r="K588" s="95">
        <v>0</v>
      </c>
      <c r="L588" s="94" t="str">
        <f t="shared" si="32"/>
        <v>E-Ste-Engine-80-Gen-0</v>
      </c>
      <c r="M588" s="94" t="s">
        <v>900</v>
      </c>
      <c r="N588" s="94" t="s">
        <v>172</v>
      </c>
      <c r="O588" s="96"/>
      <c r="P588" s="95">
        <v>1</v>
      </c>
      <c r="Q588" s="97">
        <f t="shared" si="34"/>
        <v>1.7715999999999998</v>
      </c>
      <c r="R588" s="97">
        <v>1.66</v>
      </c>
      <c r="S588" s="97">
        <f t="shared" si="33"/>
        <v>0.11159999999999999</v>
      </c>
      <c r="T588" s="96"/>
      <c r="U588" s="152">
        <v>200</v>
      </c>
      <c r="V588" s="152">
        <v>10000</v>
      </c>
      <c r="Y588" s="145" t="s">
        <v>189</v>
      </c>
      <c r="Z588" s="96"/>
      <c r="AA588" s="96"/>
      <c r="AB588" s="96" t="s">
        <v>96</v>
      </c>
      <c r="AD588" s="96" t="s">
        <v>578</v>
      </c>
      <c r="AE588" s="127">
        <v>44251</v>
      </c>
      <c r="AF588" s="94" t="s">
        <v>56</v>
      </c>
    </row>
    <row r="589" spans="1:32" x14ac:dyDescent="0.3">
      <c r="A589" s="94" t="s">
        <v>901</v>
      </c>
      <c r="B589" s="94" t="s">
        <v>7357</v>
      </c>
      <c r="D589" s="94" t="s">
        <v>49</v>
      </c>
      <c r="E589" s="94" t="s">
        <v>49</v>
      </c>
      <c r="F589" s="94" t="s">
        <v>87</v>
      </c>
      <c r="G589" s="94" t="s">
        <v>23</v>
      </c>
      <c r="H589" s="94" t="s">
        <v>882</v>
      </c>
      <c r="I589" s="95">
        <v>85</v>
      </c>
      <c r="J589" s="95" t="s">
        <v>52</v>
      </c>
      <c r="K589" s="95">
        <v>0</v>
      </c>
      <c r="L589" s="94" t="str">
        <f t="shared" si="32"/>
        <v>E-Ste-Engine-85-Gen-0</v>
      </c>
      <c r="M589" s="94" t="s">
        <v>901</v>
      </c>
      <c r="N589" s="94" t="s">
        <v>172</v>
      </c>
      <c r="O589" s="96"/>
      <c r="P589" s="95">
        <v>1</v>
      </c>
      <c r="Q589" s="97">
        <f t="shared" si="34"/>
        <v>1.6916</v>
      </c>
      <c r="R589" s="97">
        <v>1.58</v>
      </c>
      <c r="S589" s="97">
        <f t="shared" si="33"/>
        <v>0.11159999999999999</v>
      </c>
      <c r="T589" s="96"/>
      <c r="U589" s="152">
        <v>200</v>
      </c>
      <c r="V589" s="152">
        <v>10000</v>
      </c>
      <c r="Y589" s="145" t="s">
        <v>189</v>
      </c>
      <c r="Z589" s="96"/>
      <c r="AA589" s="96"/>
      <c r="AB589" s="96" t="s">
        <v>96</v>
      </c>
      <c r="AD589" s="96" t="s">
        <v>578</v>
      </c>
      <c r="AE589" s="127">
        <v>44251</v>
      </c>
      <c r="AF589" s="94" t="s">
        <v>56</v>
      </c>
    </row>
    <row r="590" spans="1:32" x14ac:dyDescent="0.3">
      <c r="A590" s="94" t="s">
        <v>902</v>
      </c>
      <c r="B590" s="94" t="s">
        <v>7357</v>
      </c>
      <c r="D590" s="94" t="s">
        <v>49</v>
      </c>
      <c r="E590" s="94" t="s">
        <v>49</v>
      </c>
      <c r="F590" s="94" t="s">
        <v>87</v>
      </c>
      <c r="G590" s="94" t="s">
        <v>23</v>
      </c>
      <c r="H590" s="94" t="s">
        <v>882</v>
      </c>
      <c r="I590" s="95">
        <v>90</v>
      </c>
      <c r="J590" s="95" t="s">
        <v>52</v>
      </c>
      <c r="K590" s="95">
        <v>0</v>
      </c>
      <c r="L590" s="94" t="str">
        <f t="shared" si="32"/>
        <v>E-Ste-Engine-90-Gen-0</v>
      </c>
      <c r="M590" s="94" t="s">
        <v>902</v>
      </c>
      <c r="N590" s="94" t="s">
        <v>172</v>
      </c>
      <c r="O590" s="96"/>
      <c r="P590" s="95">
        <v>1</v>
      </c>
      <c r="Q590" s="97">
        <f t="shared" si="34"/>
        <v>1.6015999999999999</v>
      </c>
      <c r="R590" s="97">
        <v>1.49</v>
      </c>
      <c r="S590" s="97">
        <f t="shared" si="33"/>
        <v>0.11159999999999999</v>
      </c>
      <c r="T590" s="96"/>
      <c r="U590" s="152">
        <v>200</v>
      </c>
      <c r="V590" s="152">
        <v>10000</v>
      </c>
      <c r="Y590" s="145" t="s">
        <v>189</v>
      </c>
      <c r="Z590" s="96"/>
      <c r="AA590" s="96"/>
      <c r="AB590" s="96" t="s">
        <v>96</v>
      </c>
      <c r="AD590" s="96" t="s">
        <v>1759</v>
      </c>
      <c r="AE590" s="127">
        <v>44251</v>
      </c>
      <c r="AF590" s="94" t="s">
        <v>56</v>
      </c>
    </row>
    <row r="591" spans="1:32" x14ac:dyDescent="0.3">
      <c r="A591" s="94" t="s">
        <v>903</v>
      </c>
      <c r="B591" s="94" t="s">
        <v>7357</v>
      </c>
      <c r="D591" s="94" t="s">
        <v>49</v>
      </c>
      <c r="E591" s="94" t="s">
        <v>49</v>
      </c>
      <c r="F591" s="94" t="s">
        <v>87</v>
      </c>
      <c r="G591" s="94" t="s">
        <v>23</v>
      </c>
      <c r="H591" s="94" t="s">
        <v>882</v>
      </c>
      <c r="I591" s="95">
        <v>95</v>
      </c>
      <c r="J591" s="95" t="s">
        <v>52</v>
      </c>
      <c r="K591" s="95">
        <v>0</v>
      </c>
      <c r="L591" s="94" t="str">
        <f t="shared" si="32"/>
        <v>E-Ste-Engine-95-Gen-0</v>
      </c>
      <c r="M591" s="94" t="s">
        <v>903</v>
      </c>
      <c r="N591" s="94" t="s">
        <v>172</v>
      </c>
      <c r="O591" s="96"/>
      <c r="P591" s="95">
        <v>1</v>
      </c>
      <c r="Q591" s="97">
        <f t="shared" si="34"/>
        <v>1.5215999999999998</v>
      </c>
      <c r="R591" s="97">
        <v>1.41</v>
      </c>
      <c r="S591" s="97">
        <f t="shared" si="33"/>
        <v>0.11159999999999999</v>
      </c>
      <c r="T591" s="96"/>
      <c r="U591" s="152">
        <v>200</v>
      </c>
      <c r="V591" s="152">
        <v>10000</v>
      </c>
      <c r="Y591" s="145" t="s">
        <v>189</v>
      </c>
      <c r="Z591" s="96"/>
      <c r="AA591" s="96"/>
      <c r="AB591" s="96" t="s">
        <v>96</v>
      </c>
      <c r="AD591" s="96" t="s">
        <v>1762</v>
      </c>
      <c r="AE591" s="127">
        <v>44251</v>
      </c>
      <c r="AF591" s="94" t="s">
        <v>56</v>
      </c>
    </row>
    <row r="592" spans="1:32" x14ac:dyDescent="0.3">
      <c r="A592" s="94" t="s">
        <v>905</v>
      </c>
      <c r="B592" s="94" t="s">
        <v>7357</v>
      </c>
      <c r="D592" s="94" t="s">
        <v>49</v>
      </c>
      <c r="E592" s="94" t="s">
        <v>49</v>
      </c>
      <c r="F592" s="94" t="s">
        <v>87</v>
      </c>
      <c r="G592" s="94" t="s">
        <v>23</v>
      </c>
      <c r="H592" s="94" t="s">
        <v>904</v>
      </c>
      <c r="I592" s="95">
        <v>0</v>
      </c>
      <c r="J592" s="95"/>
      <c r="K592" s="95">
        <v>0</v>
      </c>
      <c r="L592" s="94" t="str">
        <f t="shared" si="32"/>
        <v>E-Ste-Rebar-0--0</v>
      </c>
      <c r="M592" s="94" t="s">
        <v>905</v>
      </c>
      <c r="N592" s="94" t="s">
        <v>172</v>
      </c>
      <c r="O592" s="96"/>
      <c r="P592" s="95">
        <v>1</v>
      </c>
      <c r="Q592" s="97">
        <f t="shared" si="34"/>
        <v>2.7360962045199999</v>
      </c>
      <c r="R592" s="97">
        <v>2.6244962045199998</v>
      </c>
      <c r="S592" s="97">
        <f t="shared" si="33"/>
        <v>0.11159999999999999</v>
      </c>
      <c r="T592" s="96"/>
      <c r="U592" s="152">
        <v>200</v>
      </c>
      <c r="V592" s="152">
        <v>10000</v>
      </c>
      <c r="Y592" s="145" t="s">
        <v>189</v>
      </c>
      <c r="Z592" s="96"/>
      <c r="AA592" s="96"/>
      <c r="AB592" s="96" t="s">
        <v>96</v>
      </c>
      <c r="AD592" s="96" t="s">
        <v>1765</v>
      </c>
      <c r="AE592" s="127">
        <v>44251</v>
      </c>
      <c r="AF592" s="94" t="s">
        <v>56</v>
      </c>
    </row>
    <row r="593" spans="1:32" x14ac:dyDescent="0.3">
      <c r="A593" s="94" t="s">
        <v>906</v>
      </c>
      <c r="B593" s="94" t="s">
        <v>7357</v>
      </c>
      <c r="D593" s="94" t="s">
        <v>49</v>
      </c>
      <c r="E593" s="94" t="s">
        <v>49</v>
      </c>
      <c r="F593" s="94" t="s">
        <v>87</v>
      </c>
      <c r="G593" s="94" t="s">
        <v>23</v>
      </c>
      <c r="H593" s="94" t="s">
        <v>904</v>
      </c>
      <c r="I593" s="95">
        <v>100</v>
      </c>
      <c r="J593" s="95" t="s">
        <v>52</v>
      </c>
      <c r="K593" s="95">
        <v>0</v>
      </c>
      <c r="L593" s="94" t="str">
        <f t="shared" si="32"/>
        <v>E-Ste-Rebar-100-Gen-0</v>
      </c>
      <c r="M593" s="94" t="s">
        <v>906</v>
      </c>
      <c r="N593" s="94" t="s">
        <v>172</v>
      </c>
      <c r="O593" s="96"/>
      <c r="P593" s="95">
        <v>1</v>
      </c>
      <c r="Q593" s="97">
        <f t="shared" si="34"/>
        <v>1.0615999999999999</v>
      </c>
      <c r="R593" s="97">
        <v>0.95</v>
      </c>
      <c r="S593" s="97">
        <f t="shared" si="33"/>
        <v>0.11159999999999999</v>
      </c>
      <c r="T593" s="96"/>
      <c r="U593" s="152">
        <v>200</v>
      </c>
      <c r="V593" s="152">
        <v>10000</v>
      </c>
      <c r="Y593" s="145" t="s">
        <v>189</v>
      </c>
      <c r="Z593" s="96"/>
      <c r="AA593" s="96"/>
      <c r="AB593" s="96" t="s">
        <v>96</v>
      </c>
      <c r="AD593" s="96" t="s">
        <v>1767</v>
      </c>
      <c r="AE593" s="127">
        <v>44251</v>
      </c>
      <c r="AF593" s="94" t="s">
        <v>56</v>
      </c>
    </row>
    <row r="594" spans="1:32" x14ac:dyDescent="0.3">
      <c r="A594" s="94" t="s">
        <v>907</v>
      </c>
      <c r="B594" s="94" t="s">
        <v>7357</v>
      </c>
      <c r="D594" s="94" t="s">
        <v>49</v>
      </c>
      <c r="E594" s="94" t="s">
        <v>49</v>
      </c>
      <c r="F594" s="94" t="s">
        <v>87</v>
      </c>
      <c r="G594" s="94" t="s">
        <v>23</v>
      </c>
      <c r="H594" s="94" t="s">
        <v>904</v>
      </c>
      <c r="I594" s="95">
        <v>10</v>
      </c>
      <c r="J594" s="95" t="s">
        <v>52</v>
      </c>
      <c r="K594" s="95">
        <v>0</v>
      </c>
      <c r="L594" s="94" t="str">
        <f t="shared" si="32"/>
        <v>E-Ste-Rebar-10-Gen-0</v>
      </c>
      <c r="M594" s="94" t="s">
        <v>907</v>
      </c>
      <c r="N594" s="94" t="s">
        <v>172</v>
      </c>
      <c r="O594" s="96"/>
      <c r="P594" s="95">
        <v>1</v>
      </c>
      <c r="Q594" s="97">
        <f t="shared" si="34"/>
        <v>2.5716000000000001</v>
      </c>
      <c r="R594" s="97">
        <v>2.46</v>
      </c>
      <c r="S594" s="97">
        <f t="shared" si="33"/>
        <v>0.11159999999999999</v>
      </c>
      <c r="T594" s="96"/>
      <c r="U594" s="152">
        <v>200</v>
      </c>
      <c r="V594" s="152">
        <v>10000</v>
      </c>
      <c r="Y594" s="145" t="s">
        <v>189</v>
      </c>
      <c r="Z594" s="96"/>
      <c r="AA594" s="96"/>
      <c r="AB594" s="96" t="s">
        <v>96</v>
      </c>
      <c r="AD594" s="96" t="s">
        <v>1770</v>
      </c>
      <c r="AE594" s="127">
        <v>44251</v>
      </c>
      <c r="AF594" s="94" t="s">
        <v>56</v>
      </c>
    </row>
    <row r="595" spans="1:32" x14ac:dyDescent="0.3">
      <c r="A595" s="94" t="s">
        <v>908</v>
      </c>
      <c r="B595" s="94" t="s">
        <v>7357</v>
      </c>
      <c r="D595" s="94" t="s">
        <v>49</v>
      </c>
      <c r="E595" s="94" t="s">
        <v>49</v>
      </c>
      <c r="F595" s="94" t="s">
        <v>87</v>
      </c>
      <c r="G595" s="94" t="s">
        <v>23</v>
      </c>
      <c r="H595" s="94" t="s">
        <v>904</v>
      </c>
      <c r="I595" s="95">
        <v>15</v>
      </c>
      <c r="J595" s="95" t="s">
        <v>52</v>
      </c>
      <c r="K595" s="95">
        <v>0</v>
      </c>
      <c r="L595" s="94" t="str">
        <f t="shared" si="32"/>
        <v>E-Ste-Rebar-15-Gen-0</v>
      </c>
      <c r="M595" s="94" t="s">
        <v>908</v>
      </c>
      <c r="N595" s="94" t="s">
        <v>172</v>
      </c>
      <c r="O595" s="96"/>
      <c r="P595" s="95">
        <v>1</v>
      </c>
      <c r="Q595" s="97">
        <f t="shared" si="34"/>
        <v>2.4816000000000003</v>
      </c>
      <c r="R595" s="97">
        <v>2.37</v>
      </c>
      <c r="S595" s="97">
        <f t="shared" si="33"/>
        <v>0.11159999999999999</v>
      </c>
      <c r="T595" s="96"/>
      <c r="U595" s="152">
        <v>200</v>
      </c>
      <c r="V595" s="152">
        <v>10000</v>
      </c>
      <c r="Y595" s="145" t="s">
        <v>189</v>
      </c>
      <c r="Z595" s="96"/>
      <c r="AA595" s="96"/>
      <c r="AB595" s="96" t="s">
        <v>96</v>
      </c>
      <c r="AD595" s="96" t="s">
        <v>1773</v>
      </c>
      <c r="AE595" s="127">
        <v>44251</v>
      </c>
      <c r="AF595" s="94" t="s">
        <v>56</v>
      </c>
    </row>
    <row r="596" spans="1:32" x14ac:dyDescent="0.3">
      <c r="A596" s="94" t="s">
        <v>909</v>
      </c>
      <c r="B596" s="94" t="s">
        <v>7357</v>
      </c>
      <c r="D596" s="94" t="s">
        <v>49</v>
      </c>
      <c r="E596" s="94" t="s">
        <v>49</v>
      </c>
      <c r="F596" s="94" t="s">
        <v>87</v>
      </c>
      <c r="G596" s="94" t="s">
        <v>23</v>
      </c>
      <c r="H596" s="94" t="s">
        <v>904</v>
      </c>
      <c r="I596" s="95">
        <v>20</v>
      </c>
      <c r="J596" s="95" t="s">
        <v>52</v>
      </c>
      <c r="K596" s="95">
        <v>0</v>
      </c>
      <c r="L596" s="94" t="str">
        <f t="shared" si="32"/>
        <v>E-Ste-Rebar-20-Gen-0</v>
      </c>
      <c r="M596" s="94" t="s">
        <v>909</v>
      </c>
      <c r="N596" s="94" t="s">
        <v>172</v>
      </c>
      <c r="O596" s="96"/>
      <c r="P596" s="95">
        <v>1</v>
      </c>
      <c r="Q596" s="97">
        <f t="shared" si="34"/>
        <v>2.4016000000000002</v>
      </c>
      <c r="R596" s="97">
        <v>2.29</v>
      </c>
      <c r="S596" s="97">
        <f t="shared" si="33"/>
        <v>0.11159999999999999</v>
      </c>
      <c r="T596" s="96"/>
      <c r="U596" s="152">
        <v>200</v>
      </c>
      <c r="V596" s="152">
        <v>10000</v>
      </c>
      <c r="Y596" s="145" t="s">
        <v>189</v>
      </c>
      <c r="Z596" s="96"/>
      <c r="AA596" s="96"/>
      <c r="AB596" s="96" t="s">
        <v>96</v>
      </c>
      <c r="AD596" s="96" t="s">
        <v>2109</v>
      </c>
      <c r="AE596" s="127">
        <v>44251</v>
      </c>
      <c r="AF596" s="94" t="s">
        <v>56</v>
      </c>
    </row>
    <row r="597" spans="1:32" x14ac:dyDescent="0.3">
      <c r="A597" s="94" t="s">
        <v>910</v>
      </c>
      <c r="B597" s="94" t="s">
        <v>7357</v>
      </c>
      <c r="D597" s="94" t="s">
        <v>49</v>
      </c>
      <c r="E597" s="94" t="s">
        <v>49</v>
      </c>
      <c r="F597" s="94" t="s">
        <v>87</v>
      </c>
      <c r="G597" s="94" t="s">
        <v>23</v>
      </c>
      <c r="H597" s="94" t="s">
        <v>904</v>
      </c>
      <c r="I597" s="95">
        <v>25</v>
      </c>
      <c r="J597" s="95" t="s">
        <v>52</v>
      </c>
      <c r="K597" s="95">
        <v>0</v>
      </c>
      <c r="L597" s="94" t="str">
        <f t="shared" si="32"/>
        <v>E-Ste-Rebar-25-Gen-0</v>
      </c>
      <c r="M597" s="94" t="s">
        <v>910</v>
      </c>
      <c r="N597" s="94" t="s">
        <v>172</v>
      </c>
      <c r="O597" s="96"/>
      <c r="P597" s="95">
        <v>1</v>
      </c>
      <c r="Q597" s="97">
        <f t="shared" si="34"/>
        <v>2.3216000000000001</v>
      </c>
      <c r="R597" s="97">
        <v>2.21</v>
      </c>
      <c r="S597" s="97">
        <f t="shared" si="33"/>
        <v>0.11159999999999999</v>
      </c>
      <c r="T597" s="96"/>
      <c r="U597" s="152">
        <v>200</v>
      </c>
      <c r="V597" s="152">
        <v>10000</v>
      </c>
      <c r="Y597" s="145" t="s">
        <v>189</v>
      </c>
      <c r="Z597" s="96"/>
      <c r="AA597" s="96"/>
      <c r="AB597" s="96" t="s">
        <v>96</v>
      </c>
      <c r="AD597" s="96" t="s">
        <v>2112</v>
      </c>
      <c r="AE597" s="127">
        <v>44251</v>
      </c>
      <c r="AF597" s="94" t="s">
        <v>56</v>
      </c>
    </row>
    <row r="598" spans="1:32" x14ac:dyDescent="0.3">
      <c r="A598" s="94" t="s">
        <v>911</v>
      </c>
      <c r="B598" s="94" t="s">
        <v>7357</v>
      </c>
      <c r="D598" s="94" t="s">
        <v>49</v>
      </c>
      <c r="E598" s="94" t="s">
        <v>49</v>
      </c>
      <c r="F598" s="94" t="s">
        <v>87</v>
      </c>
      <c r="G598" s="94" t="s">
        <v>23</v>
      </c>
      <c r="H598" s="94" t="s">
        <v>904</v>
      </c>
      <c r="I598" s="95">
        <v>30</v>
      </c>
      <c r="J598" s="95" t="s">
        <v>52</v>
      </c>
      <c r="K598" s="95">
        <v>0</v>
      </c>
      <c r="L598" s="94" t="str">
        <f t="shared" si="32"/>
        <v>E-Ste-Rebar-30-Gen-0</v>
      </c>
      <c r="M598" s="94" t="s">
        <v>911</v>
      </c>
      <c r="N598" s="94" t="s">
        <v>172</v>
      </c>
      <c r="O598" s="96"/>
      <c r="P598" s="95">
        <v>1</v>
      </c>
      <c r="Q598" s="97">
        <f t="shared" si="34"/>
        <v>2.2316000000000003</v>
      </c>
      <c r="R598" s="97">
        <v>2.12</v>
      </c>
      <c r="S598" s="97">
        <f t="shared" si="33"/>
        <v>0.11159999999999999</v>
      </c>
      <c r="T598" s="96"/>
      <c r="U598" s="152">
        <v>200</v>
      </c>
      <c r="V598" s="152">
        <v>10000</v>
      </c>
      <c r="Y598" s="145" t="s">
        <v>189</v>
      </c>
      <c r="Z598" s="96"/>
      <c r="AA598" s="96"/>
      <c r="AB598" s="96" t="s">
        <v>96</v>
      </c>
      <c r="AD598" s="96" t="s">
        <v>2115</v>
      </c>
      <c r="AE598" s="127">
        <v>44251</v>
      </c>
      <c r="AF598" s="94" t="s">
        <v>56</v>
      </c>
    </row>
    <row r="599" spans="1:32" x14ac:dyDescent="0.3">
      <c r="A599" s="94" t="s">
        <v>912</v>
      </c>
      <c r="B599" s="94" t="s">
        <v>7357</v>
      </c>
      <c r="D599" s="94" t="s">
        <v>49</v>
      </c>
      <c r="E599" s="94" t="s">
        <v>49</v>
      </c>
      <c r="F599" s="94" t="s">
        <v>87</v>
      </c>
      <c r="G599" s="94" t="s">
        <v>23</v>
      </c>
      <c r="H599" s="94" t="s">
        <v>904</v>
      </c>
      <c r="I599" s="95">
        <v>35</v>
      </c>
      <c r="J599" s="95" t="s">
        <v>52</v>
      </c>
      <c r="K599" s="95">
        <v>0</v>
      </c>
      <c r="L599" s="94" t="str">
        <f t="shared" si="32"/>
        <v>E-Ste-Rebar-35-Gen-0</v>
      </c>
      <c r="M599" s="94" t="s">
        <v>912</v>
      </c>
      <c r="N599" s="94" t="s">
        <v>172</v>
      </c>
      <c r="O599" s="96"/>
      <c r="P599" s="95">
        <v>1</v>
      </c>
      <c r="Q599" s="97">
        <f t="shared" si="34"/>
        <v>2.1516000000000002</v>
      </c>
      <c r="R599" s="97">
        <v>2.04</v>
      </c>
      <c r="S599" s="97">
        <f t="shared" si="33"/>
        <v>0.11159999999999999</v>
      </c>
      <c r="T599" s="96"/>
      <c r="U599" s="152">
        <v>200</v>
      </c>
      <c r="V599" s="152">
        <v>10000</v>
      </c>
      <c r="Y599" s="145" t="s">
        <v>189</v>
      </c>
      <c r="Z599" s="96"/>
      <c r="AA599" s="96"/>
      <c r="AB599" s="96" t="s">
        <v>96</v>
      </c>
      <c r="AD599" s="96" t="s">
        <v>2118</v>
      </c>
      <c r="AE599" s="127">
        <v>44251</v>
      </c>
      <c r="AF599" s="94" t="s">
        <v>56</v>
      </c>
    </row>
    <row r="600" spans="1:32" x14ac:dyDescent="0.3">
      <c r="A600" s="94" t="s">
        <v>913</v>
      </c>
      <c r="B600" s="94" t="s">
        <v>7357</v>
      </c>
      <c r="D600" s="94" t="s">
        <v>49</v>
      </c>
      <c r="E600" s="94" t="s">
        <v>49</v>
      </c>
      <c r="F600" s="94" t="s">
        <v>87</v>
      </c>
      <c r="G600" s="94" t="s">
        <v>23</v>
      </c>
      <c r="H600" s="94" t="s">
        <v>904</v>
      </c>
      <c r="I600" s="95">
        <v>40</v>
      </c>
      <c r="J600" s="95" t="s">
        <v>52</v>
      </c>
      <c r="K600" s="95">
        <v>0</v>
      </c>
      <c r="L600" s="94" t="str">
        <f t="shared" si="32"/>
        <v>E-Ste-Rebar-40-Gen-0</v>
      </c>
      <c r="M600" s="94" t="s">
        <v>913</v>
      </c>
      <c r="N600" s="94" t="s">
        <v>172</v>
      </c>
      <c r="O600" s="96"/>
      <c r="P600" s="95">
        <v>1</v>
      </c>
      <c r="Q600" s="97">
        <f t="shared" si="34"/>
        <v>2.0716000000000001</v>
      </c>
      <c r="R600" s="97">
        <v>1.96</v>
      </c>
      <c r="S600" s="97">
        <f t="shared" si="33"/>
        <v>0.11159999999999999</v>
      </c>
      <c r="T600" s="96"/>
      <c r="U600" s="152">
        <v>200</v>
      </c>
      <c r="V600" s="152">
        <v>10000</v>
      </c>
      <c r="Y600" s="145" t="s">
        <v>189</v>
      </c>
      <c r="Z600" s="96"/>
      <c r="AA600" s="96"/>
      <c r="AB600" s="96" t="s">
        <v>96</v>
      </c>
      <c r="AD600" s="96" t="s">
        <v>2121</v>
      </c>
      <c r="AE600" s="127">
        <v>44251</v>
      </c>
      <c r="AF600" s="94" t="s">
        <v>56</v>
      </c>
    </row>
    <row r="601" spans="1:32" x14ac:dyDescent="0.3">
      <c r="A601" s="94" t="s">
        <v>914</v>
      </c>
      <c r="B601" s="94" t="s">
        <v>7357</v>
      </c>
      <c r="D601" s="94" t="s">
        <v>49</v>
      </c>
      <c r="E601" s="94" t="s">
        <v>49</v>
      </c>
      <c r="F601" s="94" t="s">
        <v>87</v>
      </c>
      <c r="G601" s="94" t="s">
        <v>23</v>
      </c>
      <c r="H601" s="94" t="s">
        <v>904</v>
      </c>
      <c r="I601" s="95">
        <v>45</v>
      </c>
      <c r="J601" s="95" t="s">
        <v>52</v>
      </c>
      <c r="K601" s="95">
        <v>0</v>
      </c>
      <c r="L601" s="94" t="str">
        <f t="shared" si="32"/>
        <v>E-Ste-Rebar-45-Gen-0</v>
      </c>
      <c r="M601" s="94" t="s">
        <v>914</v>
      </c>
      <c r="N601" s="94" t="s">
        <v>172</v>
      </c>
      <c r="O601" s="96"/>
      <c r="P601" s="95">
        <v>1</v>
      </c>
      <c r="Q601" s="97">
        <f t="shared" si="34"/>
        <v>2.9816000000000003</v>
      </c>
      <c r="R601" s="97">
        <v>2.87</v>
      </c>
      <c r="S601" s="97">
        <f t="shared" si="33"/>
        <v>0.11159999999999999</v>
      </c>
      <c r="T601" s="96"/>
      <c r="U601" s="152">
        <v>200</v>
      </c>
      <c r="V601" s="152">
        <v>10000</v>
      </c>
      <c r="Y601" s="145" t="s">
        <v>189</v>
      </c>
      <c r="Z601" s="96"/>
      <c r="AA601" s="96"/>
      <c r="AB601" s="96" t="s">
        <v>96</v>
      </c>
      <c r="AD601" s="96" t="s">
        <v>2124</v>
      </c>
      <c r="AE601" s="127">
        <v>44251</v>
      </c>
      <c r="AF601" s="94" t="s">
        <v>56</v>
      </c>
    </row>
    <row r="602" spans="1:32" x14ac:dyDescent="0.3">
      <c r="A602" s="94" t="s">
        <v>915</v>
      </c>
      <c r="B602" s="94" t="s">
        <v>7357</v>
      </c>
      <c r="D602" s="94" t="s">
        <v>49</v>
      </c>
      <c r="E602" s="94" t="s">
        <v>49</v>
      </c>
      <c r="F602" s="94" t="s">
        <v>87</v>
      </c>
      <c r="G602" s="94" t="s">
        <v>23</v>
      </c>
      <c r="H602" s="94" t="s">
        <v>904</v>
      </c>
      <c r="I602" s="95">
        <v>50</v>
      </c>
      <c r="J602" s="95" t="s">
        <v>52</v>
      </c>
      <c r="K602" s="95">
        <v>0</v>
      </c>
      <c r="L602" s="94" t="str">
        <f t="shared" si="32"/>
        <v>E-Ste-Rebar-50-Gen-0</v>
      </c>
      <c r="M602" s="94" t="s">
        <v>915</v>
      </c>
      <c r="N602" s="94" t="s">
        <v>172</v>
      </c>
      <c r="O602" s="96"/>
      <c r="P602" s="95">
        <v>1</v>
      </c>
      <c r="Q602" s="97">
        <f t="shared" si="34"/>
        <v>1.9016</v>
      </c>
      <c r="R602" s="97">
        <v>1.79</v>
      </c>
      <c r="S602" s="97">
        <f t="shared" si="33"/>
        <v>0.11159999999999999</v>
      </c>
      <c r="T602" s="96"/>
      <c r="U602" s="152">
        <v>200</v>
      </c>
      <c r="V602" s="152">
        <v>10000</v>
      </c>
      <c r="Y602" s="145" t="s">
        <v>189</v>
      </c>
      <c r="Z602" s="96"/>
      <c r="AA602" s="96"/>
      <c r="AB602" s="96" t="s">
        <v>96</v>
      </c>
      <c r="AD602" s="96" t="s">
        <v>2127</v>
      </c>
      <c r="AE602" s="127">
        <v>44251</v>
      </c>
      <c r="AF602" s="94" t="s">
        <v>56</v>
      </c>
    </row>
    <row r="603" spans="1:32" x14ac:dyDescent="0.3">
      <c r="A603" s="94" t="s">
        <v>916</v>
      </c>
      <c r="B603" s="94" t="s">
        <v>7357</v>
      </c>
      <c r="D603" s="94" t="s">
        <v>49</v>
      </c>
      <c r="E603" s="94" t="s">
        <v>49</v>
      </c>
      <c r="F603" s="94" t="s">
        <v>87</v>
      </c>
      <c r="G603" s="94" t="s">
        <v>23</v>
      </c>
      <c r="H603" s="94" t="s">
        <v>904</v>
      </c>
      <c r="I603" s="95">
        <v>55</v>
      </c>
      <c r="J603" s="95" t="s">
        <v>52</v>
      </c>
      <c r="K603" s="95">
        <v>0</v>
      </c>
      <c r="L603" s="94" t="str">
        <f t="shared" si="32"/>
        <v>E-Ste-Rebar-55-Gen-0</v>
      </c>
      <c r="M603" s="94" t="s">
        <v>916</v>
      </c>
      <c r="N603" s="94" t="s">
        <v>172</v>
      </c>
      <c r="O603" s="96"/>
      <c r="P603" s="95">
        <v>1</v>
      </c>
      <c r="Q603" s="97">
        <f t="shared" si="34"/>
        <v>1.8115999999999999</v>
      </c>
      <c r="R603" s="97">
        <v>1.7</v>
      </c>
      <c r="S603" s="97">
        <f t="shared" si="33"/>
        <v>0.11159999999999999</v>
      </c>
      <c r="T603" s="96"/>
      <c r="U603" s="152">
        <v>200</v>
      </c>
      <c r="V603" s="152">
        <v>10000</v>
      </c>
      <c r="Y603" s="145" t="s">
        <v>189</v>
      </c>
      <c r="Z603" s="96"/>
      <c r="AA603" s="96"/>
      <c r="AB603" s="96" t="s">
        <v>96</v>
      </c>
      <c r="AD603" s="96" t="s">
        <v>2130</v>
      </c>
      <c r="AE603" s="127">
        <v>44251</v>
      </c>
      <c r="AF603" s="94" t="s">
        <v>56</v>
      </c>
    </row>
    <row r="604" spans="1:32" x14ac:dyDescent="0.3">
      <c r="A604" s="94" t="s">
        <v>917</v>
      </c>
      <c r="B604" s="94" t="s">
        <v>7357</v>
      </c>
      <c r="D604" s="94" t="s">
        <v>49</v>
      </c>
      <c r="E604" s="94" t="s">
        <v>49</v>
      </c>
      <c r="F604" s="94" t="s">
        <v>87</v>
      </c>
      <c r="G604" s="94" t="s">
        <v>23</v>
      </c>
      <c r="H604" s="94" t="s">
        <v>904</v>
      </c>
      <c r="I604" s="95">
        <v>5</v>
      </c>
      <c r="J604" s="95" t="s">
        <v>52</v>
      </c>
      <c r="K604" s="95">
        <v>0</v>
      </c>
      <c r="L604" s="94" t="str">
        <f t="shared" si="32"/>
        <v>E-Ste-Rebar-5-Gen-0</v>
      </c>
      <c r="M604" s="94" t="s">
        <v>917</v>
      </c>
      <c r="N604" s="94" t="s">
        <v>172</v>
      </c>
      <c r="O604" s="96"/>
      <c r="P604" s="95">
        <v>1</v>
      </c>
      <c r="Q604" s="97">
        <f t="shared" si="34"/>
        <v>2.6524425545200003</v>
      </c>
      <c r="R604" s="97">
        <v>2.5408425545200002</v>
      </c>
      <c r="S604" s="97">
        <f t="shared" si="33"/>
        <v>0.11159999999999999</v>
      </c>
      <c r="T604" s="96"/>
      <c r="U604" s="152">
        <v>200</v>
      </c>
      <c r="V604" s="152">
        <v>10000</v>
      </c>
      <c r="Y604" s="145" t="s">
        <v>189</v>
      </c>
      <c r="Z604" s="96"/>
      <c r="AA604" s="96"/>
      <c r="AB604" s="96" t="s">
        <v>96</v>
      </c>
      <c r="AD604" s="96" t="s">
        <v>2133</v>
      </c>
      <c r="AE604" s="127">
        <v>44251</v>
      </c>
      <c r="AF604" s="94" t="s">
        <v>56</v>
      </c>
    </row>
    <row r="605" spans="1:32" x14ac:dyDescent="0.3">
      <c r="A605" s="94" t="s">
        <v>918</v>
      </c>
      <c r="B605" s="94" t="s">
        <v>7357</v>
      </c>
      <c r="D605" s="94" t="s">
        <v>49</v>
      </c>
      <c r="E605" s="94" t="s">
        <v>49</v>
      </c>
      <c r="F605" s="94" t="s">
        <v>87</v>
      </c>
      <c r="G605" s="94" t="s">
        <v>23</v>
      </c>
      <c r="H605" s="94" t="s">
        <v>904</v>
      </c>
      <c r="I605" s="95">
        <v>60</v>
      </c>
      <c r="J605" s="95" t="s">
        <v>52</v>
      </c>
      <c r="K605" s="95">
        <v>0</v>
      </c>
      <c r="L605" s="94" t="str">
        <f t="shared" si="32"/>
        <v>E-Ste-Rebar-60-Gen-0</v>
      </c>
      <c r="M605" s="94" t="s">
        <v>918</v>
      </c>
      <c r="N605" s="94" t="s">
        <v>172</v>
      </c>
      <c r="O605" s="96"/>
      <c r="P605" s="95">
        <v>1</v>
      </c>
      <c r="Q605" s="97">
        <f t="shared" si="34"/>
        <v>1.7316</v>
      </c>
      <c r="R605" s="97">
        <v>1.62</v>
      </c>
      <c r="S605" s="97">
        <f t="shared" si="33"/>
        <v>0.11159999999999999</v>
      </c>
      <c r="T605" s="96"/>
      <c r="U605" s="152">
        <v>200</v>
      </c>
      <c r="V605" s="152">
        <v>10000</v>
      </c>
      <c r="Y605" s="145" t="s">
        <v>189</v>
      </c>
      <c r="Z605" s="96"/>
      <c r="AA605" s="96"/>
      <c r="AB605" s="96" t="s">
        <v>96</v>
      </c>
      <c r="AD605" s="96" t="s">
        <v>2136</v>
      </c>
      <c r="AE605" s="127">
        <v>44251</v>
      </c>
      <c r="AF605" s="94" t="s">
        <v>56</v>
      </c>
    </row>
    <row r="606" spans="1:32" x14ac:dyDescent="0.3">
      <c r="A606" s="94" t="s">
        <v>919</v>
      </c>
      <c r="B606" s="94" t="s">
        <v>7357</v>
      </c>
      <c r="D606" s="94" t="s">
        <v>49</v>
      </c>
      <c r="E606" s="94" t="s">
        <v>49</v>
      </c>
      <c r="F606" s="94" t="s">
        <v>87</v>
      </c>
      <c r="G606" s="94" t="s">
        <v>23</v>
      </c>
      <c r="H606" s="94" t="s">
        <v>904</v>
      </c>
      <c r="I606" s="95">
        <v>65</v>
      </c>
      <c r="J606" s="95" t="s">
        <v>52</v>
      </c>
      <c r="K606" s="95">
        <v>0</v>
      </c>
      <c r="L606" s="94" t="str">
        <f t="shared" si="32"/>
        <v>E-Ste-Rebar-65-Gen-0</v>
      </c>
      <c r="M606" s="94" t="s">
        <v>919</v>
      </c>
      <c r="N606" s="94" t="s">
        <v>172</v>
      </c>
      <c r="O606" s="96"/>
      <c r="P606" s="95">
        <v>1</v>
      </c>
      <c r="Q606" s="97">
        <f t="shared" si="34"/>
        <v>1.6516</v>
      </c>
      <c r="R606" s="97">
        <v>1.54</v>
      </c>
      <c r="S606" s="97">
        <f t="shared" si="33"/>
        <v>0.11159999999999999</v>
      </c>
      <c r="T606" s="96"/>
      <c r="U606" s="152">
        <v>200</v>
      </c>
      <c r="V606" s="152">
        <v>10000</v>
      </c>
      <c r="Y606" s="145" t="s">
        <v>189</v>
      </c>
      <c r="Z606" s="96"/>
      <c r="AA606" s="96"/>
      <c r="AB606" s="96" t="s">
        <v>96</v>
      </c>
      <c r="AD606" s="96" t="s">
        <v>2138</v>
      </c>
      <c r="AE606" s="127">
        <v>44251</v>
      </c>
      <c r="AF606" s="94" t="s">
        <v>56</v>
      </c>
    </row>
    <row r="607" spans="1:32" x14ac:dyDescent="0.3">
      <c r="A607" s="94" t="s">
        <v>920</v>
      </c>
      <c r="B607" s="94" t="s">
        <v>7357</v>
      </c>
      <c r="D607" s="94" t="s">
        <v>49</v>
      </c>
      <c r="E607" s="94" t="s">
        <v>49</v>
      </c>
      <c r="F607" s="94" t="s">
        <v>87</v>
      </c>
      <c r="G607" s="94" t="s">
        <v>23</v>
      </c>
      <c r="H607" s="94" t="s">
        <v>904</v>
      </c>
      <c r="I607" s="95">
        <v>70</v>
      </c>
      <c r="J607" s="95" t="s">
        <v>52</v>
      </c>
      <c r="K607" s="95">
        <v>0</v>
      </c>
      <c r="L607" s="94" t="str">
        <f t="shared" si="32"/>
        <v>E-Ste-Rebar-70-Gen-0</v>
      </c>
      <c r="M607" s="94" t="s">
        <v>920</v>
      </c>
      <c r="N607" s="94" t="s">
        <v>172</v>
      </c>
      <c r="O607" s="96"/>
      <c r="P607" s="95">
        <v>1</v>
      </c>
      <c r="Q607" s="97">
        <f t="shared" si="34"/>
        <v>1.5615999999999999</v>
      </c>
      <c r="R607" s="97">
        <v>1.45</v>
      </c>
      <c r="S607" s="97">
        <f t="shared" si="33"/>
        <v>0.11159999999999999</v>
      </c>
      <c r="T607" s="96"/>
      <c r="U607" s="152">
        <v>200</v>
      </c>
      <c r="V607" s="152">
        <v>10000</v>
      </c>
      <c r="Y607" s="145" t="s">
        <v>189</v>
      </c>
      <c r="Z607" s="96"/>
      <c r="AA607" s="96"/>
      <c r="AB607" s="96" t="s">
        <v>96</v>
      </c>
      <c r="AD607" s="96" t="s">
        <v>2141</v>
      </c>
      <c r="AE607" s="127">
        <v>44251</v>
      </c>
      <c r="AF607" s="94" t="s">
        <v>56</v>
      </c>
    </row>
    <row r="608" spans="1:32" x14ac:dyDescent="0.3">
      <c r="A608" s="94" t="s">
        <v>921</v>
      </c>
      <c r="B608" s="94" t="s">
        <v>7357</v>
      </c>
      <c r="D608" s="94" t="s">
        <v>49</v>
      </c>
      <c r="E608" s="94" t="s">
        <v>49</v>
      </c>
      <c r="F608" s="94" t="s">
        <v>87</v>
      </c>
      <c r="G608" s="94" t="s">
        <v>23</v>
      </c>
      <c r="H608" s="94" t="s">
        <v>904</v>
      </c>
      <c r="I608" s="95">
        <v>75</v>
      </c>
      <c r="J608" s="95" t="s">
        <v>52</v>
      </c>
      <c r="K608" s="95">
        <v>0</v>
      </c>
      <c r="L608" s="94" t="str">
        <f t="shared" si="32"/>
        <v>E-Ste-Rebar-75-Gen-0</v>
      </c>
      <c r="M608" s="94" t="s">
        <v>921</v>
      </c>
      <c r="N608" s="94" t="s">
        <v>172</v>
      </c>
      <c r="O608" s="96"/>
      <c r="P608" s="95">
        <v>1</v>
      </c>
      <c r="Q608" s="97">
        <f t="shared" si="34"/>
        <v>1.4816</v>
      </c>
      <c r="R608" s="97">
        <v>1.37</v>
      </c>
      <c r="S608" s="97">
        <f t="shared" si="33"/>
        <v>0.11159999999999999</v>
      </c>
      <c r="T608" s="96"/>
      <c r="U608" s="152">
        <v>200</v>
      </c>
      <c r="V608" s="152">
        <v>10000</v>
      </c>
      <c r="Y608" s="145" t="s">
        <v>189</v>
      </c>
      <c r="Z608" s="96"/>
      <c r="AA608" s="96"/>
      <c r="AB608" s="96" t="s">
        <v>96</v>
      </c>
      <c r="AD608" s="96" t="s">
        <v>2144</v>
      </c>
      <c r="AE608" s="127">
        <v>44251</v>
      </c>
      <c r="AF608" s="94" t="s">
        <v>56</v>
      </c>
    </row>
    <row r="609" spans="1:32" x14ac:dyDescent="0.3">
      <c r="A609" s="94" t="s">
        <v>922</v>
      </c>
      <c r="B609" s="94" t="s">
        <v>7357</v>
      </c>
      <c r="D609" s="94" t="s">
        <v>49</v>
      </c>
      <c r="E609" s="94" t="s">
        <v>49</v>
      </c>
      <c r="F609" s="94" t="s">
        <v>87</v>
      </c>
      <c r="G609" s="94" t="s">
        <v>23</v>
      </c>
      <c r="H609" s="94" t="s">
        <v>904</v>
      </c>
      <c r="I609" s="95">
        <v>80</v>
      </c>
      <c r="J609" s="95" t="s">
        <v>52</v>
      </c>
      <c r="K609" s="95">
        <v>0</v>
      </c>
      <c r="L609" s="94" t="str">
        <f t="shared" si="32"/>
        <v>E-Ste-Rebar-80-Gen-0</v>
      </c>
      <c r="M609" s="94" t="s">
        <v>922</v>
      </c>
      <c r="N609" s="94" t="s">
        <v>172</v>
      </c>
      <c r="O609" s="96"/>
      <c r="P609" s="95">
        <v>1</v>
      </c>
      <c r="Q609" s="97">
        <f t="shared" si="34"/>
        <v>1.4016</v>
      </c>
      <c r="R609" s="97">
        <v>1.29</v>
      </c>
      <c r="S609" s="97">
        <f t="shared" si="33"/>
        <v>0.11159999999999999</v>
      </c>
      <c r="T609" s="96"/>
      <c r="U609" s="152">
        <v>200</v>
      </c>
      <c r="V609" s="152">
        <v>10000</v>
      </c>
      <c r="Y609" s="145" t="s">
        <v>189</v>
      </c>
      <c r="Z609" s="96"/>
      <c r="AA609" s="96"/>
      <c r="AB609" s="96" t="s">
        <v>96</v>
      </c>
      <c r="AD609" s="96" t="s">
        <v>2146</v>
      </c>
      <c r="AE609" s="127">
        <v>44251</v>
      </c>
      <c r="AF609" s="94" t="s">
        <v>56</v>
      </c>
    </row>
    <row r="610" spans="1:32" x14ac:dyDescent="0.3">
      <c r="A610" s="94" t="s">
        <v>923</v>
      </c>
      <c r="B610" s="94" t="s">
        <v>7357</v>
      </c>
      <c r="D610" s="94" t="s">
        <v>49</v>
      </c>
      <c r="E610" s="94" t="s">
        <v>49</v>
      </c>
      <c r="F610" s="94" t="s">
        <v>87</v>
      </c>
      <c r="G610" s="94" t="s">
        <v>23</v>
      </c>
      <c r="H610" s="94" t="s">
        <v>904</v>
      </c>
      <c r="I610" s="95">
        <v>85</v>
      </c>
      <c r="J610" s="95" t="s">
        <v>52</v>
      </c>
      <c r="K610" s="95">
        <v>0</v>
      </c>
      <c r="L610" s="94" t="str">
        <f t="shared" si="32"/>
        <v>E-Ste-Rebar-85-Gen-0</v>
      </c>
      <c r="M610" s="94" t="s">
        <v>923</v>
      </c>
      <c r="N610" s="94" t="s">
        <v>172</v>
      </c>
      <c r="O610" s="96"/>
      <c r="P610" s="95">
        <v>1</v>
      </c>
      <c r="Q610" s="97">
        <f t="shared" si="34"/>
        <v>1.3115999999999999</v>
      </c>
      <c r="R610" s="97">
        <v>1.2</v>
      </c>
      <c r="S610" s="97">
        <f t="shared" si="33"/>
        <v>0.11159999999999999</v>
      </c>
      <c r="T610" s="96"/>
      <c r="U610" s="152">
        <v>200</v>
      </c>
      <c r="V610" s="152">
        <v>10000</v>
      </c>
      <c r="Y610" s="145" t="s">
        <v>189</v>
      </c>
      <c r="Z610" s="96"/>
      <c r="AA610" s="96"/>
      <c r="AB610" s="96" t="s">
        <v>96</v>
      </c>
      <c r="AD610" s="96" t="s">
        <v>2148</v>
      </c>
      <c r="AE610" s="127">
        <v>44251</v>
      </c>
      <c r="AF610" s="94" t="s">
        <v>56</v>
      </c>
    </row>
    <row r="611" spans="1:32" x14ac:dyDescent="0.3">
      <c r="A611" s="94" t="s">
        <v>924</v>
      </c>
      <c r="B611" s="94" t="s">
        <v>7357</v>
      </c>
      <c r="D611" s="94" t="s">
        <v>49</v>
      </c>
      <c r="E611" s="94" t="s">
        <v>49</v>
      </c>
      <c r="F611" s="94" t="s">
        <v>87</v>
      </c>
      <c r="G611" s="94" t="s">
        <v>23</v>
      </c>
      <c r="H611" s="94" t="s">
        <v>904</v>
      </c>
      <c r="I611" s="95">
        <v>90</v>
      </c>
      <c r="J611" s="95" t="s">
        <v>52</v>
      </c>
      <c r="K611" s="95">
        <v>0</v>
      </c>
      <c r="L611" s="94" t="str">
        <f t="shared" si="32"/>
        <v>E-Ste-Rebar-90-Gen-0</v>
      </c>
      <c r="M611" s="94" t="s">
        <v>924</v>
      </c>
      <c r="N611" s="94" t="s">
        <v>172</v>
      </c>
      <c r="O611" s="96"/>
      <c r="P611" s="95">
        <v>1</v>
      </c>
      <c r="Q611" s="97">
        <f t="shared" si="34"/>
        <v>1.2316</v>
      </c>
      <c r="R611" s="97">
        <v>1.1200000000000001</v>
      </c>
      <c r="S611" s="97">
        <f t="shared" si="33"/>
        <v>0.11159999999999999</v>
      </c>
      <c r="T611" s="96"/>
      <c r="U611" s="152">
        <v>200</v>
      </c>
      <c r="V611" s="152">
        <v>10000</v>
      </c>
      <c r="Y611" s="145" t="s">
        <v>189</v>
      </c>
      <c r="Z611" s="96"/>
      <c r="AA611" s="96"/>
      <c r="AB611" s="96" t="s">
        <v>96</v>
      </c>
      <c r="AD611" s="96" t="s">
        <v>2151</v>
      </c>
      <c r="AE611" s="127">
        <v>44251</v>
      </c>
      <c r="AF611" s="94" t="s">
        <v>56</v>
      </c>
    </row>
    <row r="612" spans="1:32" x14ac:dyDescent="0.3">
      <c r="A612" s="94" t="s">
        <v>925</v>
      </c>
      <c r="B612" s="94" t="s">
        <v>7357</v>
      </c>
      <c r="D612" s="94" t="s">
        <v>49</v>
      </c>
      <c r="E612" s="94" t="s">
        <v>49</v>
      </c>
      <c r="F612" s="94" t="s">
        <v>87</v>
      </c>
      <c r="G612" s="94" t="s">
        <v>23</v>
      </c>
      <c r="H612" s="94" t="s">
        <v>904</v>
      </c>
      <c r="I612" s="95">
        <v>95</v>
      </c>
      <c r="J612" s="95" t="s">
        <v>52</v>
      </c>
      <c r="K612" s="95">
        <v>0</v>
      </c>
      <c r="L612" s="94" t="str">
        <f t="shared" si="32"/>
        <v>E-Ste-Rebar-95-Gen-0</v>
      </c>
      <c r="M612" s="94" t="s">
        <v>925</v>
      </c>
      <c r="N612" s="94" t="s">
        <v>172</v>
      </c>
      <c r="O612" s="96"/>
      <c r="P612" s="95">
        <v>1</v>
      </c>
      <c r="Q612" s="97">
        <f t="shared" si="34"/>
        <v>1.1516</v>
      </c>
      <c r="R612" s="97">
        <v>1.04</v>
      </c>
      <c r="S612" s="97">
        <f t="shared" si="33"/>
        <v>0.11159999999999999</v>
      </c>
      <c r="T612" s="96"/>
      <c r="U612" s="152">
        <v>200</v>
      </c>
      <c r="V612" s="152">
        <v>10000</v>
      </c>
      <c r="Y612" s="145" t="s">
        <v>189</v>
      </c>
      <c r="Z612" s="96"/>
      <c r="AA612" s="96"/>
      <c r="AB612" s="96" t="s">
        <v>96</v>
      </c>
      <c r="AD612" s="96" t="s">
        <v>2153</v>
      </c>
      <c r="AE612" s="127">
        <v>44251</v>
      </c>
      <c r="AF612" s="94" t="s">
        <v>56</v>
      </c>
    </row>
    <row r="613" spans="1:32" x14ac:dyDescent="0.3">
      <c r="A613" s="94" t="s">
        <v>927</v>
      </c>
      <c r="B613" s="94" t="s">
        <v>7357</v>
      </c>
      <c r="D613" s="94" t="s">
        <v>49</v>
      </c>
      <c r="E613" s="94" t="s">
        <v>49</v>
      </c>
      <c r="F613" s="94" t="s">
        <v>87</v>
      </c>
      <c r="G613" s="94" t="s">
        <v>23</v>
      </c>
      <c r="H613" s="94" t="s">
        <v>926</v>
      </c>
      <c r="I613" s="163">
        <v>97</v>
      </c>
      <c r="J613" s="95" t="s">
        <v>52</v>
      </c>
      <c r="K613" s="95">
        <v>0</v>
      </c>
      <c r="L613" s="94" t="str">
        <f t="shared" si="32"/>
        <v>E-Ste-Reinfo-97-Gen-0</v>
      </c>
      <c r="M613" s="94" t="s">
        <v>927</v>
      </c>
      <c r="N613" s="94" t="s">
        <v>172</v>
      </c>
      <c r="O613" s="96"/>
      <c r="P613" s="95">
        <v>1</v>
      </c>
      <c r="Q613" s="123">
        <f t="shared" si="34"/>
        <v>1.1115999999999999</v>
      </c>
      <c r="R613" s="97">
        <v>1</v>
      </c>
      <c r="S613" s="97">
        <f t="shared" si="33"/>
        <v>0.11159999999999999</v>
      </c>
      <c r="T613" s="96"/>
      <c r="U613" s="152">
        <v>200</v>
      </c>
      <c r="V613" s="152">
        <v>10000</v>
      </c>
      <c r="Y613" s="145" t="s">
        <v>189</v>
      </c>
      <c r="Z613" s="96"/>
      <c r="AA613" s="96"/>
      <c r="AB613" s="96" t="s">
        <v>96</v>
      </c>
      <c r="AD613" s="96" t="s">
        <v>2155</v>
      </c>
      <c r="AE613" s="127">
        <v>44251</v>
      </c>
      <c r="AF613" s="94" t="s">
        <v>56</v>
      </c>
    </row>
    <row r="614" spans="1:32" x14ac:dyDescent="0.3">
      <c r="A614" s="94" t="s">
        <v>928</v>
      </c>
      <c r="B614" s="94" t="s">
        <v>7357</v>
      </c>
      <c r="D614" s="94" t="s">
        <v>49</v>
      </c>
      <c r="E614" s="94" t="s">
        <v>49</v>
      </c>
      <c r="F614" s="94" t="s">
        <v>87</v>
      </c>
      <c r="G614" s="94" t="s">
        <v>23</v>
      </c>
      <c r="H614" s="94" t="s">
        <v>734</v>
      </c>
      <c r="I614" s="95">
        <v>85</v>
      </c>
      <c r="J614" s="95" t="s">
        <v>52</v>
      </c>
      <c r="K614" s="95">
        <v>0</v>
      </c>
      <c r="L614" s="94" t="str">
        <f t="shared" ref="L614:L677" si="35">LEFT(E614,1) &amp;  "-" &amp;LEFT(G614,3) &amp;"-" &amp;LEFT(H614,6) &amp;  "-" &amp; LEFT(I614,3)&amp;"-" &amp;LEFT(J614, 3)&amp;"-" &amp;LEFT(K614,1)</f>
        <v>E-Ste-Sheet-85-Gen-0</v>
      </c>
      <c r="M614" s="94" t="s">
        <v>928</v>
      </c>
      <c r="N614" s="94" t="s">
        <v>172</v>
      </c>
      <c r="O614" s="96"/>
      <c r="P614" s="95">
        <v>1</v>
      </c>
      <c r="Q614" s="97">
        <f t="shared" si="34"/>
        <v>3.0016000000000003</v>
      </c>
      <c r="R614" s="97">
        <v>2.89</v>
      </c>
      <c r="S614" s="97">
        <f t="shared" ref="S614:S677" si="36">((U614*(P614/1000))*0.1065)+((V614*(P614/1000))*0.00903)</f>
        <v>0.11159999999999999</v>
      </c>
      <c r="T614" s="96"/>
      <c r="U614" s="152">
        <v>200</v>
      </c>
      <c r="V614" s="152">
        <v>10000</v>
      </c>
      <c r="Y614" s="145" t="s">
        <v>189</v>
      </c>
      <c r="Z614" s="96"/>
      <c r="AA614" s="96"/>
      <c r="AB614" s="96" t="s">
        <v>96</v>
      </c>
      <c r="AD614" s="96" t="s">
        <v>2157</v>
      </c>
      <c r="AE614" s="127">
        <v>44251</v>
      </c>
      <c r="AF614" s="94" t="s">
        <v>56</v>
      </c>
    </row>
    <row r="615" spans="1:32" x14ac:dyDescent="0.3">
      <c r="A615" s="94" t="s">
        <v>930</v>
      </c>
      <c r="B615" s="94" t="s">
        <v>7357</v>
      </c>
      <c r="D615" s="94" t="s">
        <v>49</v>
      </c>
      <c r="E615" s="94" t="s">
        <v>49</v>
      </c>
      <c r="F615" s="94" t="s">
        <v>87</v>
      </c>
      <c r="G615" s="94" t="s">
        <v>23</v>
      </c>
      <c r="H615" s="94" t="s">
        <v>929</v>
      </c>
      <c r="I615" s="95">
        <v>85</v>
      </c>
      <c r="J615" s="95" t="s">
        <v>52</v>
      </c>
      <c r="K615" s="95">
        <v>0</v>
      </c>
      <c r="L615" s="94" t="str">
        <f t="shared" si="35"/>
        <v>E-Ste-Struct-85-Gen-0</v>
      </c>
      <c r="M615" s="94" t="s">
        <v>930</v>
      </c>
      <c r="N615" s="94" t="s">
        <v>172</v>
      </c>
      <c r="O615" s="96"/>
      <c r="P615" s="95">
        <v>1</v>
      </c>
      <c r="Q615" s="97">
        <f t="shared" si="34"/>
        <v>1.3815999999999999</v>
      </c>
      <c r="R615" s="97">
        <v>1.27</v>
      </c>
      <c r="S615" s="97">
        <f t="shared" si="36"/>
        <v>0.11159999999999999</v>
      </c>
      <c r="T615" s="96"/>
      <c r="U615" s="152">
        <v>200</v>
      </c>
      <c r="V615" s="152">
        <v>10000</v>
      </c>
      <c r="Y615" s="145" t="s">
        <v>189</v>
      </c>
      <c r="Z615" s="96"/>
      <c r="AA615" s="96"/>
      <c r="AB615" s="96" t="s">
        <v>96</v>
      </c>
      <c r="AD615" s="96" t="s">
        <v>2159</v>
      </c>
      <c r="AE615" s="127">
        <v>44251</v>
      </c>
      <c r="AF615" s="94" t="s">
        <v>56</v>
      </c>
    </row>
    <row r="616" spans="1:32" x14ac:dyDescent="0.3">
      <c r="A616" s="94" t="s">
        <v>1546</v>
      </c>
      <c r="B616" s="94" t="s">
        <v>7357</v>
      </c>
      <c r="D616" s="94" t="s">
        <v>47</v>
      </c>
      <c r="E616" s="94" t="s">
        <v>87</v>
      </c>
      <c r="F616" s="94" t="s">
        <v>22</v>
      </c>
      <c r="G616" s="94" t="s">
        <v>1544</v>
      </c>
      <c r="H616" s="94" t="s">
        <v>1545</v>
      </c>
      <c r="I616" s="95">
        <v>0</v>
      </c>
      <c r="J616" s="95" t="s">
        <v>52</v>
      </c>
      <c r="K616" s="95">
        <v>0</v>
      </c>
      <c r="L616" s="94" t="str">
        <f t="shared" si="35"/>
        <v>M-1 P-CEM I-0-Gen-0</v>
      </c>
      <c r="M616" s="94" t="s">
        <v>1546</v>
      </c>
      <c r="N616" s="94" t="s">
        <v>172</v>
      </c>
      <c r="O616" s="96"/>
      <c r="P616" s="95">
        <v>1</v>
      </c>
      <c r="Q616" s="97">
        <f t="shared" si="34"/>
        <v>0.16795000000000002</v>
      </c>
      <c r="R616" s="97">
        <v>0.13600000000000001</v>
      </c>
      <c r="S616" s="97">
        <f t="shared" si="36"/>
        <v>3.1949999999999999E-2</v>
      </c>
      <c r="T616" s="96"/>
      <c r="U616" s="95">
        <v>300</v>
      </c>
      <c r="Y616" s="145" t="s">
        <v>61</v>
      </c>
      <c r="Z616" s="96"/>
      <c r="AA616" s="96"/>
      <c r="AB616" s="96" t="s">
        <v>96</v>
      </c>
      <c r="AD616" s="96" t="s">
        <v>2161</v>
      </c>
      <c r="AE616" s="127">
        <v>44251</v>
      </c>
      <c r="AF616" s="94" t="s">
        <v>56</v>
      </c>
    </row>
    <row r="617" spans="1:32" x14ac:dyDescent="0.3">
      <c r="A617" s="94" t="s">
        <v>1548</v>
      </c>
      <c r="B617" s="94" t="s">
        <v>7357</v>
      </c>
      <c r="D617" s="94" t="s">
        <v>47</v>
      </c>
      <c r="E617" s="94" t="s">
        <v>87</v>
      </c>
      <c r="F617" s="94" t="s">
        <v>22</v>
      </c>
      <c r="G617" s="94" t="s">
        <v>1544</v>
      </c>
      <c r="H617" s="94" t="s">
        <v>1547</v>
      </c>
      <c r="I617" s="95">
        <v>15</v>
      </c>
      <c r="J617" s="95" t="s">
        <v>52</v>
      </c>
      <c r="K617" s="95">
        <v>0</v>
      </c>
      <c r="L617" s="94" t="str">
        <f t="shared" si="35"/>
        <v>M-1 P-Fly As-15-Gen-0</v>
      </c>
      <c r="M617" s="94" t="s">
        <v>1548</v>
      </c>
      <c r="N617" s="94" t="s">
        <v>172</v>
      </c>
      <c r="O617" s="96"/>
      <c r="P617" s="95">
        <v>1</v>
      </c>
      <c r="Q617" s="97">
        <f t="shared" si="34"/>
        <v>0.15786146500000001</v>
      </c>
      <c r="R617" s="97">
        <v>0.125911465</v>
      </c>
      <c r="S617" s="97">
        <f t="shared" si="36"/>
        <v>3.1949999999999999E-2</v>
      </c>
      <c r="T617" s="96"/>
      <c r="U617" s="95">
        <v>300</v>
      </c>
      <c r="Y617" s="145" t="s">
        <v>61</v>
      </c>
      <c r="Z617" s="96"/>
      <c r="AA617" s="96"/>
      <c r="AB617" s="96" t="s">
        <v>96</v>
      </c>
      <c r="AD617" s="96" t="s">
        <v>2164</v>
      </c>
      <c r="AE617" s="127">
        <v>44251</v>
      </c>
      <c r="AF617" s="94" t="s">
        <v>56</v>
      </c>
    </row>
    <row r="618" spans="1:32" x14ac:dyDescent="0.3">
      <c r="A618" s="94" t="s">
        <v>1549</v>
      </c>
      <c r="B618" s="94" t="s">
        <v>7357</v>
      </c>
      <c r="D618" s="94" t="s">
        <v>47</v>
      </c>
      <c r="E618" s="94" t="s">
        <v>87</v>
      </c>
      <c r="F618" s="94" t="s">
        <v>22</v>
      </c>
      <c r="G618" s="94" t="s">
        <v>1544</v>
      </c>
      <c r="H618" s="94" t="s">
        <v>1547</v>
      </c>
      <c r="I618" s="95">
        <v>30</v>
      </c>
      <c r="J618" s="95" t="s">
        <v>52</v>
      </c>
      <c r="K618" s="95">
        <v>0</v>
      </c>
      <c r="L618" s="94" t="str">
        <f t="shared" si="35"/>
        <v>M-1 P-Fly As-30-Gen-0</v>
      </c>
      <c r="M618" s="94" t="s">
        <v>1549</v>
      </c>
      <c r="N618" s="94" t="s">
        <v>172</v>
      </c>
      <c r="O618" s="96"/>
      <c r="P618" s="95">
        <v>1</v>
      </c>
      <c r="Q618" s="97">
        <f t="shared" si="34"/>
        <v>0.14469771300000001</v>
      </c>
      <c r="R618" s="97">
        <v>0.112747713</v>
      </c>
      <c r="S618" s="97">
        <f t="shared" si="36"/>
        <v>3.1949999999999999E-2</v>
      </c>
      <c r="T618" s="96"/>
      <c r="U618" s="95">
        <v>300</v>
      </c>
      <c r="Y618" s="145" t="s">
        <v>61</v>
      </c>
      <c r="Z618" s="96"/>
      <c r="AA618" s="96"/>
      <c r="AB618" s="96" t="s">
        <v>96</v>
      </c>
      <c r="AD618" s="96" t="s">
        <v>2166</v>
      </c>
      <c r="AE618" s="127">
        <v>44251</v>
      </c>
      <c r="AF618" s="94" t="s">
        <v>56</v>
      </c>
    </row>
    <row r="619" spans="1:32" x14ac:dyDescent="0.3">
      <c r="A619" s="94" t="s">
        <v>1550</v>
      </c>
      <c r="B619" s="94" t="s">
        <v>7357</v>
      </c>
      <c r="D619" s="94" t="s">
        <v>47</v>
      </c>
      <c r="E619" s="94" t="s">
        <v>87</v>
      </c>
      <c r="F619" s="94" t="s">
        <v>22</v>
      </c>
      <c r="G619" s="94" t="s">
        <v>1544</v>
      </c>
      <c r="H619" s="94" t="s">
        <v>1547</v>
      </c>
      <c r="I619" s="95">
        <v>40</v>
      </c>
      <c r="J619" s="95" t="s">
        <v>52</v>
      </c>
      <c r="K619" s="95">
        <v>0</v>
      </c>
      <c r="L619" s="94" t="str">
        <f t="shared" si="35"/>
        <v>M-1 P-Fly As-40-Gen-0</v>
      </c>
      <c r="M619" s="94" t="s">
        <v>1550</v>
      </c>
      <c r="N619" s="94" t="s">
        <v>172</v>
      </c>
      <c r="O619" s="96"/>
      <c r="P619" s="95">
        <v>1</v>
      </c>
      <c r="Q619" s="97">
        <f t="shared" si="34"/>
        <v>0.130296089</v>
      </c>
      <c r="R619" s="97">
        <v>9.8346088999999998E-2</v>
      </c>
      <c r="S619" s="97">
        <f t="shared" si="36"/>
        <v>3.1949999999999999E-2</v>
      </c>
      <c r="T619" s="96"/>
      <c r="U619" s="95">
        <v>300</v>
      </c>
      <c r="Y619" s="145" t="s">
        <v>61</v>
      </c>
      <c r="Z619" s="96"/>
      <c r="AA619" s="96"/>
      <c r="AB619" s="96" t="s">
        <v>96</v>
      </c>
      <c r="AD619" s="96" t="s">
        <v>2168</v>
      </c>
      <c r="AE619" s="127">
        <v>44251</v>
      </c>
      <c r="AF619" s="94" t="s">
        <v>56</v>
      </c>
    </row>
    <row r="620" spans="1:32" x14ac:dyDescent="0.3">
      <c r="A620" s="94" t="s">
        <v>1552</v>
      </c>
      <c r="B620" s="94" t="s">
        <v>7357</v>
      </c>
      <c r="D620" s="94" t="s">
        <v>47</v>
      </c>
      <c r="E620" s="94" t="s">
        <v>87</v>
      </c>
      <c r="F620" s="94" t="s">
        <v>22</v>
      </c>
      <c r="G620" s="94" t="s">
        <v>1544</v>
      </c>
      <c r="H620" s="94" t="s">
        <v>1551</v>
      </c>
      <c r="I620" s="95">
        <v>25</v>
      </c>
      <c r="J620" s="95" t="s">
        <v>52</v>
      </c>
      <c r="K620" s="95">
        <v>0</v>
      </c>
      <c r="L620" s="94" t="str">
        <f t="shared" si="35"/>
        <v>M-1 P-GGBS-25-Gen-0</v>
      </c>
      <c r="M620" s="94" t="s">
        <v>1552</v>
      </c>
      <c r="N620" s="94" t="s">
        <v>172</v>
      </c>
      <c r="O620" s="96"/>
      <c r="P620" s="95">
        <v>1</v>
      </c>
      <c r="Q620" s="97">
        <f t="shared" si="34"/>
        <v>0.13950567833763577</v>
      </c>
      <c r="R620" s="97">
        <v>0.10755567833763578</v>
      </c>
      <c r="S620" s="97">
        <f t="shared" si="36"/>
        <v>3.1949999999999999E-2</v>
      </c>
      <c r="T620" s="96"/>
      <c r="U620" s="95">
        <v>300</v>
      </c>
      <c r="Y620" s="145" t="s">
        <v>61</v>
      </c>
      <c r="Z620" s="96"/>
      <c r="AA620" s="96"/>
      <c r="AB620" s="96" t="s">
        <v>96</v>
      </c>
      <c r="AD620" s="96" t="s">
        <v>2170</v>
      </c>
      <c r="AE620" s="127">
        <v>44251</v>
      </c>
      <c r="AF620" s="94" t="s">
        <v>56</v>
      </c>
    </row>
    <row r="621" spans="1:32" x14ac:dyDescent="0.3">
      <c r="A621" s="94" t="s">
        <v>1553</v>
      </c>
      <c r="B621" s="94" t="s">
        <v>7357</v>
      </c>
      <c r="D621" s="94" t="s">
        <v>47</v>
      </c>
      <c r="E621" s="94" t="s">
        <v>87</v>
      </c>
      <c r="F621" s="94" t="s">
        <v>22</v>
      </c>
      <c r="G621" s="94" t="s">
        <v>1544</v>
      </c>
      <c r="H621" s="94" t="s">
        <v>1551</v>
      </c>
      <c r="I621" s="95">
        <v>50</v>
      </c>
      <c r="J621" s="95" t="s">
        <v>52</v>
      </c>
      <c r="K621" s="95">
        <v>0</v>
      </c>
      <c r="L621" s="94" t="str">
        <f t="shared" si="35"/>
        <v>M-1 P-GGBS-50-Gen-0</v>
      </c>
      <c r="M621" s="94" t="s">
        <v>1553</v>
      </c>
      <c r="N621" s="94" t="s">
        <v>172</v>
      </c>
      <c r="O621" s="96"/>
      <c r="P621" s="95">
        <v>1</v>
      </c>
      <c r="Q621" s="97">
        <f t="shared" si="34"/>
        <v>0.11016279771677195</v>
      </c>
      <c r="R621" s="97">
        <v>7.8212797716771962E-2</v>
      </c>
      <c r="S621" s="97">
        <f t="shared" si="36"/>
        <v>3.1949999999999999E-2</v>
      </c>
      <c r="T621" s="96"/>
      <c r="U621" s="95">
        <v>300</v>
      </c>
      <c r="Y621" s="145" t="s">
        <v>61</v>
      </c>
      <c r="Z621" s="96"/>
      <c r="AA621" s="96"/>
      <c r="AB621" s="96" t="s">
        <v>96</v>
      </c>
      <c r="AD621" s="96" t="s">
        <v>2172</v>
      </c>
      <c r="AE621" s="127">
        <v>44251</v>
      </c>
      <c r="AF621" s="94" t="s">
        <v>56</v>
      </c>
    </row>
    <row r="622" spans="1:32" x14ac:dyDescent="0.3">
      <c r="A622" s="94" t="s">
        <v>1554</v>
      </c>
      <c r="B622" s="94" t="s">
        <v>7357</v>
      </c>
      <c r="D622" s="94" t="s">
        <v>47</v>
      </c>
      <c r="E622" s="94" t="s">
        <v>87</v>
      </c>
      <c r="F622" s="94" t="s">
        <v>22</v>
      </c>
      <c r="G622" s="94" t="s">
        <v>1544</v>
      </c>
      <c r="H622" s="94" t="s">
        <v>1551</v>
      </c>
      <c r="I622" s="95">
        <v>70</v>
      </c>
      <c r="J622" s="95" t="s">
        <v>52</v>
      </c>
      <c r="K622" s="95">
        <v>0</v>
      </c>
      <c r="L622" s="94" t="str">
        <f t="shared" si="35"/>
        <v>M-1 P-GGBS-70-Gen-0</v>
      </c>
      <c r="M622" s="94" t="s">
        <v>1554</v>
      </c>
      <c r="N622" s="94" t="s">
        <v>172</v>
      </c>
      <c r="O622" s="96"/>
      <c r="P622" s="95">
        <v>1</v>
      </c>
      <c r="Q622" s="97">
        <f t="shared" si="34"/>
        <v>9.0383276133133045E-2</v>
      </c>
      <c r="R622" s="97">
        <v>5.8433276133133052E-2</v>
      </c>
      <c r="S622" s="97">
        <f t="shared" si="36"/>
        <v>3.1949999999999999E-2</v>
      </c>
      <c r="T622" s="96"/>
      <c r="U622" s="95">
        <v>300</v>
      </c>
      <c r="Y622" s="145" t="s">
        <v>61</v>
      </c>
      <c r="Z622" s="96"/>
      <c r="AA622" s="96"/>
      <c r="AB622" s="96" t="s">
        <v>96</v>
      </c>
      <c r="AD622" s="96" t="s">
        <v>2174</v>
      </c>
      <c r="AE622" s="127">
        <v>44251</v>
      </c>
      <c r="AF622" s="94" t="s">
        <v>56</v>
      </c>
    </row>
    <row r="623" spans="1:32" x14ac:dyDescent="0.3">
      <c r="A623" s="94" t="s">
        <v>1556</v>
      </c>
      <c r="B623" s="94" t="s">
        <v>7357</v>
      </c>
      <c r="D623" s="94" t="s">
        <v>47</v>
      </c>
      <c r="E623" s="94" t="s">
        <v>87</v>
      </c>
      <c r="F623" s="94" t="s">
        <v>22</v>
      </c>
      <c r="G623" s="94" t="s">
        <v>1555</v>
      </c>
      <c r="H623" s="94" t="s">
        <v>1545</v>
      </c>
      <c r="I623" s="95">
        <v>0</v>
      </c>
      <c r="J623" s="95" t="s">
        <v>52</v>
      </c>
      <c r="K623" s="95">
        <v>0</v>
      </c>
      <c r="L623" s="94" t="str">
        <f t="shared" si="35"/>
        <v>M-12/-CEM I-0-Gen-0</v>
      </c>
      <c r="M623" s="94" t="s">
        <v>1556</v>
      </c>
      <c r="N623" s="94" t="s">
        <v>172</v>
      </c>
      <c r="O623" s="96"/>
      <c r="P623" s="95">
        <v>1</v>
      </c>
      <c r="Q623" s="97">
        <f t="shared" si="34"/>
        <v>0.13694999999999999</v>
      </c>
      <c r="R623" s="97">
        <v>0.105</v>
      </c>
      <c r="S623" s="97">
        <f t="shared" si="36"/>
        <v>3.1949999999999999E-2</v>
      </c>
      <c r="T623" s="96"/>
      <c r="U623" s="95">
        <v>300</v>
      </c>
      <c r="Y623" s="145" t="s">
        <v>61</v>
      </c>
      <c r="Z623" s="96"/>
      <c r="AA623" s="96"/>
      <c r="AB623" s="96" t="s">
        <v>96</v>
      </c>
      <c r="AD623" s="96" t="s">
        <v>2176</v>
      </c>
      <c r="AE623" s="127">
        <v>44251</v>
      </c>
      <c r="AF623" s="94" t="s">
        <v>56</v>
      </c>
    </row>
    <row r="624" spans="1:32" x14ac:dyDescent="0.3">
      <c r="A624" s="94" t="s">
        <v>1557</v>
      </c>
      <c r="B624" s="94" t="s">
        <v>7357</v>
      </c>
      <c r="D624" s="94" t="s">
        <v>47</v>
      </c>
      <c r="E624" s="94" t="s">
        <v>87</v>
      </c>
      <c r="F624" s="94" t="s">
        <v>22</v>
      </c>
      <c r="G624" s="94" t="s">
        <v>1555</v>
      </c>
      <c r="H624" s="94" t="s">
        <v>1547</v>
      </c>
      <c r="I624" s="95">
        <v>15</v>
      </c>
      <c r="J624" s="95" t="s">
        <v>52</v>
      </c>
      <c r="K624" s="95">
        <v>0</v>
      </c>
      <c r="L624" s="94" t="str">
        <f t="shared" si="35"/>
        <v>M-12/-Fly As-15-Gen-0</v>
      </c>
      <c r="M624" s="94" t="s">
        <v>1557</v>
      </c>
      <c r="N624" s="94" t="s">
        <v>172</v>
      </c>
      <c r="O624" s="96"/>
      <c r="P624" s="95">
        <v>1</v>
      </c>
      <c r="Q624" s="97">
        <f t="shared" si="34"/>
        <v>0.128063765</v>
      </c>
      <c r="R624" s="97">
        <v>9.6113765000000004E-2</v>
      </c>
      <c r="S624" s="97">
        <f t="shared" si="36"/>
        <v>3.1949999999999999E-2</v>
      </c>
      <c r="T624" s="96"/>
      <c r="U624" s="95">
        <v>300</v>
      </c>
      <c r="Y624" s="145" t="s">
        <v>61</v>
      </c>
      <c r="Z624" s="96"/>
      <c r="AA624" s="96"/>
      <c r="AB624" s="96" t="s">
        <v>96</v>
      </c>
      <c r="AD624" s="96" t="s">
        <v>2178</v>
      </c>
      <c r="AE624" s="127">
        <v>44251</v>
      </c>
      <c r="AF624" s="94" t="s">
        <v>56</v>
      </c>
    </row>
    <row r="625" spans="1:32" x14ac:dyDescent="0.3">
      <c r="A625" s="94" t="s">
        <v>1558</v>
      </c>
      <c r="B625" s="94" t="s">
        <v>7357</v>
      </c>
      <c r="D625" s="94" t="s">
        <v>47</v>
      </c>
      <c r="E625" s="94" t="s">
        <v>87</v>
      </c>
      <c r="F625" s="94" t="s">
        <v>22</v>
      </c>
      <c r="G625" s="94" t="s">
        <v>1555</v>
      </c>
      <c r="H625" s="94" t="s">
        <v>1547</v>
      </c>
      <c r="I625" s="95">
        <v>30</v>
      </c>
      <c r="J625" s="95" t="s">
        <v>52</v>
      </c>
      <c r="K625" s="95">
        <v>0</v>
      </c>
      <c r="L625" s="94" t="str">
        <f t="shared" si="35"/>
        <v>M-12/-Fly As-30-Gen-0</v>
      </c>
      <c r="M625" s="94" t="s">
        <v>1558</v>
      </c>
      <c r="N625" s="94" t="s">
        <v>172</v>
      </c>
      <c r="O625" s="96"/>
      <c r="P625" s="95">
        <v>1</v>
      </c>
      <c r="Q625" s="97">
        <f t="shared" si="34"/>
        <v>0.11741106400000001</v>
      </c>
      <c r="R625" s="97">
        <v>8.5461064000000003E-2</v>
      </c>
      <c r="S625" s="97">
        <f t="shared" si="36"/>
        <v>3.1949999999999999E-2</v>
      </c>
      <c r="T625" s="96"/>
      <c r="U625" s="95">
        <v>300</v>
      </c>
      <c r="Y625" s="145" t="s">
        <v>61</v>
      </c>
      <c r="Z625" s="96"/>
      <c r="AA625" s="96"/>
      <c r="AB625" s="96" t="s">
        <v>96</v>
      </c>
      <c r="AD625" s="96" t="s">
        <v>2181</v>
      </c>
      <c r="AE625" s="127">
        <v>44251</v>
      </c>
      <c r="AF625" s="94" t="s">
        <v>56</v>
      </c>
    </row>
    <row r="626" spans="1:32" x14ac:dyDescent="0.3">
      <c r="A626" s="94" t="s">
        <v>1559</v>
      </c>
      <c r="B626" s="94" t="s">
        <v>7357</v>
      </c>
      <c r="D626" s="94" t="s">
        <v>47</v>
      </c>
      <c r="E626" s="94" t="s">
        <v>87</v>
      </c>
      <c r="F626" s="94" t="s">
        <v>22</v>
      </c>
      <c r="G626" s="94" t="s">
        <v>1555</v>
      </c>
      <c r="H626" s="94" t="s">
        <v>1547</v>
      </c>
      <c r="I626" s="95">
        <v>40</v>
      </c>
      <c r="J626" s="95" t="s">
        <v>52</v>
      </c>
      <c r="K626" s="95">
        <v>0</v>
      </c>
      <c r="L626" s="94" t="str">
        <f t="shared" si="35"/>
        <v>M-12/-Fly As-40-Gen-0</v>
      </c>
      <c r="M626" s="94" t="s">
        <v>1559</v>
      </c>
      <c r="N626" s="94" t="s">
        <v>172</v>
      </c>
      <c r="O626" s="96"/>
      <c r="P626" s="95">
        <v>1</v>
      </c>
      <c r="Q626" s="97">
        <f t="shared" si="34"/>
        <v>0.108008099</v>
      </c>
      <c r="R626" s="97">
        <v>7.6058099000000004E-2</v>
      </c>
      <c r="S626" s="97">
        <f t="shared" si="36"/>
        <v>3.1949999999999999E-2</v>
      </c>
      <c r="T626" s="96"/>
      <c r="U626" s="95">
        <v>300</v>
      </c>
      <c r="Y626" s="145" t="s">
        <v>61</v>
      </c>
      <c r="Z626" s="96"/>
      <c r="AA626" s="96"/>
      <c r="AB626" s="96" t="s">
        <v>96</v>
      </c>
      <c r="AD626" s="96" t="s">
        <v>2183</v>
      </c>
      <c r="AE626" s="127">
        <v>44251</v>
      </c>
      <c r="AF626" s="94" t="s">
        <v>56</v>
      </c>
    </row>
    <row r="627" spans="1:32" x14ac:dyDescent="0.3">
      <c r="A627" s="94" t="s">
        <v>1560</v>
      </c>
      <c r="B627" s="94" t="s">
        <v>7357</v>
      </c>
      <c r="D627" s="94" t="s">
        <v>47</v>
      </c>
      <c r="E627" s="94" t="s">
        <v>87</v>
      </c>
      <c r="F627" s="94" t="s">
        <v>22</v>
      </c>
      <c r="G627" s="94" t="s">
        <v>1555</v>
      </c>
      <c r="H627" s="94" t="s">
        <v>1551</v>
      </c>
      <c r="I627" s="95">
        <v>25</v>
      </c>
      <c r="J627" s="95" t="s">
        <v>52</v>
      </c>
      <c r="K627" s="95">
        <v>0</v>
      </c>
      <c r="L627" s="94" t="str">
        <f t="shared" si="35"/>
        <v>M-12/-GGBS-25-Gen-0</v>
      </c>
      <c r="M627" s="94" t="s">
        <v>1560</v>
      </c>
      <c r="N627" s="94" t="s">
        <v>172</v>
      </c>
      <c r="O627" s="96"/>
      <c r="P627" s="95">
        <v>1</v>
      </c>
      <c r="Q627" s="97">
        <f t="shared" si="34"/>
        <v>0.11314499127461441</v>
      </c>
      <c r="R627" s="97">
        <v>8.1194991274614423E-2</v>
      </c>
      <c r="S627" s="97">
        <f t="shared" si="36"/>
        <v>3.1949999999999999E-2</v>
      </c>
      <c r="T627" s="96"/>
      <c r="U627" s="95">
        <v>300</v>
      </c>
      <c r="Y627" s="145" t="s">
        <v>61</v>
      </c>
      <c r="Z627" s="96"/>
      <c r="AA627" s="96"/>
      <c r="AB627" s="96" t="s">
        <v>96</v>
      </c>
      <c r="AD627" s="96" t="s">
        <v>2185</v>
      </c>
      <c r="AE627" s="127">
        <v>44251</v>
      </c>
      <c r="AF627" s="94" t="s">
        <v>56</v>
      </c>
    </row>
    <row r="628" spans="1:32" x14ac:dyDescent="0.3">
      <c r="A628" s="94" t="s">
        <v>1561</v>
      </c>
      <c r="B628" s="94" t="s">
        <v>7357</v>
      </c>
      <c r="D628" s="94" t="s">
        <v>47</v>
      </c>
      <c r="E628" s="94" t="s">
        <v>87</v>
      </c>
      <c r="F628" s="94" t="s">
        <v>22</v>
      </c>
      <c r="G628" s="94" t="s">
        <v>1555</v>
      </c>
      <c r="H628" s="94" t="s">
        <v>1551</v>
      </c>
      <c r="I628" s="95">
        <v>50</v>
      </c>
      <c r="J628" s="95" t="s">
        <v>52</v>
      </c>
      <c r="K628" s="95">
        <v>0</v>
      </c>
      <c r="L628" s="94" t="str">
        <f t="shared" si="35"/>
        <v>M-12/-GGBS-50-Gen-0</v>
      </c>
      <c r="M628" s="94" t="s">
        <v>1561</v>
      </c>
      <c r="N628" s="94" t="s">
        <v>172</v>
      </c>
      <c r="O628" s="96"/>
      <c r="P628" s="95">
        <v>1</v>
      </c>
      <c r="Q628" s="97">
        <f t="shared" si="34"/>
        <v>9.0303565378243411E-2</v>
      </c>
      <c r="R628" s="97">
        <v>5.8353565378243412E-2</v>
      </c>
      <c r="S628" s="97">
        <f t="shared" si="36"/>
        <v>3.1949999999999999E-2</v>
      </c>
      <c r="T628" s="96"/>
      <c r="U628" s="95">
        <v>300</v>
      </c>
      <c r="Y628" s="145" t="s">
        <v>61</v>
      </c>
      <c r="Z628" s="96"/>
      <c r="AA628" s="96"/>
      <c r="AB628" s="96" t="s">
        <v>96</v>
      </c>
      <c r="AD628" s="96" t="s">
        <v>2189</v>
      </c>
      <c r="AE628" s="127">
        <v>44251</v>
      </c>
      <c r="AF628" s="94" t="s">
        <v>56</v>
      </c>
    </row>
    <row r="629" spans="1:32" x14ac:dyDescent="0.3">
      <c r="A629" s="94" t="s">
        <v>1562</v>
      </c>
      <c r="B629" s="94" t="s">
        <v>7357</v>
      </c>
      <c r="D629" s="94" t="s">
        <v>47</v>
      </c>
      <c r="E629" s="94" t="s">
        <v>87</v>
      </c>
      <c r="F629" s="94" t="s">
        <v>22</v>
      </c>
      <c r="G629" s="94" t="s">
        <v>1555</v>
      </c>
      <c r="H629" s="94" t="s">
        <v>1551</v>
      </c>
      <c r="I629" s="95">
        <v>70</v>
      </c>
      <c r="J629" s="95" t="s">
        <v>52</v>
      </c>
      <c r="K629" s="95">
        <v>0</v>
      </c>
      <c r="L629" s="94" t="str">
        <f t="shared" si="35"/>
        <v>M-12/-GGBS-70-Gen-0</v>
      </c>
      <c r="M629" s="94" t="s">
        <v>1562</v>
      </c>
      <c r="N629" s="94" t="s">
        <v>172</v>
      </c>
      <c r="O629" s="96"/>
      <c r="P629" s="95">
        <v>1</v>
      </c>
      <c r="Q629" s="97">
        <f t="shared" si="34"/>
        <v>7.8723801998968237E-2</v>
      </c>
      <c r="R629" s="97">
        <v>4.6773801998968238E-2</v>
      </c>
      <c r="S629" s="97">
        <f t="shared" si="36"/>
        <v>3.1949999999999999E-2</v>
      </c>
      <c r="T629" s="96"/>
      <c r="U629" s="95">
        <v>300</v>
      </c>
      <c r="Y629" s="145" t="s">
        <v>61</v>
      </c>
      <c r="Z629" s="96"/>
      <c r="AA629" s="96"/>
      <c r="AB629" s="96" t="s">
        <v>96</v>
      </c>
      <c r="AD629" s="96" t="s">
        <v>2192</v>
      </c>
      <c r="AE629" s="127">
        <v>44251</v>
      </c>
      <c r="AF629" s="94" t="s">
        <v>56</v>
      </c>
    </row>
    <row r="630" spans="1:32" x14ac:dyDescent="0.3">
      <c r="A630" s="94" t="s">
        <v>1564</v>
      </c>
      <c r="B630" s="94" t="s">
        <v>7357</v>
      </c>
      <c r="D630" s="94" t="s">
        <v>47</v>
      </c>
      <c r="E630" s="94" t="s">
        <v>87</v>
      </c>
      <c r="F630" s="94" t="s">
        <v>22</v>
      </c>
      <c r="G630" s="94" t="s">
        <v>1563</v>
      </c>
      <c r="H630" s="94" t="s">
        <v>1545</v>
      </c>
      <c r="I630" s="95">
        <v>0</v>
      </c>
      <c r="J630" s="95" t="s">
        <v>52</v>
      </c>
      <c r="K630" s="95">
        <v>0</v>
      </c>
      <c r="L630" s="94" t="str">
        <f t="shared" si="35"/>
        <v>M-16/-CEM I-0-Gen-0</v>
      </c>
      <c r="M630" s="94" t="s">
        <v>1564</v>
      </c>
      <c r="N630" s="94" t="s">
        <v>172</v>
      </c>
      <c r="O630" s="96"/>
      <c r="P630" s="95">
        <v>1</v>
      </c>
      <c r="Q630" s="97">
        <f t="shared" ref="Q630:Q693" si="37">SUM(R630:T630)</f>
        <v>0.14495</v>
      </c>
      <c r="R630" s="97">
        <v>0.113</v>
      </c>
      <c r="S630" s="97">
        <f t="shared" si="36"/>
        <v>3.1949999999999999E-2</v>
      </c>
      <c r="T630" s="96"/>
      <c r="U630" s="95">
        <v>300</v>
      </c>
      <c r="Y630" s="145" t="s">
        <v>61</v>
      </c>
      <c r="Z630" s="96"/>
      <c r="AA630" s="96"/>
      <c r="AB630" s="96" t="s">
        <v>96</v>
      </c>
      <c r="AD630" s="96" t="s">
        <v>2195</v>
      </c>
      <c r="AE630" s="124">
        <v>42948</v>
      </c>
    </row>
    <row r="631" spans="1:32" x14ac:dyDescent="0.3">
      <c r="A631" s="94" t="s">
        <v>1565</v>
      </c>
      <c r="B631" s="94" t="s">
        <v>7357</v>
      </c>
      <c r="D631" s="94" t="s">
        <v>47</v>
      </c>
      <c r="E631" s="94" t="s">
        <v>87</v>
      </c>
      <c r="F631" s="94" t="s">
        <v>22</v>
      </c>
      <c r="G631" s="94" t="s">
        <v>1563</v>
      </c>
      <c r="H631" s="94" t="s">
        <v>1547</v>
      </c>
      <c r="I631" s="95">
        <v>15</v>
      </c>
      <c r="J631" s="95" t="s">
        <v>52</v>
      </c>
      <c r="K631" s="95">
        <v>0</v>
      </c>
      <c r="L631" s="94" t="str">
        <f t="shared" si="35"/>
        <v>M-16/-Fly As-15-Gen-0</v>
      </c>
      <c r="M631" s="94" t="s">
        <v>1565</v>
      </c>
      <c r="N631" s="94" t="s">
        <v>172</v>
      </c>
      <c r="O631" s="96"/>
      <c r="P631" s="95">
        <v>1</v>
      </c>
      <c r="Q631" s="97">
        <f t="shared" si="37"/>
        <v>0.13503531199999999</v>
      </c>
      <c r="R631" s="97">
        <v>0.103085312</v>
      </c>
      <c r="S631" s="97">
        <f t="shared" si="36"/>
        <v>3.1949999999999999E-2</v>
      </c>
      <c r="T631" s="96"/>
      <c r="U631" s="95">
        <v>300</v>
      </c>
      <c r="Y631" s="145" t="s">
        <v>61</v>
      </c>
      <c r="Z631" s="96"/>
      <c r="AA631" s="96"/>
      <c r="AB631" s="96" t="s">
        <v>96</v>
      </c>
      <c r="AD631" s="96" t="s">
        <v>2198</v>
      </c>
      <c r="AE631" s="127">
        <v>44251</v>
      </c>
      <c r="AF631" s="94" t="s">
        <v>56</v>
      </c>
    </row>
    <row r="632" spans="1:32" x14ac:dyDescent="0.3">
      <c r="A632" s="94" t="s">
        <v>1566</v>
      </c>
      <c r="B632" s="94" t="s">
        <v>7357</v>
      </c>
      <c r="D632" s="94" t="s">
        <v>47</v>
      </c>
      <c r="E632" s="94" t="s">
        <v>87</v>
      </c>
      <c r="F632" s="94" t="s">
        <v>22</v>
      </c>
      <c r="G632" s="94" t="s">
        <v>1563</v>
      </c>
      <c r="H632" s="94" t="s">
        <v>1547</v>
      </c>
      <c r="I632" s="95">
        <v>30</v>
      </c>
      <c r="J632" s="95" t="s">
        <v>52</v>
      </c>
      <c r="K632" s="95">
        <v>0</v>
      </c>
      <c r="L632" s="94" t="str">
        <f t="shared" si="35"/>
        <v>M-16/-Fly As-30-Gen-0</v>
      </c>
      <c r="M632" s="94" t="s">
        <v>1566</v>
      </c>
      <c r="N632" s="94" t="s">
        <v>172</v>
      </c>
      <c r="O632" s="96"/>
      <c r="P632" s="95">
        <v>1</v>
      </c>
      <c r="Q632" s="97">
        <f t="shared" si="37"/>
        <v>0.12349924900000001</v>
      </c>
      <c r="R632" s="97">
        <v>9.1549248999999999E-2</v>
      </c>
      <c r="S632" s="97">
        <f t="shared" si="36"/>
        <v>3.1949999999999999E-2</v>
      </c>
      <c r="T632" s="96"/>
      <c r="U632" s="95">
        <v>300</v>
      </c>
      <c r="Y632" s="145" t="s">
        <v>61</v>
      </c>
      <c r="Z632" s="96"/>
      <c r="AA632" s="96"/>
      <c r="AB632" s="96" t="s">
        <v>96</v>
      </c>
      <c r="AD632" s="96" t="s">
        <v>2200</v>
      </c>
      <c r="AE632" s="127">
        <v>44251</v>
      </c>
      <c r="AF632" s="94" t="s">
        <v>56</v>
      </c>
    </row>
    <row r="633" spans="1:32" x14ac:dyDescent="0.3">
      <c r="A633" s="94" t="s">
        <v>1567</v>
      </c>
      <c r="B633" s="94" t="s">
        <v>7357</v>
      </c>
      <c r="D633" s="94" t="s">
        <v>47</v>
      </c>
      <c r="E633" s="94" t="s">
        <v>87</v>
      </c>
      <c r="F633" s="94" t="s">
        <v>22</v>
      </c>
      <c r="G633" s="94" t="s">
        <v>1563</v>
      </c>
      <c r="H633" s="94" t="s">
        <v>1547</v>
      </c>
      <c r="I633" s="95">
        <v>40</v>
      </c>
      <c r="J633" s="95" t="s">
        <v>52</v>
      </c>
      <c r="K633" s="95">
        <v>0</v>
      </c>
      <c r="L633" s="94" t="str">
        <f t="shared" si="35"/>
        <v>M-16/-Fly As-40-Gen-0</v>
      </c>
      <c r="M633" s="94" t="s">
        <v>1567</v>
      </c>
      <c r="N633" s="94" t="s">
        <v>172</v>
      </c>
      <c r="O633" s="96"/>
      <c r="P633" s="95">
        <v>1</v>
      </c>
      <c r="Q633" s="97">
        <f t="shared" si="37"/>
        <v>0.113314047</v>
      </c>
      <c r="R633" s="97">
        <v>8.1364046999999995E-2</v>
      </c>
      <c r="S633" s="97">
        <f t="shared" si="36"/>
        <v>3.1949999999999999E-2</v>
      </c>
      <c r="T633" s="96"/>
      <c r="U633" s="95">
        <v>300</v>
      </c>
      <c r="Y633" s="145" t="s">
        <v>61</v>
      </c>
      <c r="Z633" s="96"/>
      <c r="AA633" s="96"/>
      <c r="AB633" s="96" t="s">
        <v>96</v>
      </c>
      <c r="AD633" s="96" t="s">
        <v>2083</v>
      </c>
      <c r="AE633" s="127">
        <v>44251</v>
      </c>
      <c r="AF633" s="94" t="s">
        <v>56</v>
      </c>
    </row>
    <row r="634" spans="1:32" x14ac:dyDescent="0.3">
      <c r="A634" s="94" t="s">
        <v>1568</v>
      </c>
      <c r="B634" s="94" t="s">
        <v>7357</v>
      </c>
      <c r="D634" s="94" t="s">
        <v>47</v>
      </c>
      <c r="E634" s="94" t="s">
        <v>87</v>
      </c>
      <c r="F634" s="94" t="s">
        <v>22</v>
      </c>
      <c r="G634" s="94" t="s">
        <v>1563</v>
      </c>
      <c r="H634" s="94" t="s">
        <v>1551</v>
      </c>
      <c r="I634" s="95">
        <v>25</v>
      </c>
      <c r="J634" s="95" t="s">
        <v>52</v>
      </c>
      <c r="K634" s="95">
        <v>0</v>
      </c>
      <c r="L634" s="94" t="str">
        <f t="shared" si="35"/>
        <v>M-16/-GGBS-25-Gen-0</v>
      </c>
      <c r="M634" s="94" t="s">
        <v>1568</v>
      </c>
      <c r="N634" s="94" t="s">
        <v>172</v>
      </c>
      <c r="O634" s="96"/>
      <c r="P634" s="95">
        <v>1</v>
      </c>
      <c r="Q634" s="97">
        <f t="shared" si="37"/>
        <v>0.11890040769316429</v>
      </c>
      <c r="R634" s="97">
        <v>8.6950407693164297E-2</v>
      </c>
      <c r="S634" s="97">
        <f t="shared" si="36"/>
        <v>3.1949999999999999E-2</v>
      </c>
      <c r="T634" s="96"/>
      <c r="U634" s="95">
        <v>300</v>
      </c>
      <c r="Y634" s="145" t="s">
        <v>61</v>
      </c>
      <c r="Z634" s="96"/>
      <c r="AA634" s="96"/>
      <c r="AB634" s="96" t="s">
        <v>96</v>
      </c>
      <c r="AD634" s="96" t="s">
        <v>748</v>
      </c>
      <c r="AE634" s="127">
        <v>44251</v>
      </c>
      <c r="AF634" s="94" t="s">
        <v>56</v>
      </c>
    </row>
    <row r="635" spans="1:32" x14ac:dyDescent="0.3">
      <c r="A635" s="94" t="s">
        <v>1569</v>
      </c>
      <c r="B635" s="94" t="s">
        <v>7357</v>
      </c>
      <c r="D635" s="94" t="s">
        <v>47</v>
      </c>
      <c r="E635" s="94" t="s">
        <v>87</v>
      </c>
      <c r="F635" s="94" t="s">
        <v>22</v>
      </c>
      <c r="G635" s="94" t="s">
        <v>1563</v>
      </c>
      <c r="H635" s="94" t="s">
        <v>1551</v>
      </c>
      <c r="I635" s="95">
        <v>50</v>
      </c>
      <c r="J635" s="95" t="s">
        <v>52</v>
      </c>
      <c r="K635" s="95">
        <v>0</v>
      </c>
      <c r="L635" s="94" t="str">
        <f t="shared" si="35"/>
        <v>M-16/-GGBS-50-Gen-0</v>
      </c>
      <c r="M635" s="94" t="s">
        <v>1569</v>
      </c>
      <c r="N635" s="94" t="s">
        <v>172</v>
      </c>
      <c r="O635" s="96"/>
      <c r="P635" s="95">
        <v>1</v>
      </c>
      <c r="Q635" s="97">
        <f t="shared" si="37"/>
        <v>9.4185568954664678E-2</v>
      </c>
      <c r="R635" s="97">
        <v>6.2235568954664686E-2</v>
      </c>
      <c r="S635" s="97">
        <f t="shared" si="36"/>
        <v>3.1949999999999999E-2</v>
      </c>
      <c r="T635" s="96"/>
      <c r="U635" s="95">
        <v>300</v>
      </c>
      <c r="Y635" s="145" t="s">
        <v>61</v>
      </c>
      <c r="Z635" s="96"/>
      <c r="AA635" s="96"/>
      <c r="AB635" s="96" t="s">
        <v>96</v>
      </c>
      <c r="AD635" s="96" t="s">
        <v>1677</v>
      </c>
      <c r="AE635" s="127">
        <v>44251</v>
      </c>
      <c r="AF635" s="94" t="s">
        <v>56</v>
      </c>
    </row>
    <row r="636" spans="1:32" x14ac:dyDescent="0.3">
      <c r="A636" s="94" t="s">
        <v>1570</v>
      </c>
      <c r="B636" s="94" t="s">
        <v>7357</v>
      </c>
      <c r="D636" s="94" t="s">
        <v>47</v>
      </c>
      <c r="E636" s="94" t="s">
        <v>87</v>
      </c>
      <c r="F636" s="94" t="s">
        <v>22</v>
      </c>
      <c r="G636" s="94" t="s">
        <v>1563</v>
      </c>
      <c r="H636" s="94" t="s">
        <v>1551</v>
      </c>
      <c r="I636" s="95">
        <v>70</v>
      </c>
      <c r="J636" s="95" t="s">
        <v>52</v>
      </c>
      <c r="K636" s="95">
        <v>0</v>
      </c>
      <c r="L636" s="94" t="str">
        <f t="shared" si="35"/>
        <v>M-16/-GGBS-70-Gen-0</v>
      </c>
      <c r="M636" s="94" t="s">
        <v>1570</v>
      </c>
      <c r="N636" s="94" t="s">
        <v>172</v>
      </c>
      <c r="O636" s="96"/>
      <c r="P636" s="95">
        <v>1</v>
      </c>
      <c r="Q636" s="97">
        <f t="shared" si="37"/>
        <v>8.1666010554584917E-2</v>
      </c>
      <c r="R636" s="97">
        <v>4.9716010554584925E-2</v>
      </c>
      <c r="S636" s="97">
        <f t="shared" si="36"/>
        <v>3.1949999999999999E-2</v>
      </c>
      <c r="T636" s="96"/>
      <c r="U636" s="95">
        <v>300</v>
      </c>
      <c r="Y636" s="145" t="s">
        <v>61</v>
      </c>
      <c r="Z636" s="96"/>
      <c r="AA636" s="96"/>
      <c r="AB636" s="96" t="s">
        <v>96</v>
      </c>
      <c r="AD636" s="96" t="s">
        <v>2079</v>
      </c>
      <c r="AE636" s="127">
        <v>44251</v>
      </c>
      <c r="AF636" s="94" t="s">
        <v>56</v>
      </c>
    </row>
    <row r="637" spans="1:32" x14ac:dyDescent="0.3">
      <c r="A637" s="94" t="s">
        <v>1572</v>
      </c>
      <c r="B637" s="94" t="s">
        <v>7357</v>
      </c>
      <c r="D637" s="94" t="s">
        <v>47</v>
      </c>
      <c r="E637" s="94" t="s">
        <v>87</v>
      </c>
      <c r="F637" s="94" t="s">
        <v>22</v>
      </c>
      <c r="G637" s="94" t="s">
        <v>1571</v>
      </c>
      <c r="H637" s="94" t="s">
        <v>1545</v>
      </c>
      <c r="I637" s="95">
        <v>0</v>
      </c>
      <c r="J637" s="95" t="s">
        <v>52</v>
      </c>
      <c r="K637" s="95">
        <v>0</v>
      </c>
      <c r="L637" s="94" t="str">
        <f t="shared" si="35"/>
        <v>M-2 P-CEM I-0-Gen-0</v>
      </c>
      <c r="M637" s="94" t="s">
        <v>1572</v>
      </c>
      <c r="N637" s="94" t="s">
        <v>172</v>
      </c>
      <c r="O637" s="96"/>
      <c r="P637" s="95">
        <v>1</v>
      </c>
      <c r="Q637" s="97">
        <f t="shared" si="37"/>
        <v>0.18095</v>
      </c>
      <c r="R637" s="97">
        <v>0.14899999999999999</v>
      </c>
      <c r="S637" s="97">
        <f t="shared" si="36"/>
        <v>3.1949999999999999E-2</v>
      </c>
      <c r="T637" s="96"/>
      <c r="U637" s="95">
        <v>300</v>
      </c>
      <c r="Y637" s="145" t="s">
        <v>61</v>
      </c>
      <c r="Z637" s="96"/>
      <c r="AA637" s="96"/>
      <c r="AB637" s="96" t="s">
        <v>96</v>
      </c>
      <c r="AD637" s="96" t="s">
        <v>2081</v>
      </c>
      <c r="AE637" s="127">
        <v>44251</v>
      </c>
      <c r="AF637" s="94" t="s">
        <v>56</v>
      </c>
    </row>
    <row r="638" spans="1:32" x14ac:dyDescent="0.3">
      <c r="A638" s="94" t="s">
        <v>1573</v>
      </c>
      <c r="B638" s="94" t="s">
        <v>7357</v>
      </c>
      <c r="D638" s="94" t="s">
        <v>47</v>
      </c>
      <c r="E638" s="94" t="s">
        <v>87</v>
      </c>
      <c r="F638" s="94" t="s">
        <v>22</v>
      </c>
      <c r="G638" s="94" t="s">
        <v>1571</v>
      </c>
      <c r="H638" s="94" t="s">
        <v>1547</v>
      </c>
      <c r="I638" s="95">
        <v>15</v>
      </c>
      <c r="J638" s="95" t="s">
        <v>52</v>
      </c>
      <c r="K638" s="95">
        <v>0</v>
      </c>
      <c r="L638" s="94" t="str">
        <f t="shared" si="35"/>
        <v>M-2 P-Fly As-15-Gen-0</v>
      </c>
      <c r="M638" s="94" t="s">
        <v>1573</v>
      </c>
      <c r="N638" s="94" t="s">
        <v>172</v>
      </c>
      <c r="O638" s="96"/>
      <c r="P638" s="95">
        <v>1</v>
      </c>
      <c r="Q638" s="97">
        <f t="shared" si="37"/>
        <v>0.171227672</v>
      </c>
      <c r="R638" s="97">
        <v>0.13927767199999999</v>
      </c>
      <c r="S638" s="97">
        <f t="shared" si="36"/>
        <v>3.1949999999999999E-2</v>
      </c>
      <c r="T638" s="96"/>
      <c r="U638" s="95">
        <v>300</v>
      </c>
      <c r="Y638" s="145" t="s">
        <v>61</v>
      </c>
      <c r="Z638" s="96"/>
      <c r="AA638" s="96"/>
      <c r="AB638" s="96" t="s">
        <v>96</v>
      </c>
      <c r="AD638" s="96" t="s">
        <v>2083</v>
      </c>
      <c r="AE638" s="127">
        <v>44251</v>
      </c>
      <c r="AF638" s="94" t="s">
        <v>56</v>
      </c>
    </row>
    <row r="639" spans="1:32" x14ac:dyDescent="0.3">
      <c r="A639" s="94" t="s">
        <v>1574</v>
      </c>
      <c r="B639" s="94" t="s">
        <v>7357</v>
      </c>
      <c r="D639" s="94" t="s">
        <v>47</v>
      </c>
      <c r="E639" s="94" t="s">
        <v>87</v>
      </c>
      <c r="F639" s="94" t="s">
        <v>22</v>
      </c>
      <c r="G639" s="94" t="s">
        <v>1571</v>
      </c>
      <c r="H639" s="94" t="s">
        <v>1547</v>
      </c>
      <c r="I639" s="95">
        <v>30</v>
      </c>
      <c r="J639" s="95" t="s">
        <v>52</v>
      </c>
      <c r="K639" s="95">
        <v>0</v>
      </c>
      <c r="L639" s="94" t="str">
        <f t="shared" si="35"/>
        <v>M-2 P-Fly As-30-Gen-0</v>
      </c>
      <c r="M639" s="94" t="s">
        <v>1574</v>
      </c>
      <c r="N639" s="94" t="s">
        <v>172</v>
      </c>
      <c r="O639" s="96"/>
      <c r="P639" s="95">
        <v>1</v>
      </c>
      <c r="Q639" s="97">
        <f t="shared" si="37"/>
        <v>0.15740821700000002</v>
      </c>
      <c r="R639" s="97">
        <v>0.12545821700000001</v>
      </c>
      <c r="S639" s="97">
        <f t="shared" si="36"/>
        <v>3.1949999999999999E-2</v>
      </c>
      <c r="T639" s="96"/>
      <c r="U639" s="95">
        <v>300</v>
      </c>
      <c r="Y639" s="145" t="s">
        <v>61</v>
      </c>
      <c r="Z639" s="96"/>
      <c r="AA639" s="96"/>
      <c r="AB639" s="96" t="s">
        <v>96</v>
      </c>
      <c r="AD639" s="96" t="s">
        <v>2086</v>
      </c>
      <c r="AE639" s="127">
        <v>44251</v>
      </c>
      <c r="AF639" s="94" t="s">
        <v>56</v>
      </c>
    </row>
    <row r="640" spans="1:32" x14ac:dyDescent="0.3">
      <c r="A640" s="94" t="s">
        <v>1575</v>
      </c>
      <c r="B640" s="94" t="s">
        <v>7357</v>
      </c>
      <c r="D640" s="94" t="s">
        <v>47</v>
      </c>
      <c r="E640" s="94" t="s">
        <v>87</v>
      </c>
      <c r="F640" s="94" t="s">
        <v>22</v>
      </c>
      <c r="G640" s="94" t="s">
        <v>1571</v>
      </c>
      <c r="H640" s="94" t="s">
        <v>1547</v>
      </c>
      <c r="I640" s="95">
        <v>40</v>
      </c>
      <c r="J640" s="95" t="s">
        <v>52</v>
      </c>
      <c r="K640" s="95">
        <v>0</v>
      </c>
      <c r="L640" s="94" t="str">
        <f t="shared" si="35"/>
        <v>M-2 P-Fly As-40-Gen-0</v>
      </c>
      <c r="M640" s="94" t="s">
        <v>1575</v>
      </c>
      <c r="N640" s="94" t="s">
        <v>172</v>
      </c>
      <c r="O640" s="96"/>
      <c r="P640" s="95">
        <v>1</v>
      </c>
      <c r="Q640" s="97">
        <f t="shared" si="37"/>
        <v>0.14113266899999999</v>
      </c>
      <c r="R640" s="97">
        <v>0.109182669</v>
      </c>
      <c r="S640" s="97">
        <f t="shared" si="36"/>
        <v>3.1949999999999999E-2</v>
      </c>
      <c r="T640" s="96"/>
      <c r="U640" s="95">
        <v>300</v>
      </c>
      <c r="Y640" s="145" t="s">
        <v>61</v>
      </c>
      <c r="Z640" s="96"/>
      <c r="AA640" s="96"/>
      <c r="AB640" s="96" t="s">
        <v>96</v>
      </c>
      <c r="AD640" s="96" t="s">
        <v>2088</v>
      </c>
      <c r="AE640" s="127">
        <v>44251</v>
      </c>
      <c r="AF640" s="94" t="s">
        <v>56</v>
      </c>
    </row>
    <row r="641" spans="1:32" x14ac:dyDescent="0.3">
      <c r="A641" s="94" t="s">
        <v>1576</v>
      </c>
      <c r="B641" s="94" t="s">
        <v>7357</v>
      </c>
      <c r="D641" s="94" t="s">
        <v>47</v>
      </c>
      <c r="E641" s="94" t="s">
        <v>87</v>
      </c>
      <c r="F641" s="94" t="s">
        <v>22</v>
      </c>
      <c r="G641" s="94" t="s">
        <v>1571</v>
      </c>
      <c r="H641" s="94" t="s">
        <v>1551</v>
      </c>
      <c r="I641" s="95">
        <v>25</v>
      </c>
      <c r="J641" s="95" t="s">
        <v>52</v>
      </c>
      <c r="K641" s="95">
        <v>0</v>
      </c>
      <c r="L641" s="94" t="str">
        <f t="shared" si="35"/>
        <v>M-2 P-GGBS-25-Gen-0</v>
      </c>
      <c r="M641" s="94" t="s">
        <v>1576</v>
      </c>
      <c r="N641" s="94" t="s">
        <v>172</v>
      </c>
      <c r="O641" s="96"/>
      <c r="P641" s="95">
        <v>1</v>
      </c>
      <c r="Q641" s="97">
        <f t="shared" si="37"/>
        <v>0.15233402890261702</v>
      </c>
      <c r="R641" s="97">
        <v>0.12038402890261703</v>
      </c>
      <c r="S641" s="97">
        <f t="shared" si="36"/>
        <v>3.1949999999999999E-2</v>
      </c>
      <c r="T641" s="96"/>
      <c r="U641" s="95">
        <v>300</v>
      </c>
      <c r="Y641" s="145" t="s">
        <v>61</v>
      </c>
      <c r="Z641" s="96"/>
      <c r="AA641" s="96"/>
      <c r="AB641" s="96" t="s">
        <v>96</v>
      </c>
      <c r="AD641" s="96" t="s">
        <v>2091</v>
      </c>
      <c r="AE641" s="127">
        <v>44251</v>
      </c>
      <c r="AF641" s="94" t="s">
        <v>56</v>
      </c>
    </row>
    <row r="642" spans="1:32" x14ac:dyDescent="0.3">
      <c r="A642" s="94" t="s">
        <v>1577</v>
      </c>
      <c r="B642" s="94" t="s">
        <v>7357</v>
      </c>
      <c r="D642" s="94" t="s">
        <v>47</v>
      </c>
      <c r="E642" s="94" t="s">
        <v>87</v>
      </c>
      <c r="F642" s="94" t="s">
        <v>22</v>
      </c>
      <c r="G642" s="94" t="s">
        <v>1571</v>
      </c>
      <c r="H642" s="94" t="s">
        <v>1551</v>
      </c>
      <c r="I642" s="95">
        <v>50</v>
      </c>
      <c r="J642" s="95" t="s">
        <v>52</v>
      </c>
      <c r="K642" s="95">
        <v>0</v>
      </c>
      <c r="L642" s="94" t="str">
        <f t="shared" si="35"/>
        <v>M-2 P-GGBS-50-Gen-0</v>
      </c>
      <c r="M642" s="94" t="s">
        <v>1577</v>
      </c>
      <c r="N642" s="94" t="s">
        <v>172</v>
      </c>
      <c r="O642" s="96"/>
      <c r="P642" s="95">
        <v>1</v>
      </c>
      <c r="Q642" s="97">
        <f t="shared" si="37"/>
        <v>0.12079430554726051</v>
      </c>
      <c r="R642" s="97">
        <v>8.8844305547260513E-2</v>
      </c>
      <c r="S642" s="97">
        <f t="shared" si="36"/>
        <v>3.1949999999999999E-2</v>
      </c>
      <c r="T642" s="96"/>
      <c r="U642" s="95">
        <v>300</v>
      </c>
      <c r="Y642" s="145" t="s">
        <v>61</v>
      </c>
      <c r="Z642" s="96"/>
      <c r="AA642" s="96"/>
      <c r="AB642" s="96" t="s">
        <v>96</v>
      </c>
      <c r="AD642" s="96" t="s">
        <v>2094</v>
      </c>
      <c r="AE642" s="127">
        <v>44251</v>
      </c>
      <c r="AF642" s="94" t="s">
        <v>56</v>
      </c>
    </row>
    <row r="643" spans="1:32" x14ac:dyDescent="0.3">
      <c r="A643" s="94" t="s">
        <v>1578</v>
      </c>
      <c r="B643" s="94" t="s">
        <v>7357</v>
      </c>
      <c r="D643" s="94" t="s">
        <v>47</v>
      </c>
      <c r="E643" s="94" t="s">
        <v>87</v>
      </c>
      <c r="F643" s="94" t="s">
        <v>22</v>
      </c>
      <c r="G643" s="94" t="s">
        <v>1571</v>
      </c>
      <c r="H643" s="94" t="s">
        <v>1551</v>
      </c>
      <c r="I643" s="95">
        <v>70</v>
      </c>
      <c r="J643" s="95" t="s">
        <v>52</v>
      </c>
      <c r="K643" s="95">
        <v>0</v>
      </c>
      <c r="L643" s="94" t="str">
        <f t="shared" si="35"/>
        <v>M-2 P-GGBS-70-Gen-0</v>
      </c>
      <c r="M643" s="94" t="s">
        <v>1578</v>
      </c>
      <c r="N643" s="94" t="s">
        <v>172</v>
      </c>
      <c r="O643" s="96"/>
      <c r="P643" s="95">
        <v>1</v>
      </c>
      <c r="Q643" s="97">
        <f t="shared" si="37"/>
        <v>9.536801814791826E-2</v>
      </c>
      <c r="R643" s="97">
        <v>6.3418018147918268E-2</v>
      </c>
      <c r="S643" s="97">
        <f t="shared" si="36"/>
        <v>3.1949999999999999E-2</v>
      </c>
      <c r="T643" s="96"/>
      <c r="U643" s="95">
        <v>300</v>
      </c>
      <c r="Y643" s="145" t="s">
        <v>61</v>
      </c>
      <c r="Z643" s="96"/>
      <c r="AA643" s="96"/>
      <c r="AB643" s="96" t="s">
        <v>96</v>
      </c>
      <c r="AD643" s="96" t="s">
        <v>2097</v>
      </c>
      <c r="AE643" s="127">
        <v>44251</v>
      </c>
      <c r="AF643" s="94" t="s">
        <v>56</v>
      </c>
    </row>
    <row r="644" spans="1:32" x14ac:dyDescent="0.3">
      <c r="A644" s="94" t="s">
        <v>1580</v>
      </c>
      <c r="B644" s="94" t="s">
        <v>7357</v>
      </c>
      <c r="D644" s="94" t="s">
        <v>47</v>
      </c>
      <c r="E644" s="94" t="s">
        <v>87</v>
      </c>
      <c r="F644" s="94" t="s">
        <v>22</v>
      </c>
      <c r="G644" s="94" t="s">
        <v>1579</v>
      </c>
      <c r="H644" s="94" t="s">
        <v>1545</v>
      </c>
      <c r="I644" s="95">
        <v>0</v>
      </c>
      <c r="J644" s="95" t="s">
        <v>52</v>
      </c>
      <c r="K644" s="95">
        <v>0</v>
      </c>
      <c r="L644" s="94" t="str">
        <f t="shared" si="35"/>
        <v>M-20/-CEM I-0-Gen-0</v>
      </c>
      <c r="M644" s="94" t="s">
        <v>1580</v>
      </c>
      <c r="N644" s="94" t="s">
        <v>172</v>
      </c>
      <c r="O644" s="96"/>
      <c r="P644" s="95">
        <v>1</v>
      </c>
      <c r="Q644" s="97">
        <f t="shared" si="37"/>
        <v>0.15295</v>
      </c>
      <c r="R644" s="97">
        <v>0.121</v>
      </c>
      <c r="S644" s="97">
        <f t="shared" si="36"/>
        <v>3.1949999999999999E-2</v>
      </c>
      <c r="T644" s="96"/>
      <c r="U644" s="95">
        <v>300</v>
      </c>
      <c r="Y644" s="145" t="s">
        <v>61</v>
      </c>
      <c r="Z644" s="96"/>
      <c r="AA644" s="96"/>
      <c r="AB644" s="96" t="s">
        <v>96</v>
      </c>
      <c r="AD644" s="96" t="s">
        <v>2099</v>
      </c>
      <c r="AE644" s="127">
        <v>44251</v>
      </c>
      <c r="AF644" s="94" t="s">
        <v>56</v>
      </c>
    </row>
    <row r="645" spans="1:32" x14ac:dyDescent="0.3">
      <c r="A645" s="94" t="s">
        <v>1581</v>
      </c>
      <c r="B645" s="94" t="s">
        <v>7357</v>
      </c>
      <c r="D645" s="94" t="s">
        <v>47</v>
      </c>
      <c r="E645" s="94" t="s">
        <v>87</v>
      </c>
      <c r="F645" s="94" t="s">
        <v>22</v>
      </c>
      <c r="G645" s="94" t="s">
        <v>1579</v>
      </c>
      <c r="H645" s="94" t="s">
        <v>1547</v>
      </c>
      <c r="I645" s="95">
        <v>15</v>
      </c>
      <c r="J645" s="95" t="s">
        <v>52</v>
      </c>
      <c r="K645" s="95">
        <v>0</v>
      </c>
      <c r="L645" s="94" t="str">
        <f t="shared" si="35"/>
        <v>M-20/-Fly As-15-Gen-0</v>
      </c>
      <c r="M645" s="94" t="s">
        <v>1581</v>
      </c>
      <c r="N645" s="94" t="s">
        <v>172</v>
      </c>
      <c r="O645" s="96"/>
      <c r="P645" s="95">
        <v>1</v>
      </c>
      <c r="Q645" s="97">
        <f t="shared" si="37"/>
        <v>0.14296035600000001</v>
      </c>
      <c r="R645" s="97">
        <v>0.111010356</v>
      </c>
      <c r="S645" s="97">
        <f t="shared" si="36"/>
        <v>3.1949999999999999E-2</v>
      </c>
      <c r="T645" s="96"/>
      <c r="U645" s="95">
        <v>300</v>
      </c>
      <c r="Y645" s="145" t="s">
        <v>61</v>
      </c>
      <c r="Z645" s="96"/>
      <c r="AA645" s="96"/>
      <c r="AB645" s="96" t="s">
        <v>96</v>
      </c>
      <c r="AD645" s="96" t="s">
        <v>2102</v>
      </c>
      <c r="AE645" s="127">
        <v>44251</v>
      </c>
      <c r="AF645" s="94" t="s">
        <v>56</v>
      </c>
    </row>
    <row r="646" spans="1:32" x14ac:dyDescent="0.3">
      <c r="A646" s="94" t="s">
        <v>1582</v>
      </c>
      <c r="B646" s="94" t="s">
        <v>7357</v>
      </c>
      <c r="D646" s="94" t="s">
        <v>47</v>
      </c>
      <c r="E646" s="94" t="s">
        <v>87</v>
      </c>
      <c r="F646" s="94" t="s">
        <v>22</v>
      </c>
      <c r="G646" s="94" t="s">
        <v>1579</v>
      </c>
      <c r="H646" s="94" t="s">
        <v>1547</v>
      </c>
      <c r="I646" s="95">
        <v>30</v>
      </c>
      <c r="J646" s="95" t="s">
        <v>52</v>
      </c>
      <c r="K646" s="95">
        <v>0</v>
      </c>
      <c r="L646" s="94" t="str">
        <f t="shared" si="35"/>
        <v>M-20/-Fly As-30-Gen-0</v>
      </c>
      <c r="M646" s="94" t="s">
        <v>1582</v>
      </c>
      <c r="N646" s="94" t="s">
        <v>172</v>
      </c>
      <c r="O646" s="96"/>
      <c r="P646" s="95">
        <v>1</v>
      </c>
      <c r="Q646" s="97">
        <f t="shared" si="37"/>
        <v>0.13082722699999999</v>
      </c>
      <c r="R646" s="97">
        <v>9.8877226999999998E-2</v>
      </c>
      <c r="S646" s="97">
        <f t="shared" si="36"/>
        <v>3.1949999999999999E-2</v>
      </c>
      <c r="T646" s="96"/>
      <c r="U646" s="95">
        <v>300</v>
      </c>
      <c r="Y646" s="145" t="s">
        <v>61</v>
      </c>
      <c r="Z646" s="96"/>
      <c r="AA646" s="96"/>
      <c r="AB646" s="96" t="s">
        <v>96</v>
      </c>
      <c r="AD646" s="96" t="s">
        <v>2104</v>
      </c>
      <c r="AE646" s="127">
        <v>44251</v>
      </c>
      <c r="AF646" s="94" t="s">
        <v>56</v>
      </c>
    </row>
    <row r="647" spans="1:32" x14ac:dyDescent="0.3">
      <c r="A647" s="94" t="s">
        <v>1583</v>
      </c>
      <c r="B647" s="94" t="s">
        <v>7357</v>
      </c>
      <c r="D647" s="94" t="s">
        <v>47</v>
      </c>
      <c r="E647" s="94" t="s">
        <v>87</v>
      </c>
      <c r="F647" s="94" t="s">
        <v>22</v>
      </c>
      <c r="G647" s="94" t="s">
        <v>1579</v>
      </c>
      <c r="H647" s="94" t="s">
        <v>1547</v>
      </c>
      <c r="I647" s="95">
        <v>40</v>
      </c>
      <c r="J647" s="95" t="s">
        <v>52</v>
      </c>
      <c r="K647" s="95">
        <v>0</v>
      </c>
      <c r="L647" s="94" t="str">
        <f t="shared" si="35"/>
        <v>M-20/-Fly As-40-Gen-0</v>
      </c>
      <c r="M647" s="94" t="s">
        <v>1583</v>
      </c>
      <c r="N647" s="94" t="s">
        <v>172</v>
      </c>
      <c r="O647" s="96"/>
      <c r="P647" s="95">
        <v>1</v>
      </c>
      <c r="Q647" s="97">
        <f t="shared" si="37"/>
        <v>0.11971251899999999</v>
      </c>
      <c r="R647" s="97">
        <v>8.7762518999999997E-2</v>
      </c>
      <c r="S647" s="97">
        <f t="shared" si="36"/>
        <v>3.1949999999999999E-2</v>
      </c>
      <c r="T647" s="96"/>
      <c r="U647" s="95">
        <v>300</v>
      </c>
      <c r="Y647" s="145" t="s">
        <v>61</v>
      </c>
      <c r="Z647" s="96"/>
      <c r="AA647" s="96"/>
      <c r="AB647" s="96" t="s">
        <v>96</v>
      </c>
      <c r="AD647" s="96" t="s">
        <v>2106</v>
      </c>
      <c r="AE647" s="127">
        <v>44251</v>
      </c>
      <c r="AF647" s="94" t="s">
        <v>56</v>
      </c>
    </row>
    <row r="648" spans="1:32" x14ac:dyDescent="0.3">
      <c r="A648" s="94" t="s">
        <v>1584</v>
      </c>
      <c r="B648" s="94" t="s">
        <v>7357</v>
      </c>
      <c r="D648" s="94" t="s">
        <v>47</v>
      </c>
      <c r="E648" s="94" t="s">
        <v>87</v>
      </c>
      <c r="F648" s="94" t="s">
        <v>22</v>
      </c>
      <c r="G648" s="94" t="s">
        <v>1579</v>
      </c>
      <c r="H648" s="94" t="s">
        <v>1551</v>
      </c>
      <c r="I648" s="95">
        <v>25</v>
      </c>
      <c r="J648" s="95" t="s">
        <v>52</v>
      </c>
      <c r="K648" s="95">
        <v>0</v>
      </c>
      <c r="L648" s="94" t="str">
        <f t="shared" si="35"/>
        <v>M-20/-GGBS-25-Gen-0</v>
      </c>
      <c r="M648" s="94" t="s">
        <v>1584</v>
      </c>
      <c r="N648" s="94" t="s">
        <v>172</v>
      </c>
      <c r="O648" s="96"/>
      <c r="P648" s="95">
        <v>1</v>
      </c>
      <c r="Q648" s="97">
        <f t="shared" si="37"/>
        <v>0.1261331217081863</v>
      </c>
      <c r="R648" s="97">
        <v>9.418312170818631E-2</v>
      </c>
      <c r="S648" s="97">
        <f t="shared" si="36"/>
        <v>3.1949999999999999E-2</v>
      </c>
      <c r="T648" s="96"/>
      <c r="U648" s="95">
        <v>300</v>
      </c>
      <c r="W648" s="99"/>
      <c r="X648" s="99"/>
      <c r="Y648" s="145" t="s">
        <v>61</v>
      </c>
      <c r="Z648" s="96"/>
      <c r="AA648" s="96"/>
      <c r="AB648" s="96" t="s">
        <v>96</v>
      </c>
      <c r="AC648" s="94"/>
      <c r="AD648" s="130" t="s">
        <v>2232</v>
      </c>
      <c r="AE648" s="127">
        <v>44251</v>
      </c>
      <c r="AF648" s="94" t="s">
        <v>56</v>
      </c>
    </row>
    <row r="649" spans="1:32" x14ac:dyDescent="0.3">
      <c r="A649" s="94" t="s">
        <v>1585</v>
      </c>
      <c r="B649" s="94" t="s">
        <v>7357</v>
      </c>
      <c r="D649" s="94" t="s">
        <v>47</v>
      </c>
      <c r="E649" s="94" t="s">
        <v>87</v>
      </c>
      <c r="F649" s="94" t="s">
        <v>22</v>
      </c>
      <c r="G649" s="94" t="s">
        <v>1579</v>
      </c>
      <c r="H649" s="94" t="s">
        <v>1551</v>
      </c>
      <c r="I649" s="95">
        <v>50</v>
      </c>
      <c r="J649" s="95" t="s">
        <v>52</v>
      </c>
      <c r="K649" s="95">
        <v>0</v>
      </c>
      <c r="L649" s="94" t="str">
        <f t="shared" si="35"/>
        <v>M-20/-GGBS-50-Gen-0</v>
      </c>
      <c r="M649" s="94" t="s">
        <v>1585</v>
      </c>
      <c r="N649" s="94" t="s">
        <v>172</v>
      </c>
      <c r="O649" s="96"/>
      <c r="P649" s="95">
        <v>1</v>
      </c>
      <c r="Q649" s="97">
        <f t="shared" si="37"/>
        <v>9.9800281940097241E-2</v>
      </c>
      <c r="R649" s="97">
        <v>6.7850281940097248E-2</v>
      </c>
      <c r="S649" s="97">
        <f t="shared" si="36"/>
        <v>3.1949999999999999E-2</v>
      </c>
      <c r="T649" s="96"/>
      <c r="U649" s="95">
        <v>300</v>
      </c>
      <c r="W649" s="99"/>
      <c r="X649" s="99"/>
      <c r="Y649" s="145" t="s">
        <v>61</v>
      </c>
      <c r="Z649" s="96"/>
      <c r="AA649" s="96"/>
      <c r="AB649" s="96" t="s">
        <v>96</v>
      </c>
      <c r="AC649" s="94"/>
      <c r="AD649" s="130" t="s">
        <v>2235</v>
      </c>
      <c r="AE649" s="127">
        <v>44251</v>
      </c>
      <c r="AF649" s="94" t="s">
        <v>56</v>
      </c>
    </row>
    <row r="650" spans="1:32" x14ac:dyDescent="0.3">
      <c r="A650" s="94" t="s">
        <v>1586</v>
      </c>
      <c r="B650" s="94" t="s">
        <v>7357</v>
      </c>
      <c r="D650" s="94" t="s">
        <v>47</v>
      </c>
      <c r="E650" s="94" t="s">
        <v>87</v>
      </c>
      <c r="F650" s="94" t="s">
        <v>22</v>
      </c>
      <c r="G650" s="94" t="s">
        <v>1579</v>
      </c>
      <c r="H650" s="94" t="s">
        <v>1551</v>
      </c>
      <c r="I650" s="95">
        <v>70</v>
      </c>
      <c r="J650" s="95" t="s">
        <v>52</v>
      </c>
      <c r="K650" s="95">
        <v>0</v>
      </c>
      <c r="L650" s="94" t="str">
        <f t="shared" si="35"/>
        <v>M-20/-GGBS-70-Gen-0</v>
      </c>
      <c r="M650" s="94" t="s">
        <v>1586</v>
      </c>
      <c r="N650" s="94" t="s">
        <v>172</v>
      </c>
      <c r="O650" s="96"/>
      <c r="P650" s="95">
        <v>1</v>
      </c>
      <c r="Q650" s="97">
        <f t="shared" si="37"/>
        <v>8.4664239936545482E-2</v>
      </c>
      <c r="R650" s="97">
        <v>5.2714239936545476E-2</v>
      </c>
      <c r="S650" s="97">
        <f t="shared" si="36"/>
        <v>3.1949999999999999E-2</v>
      </c>
      <c r="T650" s="96"/>
      <c r="U650" s="95">
        <v>300</v>
      </c>
      <c r="W650" s="99"/>
      <c r="X650" s="99"/>
      <c r="Y650" s="145" t="s">
        <v>61</v>
      </c>
      <c r="Z650" s="96"/>
      <c r="AA650" s="96"/>
      <c r="AB650" s="96" t="s">
        <v>96</v>
      </c>
      <c r="AC650" s="94"/>
      <c r="AD650" s="130" t="s">
        <v>2238</v>
      </c>
      <c r="AE650" s="127">
        <v>44251</v>
      </c>
      <c r="AF650" s="94" t="s">
        <v>56</v>
      </c>
    </row>
    <row r="651" spans="1:32" x14ac:dyDescent="0.3">
      <c r="A651" s="94" t="s">
        <v>1588</v>
      </c>
      <c r="B651" s="94" t="s">
        <v>7357</v>
      </c>
      <c r="D651" s="94" t="s">
        <v>47</v>
      </c>
      <c r="E651" s="94" t="s">
        <v>87</v>
      </c>
      <c r="F651" s="94" t="s">
        <v>22</v>
      </c>
      <c r="G651" s="94" t="s">
        <v>1587</v>
      </c>
      <c r="H651" s="94" t="s">
        <v>1545</v>
      </c>
      <c r="I651" s="95">
        <v>0</v>
      </c>
      <c r="J651" s="95" t="s">
        <v>52</v>
      </c>
      <c r="K651" s="95">
        <v>0</v>
      </c>
      <c r="L651" s="94" t="str">
        <f t="shared" si="35"/>
        <v>M-25/-CEM I-0-Gen-0</v>
      </c>
      <c r="M651" s="94" t="s">
        <v>1588</v>
      </c>
      <c r="N651" s="94" t="s">
        <v>172</v>
      </c>
      <c r="O651" s="96"/>
      <c r="P651" s="95">
        <v>1</v>
      </c>
      <c r="Q651" s="97">
        <f t="shared" si="37"/>
        <v>0.16095000000000001</v>
      </c>
      <c r="R651" s="97">
        <v>0.129</v>
      </c>
      <c r="S651" s="97">
        <f t="shared" si="36"/>
        <v>3.1949999999999999E-2</v>
      </c>
      <c r="T651" s="96"/>
      <c r="U651" s="95">
        <v>300</v>
      </c>
      <c r="W651" s="99"/>
      <c r="X651" s="99"/>
      <c r="Y651" s="145" t="s">
        <v>61</v>
      </c>
      <c r="Z651" s="96"/>
      <c r="AA651" s="96"/>
      <c r="AB651" s="96" t="s">
        <v>96</v>
      </c>
      <c r="AC651" s="94"/>
      <c r="AD651" s="130" t="s">
        <v>2241</v>
      </c>
      <c r="AE651" s="127">
        <v>44251</v>
      </c>
      <c r="AF651" s="94" t="s">
        <v>56</v>
      </c>
    </row>
    <row r="652" spans="1:32" x14ac:dyDescent="0.3">
      <c r="A652" s="94" t="s">
        <v>1589</v>
      </c>
      <c r="B652" s="94" t="s">
        <v>7357</v>
      </c>
      <c r="D652" s="94" t="s">
        <v>47</v>
      </c>
      <c r="E652" s="94" t="s">
        <v>87</v>
      </c>
      <c r="F652" s="94" t="s">
        <v>22</v>
      </c>
      <c r="G652" s="94" t="s">
        <v>1587</v>
      </c>
      <c r="H652" s="94" t="s">
        <v>1547</v>
      </c>
      <c r="I652" s="95">
        <v>15</v>
      </c>
      <c r="J652" s="95" t="s">
        <v>52</v>
      </c>
      <c r="K652" s="95">
        <v>0</v>
      </c>
      <c r="L652" s="94" t="str">
        <f t="shared" si="35"/>
        <v>M-25/-Fly As-15-Gen-0</v>
      </c>
      <c r="M652" s="94" t="s">
        <v>1589</v>
      </c>
      <c r="N652" s="94" t="s">
        <v>172</v>
      </c>
      <c r="O652" s="96"/>
      <c r="P652" s="95">
        <v>1</v>
      </c>
      <c r="Q652" s="97">
        <f t="shared" si="37"/>
        <v>0.14995188700000001</v>
      </c>
      <c r="R652" s="97">
        <v>0.118001887</v>
      </c>
      <c r="S652" s="97">
        <f t="shared" si="36"/>
        <v>3.1949999999999999E-2</v>
      </c>
      <c r="T652" s="96"/>
      <c r="U652" s="95">
        <v>300</v>
      </c>
      <c r="W652" s="99"/>
      <c r="X652" s="99"/>
      <c r="Y652" s="145" t="s">
        <v>61</v>
      </c>
      <c r="Z652" s="96"/>
      <c r="AA652" s="96"/>
      <c r="AB652" s="96" t="s">
        <v>96</v>
      </c>
      <c r="AC652" s="94"/>
      <c r="AD652" s="130" t="s">
        <v>2244</v>
      </c>
      <c r="AE652" s="127">
        <v>44251</v>
      </c>
      <c r="AF652" s="94" t="s">
        <v>56</v>
      </c>
    </row>
    <row r="653" spans="1:32" x14ac:dyDescent="0.3">
      <c r="A653" s="94" t="s">
        <v>1590</v>
      </c>
      <c r="B653" s="94" t="s">
        <v>7357</v>
      </c>
      <c r="D653" s="94" t="s">
        <v>47</v>
      </c>
      <c r="E653" s="94" t="s">
        <v>87</v>
      </c>
      <c r="F653" s="94" t="s">
        <v>22</v>
      </c>
      <c r="G653" s="94" t="s">
        <v>1587</v>
      </c>
      <c r="H653" s="94" t="s">
        <v>1547</v>
      </c>
      <c r="I653" s="95">
        <v>30</v>
      </c>
      <c r="J653" s="95" t="s">
        <v>52</v>
      </c>
      <c r="K653" s="95">
        <v>0</v>
      </c>
      <c r="L653" s="94" t="str">
        <f t="shared" si="35"/>
        <v>M-25/-Fly As-30-Gen-0</v>
      </c>
      <c r="M653" s="94" t="s">
        <v>1590</v>
      </c>
      <c r="N653" s="94" t="s">
        <v>172</v>
      </c>
      <c r="O653" s="96"/>
      <c r="P653" s="95">
        <v>1</v>
      </c>
      <c r="Q653" s="97">
        <f t="shared" si="37"/>
        <v>0.136988992</v>
      </c>
      <c r="R653" s="97">
        <v>0.105038992</v>
      </c>
      <c r="S653" s="97">
        <f t="shared" si="36"/>
        <v>3.1949999999999999E-2</v>
      </c>
      <c r="T653" s="96"/>
      <c r="U653" s="95">
        <v>300</v>
      </c>
      <c r="W653" s="99"/>
      <c r="X653" s="99"/>
      <c r="Y653" s="145" t="s">
        <v>61</v>
      </c>
      <c r="Z653" s="96"/>
      <c r="AA653" s="96"/>
      <c r="AB653" s="96" t="s">
        <v>96</v>
      </c>
      <c r="AC653" s="94"/>
      <c r="AD653" s="130" t="s">
        <v>2247</v>
      </c>
      <c r="AE653" s="127">
        <v>44251</v>
      </c>
      <c r="AF653" s="94" t="s">
        <v>56</v>
      </c>
    </row>
    <row r="654" spans="1:32" x14ac:dyDescent="0.3">
      <c r="A654" s="94" t="s">
        <v>1591</v>
      </c>
      <c r="B654" s="94" t="s">
        <v>7357</v>
      </c>
      <c r="D654" s="94" t="s">
        <v>47</v>
      </c>
      <c r="E654" s="94" t="s">
        <v>87</v>
      </c>
      <c r="F654" s="94" t="s">
        <v>22</v>
      </c>
      <c r="G654" s="94" t="s">
        <v>1587</v>
      </c>
      <c r="H654" s="94" t="s">
        <v>1547</v>
      </c>
      <c r="I654" s="95">
        <v>40</v>
      </c>
      <c r="J654" s="95" t="s">
        <v>52</v>
      </c>
      <c r="K654" s="95">
        <v>0</v>
      </c>
      <c r="L654" s="94" t="str">
        <f t="shared" si="35"/>
        <v>M-25/-Fly As-40-Gen-0</v>
      </c>
      <c r="M654" s="94" t="s">
        <v>1591</v>
      </c>
      <c r="N654" s="94" t="s">
        <v>172</v>
      </c>
      <c r="O654" s="96"/>
      <c r="P654" s="95">
        <v>1</v>
      </c>
      <c r="Q654" s="97">
        <f t="shared" si="37"/>
        <v>0.12500238599999999</v>
      </c>
      <c r="R654" s="97">
        <v>9.3052386000000001E-2</v>
      </c>
      <c r="S654" s="97">
        <f t="shared" si="36"/>
        <v>3.1949999999999999E-2</v>
      </c>
      <c r="T654" s="96"/>
      <c r="U654" s="95">
        <v>300</v>
      </c>
      <c r="W654" s="99"/>
      <c r="X654" s="99"/>
      <c r="Y654" s="145" t="s">
        <v>61</v>
      </c>
      <c r="Z654" s="96"/>
      <c r="AA654" s="96"/>
      <c r="AB654" s="96" t="s">
        <v>96</v>
      </c>
      <c r="AC654" s="94"/>
      <c r="AD654" s="130" t="s">
        <v>2250</v>
      </c>
      <c r="AE654" s="127">
        <v>44251</v>
      </c>
      <c r="AF654" s="94" t="s">
        <v>56</v>
      </c>
    </row>
    <row r="655" spans="1:32" x14ac:dyDescent="0.3">
      <c r="A655" s="94" t="s">
        <v>1592</v>
      </c>
      <c r="B655" s="94" t="s">
        <v>7357</v>
      </c>
      <c r="D655" s="94" t="s">
        <v>47</v>
      </c>
      <c r="E655" s="94" t="s">
        <v>87</v>
      </c>
      <c r="F655" s="94" t="s">
        <v>22</v>
      </c>
      <c r="G655" s="94" t="s">
        <v>1587</v>
      </c>
      <c r="H655" s="94" t="s">
        <v>1551</v>
      </c>
      <c r="I655" s="95">
        <v>25</v>
      </c>
      <c r="J655" s="95" t="s">
        <v>52</v>
      </c>
      <c r="K655" s="95">
        <v>0</v>
      </c>
      <c r="L655" s="94" t="str">
        <f t="shared" si="35"/>
        <v>M-25/-GGBS-25-Gen-0</v>
      </c>
      <c r="M655" s="94" t="s">
        <v>1592</v>
      </c>
      <c r="N655" s="94" t="s">
        <v>172</v>
      </c>
      <c r="O655" s="96"/>
      <c r="P655" s="95">
        <v>1</v>
      </c>
      <c r="Q655" s="97">
        <f t="shared" si="37"/>
        <v>0.13205010749759497</v>
      </c>
      <c r="R655" s="97">
        <v>0.10010010749759496</v>
      </c>
      <c r="S655" s="97">
        <f t="shared" si="36"/>
        <v>3.1949999999999999E-2</v>
      </c>
      <c r="T655" s="96"/>
      <c r="U655" s="95">
        <v>300</v>
      </c>
      <c r="W655" s="99"/>
      <c r="X655" s="99"/>
      <c r="Y655" s="145" t="s">
        <v>61</v>
      </c>
      <c r="Z655" s="96"/>
      <c r="AA655" s="96"/>
      <c r="AB655" s="96" t="s">
        <v>96</v>
      </c>
      <c r="AC655" s="94"/>
      <c r="AD655" s="130" t="s">
        <v>2253</v>
      </c>
      <c r="AE655" s="127">
        <v>44251</v>
      </c>
      <c r="AF655" s="94" t="s">
        <v>56</v>
      </c>
    </row>
    <row r="656" spans="1:32" x14ac:dyDescent="0.3">
      <c r="A656" s="94" t="s">
        <v>1593</v>
      </c>
      <c r="B656" s="94" t="s">
        <v>7357</v>
      </c>
      <c r="D656" s="94" t="s">
        <v>47</v>
      </c>
      <c r="E656" s="94" t="s">
        <v>87</v>
      </c>
      <c r="F656" s="94" t="s">
        <v>22</v>
      </c>
      <c r="G656" s="94" t="s">
        <v>1587</v>
      </c>
      <c r="H656" s="94" t="s">
        <v>1551</v>
      </c>
      <c r="I656" s="95">
        <v>50</v>
      </c>
      <c r="J656" s="95" t="s">
        <v>52</v>
      </c>
      <c r="K656" s="95">
        <v>0</v>
      </c>
      <c r="L656" s="94" t="str">
        <f t="shared" si="35"/>
        <v>M-25/-GGBS-50-Gen-0</v>
      </c>
      <c r="M656" s="94" t="s">
        <v>1593</v>
      </c>
      <c r="N656" s="94" t="s">
        <v>172</v>
      </c>
      <c r="O656" s="96"/>
      <c r="P656" s="95">
        <v>1</v>
      </c>
      <c r="Q656" s="97">
        <f t="shared" si="37"/>
        <v>0.10391905082196654</v>
      </c>
      <c r="R656" s="97">
        <v>7.1969050821966529E-2</v>
      </c>
      <c r="S656" s="97">
        <f t="shared" si="36"/>
        <v>3.1949999999999999E-2</v>
      </c>
      <c r="T656" s="96"/>
      <c r="U656" s="95">
        <v>300</v>
      </c>
      <c r="W656" s="99"/>
      <c r="X656" s="99"/>
      <c r="Y656" s="145" t="s">
        <v>61</v>
      </c>
      <c r="Z656" s="96"/>
      <c r="AA656" s="96"/>
      <c r="AB656" s="96" t="s">
        <v>96</v>
      </c>
      <c r="AC656" s="94"/>
      <c r="AD656" s="130" t="s">
        <v>2256</v>
      </c>
      <c r="AE656" s="127">
        <v>44251</v>
      </c>
      <c r="AF656" s="94" t="s">
        <v>56</v>
      </c>
    </row>
    <row r="657" spans="1:32" x14ac:dyDescent="0.3">
      <c r="A657" s="94" t="s">
        <v>1594</v>
      </c>
      <c r="B657" s="94" t="s">
        <v>7357</v>
      </c>
      <c r="D657" s="94" t="s">
        <v>47</v>
      </c>
      <c r="E657" s="94" t="s">
        <v>87</v>
      </c>
      <c r="F657" s="94" t="s">
        <v>22</v>
      </c>
      <c r="G657" s="94" t="s">
        <v>1587</v>
      </c>
      <c r="H657" s="94" t="s">
        <v>1551</v>
      </c>
      <c r="I657" s="95">
        <v>70</v>
      </c>
      <c r="J657" s="95" t="s">
        <v>52</v>
      </c>
      <c r="K657" s="95">
        <v>0</v>
      </c>
      <c r="L657" s="94" t="str">
        <f t="shared" si="35"/>
        <v>M-25/-GGBS-70-Gen-0</v>
      </c>
      <c r="M657" s="94" t="s">
        <v>1594</v>
      </c>
      <c r="N657" s="94" t="s">
        <v>172</v>
      </c>
      <c r="O657" s="96"/>
      <c r="P657" s="95">
        <v>1</v>
      </c>
      <c r="Q657" s="97">
        <f t="shared" si="37"/>
        <v>8.7517940909077802E-2</v>
      </c>
      <c r="R657" s="97">
        <v>5.5567940909077795E-2</v>
      </c>
      <c r="S657" s="97">
        <f t="shared" si="36"/>
        <v>3.1949999999999999E-2</v>
      </c>
      <c r="T657" s="96"/>
      <c r="U657" s="95">
        <v>300</v>
      </c>
      <c r="Y657" s="145" t="s">
        <v>61</v>
      </c>
      <c r="Z657" s="96"/>
      <c r="AA657" s="96"/>
      <c r="AB657" s="96" t="s">
        <v>96</v>
      </c>
      <c r="AD657" s="96" t="s">
        <v>1696</v>
      </c>
      <c r="AE657" s="124">
        <v>43466</v>
      </c>
    </row>
    <row r="658" spans="1:32" x14ac:dyDescent="0.3">
      <c r="A658" s="94" t="s">
        <v>1596</v>
      </c>
      <c r="B658" s="94" t="s">
        <v>7357</v>
      </c>
      <c r="D658" s="94" t="s">
        <v>47</v>
      </c>
      <c r="E658" s="94" t="s">
        <v>87</v>
      </c>
      <c r="F658" s="94" t="s">
        <v>22</v>
      </c>
      <c r="G658" s="94" t="s">
        <v>1595</v>
      </c>
      <c r="H658" s="94" t="s">
        <v>1545</v>
      </c>
      <c r="I658" s="95">
        <v>0</v>
      </c>
      <c r="J658" s="95" t="s">
        <v>52</v>
      </c>
      <c r="K658" s="95">
        <v>0</v>
      </c>
      <c r="L658" s="94" t="str">
        <f t="shared" si="35"/>
        <v>M-28/-CEM I-0-Gen-0</v>
      </c>
      <c r="M658" s="94" t="s">
        <v>1596</v>
      </c>
      <c r="N658" s="94" t="s">
        <v>172</v>
      </c>
      <c r="O658" s="96"/>
      <c r="P658" s="95">
        <v>1</v>
      </c>
      <c r="Q658" s="97">
        <f t="shared" si="37"/>
        <v>0.16795000000000002</v>
      </c>
      <c r="R658" s="97">
        <v>0.13600000000000001</v>
      </c>
      <c r="S658" s="97">
        <f t="shared" si="36"/>
        <v>3.1949999999999999E-2</v>
      </c>
      <c r="T658" s="96"/>
      <c r="U658" s="95">
        <v>300</v>
      </c>
      <c r="W658" s="99"/>
      <c r="X658" s="99"/>
      <c r="Y658" s="145" t="s">
        <v>61</v>
      </c>
      <c r="Z658" s="96"/>
      <c r="AA658" s="96"/>
      <c r="AB658" s="96" t="s">
        <v>96</v>
      </c>
      <c r="AC658" s="94"/>
      <c r="AD658" s="130" t="s">
        <v>970</v>
      </c>
      <c r="AE658" s="127">
        <v>44251</v>
      </c>
      <c r="AF658" s="94" t="s">
        <v>56</v>
      </c>
    </row>
    <row r="659" spans="1:32" x14ac:dyDescent="0.3">
      <c r="A659" s="94" t="s">
        <v>1597</v>
      </c>
      <c r="B659" s="94" t="s">
        <v>7357</v>
      </c>
      <c r="D659" s="94" t="s">
        <v>47</v>
      </c>
      <c r="E659" s="94" t="s">
        <v>87</v>
      </c>
      <c r="F659" s="94" t="s">
        <v>22</v>
      </c>
      <c r="G659" s="94" t="s">
        <v>1595</v>
      </c>
      <c r="H659" s="94" t="s">
        <v>1547</v>
      </c>
      <c r="I659" s="95">
        <v>15</v>
      </c>
      <c r="J659" s="95" t="s">
        <v>52</v>
      </c>
      <c r="K659" s="95">
        <v>0</v>
      </c>
      <c r="L659" s="94" t="str">
        <f t="shared" si="35"/>
        <v>M-28/-Fly As-15-Gen-0</v>
      </c>
      <c r="M659" s="94" t="s">
        <v>1597</v>
      </c>
      <c r="N659" s="94" t="s">
        <v>172</v>
      </c>
      <c r="O659" s="96"/>
      <c r="P659" s="95">
        <v>1</v>
      </c>
      <c r="Q659" s="97">
        <f t="shared" si="37"/>
        <v>0.15806794900000001</v>
      </c>
      <c r="R659" s="97">
        <v>0.12611794900000001</v>
      </c>
      <c r="S659" s="97">
        <f t="shared" si="36"/>
        <v>3.1949999999999999E-2</v>
      </c>
      <c r="T659" s="96"/>
      <c r="U659" s="95">
        <v>300</v>
      </c>
      <c r="W659" s="99"/>
      <c r="X659" s="99"/>
      <c r="Y659" s="145" t="s">
        <v>61</v>
      </c>
      <c r="Z659" s="96"/>
      <c r="AA659" s="96"/>
      <c r="AB659" s="96" t="s">
        <v>96</v>
      </c>
      <c r="AC659" s="94"/>
      <c r="AD659" s="130" t="s">
        <v>970</v>
      </c>
      <c r="AE659" s="127">
        <v>44251</v>
      </c>
      <c r="AF659" s="94" t="s">
        <v>56</v>
      </c>
    </row>
    <row r="660" spans="1:32" x14ac:dyDescent="0.3">
      <c r="A660" s="94" t="s">
        <v>1598</v>
      </c>
      <c r="B660" s="94" t="s">
        <v>7357</v>
      </c>
      <c r="D660" s="94" t="s">
        <v>47</v>
      </c>
      <c r="E660" s="94" t="s">
        <v>87</v>
      </c>
      <c r="F660" s="94" t="s">
        <v>22</v>
      </c>
      <c r="G660" s="94" t="s">
        <v>1595</v>
      </c>
      <c r="H660" s="94" t="s">
        <v>1547</v>
      </c>
      <c r="I660" s="95">
        <v>30</v>
      </c>
      <c r="J660" s="95" t="s">
        <v>52</v>
      </c>
      <c r="K660" s="95">
        <v>0</v>
      </c>
      <c r="L660" s="94" t="str">
        <f t="shared" si="35"/>
        <v>M-28/-Fly As-30-Gen-0</v>
      </c>
      <c r="M660" s="94" t="s">
        <v>1598</v>
      </c>
      <c r="N660" s="94" t="s">
        <v>172</v>
      </c>
      <c r="O660" s="96"/>
      <c r="P660" s="95">
        <v>1</v>
      </c>
      <c r="Q660" s="97">
        <f t="shared" si="37"/>
        <v>0.14503669799999999</v>
      </c>
      <c r="R660" s="97">
        <v>0.113086698</v>
      </c>
      <c r="S660" s="97">
        <f t="shared" si="36"/>
        <v>3.1949999999999999E-2</v>
      </c>
      <c r="T660" s="96"/>
      <c r="U660" s="95">
        <v>300</v>
      </c>
      <c r="W660" s="99"/>
      <c r="X660" s="99"/>
      <c r="Y660" s="145" t="s">
        <v>61</v>
      </c>
      <c r="Z660" s="96"/>
      <c r="AA660" s="96"/>
      <c r="AB660" s="96" t="s">
        <v>96</v>
      </c>
      <c r="AC660" s="94" t="s">
        <v>980</v>
      </c>
      <c r="AD660" s="130" t="s">
        <v>981</v>
      </c>
      <c r="AE660" s="127">
        <v>44251</v>
      </c>
      <c r="AF660" s="94" t="s">
        <v>56</v>
      </c>
    </row>
    <row r="661" spans="1:32" x14ac:dyDescent="0.3">
      <c r="A661" s="94" t="s">
        <v>1599</v>
      </c>
      <c r="B661" s="94" t="s">
        <v>7357</v>
      </c>
      <c r="D661" s="94" t="s">
        <v>47</v>
      </c>
      <c r="E661" s="94" t="s">
        <v>87</v>
      </c>
      <c r="F661" s="94" t="s">
        <v>22</v>
      </c>
      <c r="G661" s="94" t="s">
        <v>1595</v>
      </c>
      <c r="H661" s="94" t="s">
        <v>1547</v>
      </c>
      <c r="I661" s="95">
        <v>40</v>
      </c>
      <c r="J661" s="95" t="s">
        <v>52</v>
      </c>
      <c r="K661" s="95">
        <v>0</v>
      </c>
      <c r="L661" s="94" t="str">
        <f t="shared" si="35"/>
        <v>M-28/-Fly As-40-Gen-0</v>
      </c>
      <c r="M661" s="94" t="s">
        <v>1599</v>
      </c>
      <c r="N661" s="94" t="s">
        <v>172</v>
      </c>
      <c r="O661" s="96"/>
      <c r="P661" s="95">
        <v>1</v>
      </c>
      <c r="Q661" s="97">
        <f t="shared" si="37"/>
        <v>0.130586908</v>
      </c>
      <c r="R661" s="97">
        <v>9.8636907999999995E-2</v>
      </c>
      <c r="S661" s="97">
        <f t="shared" si="36"/>
        <v>3.1949999999999999E-2</v>
      </c>
      <c r="T661" s="96"/>
      <c r="U661" s="95">
        <v>300</v>
      </c>
      <c r="W661" s="99"/>
      <c r="X661" s="99"/>
      <c r="Y661" s="145" t="s">
        <v>61</v>
      </c>
      <c r="Z661" s="96"/>
      <c r="AA661" s="96"/>
      <c r="AB661" s="96" t="s">
        <v>96</v>
      </c>
      <c r="AC661" s="94" t="s">
        <v>980</v>
      </c>
      <c r="AD661" s="130" t="s">
        <v>984</v>
      </c>
      <c r="AE661" s="127">
        <v>44251</v>
      </c>
      <c r="AF661" s="94" t="s">
        <v>56</v>
      </c>
    </row>
    <row r="662" spans="1:32" x14ac:dyDescent="0.3">
      <c r="A662" s="94" t="s">
        <v>1600</v>
      </c>
      <c r="B662" s="94" t="s">
        <v>7357</v>
      </c>
      <c r="D662" s="94" t="s">
        <v>47</v>
      </c>
      <c r="E662" s="94" t="s">
        <v>87</v>
      </c>
      <c r="F662" s="94" t="s">
        <v>22</v>
      </c>
      <c r="G662" s="94" t="s">
        <v>1595</v>
      </c>
      <c r="H662" s="94" t="s">
        <v>1551</v>
      </c>
      <c r="I662" s="95">
        <v>25</v>
      </c>
      <c r="J662" s="95" t="s">
        <v>52</v>
      </c>
      <c r="K662" s="95">
        <v>0</v>
      </c>
      <c r="L662" s="94" t="str">
        <f t="shared" si="35"/>
        <v>M-28/-GGBS-25-Gen-0</v>
      </c>
      <c r="M662" s="94" t="s">
        <v>1600</v>
      </c>
      <c r="N662" s="94" t="s">
        <v>172</v>
      </c>
      <c r="O662" s="96"/>
      <c r="P662" s="95">
        <v>1</v>
      </c>
      <c r="Q662" s="97">
        <f t="shared" si="37"/>
        <v>0.13929227983831372</v>
      </c>
      <c r="R662" s="97">
        <v>0.10734227983831372</v>
      </c>
      <c r="S662" s="97">
        <f t="shared" si="36"/>
        <v>3.1949999999999999E-2</v>
      </c>
      <c r="T662" s="96"/>
      <c r="U662" s="95">
        <v>300</v>
      </c>
      <c r="W662" s="99"/>
      <c r="X662" s="99"/>
      <c r="Y662" s="145" t="s">
        <v>61</v>
      </c>
      <c r="Z662" s="96"/>
      <c r="AA662" s="96"/>
      <c r="AB662" s="96" t="s">
        <v>96</v>
      </c>
      <c r="AC662" s="94" t="s">
        <v>980</v>
      </c>
      <c r="AD662" s="130" t="s">
        <v>987</v>
      </c>
      <c r="AE662" s="127">
        <v>44251</v>
      </c>
      <c r="AF662" s="94" t="s">
        <v>56</v>
      </c>
    </row>
    <row r="663" spans="1:32" x14ac:dyDescent="0.3">
      <c r="A663" s="94" t="s">
        <v>1601</v>
      </c>
      <c r="B663" s="94" t="s">
        <v>7357</v>
      </c>
      <c r="D663" s="94" t="s">
        <v>47</v>
      </c>
      <c r="E663" s="94" t="s">
        <v>87</v>
      </c>
      <c r="F663" s="94" t="s">
        <v>22</v>
      </c>
      <c r="G663" s="94" t="s">
        <v>1595</v>
      </c>
      <c r="H663" s="94" t="s">
        <v>1551</v>
      </c>
      <c r="I663" s="95">
        <v>50</v>
      </c>
      <c r="J663" s="95" t="s">
        <v>52</v>
      </c>
      <c r="K663" s="95">
        <v>0</v>
      </c>
      <c r="L663" s="94" t="str">
        <f t="shared" si="35"/>
        <v>M-28/-GGBS-50-Gen-0</v>
      </c>
      <c r="M663" s="94" t="s">
        <v>1601</v>
      </c>
      <c r="N663" s="94" t="s">
        <v>172</v>
      </c>
      <c r="O663" s="96"/>
      <c r="P663" s="95">
        <v>1</v>
      </c>
      <c r="Q663" s="97">
        <f t="shared" si="37"/>
        <v>0.10986913408556487</v>
      </c>
      <c r="R663" s="97">
        <v>7.7919134085564862E-2</v>
      </c>
      <c r="S663" s="97">
        <f t="shared" si="36"/>
        <v>3.1949999999999999E-2</v>
      </c>
      <c r="T663" s="96"/>
      <c r="U663" s="95">
        <v>300</v>
      </c>
      <c r="W663" s="99"/>
      <c r="X663" s="99"/>
      <c r="Y663" s="145" t="s">
        <v>61</v>
      </c>
      <c r="Z663" s="96"/>
      <c r="AA663" s="96"/>
      <c r="AB663" s="96" t="s">
        <v>96</v>
      </c>
      <c r="AC663" s="94" t="s">
        <v>980</v>
      </c>
      <c r="AD663" s="130" t="s">
        <v>990</v>
      </c>
      <c r="AE663" s="127">
        <v>44251</v>
      </c>
      <c r="AF663" s="94" t="s">
        <v>56</v>
      </c>
    </row>
    <row r="664" spans="1:32" x14ac:dyDescent="0.3">
      <c r="A664" s="94" t="s">
        <v>1602</v>
      </c>
      <c r="B664" s="94" t="s">
        <v>7357</v>
      </c>
      <c r="D664" s="94" t="s">
        <v>47</v>
      </c>
      <c r="E664" s="94" t="s">
        <v>87</v>
      </c>
      <c r="F664" s="94" t="s">
        <v>22</v>
      </c>
      <c r="G664" s="94" t="s">
        <v>1595</v>
      </c>
      <c r="H664" s="94" t="s">
        <v>1551</v>
      </c>
      <c r="I664" s="95">
        <v>70</v>
      </c>
      <c r="J664" s="95" t="s">
        <v>52</v>
      </c>
      <c r="K664" s="95">
        <v>0</v>
      </c>
      <c r="L664" s="94" t="str">
        <f t="shared" si="35"/>
        <v>M-28/-GGBS-70-Gen-0</v>
      </c>
      <c r="M664" s="94" t="s">
        <v>1602</v>
      </c>
      <c r="N664" s="94" t="s">
        <v>172</v>
      </c>
      <c r="O664" s="96"/>
      <c r="P664" s="95">
        <v>1</v>
      </c>
      <c r="Q664" s="97">
        <f t="shared" si="37"/>
        <v>9.0383276133133045E-2</v>
      </c>
      <c r="R664" s="97">
        <v>5.8433276133133052E-2</v>
      </c>
      <c r="S664" s="97">
        <f t="shared" si="36"/>
        <v>3.1949999999999999E-2</v>
      </c>
      <c r="T664" s="96"/>
      <c r="U664" s="95">
        <v>300</v>
      </c>
      <c r="W664" s="99"/>
      <c r="X664" s="99"/>
      <c r="Y664" s="145" t="s">
        <v>61</v>
      </c>
      <c r="Z664" s="96"/>
      <c r="AA664" s="96"/>
      <c r="AB664" s="96" t="s">
        <v>96</v>
      </c>
      <c r="AC664" s="94" t="s">
        <v>980</v>
      </c>
      <c r="AD664" s="130" t="s">
        <v>993</v>
      </c>
      <c r="AE664" s="127">
        <v>44251</v>
      </c>
      <c r="AF664" s="94" t="s">
        <v>56</v>
      </c>
    </row>
    <row r="665" spans="1:32" x14ac:dyDescent="0.3">
      <c r="A665" s="94" t="s">
        <v>1604</v>
      </c>
      <c r="B665" s="94" t="s">
        <v>7357</v>
      </c>
      <c r="D665" s="94" t="s">
        <v>47</v>
      </c>
      <c r="E665" s="94" t="s">
        <v>87</v>
      </c>
      <c r="F665" s="94" t="s">
        <v>22</v>
      </c>
      <c r="G665" s="94" t="s">
        <v>1603</v>
      </c>
      <c r="H665" s="94" t="s">
        <v>1545</v>
      </c>
      <c r="I665" s="95">
        <v>0</v>
      </c>
      <c r="J665" s="95" t="s">
        <v>52</v>
      </c>
      <c r="K665" s="95">
        <v>0</v>
      </c>
      <c r="L665" s="94" t="str">
        <f t="shared" si="35"/>
        <v>M-32/-CEM I-0-Gen-0</v>
      </c>
      <c r="M665" s="94" t="s">
        <v>1604</v>
      </c>
      <c r="N665" s="94" t="s">
        <v>172</v>
      </c>
      <c r="O665" s="96"/>
      <c r="P665" s="95">
        <v>1</v>
      </c>
      <c r="Q665" s="97">
        <f t="shared" si="37"/>
        <v>0.18095</v>
      </c>
      <c r="R665" s="97">
        <v>0.14899999999999999</v>
      </c>
      <c r="S665" s="97">
        <f t="shared" si="36"/>
        <v>3.1949999999999999E-2</v>
      </c>
      <c r="T665" s="96"/>
      <c r="U665" s="95">
        <v>300</v>
      </c>
      <c r="W665" s="99"/>
      <c r="X665" s="99"/>
      <c r="Y665" s="145" t="s">
        <v>61</v>
      </c>
      <c r="Z665" s="96"/>
      <c r="AA665" s="96"/>
      <c r="AB665" s="96" t="s">
        <v>96</v>
      </c>
      <c r="AC665" s="94" t="s">
        <v>980</v>
      </c>
      <c r="AD665" s="130" t="s">
        <v>996</v>
      </c>
      <c r="AE665" s="127">
        <v>44251</v>
      </c>
      <c r="AF665" s="94" t="s">
        <v>56</v>
      </c>
    </row>
    <row r="666" spans="1:32" x14ac:dyDescent="0.3">
      <c r="A666" s="94" t="s">
        <v>1605</v>
      </c>
      <c r="B666" s="94" t="s">
        <v>7357</v>
      </c>
      <c r="D666" s="94" t="s">
        <v>47</v>
      </c>
      <c r="E666" s="94" t="s">
        <v>87</v>
      </c>
      <c r="F666" s="94" t="s">
        <v>22</v>
      </c>
      <c r="G666" s="94" t="s">
        <v>1603</v>
      </c>
      <c r="H666" s="94" t="s">
        <v>1547</v>
      </c>
      <c r="I666" s="95">
        <v>15</v>
      </c>
      <c r="J666" s="95" t="s">
        <v>52</v>
      </c>
      <c r="K666" s="95">
        <v>0</v>
      </c>
      <c r="L666" s="94" t="str">
        <f t="shared" si="35"/>
        <v>M-32/-Fly As-15-Gen-0</v>
      </c>
      <c r="M666" s="94" t="s">
        <v>1605</v>
      </c>
      <c r="N666" s="94" t="s">
        <v>172</v>
      </c>
      <c r="O666" s="96"/>
      <c r="P666" s="95">
        <v>1</v>
      </c>
      <c r="Q666" s="97">
        <f t="shared" si="37"/>
        <v>0.17102910600000001</v>
      </c>
      <c r="R666" s="97">
        <v>0.13907910600000001</v>
      </c>
      <c r="S666" s="97">
        <f t="shared" si="36"/>
        <v>3.1949999999999999E-2</v>
      </c>
      <c r="T666" s="96"/>
      <c r="U666" s="95">
        <v>300</v>
      </c>
      <c r="W666" s="99"/>
      <c r="X666" s="99"/>
      <c r="Y666" s="145" t="s">
        <v>61</v>
      </c>
      <c r="Z666" s="96"/>
      <c r="AA666" s="96"/>
      <c r="AB666" s="96" t="s">
        <v>96</v>
      </c>
      <c r="AC666" s="94" t="s">
        <v>980</v>
      </c>
      <c r="AD666" s="130" t="s">
        <v>999</v>
      </c>
      <c r="AE666" s="127">
        <v>44251</v>
      </c>
      <c r="AF666" s="94" t="s">
        <v>56</v>
      </c>
    </row>
    <row r="667" spans="1:32" x14ac:dyDescent="0.3">
      <c r="A667" s="94" t="s">
        <v>1606</v>
      </c>
      <c r="B667" s="94" t="s">
        <v>7357</v>
      </c>
      <c r="D667" s="94" t="s">
        <v>47</v>
      </c>
      <c r="E667" s="94" t="s">
        <v>87</v>
      </c>
      <c r="F667" s="94" t="s">
        <v>22</v>
      </c>
      <c r="G667" s="94" t="s">
        <v>1603</v>
      </c>
      <c r="H667" s="94" t="s">
        <v>1547</v>
      </c>
      <c r="I667" s="95">
        <v>30</v>
      </c>
      <c r="J667" s="95" t="s">
        <v>52</v>
      </c>
      <c r="K667" s="95">
        <v>0</v>
      </c>
      <c r="L667" s="94" t="str">
        <f t="shared" si="35"/>
        <v>M-32/-Fly As-30-Gen-0</v>
      </c>
      <c r="M667" s="94" t="s">
        <v>1606</v>
      </c>
      <c r="N667" s="94" t="s">
        <v>172</v>
      </c>
      <c r="O667" s="96"/>
      <c r="P667" s="95">
        <v>1</v>
      </c>
      <c r="Q667" s="97">
        <f t="shared" si="37"/>
        <v>0.15708254500000002</v>
      </c>
      <c r="R667" s="97">
        <v>0.12513254500000001</v>
      </c>
      <c r="S667" s="97">
        <f t="shared" si="36"/>
        <v>3.1949999999999999E-2</v>
      </c>
      <c r="T667" s="96"/>
      <c r="U667" s="95">
        <v>300</v>
      </c>
      <c r="W667" s="99"/>
      <c r="X667" s="99"/>
      <c r="Y667" s="145" t="s">
        <v>61</v>
      </c>
      <c r="Z667" s="96"/>
      <c r="AA667" s="96"/>
      <c r="AB667" s="96" t="s">
        <v>96</v>
      </c>
      <c r="AC667" s="94" t="s">
        <v>980</v>
      </c>
      <c r="AD667" s="130" t="s">
        <v>1002</v>
      </c>
      <c r="AE667" s="127">
        <v>44251</v>
      </c>
      <c r="AF667" s="94" t="s">
        <v>56</v>
      </c>
    </row>
    <row r="668" spans="1:32" x14ac:dyDescent="0.3">
      <c r="A668" s="94" t="s">
        <v>1607</v>
      </c>
      <c r="B668" s="94" t="s">
        <v>7357</v>
      </c>
      <c r="D668" s="94" t="s">
        <v>47</v>
      </c>
      <c r="E668" s="94" t="s">
        <v>87</v>
      </c>
      <c r="F668" s="94" t="s">
        <v>22</v>
      </c>
      <c r="G668" s="94" t="s">
        <v>1603</v>
      </c>
      <c r="H668" s="94" t="s">
        <v>1547</v>
      </c>
      <c r="I668" s="95">
        <v>40</v>
      </c>
      <c r="J668" s="95" t="s">
        <v>52</v>
      </c>
      <c r="K668" s="95">
        <v>0</v>
      </c>
      <c r="L668" s="94" t="str">
        <f t="shared" si="35"/>
        <v>M-32/-Fly As-40-Gen-0</v>
      </c>
      <c r="M668" s="94" t="s">
        <v>1607</v>
      </c>
      <c r="N668" s="94" t="s">
        <v>172</v>
      </c>
      <c r="O668" s="96"/>
      <c r="P668" s="95">
        <v>1</v>
      </c>
      <c r="Q668" s="97">
        <f t="shared" si="37"/>
        <v>0.14089878</v>
      </c>
      <c r="R668" s="97">
        <v>0.10894878</v>
      </c>
      <c r="S668" s="97">
        <f t="shared" si="36"/>
        <v>3.1949999999999999E-2</v>
      </c>
      <c r="T668" s="96"/>
      <c r="U668" s="95">
        <v>300</v>
      </c>
      <c r="W668" s="99"/>
      <c r="X668" s="99"/>
      <c r="Y668" s="145" t="s">
        <v>61</v>
      </c>
      <c r="Z668" s="96"/>
      <c r="AA668" s="96"/>
      <c r="AB668" s="96" t="s">
        <v>96</v>
      </c>
      <c r="AC668" s="94" t="s">
        <v>980</v>
      </c>
      <c r="AD668" s="130" t="s">
        <v>1005</v>
      </c>
      <c r="AE668" s="127">
        <v>44251</v>
      </c>
      <c r="AF668" s="94" t="s">
        <v>56</v>
      </c>
    </row>
    <row r="669" spans="1:32" x14ac:dyDescent="0.3">
      <c r="A669" s="94" t="s">
        <v>1608</v>
      </c>
      <c r="B669" s="94" t="s">
        <v>7357</v>
      </c>
      <c r="D669" s="94" t="s">
        <v>47</v>
      </c>
      <c r="E669" s="94" t="s">
        <v>87</v>
      </c>
      <c r="F669" s="94" t="s">
        <v>22</v>
      </c>
      <c r="G669" s="94" t="s">
        <v>1603</v>
      </c>
      <c r="H669" s="94" t="s">
        <v>1551</v>
      </c>
      <c r="I669" s="95">
        <v>25</v>
      </c>
      <c r="J669" s="95" t="s">
        <v>52</v>
      </c>
      <c r="K669" s="95">
        <v>0</v>
      </c>
      <c r="L669" s="94" t="str">
        <f t="shared" si="35"/>
        <v>M-32/-GGBS-25-Gen-0</v>
      </c>
      <c r="M669" s="94" t="s">
        <v>1608</v>
      </c>
      <c r="N669" s="94" t="s">
        <v>172</v>
      </c>
      <c r="O669" s="96"/>
      <c r="P669" s="95">
        <v>1</v>
      </c>
      <c r="Q669" s="97">
        <f t="shared" si="37"/>
        <v>0.15230169454015377</v>
      </c>
      <c r="R669" s="97">
        <v>0.12035169454015378</v>
      </c>
      <c r="S669" s="97">
        <f t="shared" si="36"/>
        <v>3.1949999999999999E-2</v>
      </c>
      <c r="T669" s="96"/>
      <c r="U669" s="95">
        <v>300</v>
      </c>
      <c r="W669" s="99"/>
      <c r="X669" s="99"/>
      <c r="Y669" s="145" t="s">
        <v>61</v>
      </c>
      <c r="Z669" s="96"/>
      <c r="AA669" s="96"/>
      <c r="AB669" s="96" t="s">
        <v>96</v>
      </c>
      <c r="AC669" s="94" t="s">
        <v>980</v>
      </c>
      <c r="AD669" s="130" t="s">
        <v>1008</v>
      </c>
      <c r="AE669" s="127">
        <v>44251</v>
      </c>
      <c r="AF669" s="94" t="s">
        <v>56</v>
      </c>
    </row>
    <row r="670" spans="1:32" x14ac:dyDescent="0.3">
      <c r="A670" s="94" t="s">
        <v>1609</v>
      </c>
      <c r="B670" s="94" t="s">
        <v>7357</v>
      </c>
      <c r="D670" s="94" t="s">
        <v>47</v>
      </c>
      <c r="E670" s="94" t="s">
        <v>87</v>
      </c>
      <c r="F670" s="94" t="s">
        <v>22</v>
      </c>
      <c r="G670" s="94" t="s">
        <v>1603</v>
      </c>
      <c r="H670" s="94" t="s">
        <v>1551</v>
      </c>
      <c r="I670" s="95">
        <v>50</v>
      </c>
      <c r="J670" s="95" t="s">
        <v>52</v>
      </c>
      <c r="K670" s="95">
        <v>0</v>
      </c>
      <c r="L670" s="94" t="str">
        <f t="shared" si="35"/>
        <v>M-32/-GGBS-50-Gen-0</v>
      </c>
      <c r="M670" s="94" t="s">
        <v>1609</v>
      </c>
      <c r="N670" s="94" t="s">
        <v>172</v>
      </c>
      <c r="O670" s="96"/>
      <c r="P670" s="95">
        <v>1</v>
      </c>
      <c r="Q670" s="97">
        <f t="shared" si="37"/>
        <v>0.1207520165223431</v>
      </c>
      <c r="R670" s="97">
        <v>8.8802016522343097E-2</v>
      </c>
      <c r="S670" s="97">
        <f t="shared" si="36"/>
        <v>3.1949999999999999E-2</v>
      </c>
      <c r="T670" s="96"/>
      <c r="U670" s="95">
        <v>300</v>
      </c>
      <c r="W670" s="99"/>
      <c r="X670" s="99"/>
      <c r="Y670" s="145" t="s">
        <v>61</v>
      </c>
      <c r="Z670" s="96"/>
      <c r="AA670" s="96"/>
      <c r="AB670" s="96" t="s">
        <v>96</v>
      </c>
      <c r="AC670" s="94" t="s">
        <v>980</v>
      </c>
      <c r="AD670" s="130" t="s">
        <v>1011</v>
      </c>
      <c r="AE670" s="127">
        <v>44251</v>
      </c>
      <c r="AF670" s="94" t="s">
        <v>56</v>
      </c>
    </row>
    <row r="671" spans="1:32" x14ac:dyDescent="0.3">
      <c r="A671" s="94" t="s">
        <v>1610</v>
      </c>
      <c r="B671" s="94" t="s">
        <v>7357</v>
      </c>
      <c r="D671" s="94" t="s">
        <v>47</v>
      </c>
      <c r="E671" s="94" t="s">
        <v>87</v>
      </c>
      <c r="F671" s="94" t="s">
        <v>22</v>
      </c>
      <c r="G671" s="94" t="s">
        <v>1603</v>
      </c>
      <c r="H671" s="94" t="s">
        <v>1551</v>
      </c>
      <c r="I671" s="95">
        <v>70</v>
      </c>
      <c r="J671" s="95" t="s">
        <v>52</v>
      </c>
      <c r="K671" s="95">
        <v>0</v>
      </c>
      <c r="L671" s="94" t="str">
        <f t="shared" si="35"/>
        <v>M-32/-GGBS-70-Gen-0</v>
      </c>
      <c r="M671" s="94" t="s">
        <v>1610</v>
      </c>
      <c r="N671" s="94" t="s">
        <v>172</v>
      </c>
      <c r="O671" s="96"/>
      <c r="P671" s="95">
        <v>1</v>
      </c>
      <c r="Q671" s="97">
        <f t="shared" si="37"/>
        <v>9.5364754513724836E-2</v>
      </c>
      <c r="R671" s="97">
        <v>6.341475451372483E-2</v>
      </c>
      <c r="S671" s="97">
        <f t="shared" si="36"/>
        <v>3.1949999999999999E-2</v>
      </c>
      <c r="T671" s="96"/>
      <c r="U671" s="95">
        <v>300</v>
      </c>
      <c r="W671" s="99"/>
      <c r="X671" s="99"/>
      <c r="Y671" s="145" t="s">
        <v>61</v>
      </c>
      <c r="Z671" s="96"/>
      <c r="AA671" s="96"/>
      <c r="AB671" s="96" t="s">
        <v>96</v>
      </c>
      <c r="AC671" s="94" t="s">
        <v>980</v>
      </c>
      <c r="AD671" s="130" t="s">
        <v>1014</v>
      </c>
      <c r="AE671" s="127">
        <v>44251</v>
      </c>
      <c r="AF671" s="94" t="s">
        <v>56</v>
      </c>
    </row>
    <row r="672" spans="1:32" x14ac:dyDescent="0.3">
      <c r="A672" s="94" t="s">
        <v>1612</v>
      </c>
      <c r="B672" s="94" t="s">
        <v>7357</v>
      </c>
      <c r="D672" s="94" t="s">
        <v>47</v>
      </c>
      <c r="E672" s="94" t="s">
        <v>87</v>
      </c>
      <c r="F672" s="94" t="s">
        <v>22</v>
      </c>
      <c r="G672" s="94" t="s">
        <v>1611</v>
      </c>
      <c r="H672" s="94" t="s">
        <v>1545</v>
      </c>
      <c r="I672" s="95">
        <v>0</v>
      </c>
      <c r="J672" s="95" t="s">
        <v>52</v>
      </c>
      <c r="K672" s="95">
        <v>0</v>
      </c>
      <c r="L672" s="94" t="str">
        <f t="shared" si="35"/>
        <v>M-35/-CEM I-0-Gen-0</v>
      </c>
      <c r="M672" s="94" t="s">
        <v>1612</v>
      </c>
      <c r="N672" s="94" t="s">
        <v>172</v>
      </c>
      <c r="O672" s="96"/>
      <c r="P672" s="95">
        <v>1</v>
      </c>
      <c r="Q672" s="97">
        <f t="shared" si="37"/>
        <v>0.19295000000000001</v>
      </c>
      <c r="R672" s="97">
        <v>0.161</v>
      </c>
      <c r="S672" s="97">
        <f t="shared" si="36"/>
        <v>3.1949999999999999E-2</v>
      </c>
      <c r="T672" s="96"/>
      <c r="U672" s="95">
        <v>300</v>
      </c>
      <c r="W672" s="99"/>
      <c r="X672" s="99"/>
      <c r="Y672" s="145" t="s">
        <v>61</v>
      </c>
      <c r="Z672" s="96"/>
      <c r="AA672" s="96"/>
      <c r="AB672" s="96" t="s">
        <v>96</v>
      </c>
      <c r="AC672" s="94" t="s">
        <v>980</v>
      </c>
      <c r="AD672" s="130" t="s">
        <v>1017</v>
      </c>
      <c r="AE672" s="127">
        <v>44251</v>
      </c>
      <c r="AF672" s="94" t="s">
        <v>56</v>
      </c>
    </row>
    <row r="673" spans="1:32" x14ac:dyDescent="0.3">
      <c r="A673" s="94" t="s">
        <v>1613</v>
      </c>
      <c r="B673" s="94" t="s">
        <v>7357</v>
      </c>
      <c r="D673" s="94" t="s">
        <v>47</v>
      </c>
      <c r="E673" s="94" t="s">
        <v>87</v>
      </c>
      <c r="F673" s="94" t="s">
        <v>22</v>
      </c>
      <c r="G673" s="94" t="s">
        <v>1611</v>
      </c>
      <c r="H673" s="94" t="s">
        <v>1547</v>
      </c>
      <c r="I673" s="95">
        <v>15</v>
      </c>
      <c r="J673" s="95" t="s">
        <v>52</v>
      </c>
      <c r="K673" s="95">
        <v>0</v>
      </c>
      <c r="L673" s="94" t="str">
        <f t="shared" si="35"/>
        <v>M-35/-Fly As-15-Gen-0</v>
      </c>
      <c r="M673" s="94" t="s">
        <v>1613</v>
      </c>
      <c r="N673" s="94" t="s">
        <v>172</v>
      </c>
      <c r="O673" s="96"/>
      <c r="P673" s="95">
        <v>1</v>
      </c>
      <c r="Q673" s="97">
        <f t="shared" si="37"/>
        <v>0.18048847400000001</v>
      </c>
      <c r="R673" s="97">
        <v>0.148538474</v>
      </c>
      <c r="S673" s="97">
        <f t="shared" si="36"/>
        <v>3.1949999999999999E-2</v>
      </c>
      <c r="T673" s="96"/>
      <c r="U673" s="95">
        <v>300</v>
      </c>
      <c r="W673" s="99"/>
      <c r="X673" s="99"/>
      <c r="Y673" s="145" t="s">
        <v>61</v>
      </c>
      <c r="Z673" s="96"/>
      <c r="AA673" s="96"/>
      <c r="AB673" s="96" t="s">
        <v>96</v>
      </c>
      <c r="AC673" s="94" t="s">
        <v>980</v>
      </c>
      <c r="AD673" s="130" t="s">
        <v>1020</v>
      </c>
      <c r="AE673" s="127">
        <v>44251</v>
      </c>
      <c r="AF673" s="94" t="s">
        <v>56</v>
      </c>
    </row>
    <row r="674" spans="1:32" x14ac:dyDescent="0.3">
      <c r="A674" s="94" t="s">
        <v>1614</v>
      </c>
      <c r="B674" s="94" t="s">
        <v>7357</v>
      </c>
      <c r="D674" s="94" t="s">
        <v>47</v>
      </c>
      <c r="E674" s="94" t="s">
        <v>87</v>
      </c>
      <c r="F674" s="94" t="s">
        <v>22</v>
      </c>
      <c r="G674" s="94" t="s">
        <v>1611</v>
      </c>
      <c r="H674" s="94" t="s">
        <v>1547</v>
      </c>
      <c r="I674" s="95">
        <v>30</v>
      </c>
      <c r="J674" s="95" t="s">
        <v>52</v>
      </c>
      <c r="K674" s="95">
        <v>0</v>
      </c>
      <c r="L674" s="94" t="str">
        <f t="shared" si="35"/>
        <v>M-35/-Fly As-30-Gen-0</v>
      </c>
      <c r="M674" s="94" t="s">
        <v>1614</v>
      </c>
      <c r="N674" s="94" t="s">
        <v>172</v>
      </c>
      <c r="O674" s="96"/>
      <c r="P674" s="95">
        <v>1</v>
      </c>
      <c r="Q674" s="97">
        <f t="shared" si="37"/>
        <v>0.16467688</v>
      </c>
      <c r="R674" s="97">
        <v>0.13272687999999999</v>
      </c>
      <c r="S674" s="97">
        <f t="shared" si="36"/>
        <v>3.1949999999999999E-2</v>
      </c>
      <c r="T674" s="96"/>
      <c r="U674" s="95">
        <v>300</v>
      </c>
      <c r="W674" s="99"/>
      <c r="X674" s="99"/>
      <c r="Y674" s="145" t="s">
        <v>61</v>
      </c>
      <c r="Z674" s="96"/>
      <c r="AA674" s="96"/>
      <c r="AB674" s="96" t="s">
        <v>96</v>
      </c>
      <c r="AC674" s="94" t="s">
        <v>980</v>
      </c>
      <c r="AD674" s="130" t="s">
        <v>1023</v>
      </c>
      <c r="AE674" s="127">
        <v>44251</v>
      </c>
      <c r="AF674" s="94" t="s">
        <v>56</v>
      </c>
    </row>
    <row r="675" spans="1:32" x14ac:dyDescent="0.3">
      <c r="A675" s="94" t="s">
        <v>1615</v>
      </c>
      <c r="B675" s="94" t="s">
        <v>7357</v>
      </c>
      <c r="D675" s="94" t="s">
        <v>47</v>
      </c>
      <c r="E675" s="94" t="s">
        <v>87</v>
      </c>
      <c r="F675" s="94" t="s">
        <v>22</v>
      </c>
      <c r="G675" s="94" t="s">
        <v>1611</v>
      </c>
      <c r="H675" s="94" t="s">
        <v>1547</v>
      </c>
      <c r="I675" s="95">
        <v>40</v>
      </c>
      <c r="J675" s="95" t="s">
        <v>52</v>
      </c>
      <c r="K675" s="95">
        <v>0</v>
      </c>
      <c r="L675" s="94" t="str">
        <f t="shared" si="35"/>
        <v>M-35/-Fly As-40-Gen-0</v>
      </c>
      <c r="M675" s="94" t="s">
        <v>1615</v>
      </c>
      <c r="N675" s="94" t="s">
        <v>172</v>
      </c>
      <c r="O675" s="96"/>
      <c r="P675" s="95">
        <v>1</v>
      </c>
      <c r="Q675" s="97">
        <f t="shared" si="37"/>
        <v>0.14739493100000001</v>
      </c>
      <c r="R675" s="97">
        <v>0.115444931</v>
      </c>
      <c r="S675" s="97">
        <f t="shared" si="36"/>
        <v>3.1949999999999999E-2</v>
      </c>
      <c r="T675" s="96"/>
      <c r="U675" s="95">
        <v>300</v>
      </c>
      <c r="W675" s="99"/>
      <c r="X675" s="99"/>
      <c r="Y675" s="145" t="s">
        <v>61</v>
      </c>
      <c r="Z675" s="96"/>
      <c r="AA675" s="96"/>
      <c r="AB675" s="96" t="s">
        <v>96</v>
      </c>
      <c r="AC675" s="94" t="s">
        <v>980</v>
      </c>
      <c r="AD675" s="130" t="s">
        <v>1025</v>
      </c>
      <c r="AE675" s="127">
        <v>44251</v>
      </c>
      <c r="AF675" s="94" t="s">
        <v>56</v>
      </c>
    </row>
    <row r="676" spans="1:32" x14ac:dyDescent="0.3">
      <c r="A676" s="94" t="s">
        <v>1616</v>
      </c>
      <c r="B676" s="94" t="s">
        <v>7357</v>
      </c>
      <c r="D676" s="94" t="s">
        <v>47</v>
      </c>
      <c r="E676" s="94" t="s">
        <v>87</v>
      </c>
      <c r="F676" s="94" t="s">
        <v>22</v>
      </c>
      <c r="G676" s="94" t="s">
        <v>1611</v>
      </c>
      <c r="H676" s="94" t="s">
        <v>1551</v>
      </c>
      <c r="I676" s="95">
        <v>25</v>
      </c>
      <c r="J676" s="95" t="s">
        <v>52</v>
      </c>
      <c r="K676" s="95">
        <v>0</v>
      </c>
      <c r="L676" s="94" t="str">
        <f t="shared" si="35"/>
        <v>M-35/-GGBS-25-Gen-0</v>
      </c>
      <c r="M676" s="94" t="s">
        <v>1616</v>
      </c>
      <c r="N676" s="94" t="s">
        <v>172</v>
      </c>
      <c r="O676" s="96"/>
      <c r="P676" s="95">
        <v>1</v>
      </c>
      <c r="Q676" s="97">
        <f t="shared" si="37"/>
        <v>0.16131848314980793</v>
      </c>
      <c r="R676" s="97">
        <v>0.12936848314980792</v>
      </c>
      <c r="S676" s="97">
        <f t="shared" si="36"/>
        <v>3.1949999999999999E-2</v>
      </c>
      <c r="T676" s="96"/>
      <c r="U676" s="95">
        <v>300</v>
      </c>
      <c r="W676" s="99"/>
      <c r="X676" s="99"/>
      <c r="Y676" s="145" t="s">
        <v>61</v>
      </c>
      <c r="Z676" s="96"/>
      <c r="AA676" s="96"/>
      <c r="AB676" s="96" t="s">
        <v>96</v>
      </c>
      <c r="AC676" s="94" t="s">
        <v>980</v>
      </c>
      <c r="AD676" s="130" t="s">
        <v>1028</v>
      </c>
      <c r="AE676" s="127">
        <v>44251</v>
      </c>
      <c r="AF676" s="94" t="s">
        <v>56</v>
      </c>
    </row>
    <row r="677" spans="1:32" x14ac:dyDescent="0.3">
      <c r="A677" s="94" t="s">
        <v>1617</v>
      </c>
      <c r="B677" s="94" t="s">
        <v>7357</v>
      </c>
      <c r="D677" s="94" t="s">
        <v>47</v>
      </c>
      <c r="E677" s="94" t="s">
        <v>87</v>
      </c>
      <c r="F677" s="94" t="s">
        <v>22</v>
      </c>
      <c r="G677" s="94" t="s">
        <v>1611</v>
      </c>
      <c r="H677" s="94" t="s">
        <v>1551</v>
      </c>
      <c r="I677" s="95">
        <v>50</v>
      </c>
      <c r="J677" s="95" t="s">
        <v>52</v>
      </c>
      <c r="K677" s="95">
        <v>0</v>
      </c>
      <c r="L677" s="94" t="str">
        <f t="shared" si="35"/>
        <v>M-35/-GGBS-50-Gen-0</v>
      </c>
      <c r="M677" s="94" t="s">
        <v>1617</v>
      </c>
      <c r="N677" s="94" t="s">
        <v>172</v>
      </c>
      <c r="O677" s="96"/>
      <c r="P677" s="95">
        <v>1</v>
      </c>
      <c r="Q677" s="97">
        <f t="shared" si="37"/>
        <v>0.1271740446207856</v>
      </c>
      <c r="R677" s="97">
        <v>9.5224044620785611E-2</v>
      </c>
      <c r="S677" s="97">
        <f t="shared" si="36"/>
        <v>3.1949999999999999E-2</v>
      </c>
      <c r="T677" s="96"/>
      <c r="U677" s="95">
        <v>300</v>
      </c>
      <c r="W677" s="99"/>
      <c r="X677" s="99"/>
      <c r="Y677" s="145" t="s">
        <v>61</v>
      </c>
      <c r="Z677" s="96"/>
      <c r="AA677" s="96"/>
      <c r="AB677" s="96" t="s">
        <v>96</v>
      </c>
      <c r="AC677" s="94" t="s">
        <v>980</v>
      </c>
      <c r="AD677" s="130" t="s">
        <v>1031</v>
      </c>
      <c r="AE677" s="127">
        <v>44251</v>
      </c>
      <c r="AF677" s="94" t="s">
        <v>56</v>
      </c>
    </row>
    <row r="678" spans="1:32" x14ac:dyDescent="0.3">
      <c r="A678" s="94" t="s">
        <v>1618</v>
      </c>
      <c r="B678" s="94" t="s">
        <v>7357</v>
      </c>
      <c r="D678" s="94" t="s">
        <v>47</v>
      </c>
      <c r="E678" s="94" t="s">
        <v>87</v>
      </c>
      <c r="F678" s="94" t="s">
        <v>22</v>
      </c>
      <c r="G678" s="94" t="s">
        <v>1611</v>
      </c>
      <c r="H678" s="94" t="s">
        <v>1551</v>
      </c>
      <c r="I678" s="95">
        <v>70</v>
      </c>
      <c r="J678" s="95" t="s">
        <v>52</v>
      </c>
      <c r="K678" s="95">
        <v>0</v>
      </c>
      <c r="L678" s="94" t="str">
        <f t="shared" ref="L678:L701" si="38">LEFT(E678,1) &amp;  "-" &amp;LEFT(G678,3) &amp;"-" &amp;LEFT(H678,6) &amp;  "-" &amp; LEFT(I678,3)&amp;"-" &amp;LEFT(J678, 3)&amp;"-" &amp;LEFT(K678,1)</f>
        <v>M-35/-GGBS-70-Gen-0</v>
      </c>
      <c r="M678" s="94" t="s">
        <v>1618</v>
      </c>
      <c r="N678" s="94" t="s">
        <v>172</v>
      </c>
      <c r="O678" s="96"/>
      <c r="P678" s="95">
        <v>1</v>
      </c>
      <c r="Q678" s="97">
        <f t="shared" si="37"/>
        <v>9.963417222045709E-2</v>
      </c>
      <c r="R678" s="97">
        <v>6.7684172220457098E-2</v>
      </c>
      <c r="S678" s="97">
        <f t="shared" ref="S678:S701" si="39">((U678*(P678/1000))*0.1065)+((V678*(P678/1000))*0.00903)</f>
        <v>3.1949999999999999E-2</v>
      </c>
      <c r="T678" s="96"/>
      <c r="U678" s="95">
        <v>300</v>
      </c>
      <c r="W678" s="99"/>
      <c r="X678" s="99"/>
      <c r="Y678" s="145" t="s">
        <v>61</v>
      </c>
      <c r="Z678" s="96"/>
      <c r="AA678" s="96"/>
      <c r="AB678" s="96" t="s">
        <v>96</v>
      </c>
      <c r="AC678" s="94" t="s">
        <v>980</v>
      </c>
      <c r="AD678" s="130" t="s">
        <v>1034</v>
      </c>
      <c r="AE678" s="127">
        <v>44251</v>
      </c>
      <c r="AF678" s="94" t="s">
        <v>56</v>
      </c>
    </row>
    <row r="679" spans="1:32" x14ac:dyDescent="0.3">
      <c r="A679" s="94" t="s">
        <v>1620</v>
      </c>
      <c r="B679" s="94" t="s">
        <v>7357</v>
      </c>
      <c r="D679" s="94" t="s">
        <v>47</v>
      </c>
      <c r="E679" s="94" t="s">
        <v>87</v>
      </c>
      <c r="F679" s="94" t="s">
        <v>22</v>
      </c>
      <c r="G679" s="94" t="s">
        <v>1619</v>
      </c>
      <c r="H679" s="94" t="s">
        <v>1545</v>
      </c>
      <c r="I679" s="95">
        <v>0</v>
      </c>
      <c r="J679" s="95" t="s">
        <v>52</v>
      </c>
      <c r="K679" s="95">
        <v>0</v>
      </c>
      <c r="L679" s="94" t="str">
        <f t="shared" si="38"/>
        <v>M-40/-CEM I-0-Gen-0</v>
      </c>
      <c r="M679" s="94" t="s">
        <v>1620</v>
      </c>
      <c r="N679" s="94" t="s">
        <v>172</v>
      </c>
      <c r="O679" s="96"/>
      <c r="P679" s="95">
        <v>1</v>
      </c>
      <c r="Q679" s="97">
        <f t="shared" si="37"/>
        <v>0.20394999999999999</v>
      </c>
      <c r="R679" s="97">
        <v>0.17199999999999999</v>
      </c>
      <c r="S679" s="97">
        <f t="shared" si="39"/>
        <v>3.1949999999999999E-2</v>
      </c>
      <c r="T679" s="96"/>
      <c r="U679" s="95">
        <v>300</v>
      </c>
      <c r="W679" s="99"/>
      <c r="X679" s="99"/>
      <c r="Y679" s="145" t="s">
        <v>61</v>
      </c>
      <c r="Z679" s="96"/>
      <c r="AA679" s="96"/>
      <c r="AB679" s="96" t="s">
        <v>96</v>
      </c>
      <c r="AC679" s="94" t="s">
        <v>980</v>
      </c>
      <c r="AD679" s="130" t="s">
        <v>1037</v>
      </c>
      <c r="AE679" s="127">
        <v>44251</v>
      </c>
      <c r="AF679" s="94" t="s">
        <v>56</v>
      </c>
    </row>
    <row r="680" spans="1:32" x14ac:dyDescent="0.3">
      <c r="A680" s="94" t="s">
        <v>1621</v>
      </c>
      <c r="B680" s="94" t="s">
        <v>7357</v>
      </c>
      <c r="D680" s="94" t="s">
        <v>47</v>
      </c>
      <c r="E680" s="94" t="s">
        <v>87</v>
      </c>
      <c r="F680" s="94" t="s">
        <v>22</v>
      </c>
      <c r="G680" s="94" t="s">
        <v>1619</v>
      </c>
      <c r="H680" s="94" t="s">
        <v>1547</v>
      </c>
      <c r="I680" s="95">
        <v>15</v>
      </c>
      <c r="J680" s="95" t="s">
        <v>52</v>
      </c>
      <c r="K680" s="95">
        <v>0</v>
      </c>
      <c r="L680" s="94" t="str">
        <f t="shared" si="38"/>
        <v>M-40/-Fly As-15-Gen-0</v>
      </c>
      <c r="M680" s="94" t="s">
        <v>1621</v>
      </c>
      <c r="N680" s="94" t="s">
        <v>172</v>
      </c>
      <c r="O680" s="96"/>
      <c r="P680" s="95">
        <v>1</v>
      </c>
      <c r="Q680" s="97">
        <f t="shared" si="37"/>
        <v>0.19092510400000001</v>
      </c>
      <c r="R680" s="97">
        <v>0.15897510400000001</v>
      </c>
      <c r="S680" s="97">
        <f t="shared" si="39"/>
        <v>3.1949999999999999E-2</v>
      </c>
      <c r="T680" s="96"/>
      <c r="U680" s="95">
        <v>300</v>
      </c>
      <c r="W680" s="99"/>
      <c r="X680" s="99"/>
      <c r="Y680" s="145" t="s">
        <v>61</v>
      </c>
      <c r="Z680" s="96"/>
      <c r="AA680" s="96"/>
      <c r="AB680" s="96" t="s">
        <v>96</v>
      </c>
      <c r="AC680" s="94" t="s">
        <v>980</v>
      </c>
      <c r="AD680" s="130" t="s">
        <v>1040</v>
      </c>
      <c r="AE680" s="127">
        <v>44251</v>
      </c>
      <c r="AF680" s="94" t="s">
        <v>56</v>
      </c>
    </row>
    <row r="681" spans="1:32" x14ac:dyDescent="0.3">
      <c r="A681" s="94" t="s">
        <v>1622</v>
      </c>
      <c r="B681" s="94" t="s">
        <v>7357</v>
      </c>
      <c r="D681" s="94" t="s">
        <v>47</v>
      </c>
      <c r="E681" s="94" t="s">
        <v>87</v>
      </c>
      <c r="F681" s="94" t="s">
        <v>22</v>
      </c>
      <c r="G681" s="94" t="s">
        <v>1619</v>
      </c>
      <c r="H681" s="94" t="s">
        <v>1547</v>
      </c>
      <c r="I681" s="95">
        <v>30</v>
      </c>
      <c r="J681" s="95" t="s">
        <v>52</v>
      </c>
      <c r="K681" s="95">
        <v>0</v>
      </c>
      <c r="L681" s="94" t="str">
        <f t="shared" si="38"/>
        <v>M-40/-Fly As-30-Gen-0</v>
      </c>
      <c r="M681" s="94" t="s">
        <v>1622</v>
      </c>
      <c r="N681" s="94" t="s">
        <v>172</v>
      </c>
      <c r="O681" s="96"/>
      <c r="P681" s="95">
        <v>1</v>
      </c>
      <c r="Q681" s="97">
        <f t="shared" si="37"/>
        <v>0.173862552</v>
      </c>
      <c r="R681" s="97">
        <v>0.141912552</v>
      </c>
      <c r="S681" s="97">
        <f t="shared" si="39"/>
        <v>3.1949999999999999E-2</v>
      </c>
      <c r="T681" s="96"/>
      <c r="U681" s="95">
        <v>300</v>
      </c>
      <c r="W681" s="99"/>
      <c r="X681" s="99"/>
      <c r="Y681" s="145" t="s">
        <v>61</v>
      </c>
      <c r="Z681" s="96"/>
      <c r="AA681" s="96"/>
      <c r="AB681" s="96" t="s">
        <v>96</v>
      </c>
      <c r="AC681" s="94" t="s">
        <v>980</v>
      </c>
      <c r="AD681" s="130" t="s">
        <v>1043</v>
      </c>
      <c r="AE681" s="127">
        <v>44251</v>
      </c>
      <c r="AF681" s="94" t="s">
        <v>56</v>
      </c>
    </row>
    <row r="682" spans="1:32" x14ac:dyDescent="0.3">
      <c r="A682" s="94" t="s">
        <v>1623</v>
      </c>
      <c r="B682" s="94" t="s">
        <v>7357</v>
      </c>
      <c r="D682" s="94" t="s">
        <v>47</v>
      </c>
      <c r="E682" s="94" t="s">
        <v>87</v>
      </c>
      <c r="F682" s="94" t="s">
        <v>22</v>
      </c>
      <c r="G682" s="94" t="s">
        <v>1619</v>
      </c>
      <c r="H682" s="94" t="s">
        <v>1547</v>
      </c>
      <c r="I682" s="95">
        <v>40</v>
      </c>
      <c r="J682" s="95" t="s">
        <v>52</v>
      </c>
      <c r="K682" s="95">
        <v>0</v>
      </c>
      <c r="L682" s="94" t="str">
        <f t="shared" si="38"/>
        <v>M-40/-Fly As-40-Gen-0</v>
      </c>
      <c r="M682" s="94" t="s">
        <v>1623</v>
      </c>
      <c r="N682" s="94" t="s">
        <v>172</v>
      </c>
      <c r="O682" s="96"/>
      <c r="P682" s="95">
        <v>1</v>
      </c>
      <c r="Q682" s="97">
        <f t="shared" si="37"/>
        <v>0.15525122299999999</v>
      </c>
      <c r="R682" s="97">
        <v>0.123301223</v>
      </c>
      <c r="S682" s="97">
        <f t="shared" si="39"/>
        <v>3.1949999999999999E-2</v>
      </c>
      <c r="T682" s="96"/>
      <c r="U682" s="95">
        <v>300</v>
      </c>
      <c r="W682" s="99"/>
      <c r="X682" s="99"/>
      <c r="Y682" s="145" t="s">
        <v>61</v>
      </c>
      <c r="Z682" s="96"/>
      <c r="AA682" s="96"/>
      <c r="AB682" s="96" t="s">
        <v>96</v>
      </c>
      <c r="AC682" s="94" t="s">
        <v>980</v>
      </c>
      <c r="AD682" s="130" t="s">
        <v>1046</v>
      </c>
      <c r="AE682" s="127">
        <v>44251</v>
      </c>
      <c r="AF682" s="94" t="s">
        <v>56</v>
      </c>
    </row>
    <row r="683" spans="1:32" x14ac:dyDescent="0.3">
      <c r="A683" s="94" t="s">
        <v>1624</v>
      </c>
      <c r="B683" s="94" t="s">
        <v>7357</v>
      </c>
      <c r="D683" s="94" t="s">
        <v>47</v>
      </c>
      <c r="E683" s="94" t="s">
        <v>87</v>
      </c>
      <c r="F683" s="94" t="s">
        <v>22</v>
      </c>
      <c r="G683" s="94" t="s">
        <v>1619</v>
      </c>
      <c r="H683" s="94" t="s">
        <v>1551</v>
      </c>
      <c r="I683" s="95">
        <v>25</v>
      </c>
      <c r="J683" s="95" t="s">
        <v>52</v>
      </c>
      <c r="K683" s="95">
        <v>0</v>
      </c>
      <c r="L683" s="94" t="str">
        <f t="shared" si="38"/>
        <v>M-40/-GGBS-25-Gen-0</v>
      </c>
      <c r="M683" s="94" t="s">
        <v>1624</v>
      </c>
      <c r="N683" s="94" t="s">
        <v>172</v>
      </c>
      <c r="O683" s="96"/>
      <c r="P683" s="95">
        <v>1</v>
      </c>
      <c r="Q683" s="97">
        <f t="shared" si="37"/>
        <v>0.17029024411009847</v>
      </c>
      <c r="R683" s="97">
        <v>0.13834024411009846</v>
      </c>
      <c r="S683" s="97">
        <f t="shared" si="39"/>
        <v>3.1949999999999999E-2</v>
      </c>
      <c r="T683" s="96"/>
      <c r="U683" s="95">
        <v>300</v>
      </c>
      <c r="W683" s="99"/>
      <c r="X683" s="99"/>
      <c r="Y683" s="145" t="s">
        <v>61</v>
      </c>
      <c r="Z683" s="96"/>
      <c r="AA683" s="96"/>
      <c r="AB683" s="96" t="s">
        <v>96</v>
      </c>
      <c r="AC683" s="94" t="s">
        <v>980</v>
      </c>
      <c r="AD683" s="130" t="s">
        <v>1049</v>
      </c>
      <c r="AE683" s="127">
        <v>44251</v>
      </c>
      <c r="AF683" s="94" t="s">
        <v>56</v>
      </c>
    </row>
    <row r="684" spans="1:32" x14ac:dyDescent="0.3">
      <c r="A684" s="94" t="s">
        <v>1625</v>
      </c>
      <c r="B684" s="94" t="s">
        <v>7357</v>
      </c>
      <c r="D684" s="94" t="s">
        <v>47</v>
      </c>
      <c r="E684" s="94" t="s">
        <v>87</v>
      </c>
      <c r="F684" s="94" t="s">
        <v>22</v>
      </c>
      <c r="G684" s="94" t="s">
        <v>1619</v>
      </c>
      <c r="H684" s="94" t="s">
        <v>1551</v>
      </c>
      <c r="I684" s="95">
        <v>50</v>
      </c>
      <c r="J684" s="95" t="s">
        <v>52</v>
      </c>
      <c r="K684" s="95">
        <v>0</v>
      </c>
      <c r="L684" s="94" t="str">
        <f t="shared" si="38"/>
        <v>M-40/-GGBS-50-Gen-0</v>
      </c>
      <c r="M684" s="94" t="s">
        <v>1625</v>
      </c>
      <c r="N684" s="94" t="s">
        <v>172</v>
      </c>
      <c r="O684" s="96"/>
      <c r="P684" s="95">
        <v>1</v>
      </c>
      <c r="Q684" s="97">
        <f t="shared" si="37"/>
        <v>0.13349789627304245</v>
      </c>
      <c r="R684" s="97">
        <v>0.10154789627304246</v>
      </c>
      <c r="S684" s="97">
        <f t="shared" si="39"/>
        <v>3.1949999999999999E-2</v>
      </c>
      <c r="T684" s="96"/>
      <c r="U684" s="95">
        <v>300</v>
      </c>
      <c r="W684" s="99"/>
      <c r="X684" s="99"/>
      <c r="Y684" s="145" t="s">
        <v>61</v>
      </c>
      <c r="Z684" s="96"/>
      <c r="AA684" s="96"/>
      <c r="AB684" s="96" t="s">
        <v>96</v>
      </c>
      <c r="AC684" s="94" t="s">
        <v>980</v>
      </c>
      <c r="AD684" s="130" t="s">
        <v>1052</v>
      </c>
      <c r="AE684" s="127">
        <v>44251</v>
      </c>
      <c r="AF684" s="94" t="s">
        <v>56</v>
      </c>
    </row>
    <row r="685" spans="1:32" x14ac:dyDescent="0.3">
      <c r="A685" s="94" t="s">
        <v>1626</v>
      </c>
      <c r="B685" s="94" t="s">
        <v>7357</v>
      </c>
      <c r="D685" s="94" t="s">
        <v>47</v>
      </c>
      <c r="E685" s="94" t="s">
        <v>87</v>
      </c>
      <c r="F685" s="94" t="s">
        <v>22</v>
      </c>
      <c r="G685" s="94" t="s">
        <v>1619</v>
      </c>
      <c r="H685" s="94" t="s">
        <v>1551</v>
      </c>
      <c r="I685" s="95">
        <v>70</v>
      </c>
      <c r="J685" s="95" t="s">
        <v>52</v>
      </c>
      <c r="K685" s="95">
        <v>0</v>
      </c>
      <c r="L685" s="94" t="str">
        <f t="shared" si="38"/>
        <v>M-40/-GGBS-70-Gen-0</v>
      </c>
      <c r="M685" s="94" t="s">
        <v>1626</v>
      </c>
      <c r="N685" s="94" t="s">
        <v>172</v>
      </c>
      <c r="O685" s="96"/>
      <c r="P685" s="95">
        <v>1</v>
      </c>
      <c r="Q685" s="97">
        <f t="shared" si="37"/>
        <v>0.10384099161022892</v>
      </c>
      <c r="R685" s="97">
        <v>7.189099161022891E-2</v>
      </c>
      <c r="S685" s="97">
        <f t="shared" si="39"/>
        <v>3.1949999999999999E-2</v>
      </c>
      <c r="T685" s="96"/>
      <c r="U685" s="95">
        <v>300</v>
      </c>
      <c r="W685" s="99"/>
      <c r="X685" s="99"/>
      <c r="Y685" s="145" t="s">
        <v>61</v>
      </c>
      <c r="Z685" s="96"/>
      <c r="AA685" s="96"/>
      <c r="AB685" s="96" t="s">
        <v>96</v>
      </c>
      <c r="AC685" s="94" t="s">
        <v>980</v>
      </c>
      <c r="AD685" s="130" t="s">
        <v>1055</v>
      </c>
      <c r="AE685" s="127">
        <v>44251</v>
      </c>
      <c r="AF685" s="94" t="s">
        <v>56</v>
      </c>
    </row>
    <row r="686" spans="1:32" x14ac:dyDescent="0.3">
      <c r="A686" s="94" t="s">
        <v>1628</v>
      </c>
      <c r="B686" s="94" t="s">
        <v>7357</v>
      </c>
      <c r="D686" s="94" t="s">
        <v>47</v>
      </c>
      <c r="E686" s="94" t="s">
        <v>87</v>
      </c>
      <c r="F686" s="94" t="s">
        <v>22</v>
      </c>
      <c r="G686" s="94" t="s">
        <v>1627</v>
      </c>
      <c r="H686" s="94" t="s">
        <v>1545</v>
      </c>
      <c r="I686" s="95">
        <v>0</v>
      </c>
      <c r="J686" s="95" t="s">
        <v>52</v>
      </c>
      <c r="K686" s="95">
        <v>0</v>
      </c>
      <c r="L686" s="94" t="str">
        <f t="shared" si="38"/>
        <v>M-6/8-CEM I-0-Gen-0</v>
      </c>
      <c r="M686" s="94" t="s">
        <v>1628</v>
      </c>
      <c r="N686" s="94" t="s">
        <v>172</v>
      </c>
      <c r="O686" s="96"/>
      <c r="P686" s="95">
        <v>1</v>
      </c>
      <c r="Q686" s="97">
        <f t="shared" si="37"/>
        <v>0.10195000000000001</v>
      </c>
      <c r="R686" s="97">
        <v>7.0000000000000007E-2</v>
      </c>
      <c r="S686" s="97">
        <f t="shared" si="39"/>
        <v>3.1949999999999999E-2</v>
      </c>
      <c r="T686" s="96"/>
      <c r="U686" s="95">
        <v>300</v>
      </c>
      <c r="W686" s="99"/>
      <c r="X686" s="99"/>
      <c r="Y686" s="145" t="s">
        <v>61</v>
      </c>
      <c r="Z686" s="96"/>
      <c r="AA686" s="96"/>
      <c r="AB686" s="96" t="s">
        <v>96</v>
      </c>
      <c r="AC686" s="94" t="s">
        <v>980</v>
      </c>
      <c r="AD686" s="130" t="s">
        <v>1058</v>
      </c>
      <c r="AE686" s="127">
        <v>44251</v>
      </c>
      <c r="AF686" s="94" t="s">
        <v>56</v>
      </c>
    </row>
    <row r="687" spans="1:32" x14ac:dyDescent="0.3">
      <c r="A687" s="94" t="s">
        <v>1629</v>
      </c>
      <c r="B687" s="94" t="s">
        <v>7357</v>
      </c>
      <c r="D687" s="94" t="s">
        <v>47</v>
      </c>
      <c r="E687" s="94" t="s">
        <v>87</v>
      </c>
      <c r="F687" s="94" t="s">
        <v>22</v>
      </c>
      <c r="G687" s="94" t="s">
        <v>1627</v>
      </c>
      <c r="H687" s="94" t="s">
        <v>1547</v>
      </c>
      <c r="I687" s="95">
        <v>15</v>
      </c>
      <c r="J687" s="95" t="s">
        <v>52</v>
      </c>
      <c r="K687" s="95">
        <v>0</v>
      </c>
      <c r="L687" s="94" t="str">
        <f t="shared" si="38"/>
        <v>M-6/8-Fly As-15-Gen-0</v>
      </c>
      <c r="M687" s="94" t="s">
        <v>1629</v>
      </c>
      <c r="N687" s="94" t="s">
        <v>172</v>
      </c>
      <c r="O687" s="96"/>
      <c r="P687" s="95">
        <v>1</v>
      </c>
      <c r="Q687" s="97">
        <f t="shared" si="37"/>
        <v>9.5859565000000008E-2</v>
      </c>
      <c r="R687" s="97">
        <v>6.3909565000000002E-2</v>
      </c>
      <c r="S687" s="97">
        <f t="shared" si="39"/>
        <v>3.1949999999999999E-2</v>
      </c>
      <c r="T687" s="96"/>
      <c r="U687" s="95">
        <v>300</v>
      </c>
      <c r="W687" s="99"/>
      <c r="X687" s="99"/>
      <c r="Y687" s="145" t="s">
        <v>61</v>
      </c>
      <c r="Z687" s="96"/>
      <c r="AA687" s="96"/>
      <c r="AB687" s="96" t="s">
        <v>96</v>
      </c>
      <c r="AC687" s="94" t="s">
        <v>980</v>
      </c>
      <c r="AD687" s="130" t="s">
        <v>1061</v>
      </c>
      <c r="AE687" s="127">
        <v>44251</v>
      </c>
      <c r="AF687" s="94" t="s">
        <v>56</v>
      </c>
    </row>
    <row r="688" spans="1:32" x14ac:dyDescent="0.3">
      <c r="A688" s="94" t="s">
        <v>1630</v>
      </c>
      <c r="B688" s="94" t="s">
        <v>7357</v>
      </c>
      <c r="D688" s="94" t="s">
        <v>47</v>
      </c>
      <c r="E688" s="94" t="s">
        <v>87</v>
      </c>
      <c r="F688" s="94" t="s">
        <v>22</v>
      </c>
      <c r="G688" s="94" t="s">
        <v>1627</v>
      </c>
      <c r="H688" s="94" t="s">
        <v>1547</v>
      </c>
      <c r="I688" s="95">
        <v>30</v>
      </c>
      <c r="J688" s="95" t="s">
        <v>52</v>
      </c>
      <c r="K688" s="95">
        <v>0</v>
      </c>
      <c r="L688" s="94" t="str">
        <f t="shared" si="38"/>
        <v>M-6/8-Fly As-30-Gen-0</v>
      </c>
      <c r="M688" s="94" t="s">
        <v>1630</v>
      </c>
      <c r="N688" s="94" t="s">
        <v>172</v>
      </c>
      <c r="O688" s="96"/>
      <c r="P688" s="95">
        <v>1</v>
      </c>
      <c r="Q688" s="97">
        <f t="shared" si="37"/>
        <v>8.8548321999999999E-2</v>
      </c>
      <c r="R688" s="97">
        <v>5.6598322E-2</v>
      </c>
      <c r="S688" s="97">
        <f t="shared" si="39"/>
        <v>3.1949999999999999E-2</v>
      </c>
      <c r="T688" s="96"/>
      <c r="U688" s="95">
        <v>300</v>
      </c>
      <c r="W688" s="99"/>
      <c r="X688" s="99"/>
      <c r="Y688" s="145" t="s">
        <v>61</v>
      </c>
      <c r="Z688" s="96"/>
      <c r="AA688" s="96"/>
      <c r="AB688" s="96" t="s">
        <v>96</v>
      </c>
      <c r="AC688" s="94" t="s">
        <v>980</v>
      </c>
      <c r="AD688" s="130" t="s">
        <v>1064</v>
      </c>
      <c r="AE688" s="127">
        <v>44251</v>
      </c>
      <c r="AF688" s="94" t="s">
        <v>56</v>
      </c>
    </row>
    <row r="689" spans="1:32" x14ac:dyDescent="0.3">
      <c r="A689" s="94" t="s">
        <v>1631</v>
      </c>
      <c r="B689" s="94" t="s">
        <v>7357</v>
      </c>
      <c r="D689" s="94" t="s">
        <v>47</v>
      </c>
      <c r="E689" s="94" t="s">
        <v>87</v>
      </c>
      <c r="F689" s="94" t="s">
        <v>22</v>
      </c>
      <c r="G689" s="94" t="s">
        <v>1627</v>
      </c>
      <c r="H689" s="94" t="s">
        <v>1547</v>
      </c>
      <c r="I689" s="95">
        <v>40</v>
      </c>
      <c r="J689" s="95" t="s">
        <v>52</v>
      </c>
      <c r="K689" s="95">
        <v>0</v>
      </c>
      <c r="L689" s="94" t="str">
        <f t="shared" si="38"/>
        <v>M-6/8-Fly As-40-Gen-0</v>
      </c>
      <c r="M689" s="94" t="s">
        <v>1631</v>
      </c>
      <c r="N689" s="94" t="s">
        <v>172</v>
      </c>
      <c r="O689" s="96"/>
      <c r="P689" s="95">
        <v>1</v>
      </c>
      <c r="Q689" s="97">
        <f t="shared" si="37"/>
        <v>8.4256044000000002E-2</v>
      </c>
      <c r="R689" s="97">
        <v>5.2306044000000003E-2</v>
      </c>
      <c r="S689" s="97">
        <f t="shared" si="39"/>
        <v>3.1949999999999999E-2</v>
      </c>
      <c r="T689" s="96"/>
      <c r="U689" s="95">
        <v>300</v>
      </c>
      <c r="W689" s="99"/>
      <c r="X689" s="99"/>
      <c r="Y689" s="145" t="s">
        <v>61</v>
      </c>
      <c r="Z689" s="96"/>
      <c r="AA689" s="96"/>
      <c r="AB689" s="96" t="s">
        <v>96</v>
      </c>
      <c r="AC689" s="94" t="s">
        <v>980</v>
      </c>
      <c r="AD689" s="130" t="s">
        <v>1067</v>
      </c>
      <c r="AE689" s="127">
        <v>44251</v>
      </c>
      <c r="AF689" s="94" t="s">
        <v>56</v>
      </c>
    </row>
    <row r="690" spans="1:32" x14ac:dyDescent="0.3">
      <c r="A690" s="94" t="s">
        <v>1632</v>
      </c>
      <c r="B690" s="94" t="s">
        <v>7357</v>
      </c>
      <c r="D690" s="94" t="s">
        <v>47</v>
      </c>
      <c r="E690" s="94" t="s">
        <v>87</v>
      </c>
      <c r="F690" s="94" t="s">
        <v>22</v>
      </c>
      <c r="G690" s="94" t="s">
        <v>1627</v>
      </c>
      <c r="H690" s="94" t="s">
        <v>1551</v>
      </c>
      <c r="I690" s="95">
        <v>25</v>
      </c>
      <c r="J690" s="95" t="s">
        <v>52</v>
      </c>
      <c r="K690" s="95">
        <v>0</v>
      </c>
      <c r="L690" s="94" t="str">
        <f t="shared" si="38"/>
        <v>M-6/8-GGBS-25-Gen-0</v>
      </c>
      <c r="M690" s="94" t="s">
        <v>1632</v>
      </c>
      <c r="N690" s="94" t="s">
        <v>172</v>
      </c>
      <c r="O690" s="96"/>
      <c r="P690" s="95">
        <v>1</v>
      </c>
      <c r="Q690" s="97">
        <f t="shared" si="37"/>
        <v>8.703429405959287E-2</v>
      </c>
      <c r="R690" s="97">
        <v>5.5084294059592864E-2</v>
      </c>
      <c r="S690" s="97">
        <f t="shared" si="39"/>
        <v>3.1949999999999999E-2</v>
      </c>
      <c r="T690" s="96"/>
      <c r="U690" s="95">
        <v>300</v>
      </c>
      <c r="W690" s="99"/>
      <c r="X690" s="99"/>
      <c r="Y690" s="145" t="s">
        <v>61</v>
      </c>
      <c r="Z690" s="96"/>
      <c r="AA690" s="96"/>
      <c r="AB690" s="96" t="s">
        <v>96</v>
      </c>
      <c r="AC690" s="94" t="s">
        <v>980</v>
      </c>
      <c r="AD690" s="130" t="s">
        <v>1070</v>
      </c>
      <c r="AE690" s="127">
        <v>44251</v>
      </c>
      <c r="AF690" s="94" t="s">
        <v>56</v>
      </c>
    </row>
    <row r="691" spans="1:32" x14ac:dyDescent="0.3">
      <c r="A691" s="94" t="s">
        <v>1633</v>
      </c>
      <c r="B691" s="94" t="s">
        <v>7357</v>
      </c>
      <c r="D691" s="94" t="s">
        <v>47</v>
      </c>
      <c r="E691" s="94" t="s">
        <v>87</v>
      </c>
      <c r="F691" s="94" t="s">
        <v>22</v>
      </c>
      <c r="G691" s="94" t="s">
        <v>1627</v>
      </c>
      <c r="H691" s="94" t="s">
        <v>1551</v>
      </c>
      <c r="I691" s="95">
        <v>50</v>
      </c>
      <c r="J691" s="95" t="s">
        <v>52</v>
      </c>
      <c r="K691" s="95">
        <v>0</v>
      </c>
      <c r="L691" s="94" t="str">
        <f t="shared" si="38"/>
        <v>M-6/8-GGBS-50-Gen-0</v>
      </c>
      <c r="M691" s="94" t="s">
        <v>1633</v>
      </c>
      <c r="N691" s="94" t="s">
        <v>172</v>
      </c>
      <c r="O691" s="96"/>
      <c r="P691" s="95">
        <v>1</v>
      </c>
      <c r="Q691" s="97">
        <f t="shared" si="37"/>
        <v>7.2595484275495545E-2</v>
      </c>
      <c r="R691" s="97">
        <v>4.0645484275495546E-2</v>
      </c>
      <c r="S691" s="97">
        <f t="shared" si="39"/>
        <v>3.1949999999999999E-2</v>
      </c>
      <c r="T691" s="96"/>
      <c r="U691" s="95">
        <v>300</v>
      </c>
      <c r="W691" s="99"/>
      <c r="X691" s="99"/>
      <c r="Y691" s="145" t="s">
        <v>61</v>
      </c>
      <c r="Z691" s="96"/>
      <c r="AA691" s="96"/>
      <c r="AB691" s="96" t="s">
        <v>96</v>
      </c>
      <c r="AC691" s="94" t="s">
        <v>980</v>
      </c>
      <c r="AD691" s="130" t="s">
        <v>1073</v>
      </c>
      <c r="AE691" s="127">
        <v>44251</v>
      </c>
      <c r="AF691" s="94" t="s">
        <v>56</v>
      </c>
    </row>
    <row r="692" spans="1:32" x14ac:dyDescent="0.3">
      <c r="A692" s="94" t="s">
        <v>1634</v>
      </c>
      <c r="B692" s="94" t="s">
        <v>7357</v>
      </c>
      <c r="D692" s="94" t="s">
        <v>47</v>
      </c>
      <c r="E692" s="94" t="s">
        <v>87</v>
      </c>
      <c r="F692" s="94" t="s">
        <v>22</v>
      </c>
      <c r="G692" s="94" t="s">
        <v>1627</v>
      </c>
      <c r="H692" s="94" t="s">
        <v>1551</v>
      </c>
      <c r="I692" s="95">
        <v>70</v>
      </c>
      <c r="J692" s="95" t="s">
        <v>52</v>
      </c>
      <c r="K692" s="95">
        <v>0</v>
      </c>
      <c r="L692" s="94" t="str">
        <f t="shared" si="38"/>
        <v>M-6/8-GGBS-70-Gen-0</v>
      </c>
      <c r="M692" s="94" t="s">
        <v>1634</v>
      </c>
      <c r="N692" s="94" t="s">
        <v>172</v>
      </c>
      <c r="O692" s="96"/>
      <c r="P692" s="95">
        <v>1</v>
      </c>
      <c r="Q692" s="97">
        <f t="shared" si="37"/>
        <v>6.5954888776689147E-2</v>
      </c>
      <c r="R692" s="97">
        <v>3.4004888776689154E-2</v>
      </c>
      <c r="S692" s="97">
        <f t="shared" si="39"/>
        <v>3.1949999999999999E-2</v>
      </c>
      <c r="T692" s="96"/>
      <c r="U692" s="95">
        <v>300</v>
      </c>
      <c r="W692" s="99"/>
      <c r="X692" s="99"/>
      <c r="Y692" s="145" t="s">
        <v>61</v>
      </c>
      <c r="Z692" s="96"/>
      <c r="AA692" s="96"/>
      <c r="AB692" s="96" t="s">
        <v>96</v>
      </c>
      <c r="AC692" s="94" t="s">
        <v>980</v>
      </c>
      <c r="AD692" s="130" t="s">
        <v>1076</v>
      </c>
      <c r="AE692" s="127">
        <v>44251</v>
      </c>
      <c r="AF692" s="94" t="s">
        <v>56</v>
      </c>
    </row>
    <row r="693" spans="1:32" x14ac:dyDescent="0.3">
      <c r="A693" s="94" t="s">
        <v>1636</v>
      </c>
      <c r="B693" s="94" t="s">
        <v>7357</v>
      </c>
      <c r="D693" s="94" t="s">
        <v>47</v>
      </c>
      <c r="E693" s="94" t="s">
        <v>87</v>
      </c>
      <c r="F693" s="94" t="s">
        <v>22</v>
      </c>
      <c r="G693" s="94" t="s">
        <v>1635</v>
      </c>
      <c r="H693" s="94" t="s">
        <v>1545</v>
      </c>
      <c r="I693" s="95">
        <v>0</v>
      </c>
      <c r="J693" s="95" t="s">
        <v>52</v>
      </c>
      <c r="K693" s="95">
        <v>0</v>
      </c>
      <c r="L693" s="94" t="str">
        <f t="shared" si="38"/>
        <v>M-8/1-CEM I-0-Gen-0</v>
      </c>
      <c r="M693" s="94" t="s">
        <v>1636</v>
      </c>
      <c r="N693" s="94" t="s">
        <v>172</v>
      </c>
      <c r="O693" s="96"/>
      <c r="P693" s="95">
        <v>1</v>
      </c>
      <c r="Q693" s="97">
        <f t="shared" si="37"/>
        <v>0.12895000000000001</v>
      </c>
      <c r="R693" s="97">
        <v>9.7000000000000003E-2</v>
      </c>
      <c r="S693" s="97">
        <f t="shared" si="39"/>
        <v>3.1949999999999999E-2</v>
      </c>
      <c r="T693" s="96"/>
      <c r="U693" s="95">
        <v>300</v>
      </c>
      <c r="W693" s="99"/>
      <c r="X693" s="99"/>
      <c r="Y693" s="145" t="s">
        <v>61</v>
      </c>
      <c r="Z693" s="96"/>
      <c r="AA693" s="96"/>
      <c r="AB693" s="96" t="s">
        <v>96</v>
      </c>
      <c r="AC693" s="94" t="s">
        <v>980</v>
      </c>
      <c r="AD693" s="130" t="s">
        <v>1079</v>
      </c>
      <c r="AE693" s="127">
        <v>44251</v>
      </c>
      <c r="AF693" s="94" t="s">
        <v>56</v>
      </c>
    </row>
    <row r="694" spans="1:32" x14ac:dyDescent="0.3">
      <c r="A694" s="94" t="s">
        <v>1637</v>
      </c>
      <c r="B694" s="94" t="s">
        <v>7357</v>
      </c>
      <c r="D694" s="94" t="s">
        <v>47</v>
      </c>
      <c r="E694" s="94" t="s">
        <v>87</v>
      </c>
      <c r="F694" s="94" t="s">
        <v>22</v>
      </c>
      <c r="G694" s="94" t="s">
        <v>1635</v>
      </c>
      <c r="H694" s="94" t="s">
        <v>1547</v>
      </c>
      <c r="I694" s="95">
        <v>15</v>
      </c>
      <c r="J694" s="95" t="s">
        <v>52</v>
      </c>
      <c r="K694" s="95">
        <v>0</v>
      </c>
      <c r="L694" s="94" t="str">
        <f t="shared" si="38"/>
        <v>M-8/1-Fly As-15-Gen-0</v>
      </c>
      <c r="M694" s="94" t="s">
        <v>1637</v>
      </c>
      <c r="N694" s="94" t="s">
        <v>172</v>
      </c>
      <c r="O694" s="96"/>
      <c r="P694" s="95">
        <v>1</v>
      </c>
      <c r="Q694" s="97">
        <f t="shared" ref="Q694:Q757" si="40">SUM(R694:T694)</f>
        <v>0.16011178000000001</v>
      </c>
      <c r="R694" s="97">
        <v>0.12816178</v>
      </c>
      <c r="S694" s="97">
        <f t="shared" si="39"/>
        <v>3.1949999999999999E-2</v>
      </c>
      <c r="T694" s="96"/>
      <c r="U694" s="95">
        <v>300</v>
      </c>
      <c r="W694" s="99"/>
      <c r="X694" s="99"/>
      <c r="Y694" s="145" t="s">
        <v>61</v>
      </c>
      <c r="Z694" s="96"/>
      <c r="AA694" s="96"/>
      <c r="AB694" s="96" t="s">
        <v>96</v>
      </c>
      <c r="AC694" s="94" t="s">
        <v>980</v>
      </c>
      <c r="AD694" s="130" t="s">
        <v>1082</v>
      </c>
      <c r="AE694" s="127">
        <v>44251</v>
      </c>
      <c r="AF694" s="94" t="s">
        <v>56</v>
      </c>
    </row>
    <row r="695" spans="1:32" x14ac:dyDescent="0.3">
      <c r="A695" s="94" t="s">
        <v>1638</v>
      </c>
      <c r="B695" s="94" t="s">
        <v>7357</v>
      </c>
      <c r="D695" s="94" t="s">
        <v>47</v>
      </c>
      <c r="E695" s="94" t="s">
        <v>87</v>
      </c>
      <c r="F695" s="94" t="s">
        <v>22</v>
      </c>
      <c r="G695" s="94" t="s">
        <v>1635</v>
      </c>
      <c r="H695" s="94" t="s">
        <v>1547</v>
      </c>
      <c r="I695" s="95">
        <v>30</v>
      </c>
      <c r="J695" s="95" t="s">
        <v>52</v>
      </c>
      <c r="K695" s="95">
        <v>0</v>
      </c>
      <c r="L695" s="94" t="str">
        <f t="shared" si="38"/>
        <v>M-8/1-Fly As-30-Gen-0</v>
      </c>
      <c r="M695" s="94" t="s">
        <v>1638</v>
      </c>
      <c r="N695" s="94" t="s">
        <v>172</v>
      </c>
      <c r="O695" s="96"/>
      <c r="P695" s="95">
        <v>1</v>
      </c>
      <c r="Q695" s="97">
        <f t="shared" si="40"/>
        <v>0.175487006</v>
      </c>
      <c r="R695" s="97">
        <v>0.14353700599999999</v>
      </c>
      <c r="S695" s="97">
        <f t="shared" si="39"/>
        <v>3.1949999999999999E-2</v>
      </c>
      <c r="T695" s="96"/>
      <c r="U695" s="95">
        <v>300</v>
      </c>
      <c r="W695" s="99"/>
      <c r="X695" s="99"/>
      <c r="Y695" s="145" t="s">
        <v>61</v>
      </c>
      <c r="Z695" s="96"/>
      <c r="AA695" s="96"/>
      <c r="AB695" s="96" t="s">
        <v>96</v>
      </c>
      <c r="AC695" s="94" t="s">
        <v>980</v>
      </c>
      <c r="AD695" s="130" t="s">
        <v>1085</v>
      </c>
      <c r="AE695" s="127">
        <v>44251</v>
      </c>
      <c r="AF695" s="94" t="s">
        <v>56</v>
      </c>
    </row>
    <row r="696" spans="1:32" x14ac:dyDescent="0.3">
      <c r="A696" s="94" t="s">
        <v>1639</v>
      </c>
      <c r="B696" s="94" t="s">
        <v>7357</v>
      </c>
      <c r="D696" s="94" t="s">
        <v>47</v>
      </c>
      <c r="E696" s="94" t="s">
        <v>87</v>
      </c>
      <c r="F696" s="94" t="s">
        <v>22</v>
      </c>
      <c r="G696" s="94" t="s">
        <v>1635</v>
      </c>
      <c r="H696" s="94" t="s">
        <v>1547</v>
      </c>
      <c r="I696" s="95">
        <v>40</v>
      </c>
      <c r="J696" s="95" t="s">
        <v>52</v>
      </c>
      <c r="K696" s="95">
        <v>0</v>
      </c>
      <c r="L696" s="94" t="str">
        <f t="shared" si="38"/>
        <v>M-8/1-Fly As-40-Gen-0</v>
      </c>
      <c r="M696" s="94" t="s">
        <v>1639</v>
      </c>
      <c r="N696" s="94" t="s">
        <v>172</v>
      </c>
      <c r="O696" s="96"/>
      <c r="P696" s="95">
        <v>1</v>
      </c>
      <c r="Q696" s="97">
        <f t="shared" si="40"/>
        <v>0.102711249</v>
      </c>
      <c r="R696" s="97">
        <v>7.0761248999999998E-2</v>
      </c>
      <c r="S696" s="97">
        <f t="shared" si="39"/>
        <v>3.1949999999999999E-2</v>
      </c>
      <c r="T696" s="96"/>
      <c r="U696" s="95">
        <v>300</v>
      </c>
      <c r="W696" s="99"/>
      <c r="X696" s="99"/>
      <c r="Y696" s="145" t="s">
        <v>61</v>
      </c>
      <c r="Z696" s="96"/>
      <c r="AA696" s="96"/>
      <c r="AB696" s="96" t="s">
        <v>96</v>
      </c>
      <c r="AC696" s="94" t="s">
        <v>980</v>
      </c>
      <c r="AD696" s="130" t="s">
        <v>1088</v>
      </c>
      <c r="AE696" s="127">
        <v>44251</v>
      </c>
      <c r="AF696" s="94" t="s">
        <v>56</v>
      </c>
    </row>
    <row r="697" spans="1:32" x14ac:dyDescent="0.3">
      <c r="A697" s="94" t="s">
        <v>1640</v>
      </c>
      <c r="B697" s="94" t="s">
        <v>7357</v>
      </c>
      <c r="D697" s="94" t="s">
        <v>47</v>
      </c>
      <c r="E697" s="94" t="s">
        <v>87</v>
      </c>
      <c r="F697" s="94" t="s">
        <v>22</v>
      </c>
      <c r="G697" s="94" t="s">
        <v>1635</v>
      </c>
      <c r="H697" s="94" t="s">
        <v>1551</v>
      </c>
      <c r="I697" s="95">
        <v>25</v>
      </c>
      <c r="J697" s="95" t="s">
        <v>52</v>
      </c>
      <c r="K697" s="95">
        <v>0</v>
      </c>
      <c r="L697" s="94" t="str">
        <f t="shared" si="38"/>
        <v>M-8/1-GGBS-25-Gen-0</v>
      </c>
      <c r="M697" s="94" t="s">
        <v>1640</v>
      </c>
      <c r="N697" s="94" t="s">
        <v>172</v>
      </c>
      <c r="O697" s="96"/>
      <c r="P697" s="95">
        <v>1</v>
      </c>
      <c r="Q697" s="97">
        <f t="shared" si="40"/>
        <v>0.13483240973300029</v>
      </c>
      <c r="R697" s="97">
        <v>0.10288240973300029</v>
      </c>
      <c r="S697" s="97">
        <f t="shared" si="39"/>
        <v>3.1949999999999999E-2</v>
      </c>
      <c r="T697" s="96"/>
      <c r="U697" s="95">
        <v>300</v>
      </c>
      <c r="W697" s="99"/>
      <c r="X697" s="99"/>
      <c r="Y697" s="145" t="s">
        <v>61</v>
      </c>
      <c r="Z697" s="96"/>
      <c r="AA697" s="96"/>
      <c r="AB697" s="96" t="s">
        <v>96</v>
      </c>
      <c r="AC697" s="94" t="s">
        <v>980</v>
      </c>
      <c r="AD697" s="130" t="s">
        <v>1091</v>
      </c>
      <c r="AE697" s="127">
        <v>44251</v>
      </c>
      <c r="AF697" s="94" t="s">
        <v>56</v>
      </c>
    </row>
    <row r="698" spans="1:32" x14ac:dyDescent="0.3">
      <c r="A698" s="94" t="s">
        <v>1641</v>
      </c>
      <c r="B698" s="94" t="s">
        <v>7357</v>
      </c>
      <c r="D698" s="94" t="s">
        <v>47</v>
      </c>
      <c r="E698" s="94" t="s">
        <v>87</v>
      </c>
      <c r="F698" s="94" t="s">
        <v>22</v>
      </c>
      <c r="G698" s="94" t="s">
        <v>1635</v>
      </c>
      <c r="H698" s="94" t="s">
        <v>1551</v>
      </c>
      <c r="I698" s="95">
        <v>50</v>
      </c>
      <c r="J698" s="95" t="s">
        <v>52</v>
      </c>
      <c r="K698" s="95">
        <v>0</v>
      </c>
      <c r="L698" s="94" t="str">
        <f t="shared" si="38"/>
        <v>M-8/1-GGBS-50-Gen-0</v>
      </c>
      <c r="M698" s="94" t="s">
        <v>1641</v>
      </c>
      <c r="N698" s="94" t="s">
        <v>172</v>
      </c>
      <c r="O698" s="96"/>
      <c r="P698" s="95">
        <v>1</v>
      </c>
      <c r="Q698" s="97">
        <f t="shared" si="40"/>
        <v>0.12374449709440244</v>
      </c>
      <c r="R698" s="97">
        <v>9.1794497094402433E-2</v>
      </c>
      <c r="S698" s="97">
        <f t="shared" si="39"/>
        <v>3.1949999999999999E-2</v>
      </c>
      <c r="T698" s="96"/>
      <c r="U698" s="95">
        <v>300</v>
      </c>
      <c r="W698" s="99"/>
      <c r="X698" s="99"/>
      <c r="Y698" s="145" t="s">
        <v>61</v>
      </c>
      <c r="Z698" s="96"/>
      <c r="AA698" s="96"/>
      <c r="AB698" s="96" t="s">
        <v>96</v>
      </c>
      <c r="AC698" s="94" t="s">
        <v>980</v>
      </c>
      <c r="AD698" s="130" t="s">
        <v>1093</v>
      </c>
      <c r="AE698" s="127">
        <v>44251</v>
      </c>
      <c r="AF698" s="94" t="s">
        <v>56</v>
      </c>
    </row>
    <row r="699" spans="1:32" x14ac:dyDescent="0.3">
      <c r="A699" s="94" t="s">
        <v>1642</v>
      </c>
      <c r="B699" s="94" t="s">
        <v>7357</v>
      </c>
      <c r="D699" s="94" t="s">
        <v>47</v>
      </c>
      <c r="E699" s="94" t="s">
        <v>87</v>
      </c>
      <c r="F699" s="94" t="s">
        <v>22</v>
      </c>
      <c r="G699" s="94" t="s">
        <v>1635</v>
      </c>
      <c r="H699" s="94" t="s">
        <v>1551</v>
      </c>
      <c r="I699" s="95">
        <v>70</v>
      </c>
      <c r="J699" s="95" t="s">
        <v>52</v>
      </c>
      <c r="K699" s="95">
        <v>0</v>
      </c>
      <c r="L699" s="94" t="str">
        <f t="shared" si="38"/>
        <v>M-8/1-GGBS-70-Gen-0</v>
      </c>
      <c r="M699" s="94" t="s">
        <v>1642</v>
      </c>
      <c r="N699" s="94" t="s">
        <v>172</v>
      </c>
      <c r="O699" s="96"/>
      <c r="P699" s="95">
        <v>1</v>
      </c>
      <c r="Q699" s="97">
        <f t="shared" si="40"/>
        <v>7.5679165400482584E-2</v>
      </c>
      <c r="R699" s="97">
        <v>4.3729165400482585E-2</v>
      </c>
      <c r="S699" s="97">
        <f t="shared" si="39"/>
        <v>3.1949999999999999E-2</v>
      </c>
      <c r="T699" s="96"/>
      <c r="U699" s="95">
        <v>300</v>
      </c>
      <c r="W699" s="99"/>
      <c r="X699" s="99"/>
      <c r="Y699" s="145" t="s">
        <v>61</v>
      </c>
      <c r="Z699" s="96"/>
      <c r="AA699" s="96"/>
      <c r="AB699" s="96" t="s">
        <v>96</v>
      </c>
      <c r="AC699" s="94" t="s">
        <v>980</v>
      </c>
      <c r="AD699" s="130" t="s">
        <v>1096</v>
      </c>
      <c r="AE699" s="127">
        <v>44251</v>
      </c>
      <c r="AF699" s="94" t="s">
        <v>56</v>
      </c>
    </row>
    <row r="700" spans="1:32" x14ac:dyDescent="0.3">
      <c r="A700" s="94" t="s">
        <v>1774</v>
      </c>
      <c r="B700" s="94" t="s">
        <v>7357</v>
      </c>
      <c r="D700" s="94" t="s">
        <v>49</v>
      </c>
      <c r="E700" s="94" t="s">
        <v>1659</v>
      </c>
      <c r="F700" s="94" t="s">
        <v>7440</v>
      </c>
      <c r="G700" s="94" t="s">
        <v>23</v>
      </c>
      <c r="H700" s="94" t="s">
        <v>904</v>
      </c>
      <c r="I700" s="95"/>
      <c r="J700" s="95" t="s">
        <v>52</v>
      </c>
      <c r="K700" s="95">
        <v>0</v>
      </c>
      <c r="L700" s="94" t="str">
        <f t="shared" si="38"/>
        <v>S-Ste-Rebar--Gen-0</v>
      </c>
      <c r="M700" s="94" t="s">
        <v>1774</v>
      </c>
      <c r="N700" s="94" t="s">
        <v>179</v>
      </c>
      <c r="O700" s="96"/>
      <c r="P700" s="96">
        <v>1000</v>
      </c>
      <c r="Q700" s="123">
        <f t="shared" si="40"/>
        <v>1031.95</v>
      </c>
      <c r="R700" s="97">
        <v>1000</v>
      </c>
      <c r="S700" s="97">
        <f t="shared" si="39"/>
        <v>31.95</v>
      </c>
      <c r="T700" s="96"/>
      <c r="U700" s="145">
        <v>300</v>
      </c>
      <c r="V700" s="96"/>
      <c r="W700" s="99"/>
      <c r="X700" s="99"/>
      <c r="Y700" s="96" t="s">
        <v>61</v>
      </c>
      <c r="Z700" s="96"/>
      <c r="AA700" s="96"/>
      <c r="AB700" s="96" t="s">
        <v>96</v>
      </c>
      <c r="AC700" s="94" t="s">
        <v>980</v>
      </c>
      <c r="AD700" s="130" t="s">
        <v>1099</v>
      </c>
      <c r="AE700" s="127">
        <v>44251</v>
      </c>
      <c r="AF700" s="94" t="s">
        <v>56</v>
      </c>
    </row>
    <row r="701" spans="1:32" x14ac:dyDescent="0.3">
      <c r="A701" s="94" t="s">
        <v>337</v>
      </c>
      <c r="B701" s="94" t="s">
        <v>7367</v>
      </c>
      <c r="D701" s="94" t="s">
        <v>49</v>
      </c>
      <c r="E701" s="94" t="s">
        <v>49</v>
      </c>
      <c r="F701" s="94" t="s">
        <v>314</v>
      </c>
      <c r="G701" s="94" t="s">
        <v>315</v>
      </c>
      <c r="H701" s="94" t="s">
        <v>336</v>
      </c>
      <c r="I701" s="95"/>
      <c r="J701" s="95" t="s">
        <v>52</v>
      </c>
      <c r="K701" s="95">
        <v>0</v>
      </c>
      <c r="L701" s="94" t="str">
        <f t="shared" si="38"/>
        <v>E-Fen-FST--Gen-0</v>
      </c>
      <c r="M701" s="94" t="s">
        <v>337</v>
      </c>
      <c r="N701" s="94" t="s">
        <v>1</v>
      </c>
      <c r="O701" s="96"/>
      <c r="P701" s="95">
        <v>2.7499999999999998E-3</v>
      </c>
      <c r="Q701" s="123">
        <f t="shared" si="40"/>
        <v>8.3471437499999992E-3</v>
      </c>
      <c r="R701" s="97">
        <f>3.03*P701</f>
        <v>8.3324999999999996E-3</v>
      </c>
      <c r="S701" s="97">
        <f t="shared" si="39"/>
        <v>1.464375E-5</v>
      </c>
      <c r="T701" s="96"/>
      <c r="U701" s="152">
        <v>50</v>
      </c>
      <c r="W701" s="99"/>
      <c r="X701" s="99"/>
      <c r="Y701" s="96" t="s">
        <v>71</v>
      </c>
      <c r="Z701" s="96"/>
      <c r="AA701" s="96"/>
      <c r="AB701" s="96" t="s">
        <v>338</v>
      </c>
      <c r="AC701" s="94" t="s">
        <v>980</v>
      </c>
      <c r="AD701" s="130" t="s">
        <v>1102</v>
      </c>
      <c r="AE701" s="127">
        <v>44251</v>
      </c>
      <c r="AF701" s="94" t="s">
        <v>56</v>
      </c>
    </row>
    <row r="702" spans="1:32" x14ac:dyDescent="0.3">
      <c r="A702" s="94" t="s">
        <v>7443</v>
      </c>
      <c r="B702" s="94" t="s">
        <v>7357</v>
      </c>
      <c r="D702" s="94" t="s">
        <v>47</v>
      </c>
      <c r="E702" s="94" t="s">
        <v>155</v>
      </c>
      <c r="F702" s="94" t="s">
        <v>158</v>
      </c>
      <c r="G702" s="94" t="s">
        <v>7441</v>
      </c>
      <c r="H702" s="94" t="s">
        <v>7442</v>
      </c>
      <c r="I702" s="95"/>
      <c r="J702" s="95" t="s">
        <v>52</v>
      </c>
      <c r="K702" s="95">
        <v>0</v>
      </c>
      <c r="L702" s="94" t="str">
        <f>LEFT(D702,1) &amp; "-" &amp;LEFT(E702,3)&amp; "-" &amp;LEFT(F702,3) &amp; "-" &amp;LEFT(G702,3) &amp;"-" &amp;LEFT(H702,6) &amp;  "-" &amp; LEFT(I702,3)&amp;"-" &amp;LEFT(J702, 3)&amp;"-" &amp;LEFT(K702,1)</f>
        <v>C-Sit-Tro-Abo-Cover--Gen-0</v>
      </c>
      <c r="M702" s="94" t="s">
        <v>7443</v>
      </c>
      <c r="N702" s="94" t="s">
        <v>1</v>
      </c>
      <c r="O702" s="96">
        <v>1</v>
      </c>
      <c r="P702" s="95">
        <v>316.55</v>
      </c>
      <c r="Q702" s="123">
        <f t="shared" si="40"/>
        <v>52.08</v>
      </c>
      <c r="S702" s="164">
        <v>52.08</v>
      </c>
      <c r="T702" s="96"/>
      <c r="U702" s="152">
        <v>50</v>
      </c>
      <c r="W702" s="99"/>
      <c r="X702" s="99"/>
      <c r="Y702" s="145" t="s">
        <v>71</v>
      </c>
      <c r="Z702" s="96"/>
      <c r="AA702" s="96"/>
      <c r="AB702" s="96" t="s">
        <v>159</v>
      </c>
      <c r="AC702" s="94" t="s">
        <v>980</v>
      </c>
      <c r="AD702" s="130" t="s">
        <v>1105</v>
      </c>
      <c r="AE702" s="127">
        <v>44251</v>
      </c>
      <c r="AF702" s="94" t="s">
        <v>56</v>
      </c>
    </row>
    <row r="703" spans="1:32" x14ac:dyDescent="0.3">
      <c r="A703" s="94" t="s">
        <v>7446</v>
      </c>
      <c r="B703" s="94" t="s">
        <v>7402</v>
      </c>
      <c r="D703" s="94" t="s">
        <v>47</v>
      </c>
      <c r="E703" s="94" t="s">
        <v>49</v>
      </c>
      <c r="F703" s="94" t="s">
        <v>7444</v>
      </c>
      <c r="G703" s="94" t="s">
        <v>7444</v>
      </c>
      <c r="H703" s="95" t="s">
        <v>173</v>
      </c>
      <c r="I703" s="95" t="s">
        <v>7445</v>
      </c>
      <c r="J703" s="95" t="s">
        <v>52</v>
      </c>
      <c r="K703" s="95">
        <v>0</v>
      </c>
      <c r="L703" s="154" t="str">
        <f>LEFT(E703,1) &amp;  "-" &amp;LEFT(G703,3) &amp;"-" &amp;LEFT(H703,6) &amp;  "-" &amp; LEFT(I703,3)&amp;"-" &amp;LEFT(J703, 3)&amp;"-" &amp;LEFT(K703,1)</f>
        <v>E-Bri-Tempor-12m-Gen-0</v>
      </c>
      <c r="M703" s="94" t="s">
        <v>7446</v>
      </c>
      <c r="N703" s="94" t="s">
        <v>7447</v>
      </c>
      <c r="O703" s="96"/>
      <c r="P703" s="95">
        <v>16850</v>
      </c>
      <c r="Q703" s="157">
        <f t="shared" si="40"/>
        <v>84.425559603297756</v>
      </c>
      <c r="R703" s="97">
        <v>84.425559603297756</v>
      </c>
      <c r="T703" s="96"/>
      <c r="U703" s="152">
        <v>50</v>
      </c>
      <c r="W703" s="99"/>
      <c r="X703" s="99"/>
      <c r="Y703" s="145" t="s">
        <v>71</v>
      </c>
      <c r="Z703" s="96"/>
      <c r="AA703" s="96"/>
      <c r="AB703" s="96" t="s">
        <v>159</v>
      </c>
      <c r="AC703" s="94" t="s">
        <v>980</v>
      </c>
      <c r="AD703" s="130" t="s">
        <v>1108</v>
      </c>
      <c r="AE703" s="127">
        <v>44251</v>
      </c>
      <c r="AF703" s="94" t="s">
        <v>56</v>
      </c>
    </row>
    <row r="704" spans="1:32" x14ac:dyDescent="0.3">
      <c r="A704" s="154" t="s">
        <v>7448</v>
      </c>
      <c r="B704" s="94" t="s">
        <v>7357</v>
      </c>
      <c r="D704" s="154" t="s">
        <v>49</v>
      </c>
      <c r="E704" s="154" t="s">
        <v>49</v>
      </c>
      <c r="F704" s="154" t="s">
        <v>313</v>
      </c>
      <c r="G704" s="154" t="s">
        <v>22</v>
      </c>
      <c r="H704" s="154" t="s">
        <v>175</v>
      </c>
      <c r="I704" s="155" t="s">
        <v>7441</v>
      </c>
      <c r="J704" s="155" t="s">
        <v>52</v>
      </c>
      <c r="K704" s="155">
        <v>0</v>
      </c>
      <c r="L704" s="154" t="str">
        <f>LEFT(D704,1) &amp; "-" &amp;LEFT(E704,3)&amp; "-" &amp;LEFT(F704,3) &amp; "-" &amp;LEFT(G704,3) &amp;"-" &amp;LEFT(H704,6) &amp;  "-" &amp; LEFT(I704,3)&amp;"-" &amp;LEFT(J704, 3)&amp;"-" &amp;LEFT(K704,1)</f>
        <v>E-Equ-Wou-Con-Bund-Abo-Gen-0</v>
      </c>
      <c r="M704" s="154" t="s">
        <v>7448</v>
      </c>
      <c r="N704" s="154" t="s">
        <v>183</v>
      </c>
      <c r="O704" s="156"/>
      <c r="P704" s="155">
        <v>3517.84</v>
      </c>
      <c r="Q704" s="160">
        <f t="shared" si="40"/>
        <v>462.66</v>
      </c>
      <c r="R704" s="157">
        <v>462.66</v>
      </c>
      <c r="S704" s="157"/>
      <c r="T704" s="156"/>
      <c r="U704" s="152">
        <v>50</v>
      </c>
      <c r="V704" s="155"/>
      <c r="W704" s="99"/>
      <c r="X704" s="99"/>
      <c r="Y704" s="145" t="s">
        <v>71</v>
      </c>
      <c r="Z704" s="156"/>
      <c r="AA704" s="156"/>
      <c r="AB704" s="156" t="s">
        <v>159</v>
      </c>
      <c r="AC704" s="94" t="s">
        <v>980</v>
      </c>
      <c r="AD704" s="130" t="s">
        <v>1111</v>
      </c>
      <c r="AE704" s="127">
        <v>44251</v>
      </c>
      <c r="AF704" s="94" t="s">
        <v>56</v>
      </c>
    </row>
    <row r="705" spans="1:32" x14ac:dyDescent="0.3">
      <c r="A705" s="94" t="s">
        <v>7451</v>
      </c>
      <c r="B705" s="94" t="s">
        <v>7364</v>
      </c>
      <c r="D705" s="94" t="s">
        <v>47</v>
      </c>
      <c r="E705" s="94" t="s">
        <v>49</v>
      </c>
      <c r="F705" s="94" t="s">
        <v>7449</v>
      </c>
      <c r="G705" s="94" t="s">
        <v>814</v>
      </c>
      <c r="H705" s="94" t="s">
        <v>7450</v>
      </c>
      <c r="I705" s="95"/>
      <c r="J705" s="95" t="s">
        <v>52</v>
      </c>
      <c r="K705" s="95">
        <v>0</v>
      </c>
      <c r="L705" s="154" t="str">
        <f>LEFT(E705,1) &amp;  "-" &amp;LEFT(G705,3) &amp;"-" &amp;LEFT(H705,6) &amp;  "-" &amp; LEFT(I705,3)&amp;"-" &amp;LEFT(J705, 3)&amp;"-" &amp;LEFT(K705,1)</f>
        <v>E-Pro-Bog Ma--Gen-0</v>
      </c>
      <c r="M705" s="94" t="s">
        <v>7451</v>
      </c>
      <c r="N705" s="94" t="s">
        <v>0</v>
      </c>
      <c r="O705" s="96"/>
      <c r="Q705" s="157">
        <f t="shared" si="40"/>
        <v>60.375905000000003</v>
      </c>
      <c r="R705" s="97">
        <v>60.375905000000003</v>
      </c>
      <c r="T705" s="96"/>
      <c r="U705" s="152">
        <v>50</v>
      </c>
      <c r="W705" s="99"/>
      <c r="X705" s="99"/>
      <c r="Y705" s="145" t="s">
        <v>71</v>
      </c>
      <c r="Z705" s="96"/>
      <c r="AA705" s="96"/>
      <c r="AB705" s="96" t="s">
        <v>159</v>
      </c>
      <c r="AC705" s="94" t="s">
        <v>980</v>
      </c>
      <c r="AD705" s="130" t="s">
        <v>1114</v>
      </c>
      <c r="AE705" s="127">
        <v>44251</v>
      </c>
      <c r="AF705" s="94" t="s">
        <v>56</v>
      </c>
    </row>
    <row r="706" spans="1:32" x14ac:dyDescent="0.3">
      <c r="A706" s="128" t="s">
        <v>1647</v>
      </c>
      <c r="B706" s="94" t="s">
        <v>18</v>
      </c>
      <c r="D706" s="94" t="s">
        <v>1643</v>
      </c>
      <c r="E706" s="94" t="s">
        <v>18</v>
      </c>
      <c r="F706" s="94" t="s">
        <v>18</v>
      </c>
      <c r="G706" s="94" t="s">
        <v>18</v>
      </c>
      <c r="H706" s="94" t="s">
        <v>1644</v>
      </c>
      <c r="I706" s="95" t="s">
        <v>1645</v>
      </c>
      <c r="J706" s="95" t="s">
        <v>52</v>
      </c>
      <c r="K706" s="95" t="s">
        <v>1646</v>
      </c>
      <c r="L706" s="94" t="str">
        <f>LEFT(D706,1) &amp; "-" &amp;LEFT(E706,3)&amp; "-" &amp;LEFT(F706,3) &amp; "-" &amp;LEFT(G706,3) &amp;"-" &amp;LEFT(H706,6) &amp;  "-" &amp; LEFT(I706,3)&amp;"-" &amp;LEFT(J706, 3)&amp;"-" &amp;LEFT(K706,1)</f>
        <v>O-Cab-Cab-Cab-37C-2.5-Gen-O</v>
      </c>
      <c r="M706" s="128" t="s">
        <v>7499</v>
      </c>
      <c r="N706" s="94" t="s">
        <v>1</v>
      </c>
      <c r="O706" s="96"/>
      <c r="P706" s="129">
        <v>2.7203627200000002</v>
      </c>
      <c r="Q706" s="123">
        <f t="shared" si="40"/>
        <v>7.28</v>
      </c>
      <c r="R706" s="96">
        <v>7.28</v>
      </c>
      <c r="T706" s="96"/>
      <c r="U706" s="152">
        <v>50</v>
      </c>
      <c r="W706" s="99"/>
      <c r="X706" s="99"/>
      <c r="Y706" s="145" t="s">
        <v>71</v>
      </c>
      <c r="Z706" s="96"/>
      <c r="AA706" s="96"/>
      <c r="AB706" s="96" t="s">
        <v>159</v>
      </c>
      <c r="AC706" s="94" t="s">
        <v>980</v>
      </c>
      <c r="AD706" s="130" t="s">
        <v>1117</v>
      </c>
      <c r="AE706" s="127">
        <v>44251</v>
      </c>
      <c r="AF706" s="94" t="s">
        <v>56</v>
      </c>
    </row>
    <row r="707" spans="1:32" x14ac:dyDescent="0.3">
      <c r="A707" s="154" t="s">
        <v>1694</v>
      </c>
      <c r="B707" s="94" t="s">
        <v>7402</v>
      </c>
      <c r="D707" s="154" t="s">
        <v>1643</v>
      </c>
      <c r="E707" s="154" t="s">
        <v>1692</v>
      </c>
      <c r="F707" s="154" t="s">
        <v>1693</v>
      </c>
      <c r="G707" s="154" t="s">
        <v>1693</v>
      </c>
      <c r="H707" s="154" t="s">
        <v>1694</v>
      </c>
      <c r="I707" s="155"/>
      <c r="J707" s="155" t="s">
        <v>94</v>
      </c>
      <c r="K707" s="155" t="s">
        <v>1646</v>
      </c>
      <c r="L707" s="154" t="str">
        <f t="shared" ref="L707:L714" si="41">LEFT(E707,1) &amp;  "-" &amp;LEFT(G707,3) &amp;"-" &amp;LEFT(H707,6) &amp;  "-" &amp; LEFT(I707,3)&amp;"-" &amp;LEFT(J707, 3)&amp;"-" &amp;LEFT(K707,1)</f>
        <v>S-Sca-Scaffo--Gen-O</v>
      </c>
      <c r="M707" s="154" t="s">
        <v>1694</v>
      </c>
      <c r="N707" s="154" t="s">
        <v>1695</v>
      </c>
      <c r="O707" s="156"/>
      <c r="P707" s="155">
        <v>0.08</v>
      </c>
      <c r="Q707" s="159">
        <f t="shared" si="40"/>
        <v>9.40243E-4</v>
      </c>
      <c r="R707" s="157">
        <v>9.40243E-4</v>
      </c>
      <c r="S707" s="157"/>
      <c r="T707" s="156"/>
      <c r="U707" s="152">
        <v>50</v>
      </c>
      <c r="V707" s="152"/>
      <c r="W707" s="99"/>
      <c r="X707" s="99"/>
      <c r="Y707" s="145" t="s">
        <v>71</v>
      </c>
      <c r="Z707" s="156"/>
      <c r="AA707" s="156"/>
      <c r="AB707" s="156" t="s">
        <v>159</v>
      </c>
      <c r="AC707" s="94" t="s">
        <v>980</v>
      </c>
      <c r="AD707" s="130" t="s">
        <v>1120</v>
      </c>
      <c r="AE707" s="127">
        <v>44251</v>
      </c>
      <c r="AF707" s="94" t="s">
        <v>56</v>
      </c>
    </row>
    <row r="708" spans="1:32" x14ac:dyDescent="0.3">
      <c r="A708" s="94" t="s">
        <v>811</v>
      </c>
      <c r="B708" s="94" t="s">
        <v>7358</v>
      </c>
      <c r="D708" s="94" t="s">
        <v>49</v>
      </c>
      <c r="E708" s="94" t="s">
        <v>49</v>
      </c>
      <c r="F708" s="94" t="s">
        <v>265</v>
      </c>
      <c r="G708" s="94" t="s">
        <v>809</v>
      </c>
      <c r="H708" s="94" t="s">
        <v>810</v>
      </c>
      <c r="I708" s="95"/>
      <c r="J708" s="95" t="s">
        <v>52</v>
      </c>
      <c r="K708" s="95">
        <v>0</v>
      </c>
      <c r="L708" s="94" t="str">
        <f t="shared" si="41"/>
        <v>E-Pol-400m--Gen-0</v>
      </c>
      <c r="M708" s="94" t="s">
        <v>811</v>
      </c>
      <c r="N708" s="94" t="s">
        <v>1</v>
      </c>
      <c r="O708" s="96"/>
      <c r="P708" s="96">
        <v>1263</v>
      </c>
      <c r="Q708" s="123">
        <f t="shared" si="40"/>
        <v>814.27169586494904</v>
      </c>
      <c r="R708" s="97">
        <v>773.91884586494905</v>
      </c>
      <c r="S708" s="97">
        <f t="shared" ref="S708:S732" si="42">((U708*(P708/1000))*0.1065)+((V708*(P708/1000))*0.00903)</f>
        <v>40.352849999999997</v>
      </c>
      <c r="T708" s="96"/>
      <c r="U708" s="145">
        <v>300</v>
      </c>
      <c r="V708" s="96"/>
      <c r="W708" s="99"/>
      <c r="X708" s="99"/>
      <c r="Y708" s="145" t="s">
        <v>61</v>
      </c>
      <c r="Z708" s="96"/>
      <c r="AA708" s="96"/>
      <c r="AB708" s="146" t="s">
        <v>812</v>
      </c>
      <c r="AC708" s="94" t="s">
        <v>980</v>
      </c>
      <c r="AD708" s="130" t="s">
        <v>1123</v>
      </c>
      <c r="AE708" s="127">
        <v>44251</v>
      </c>
      <c r="AF708" s="94" t="s">
        <v>56</v>
      </c>
    </row>
    <row r="709" spans="1:32" x14ac:dyDescent="0.3">
      <c r="A709" s="94" t="s">
        <v>750</v>
      </c>
      <c r="B709" s="94" t="s">
        <v>7358</v>
      </c>
      <c r="D709" s="94" t="s">
        <v>49</v>
      </c>
      <c r="E709" s="94" t="s">
        <v>49</v>
      </c>
      <c r="F709" s="94" t="s">
        <v>65</v>
      </c>
      <c r="G709" s="94" t="s">
        <v>20</v>
      </c>
      <c r="H709" s="94"/>
      <c r="I709" s="95" t="s">
        <v>749</v>
      </c>
      <c r="J709" s="95" t="s">
        <v>52</v>
      </c>
      <c r="K709" s="95">
        <v>0</v>
      </c>
      <c r="L709" s="94" t="str">
        <f t="shared" si="41"/>
        <v>E-HDP--180-Gen-0</v>
      </c>
      <c r="M709" s="94" t="s">
        <v>750</v>
      </c>
      <c r="N709" s="94" t="s">
        <v>1</v>
      </c>
      <c r="O709" s="96"/>
      <c r="P709" s="96">
        <v>3.8</v>
      </c>
      <c r="Q709" s="123">
        <f t="shared" si="40"/>
        <v>9.2775175413942588</v>
      </c>
      <c r="R709" s="97">
        <v>9.1561075413942596</v>
      </c>
      <c r="S709" s="97">
        <f t="shared" si="42"/>
        <v>0.12140999999999999</v>
      </c>
      <c r="T709" s="96"/>
      <c r="U709" s="96">
        <v>300</v>
      </c>
      <c r="V709" s="96"/>
      <c r="W709" s="99"/>
      <c r="X709" s="99"/>
      <c r="Y709" s="145" t="s">
        <v>61</v>
      </c>
      <c r="Z709" s="96"/>
      <c r="AA709" s="96"/>
      <c r="AB709" s="146" t="s">
        <v>751</v>
      </c>
      <c r="AC709" s="94" t="s">
        <v>980</v>
      </c>
      <c r="AD709" s="130" t="s">
        <v>1126</v>
      </c>
      <c r="AE709" s="127">
        <v>44251</v>
      </c>
      <c r="AF709" s="94" t="s">
        <v>56</v>
      </c>
    </row>
    <row r="710" spans="1:32" x14ac:dyDescent="0.3">
      <c r="A710" s="94" t="s">
        <v>753</v>
      </c>
      <c r="B710" s="94" t="s">
        <v>7358</v>
      </c>
      <c r="D710" s="94" t="s">
        <v>49</v>
      </c>
      <c r="E710" s="94" t="s">
        <v>49</v>
      </c>
      <c r="F710" s="94" t="s">
        <v>65</v>
      </c>
      <c r="G710" s="94" t="s">
        <v>20</v>
      </c>
      <c r="H710" s="94"/>
      <c r="I710" s="95" t="s">
        <v>752</v>
      </c>
      <c r="J710" s="95" t="s">
        <v>52</v>
      </c>
      <c r="K710" s="95">
        <v>0</v>
      </c>
      <c r="L710" s="94" t="str">
        <f t="shared" si="41"/>
        <v>E-HDP--250-Gen-0</v>
      </c>
      <c r="M710" s="94" t="s">
        <v>753</v>
      </c>
      <c r="N710" s="94" t="s">
        <v>1</v>
      </c>
      <c r="O710" s="96"/>
      <c r="P710" s="96">
        <v>7.3</v>
      </c>
      <c r="Q710" s="123">
        <f t="shared" si="40"/>
        <v>17.619142645311001</v>
      </c>
      <c r="R710" s="97">
        <v>16.854907645311002</v>
      </c>
      <c r="S710" s="97">
        <f t="shared" si="42"/>
        <v>0.233235</v>
      </c>
      <c r="T710" s="96">
        <v>0.53100000000000003</v>
      </c>
      <c r="U710" s="96">
        <v>300</v>
      </c>
      <c r="V710" s="96"/>
      <c r="W710" s="99"/>
      <c r="X710" s="99"/>
      <c r="Y710" s="145" t="s">
        <v>61</v>
      </c>
      <c r="Z710" s="96"/>
      <c r="AA710" s="96"/>
      <c r="AB710" s="146" t="s">
        <v>751</v>
      </c>
      <c r="AC710" s="94" t="s">
        <v>980</v>
      </c>
      <c r="AD710" s="130" t="s">
        <v>1129</v>
      </c>
      <c r="AE710" s="127">
        <v>44251</v>
      </c>
      <c r="AF710" s="94" t="s">
        <v>56</v>
      </c>
    </row>
    <row r="711" spans="1:32" x14ac:dyDescent="0.3">
      <c r="A711" s="94" t="s">
        <v>755</v>
      </c>
      <c r="B711" s="94" t="s">
        <v>7358</v>
      </c>
      <c r="D711" s="94" t="s">
        <v>49</v>
      </c>
      <c r="E711" s="94" t="s">
        <v>49</v>
      </c>
      <c r="F711" s="94" t="s">
        <v>65</v>
      </c>
      <c r="G711" s="94" t="s">
        <v>20</v>
      </c>
      <c r="H711" s="94"/>
      <c r="I711" s="95" t="s">
        <v>754</v>
      </c>
      <c r="J711" s="95" t="s">
        <v>52</v>
      </c>
      <c r="K711" s="95">
        <v>0</v>
      </c>
      <c r="L711" s="94" t="str">
        <f t="shared" si="41"/>
        <v>E-HDP--400-Gen-0</v>
      </c>
      <c r="M711" s="94" t="s">
        <v>755</v>
      </c>
      <c r="N711" s="94" t="s">
        <v>1</v>
      </c>
      <c r="O711" s="96"/>
      <c r="P711" s="96">
        <v>18.399999999999999</v>
      </c>
      <c r="Q711" s="123">
        <f t="shared" si="40"/>
        <v>43.921082832014299</v>
      </c>
      <c r="R711" s="97">
        <v>42.483602832014299</v>
      </c>
      <c r="S711" s="97">
        <f t="shared" si="42"/>
        <v>0.58787999999999996</v>
      </c>
      <c r="T711" s="96">
        <v>0.84960000000000013</v>
      </c>
      <c r="U711" s="96">
        <v>300</v>
      </c>
      <c r="V711" s="96"/>
      <c r="W711" s="99"/>
      <c r="X711" s="99"/>
      <c r="Y711" s="145" t="s">
        <v>61</v>
      </c>
      <c r="Z711" s="96"/>
      <c r="AA711" s="96"/>
      <c r="AB711" s="146" t="s">
        <v>751</v>
      </c>
      <c r="AC711" s="94" t="s">
        <v>980</v>
      </c>
      <c r="AD711" s="130" t="s">
        <v>1132</v>
      </c>
      <c r="AE711" s="127">
        <v>44251</v>
      </c>
      <c r="AF711" s="94" t="s">
        <v>56</v>
      </c>
    </row>
    <row r="712" spans="1:32" x14ac:dyDescent="0.3">
      <c r="A712" s="94" t="s">
        <v>757</v>
      </c>
      <c r="B712" s="94" t="s">
        <v>7358</v>
      </c>
      <c r="D712" s="94" t="s">
        <v>49</v>
      </c>
      <c r="E712" s="94" t="s">
        <v>49</v>
      </c>
      <c r="F712" s="94" t="s">
        <v>65</v>
      </c>
      <c r="G712" s="94" t="s">
        <v>20</v>
      </c>
      <c r="H712" s="94"/>
      <c r="I712" s="95" t="s">
        <v>756</v>
      </c>
      <c r="J712" s="95" t="s">
        <v>52</v>
      </c>
      <c r="K712" s="95">
        <v>0</v>
      </c>
      <c r="L712" s="94" t="str">
        <f t="shared" si="41"/>
        <v>E-HDP--500-Gen-0</v>
      </c>
      <c r="M712" s="94" t="s">
        <v>757</v>
      </c>
      <c r="N712" s="94" t="s">
        <v>1</v>
      </c>
      <c r="O712" s="96"/>
      <c r="P712" s="96">
        <v>28.7</v>
      </c>
      <c r="Q712" s="123">
        <f t="shared" si="40"/>
        <v>68.244149852109302</v>
      </c>
      <c r="R712" s="97">
        <v>66.2651848521093</v>
      </c>
      <c r="S712" s="97">
        <f t="shared" si="42"/>
        <v>0.91696499999999992</v>
      </c>
      <c r="T712" s="96">
        <v>1.0620000000000001</v>
      </c>
      <c r="U712" s="96">
        <v>300</v>
      </c>
      <c r="V712" s="96"/>
      <c r="W712" s="99"/>
      <c r="X712" s="99"/>
      <c r="Y712" s="145" t="s">
        <v>61</v>
      </c>
      <c r="Z712" s="96"/>
      <c r="AA712" s="96"/>
      <c r="AB712" s="146" t="s">
        <v>751</v>
      </c>
      <c r="AC712" s="94" t="s">
        <v>980</v>
      </c>
      <c r="AD712" s="130" t="s">
        <v>1135</v>
      </c>
      <c r="AE712" s="127">
        <v>44251</v>
      </c>
      <c r="AF712" s="94" t="s">
        <v>56</v>
      </c>
    </row>
    <row r="713" spans="1:32" x14ac:dyDescent="0.3">
      <c r="A713" s="94" t="s">
        <v>1515</v>
      </c>
      <c r="B713" s="94" t="s">
        <v>7358</v>
      </c>
      <c r="D713" s="94" t="s">
        <v>49</v>
      </c>
      <c r="E713" s="94" t="s">
        <v>49</v>
      </c>
      <c r="F713" s="94" t="s">
        <v>65</v>
      </c>
      <c r="G713" s="94" t="s">
        <v>1514</v>
      </c>
      <c r="H713" s="94"/>
      <c r="I713" s="95" t="s">
        <v>794</v>
      </c>
      <c r="J713" s="95" t="s">
        <v>52</v>
      </c>
      <c r="K713" s="95">
        <v>0</v>
      </c>
      <c r="L713" s="94" t="str">
        <f t="shared" si="41"/>
        <v>E-uPV--300-Gen-0</v>
      </c>
      <c r="M713" s="94" t="s">
        <v>1515</v>
      </c>
      <c r="N713" s="94" t="s">
        <v>1</v>
      </c>
      <c r="O713" s="96"/>
      <c r="P713" s="96">
        <v>4.83</v>
      </c>
      <c r="Q713" s="123">
        <f t="shared" si="40"/>
        <v>16.964938499999999</v>
      </c>
      <c r="R713" s="97">
        <v>16.81062</v>
      </c>
      <c r="S713" s="97">
        <f t="shared" si="42"/>
        <v>0.1543185</v>
      </c>
      <c r="T713" s="96"/>
      <c r="U713" s="96">
        <v>300</v>
      </c>
      <c r="V713" s="96"/>
      <c r="W713" s="99"/>
      <c r="X713" s="99"/>
      <c r="Y713" s="145" t="s">
        <v>61</v>
      </c>
      <c r="Z713" s="96"/>
      <c r="AA713" s="96"/>
      <c r="AB713" s="96" t="s">
        <v>1516</v>
      </c>
      <c r="AC713" s="94" t="s">
        <v>980</v>
      </c>
      <c r="AD713" s="130" t="s">
        <v>1138</v>
      </c>
      <c r="AE713" s="127">
        <v>44251</v>
      </c>
      <c r="AF713" s="94" t="s">
        <v>56</v>
      </c>
    </row>
    <row r="714" spans="1:32" x14ac:dyDescent="0.3">
      <c r="A714" s="94" t="s">
        <v>182</v>
      </c>
      <c r="B714" s="94" t="s">
        <v>7357</v>
      </c>
      <c r="D714" s="94" t="s">
        <v>49</v>
      </c>
      <c r="E714" s="94" t="s">
        <v>49</v>
      </c>
      <c r="F714" s="94" t="s">
        <v>87</v>
      </c>
      <c r="G714" s="94" t="s">
        <v>180</v>
      </c>
      <c r="H714" s="94" t="s">
        <v>181</v>
      </c>
      <c r="I714" s="95"/>
      <c r="J714" s="95" t="s">
        <v>52</v>
      </c>
      <c r="K714" s="95">
        <v>0</v>
      </c>
      <c r="L714" s="94" t="str">
        <f t="shared" si="41"/>
        <v>E-Car-Standa--Gen-0</v>
      </c>
      <c r="M714" s="94" t="s">
        <v>182</v>
      </c>
      <c r="N714" s="94" t="s">
        <v>183</v>
      </c>
      <c r="O714" s="96"/>
      <c r="Q714" s="123">
        <f t="shared" si="40"/>
        <v>53.33</v>
      </c>
      <c r="R714" s="97">
        <v>53.33</v>
      </c>
      <c r="S714" s="97">
        <f t="shared" si="42"/>
        <v>0</v>
      </c>
      <c r="T714" s="96"/>
      <c r="U714" s="96">
        <v>300</v>
      </c>
      <c r="W714" s="99"/>
      <c r="X714" s="99"/>
      <c r="Y714" s="145" t="s">
        <v>61</v>
      </c>
      <c r="Z714" s="96"/>
      <c r="AA714" s="96"/>
      <c r="AB714" s="131" t="s">
        <v>184</v>
      </c>
      <c r="AC714" s="94" t="s">
        <v>980</v>
      </c>
      <c r="AD714" s="130" t="s">
        <v>1141</v>
      </c>
      <c r="AE714" s="127">
        <v>44251</v>
      </c>
      <c r="AF714" s="94" t="s">
        <v>56</v>
      </c>
    </row>
    <row r="715" spans="1:32" x14ac:dyDescent="0.3">
      <c r="A715" s="94" t="s">
        <v>587</v>
      </c>
      <c r="B715" s="94" t="s">
        <v>7360</v>
      </c>
      <c r="D715" s="94" t="s">
        <v>49</v>
      </c>
      <c r="E715" s="94" t="s">
        <v>386</v>
      </c>
      <c r="F715" s="94" t="s">
        <v>585</v>
      </c>
      <c r="G715" s="94" t="s">
        <v>388</v>
      </c>
      <c r="H715" s="94" t="s">
        <v>586</v>
      </c>
      <c r="I715" s="95">
        <v>24</v>
      </c>
      <c r="J715" s="95" t="s">
        <v>52</v>
      </c>
      <c r="K715" s="95">
        <v>0</v>
      </c>
      <c r="L715" s="94" t="str">
        <f t="shared" ref="L715:L732" si="43">LEFT(D715,1) &amp; "-" &amp;LEFT(E715,3)&amp; "-" &amp;LEFT(F715,3) &amp; "-" &amp;LEFT(G715,3) &amp;"-" &amp;LEFT(H715,6) &amp;  "-" &amp; LEFT(I715,3)&amp;"-" &amp;LEFT(J715, 3)&amp;"-" &amp;LEFT(K715,1)</f>
        <v>E-Fit-Sus-Gla-L12-24-Gen-0</v>
      </c>
      <c r="M715" s="94" t="s">
        <v>587</v>
      </c>
      <c r="N715" s="94" t="s">
        <v>0</v>
      </c>
      <c r="O715" s="96">
        <v>1</v>
      </c>
      <c r="P715" s="95">
        <v>359.4</v>
      </c>
      <c r="Q715" s="123">
        <f t="shared" si="40"/>
        <v>382.26415000000003</v>
      </c>
      <c r="R715" s="97">
        <v>324.85000000000002</v>
      </c>
      <c r="S715" s="97">
        <f t="shared" si="42"/>
        <v>57.414149999999999</v>
      </c>
      <c r="T715" s="96"/>
      <c r="U715" s="151">
        <v>1500</v>
      </c>
      <c r="W715" s="99"/>
      <c r="X715" s="99"/>
      <c r="Y715" s="145" t="s">
        <v>390</v>
      </c>
      <c r="Z715" s="96"/>
      <c r="AA715" s="96"/>
      <c r="AB715" s="96" t="s">
        <v>585</v>
      </c>
      <c r="AC715" s="94" t="s">
        <v>980</v>
      </c>
      <c r="AD715" s="130" t="s">
        <v>1144</v>
      </c>
      <c r="AE715" s="127">
        <v>44251</v>
      </c>
      <c r="AF715" s="94" t="s">
        <v>56</v>
      </c>
    </row>
    <row r="716" spans="1:32" x14ac:dyDescent="0.3">
      <c r="A716" s="134" t="s">
        <v>590</v>
      </c>
      <c r="B716" s="94" t="s">
        <v>7360</v>
      </c>
      <c r="D716" s="94" t="s">
        <v>49</v>
      </c>
      <c r="E716" s="94" t="s">
        <v>386</v>
      </c>
      <c r="F716" s="94" t="s">
        <v>585</v>
      </c>
      <c r="G716" s="94" t="s">
        <v>388</v>
      </c>
      <c r="H716" s="94" t="s">
        <v>589</v>
      </c>
      <c r="I716" s="95">
        <v>275</v>
      </c>
      <c r="J716" s="95" t="s">
        <v>52</v>
      </c>
      <c r="K716" s="95">
        <v>0</v>
      </c>
      <c r="L716" s="94" t="str">
        <f t="shared" si="43"/>
        <v>E-Fit-Sus-Gla-L2-275-Gen-0</v>
      </c>
      <c r="M716" s="134" t="s">
        <v>590</v>
      </c>
      <c r="N716" s="94" t="s">
        <v>0</v>
      </c>
      <c r="O716" s="96">
        <v>1</v>
      </c>
      <c r="P716" s="95">
        <v>203.6</v>
      </c>
      <c r="Q716" s="123">
        <f t="shared" si="40"/>
        <v>361.01383570000002</v>
      </c>
      <c r="R716" s="97">
        <v>328.48873570000001</v>
      </c>
      <c r="S716" s="97">
        <f t="shared" si="42"/>
        <v>32.525099999999995</v>
      </c>
      <c r="T716" s="96"/>
      <c r="U716" s="151">
        <v>1500</v>
      </c>
      <c r="W716" s="99"/>
      <c r="X716" s="99"/>
      <c r="Y716" s="145" t="s">
        <v>390</v>
      </c>
      <c r="Z716" s="96"/>
      <c r="AA716" s="96"/>
      <c r="AB716" s="96" t="s">
        <v>585</v>
      </c>
      <c r="AC716" s="94" t="s">
        <v>980</v>
      </c>
      <c r="AD716" s="130" t="s">
        <v>1147</v>
      </c>
      <c r="AE716" s="127">
        <v>44251</v>
      </c>
      <c r="AF716" s="94" t="s">
        <v>56</v>
      </c>
    </row>
    <row r="717" spans="1:32" x14ac:dyDescent="0.3">
      <c r="A717" s="94" t="s">
        <v>592</v>
      </c>
      <c r="B717" s="94" t="s">
        <v>7360</v>
      </c>
      <c r="D717" s="94" t="s">
        <v>49</v>
      </c>
      <c r="E717" s="94" t="s">
        <v>386</v>
      </c>
      <c r="F717" s="94" t="s">
        <v>585</v>
      </c>
      <c r="G717" s="94" t="s">
        <v>388</v>
      </c>
      <c r="H717" s="94" t="s">
        <v>589</v>
      </c>
      <c r="I717" s="95">
        <v>276</v>
      </c>
      <c r="J717" s="95" t="s">
        <v>52</v>
      </c>
      <c r="K717" s="95">
        <v>0</v>
      </c>
      <c r="L717" s="94" t="str">
        <f t="shared" si="43"/>
        <v>E-Fit-Sus-Gla-L2-276-Gen-0</v>
      </c>
      <c r="M717" s="94" t="s">
        <v>592</v>
      </c>
      <c r="N717" s="94" t="s">
        <v>0</v>
      </c>
      <c r="O717" s="96">
        <v>1</v>
      </c>
      <c r="P717" s="95">
        <v>205.6</v>
      </c>
      <c r="Q717" s="123">
        <f t="shared" si="40"/>
        <v>355.99459999999999</v>
      </c>
      <c r="R717" s="97">
        <v>323.14999999999998</v>
      </c>
      <c r="S717" s="97">
        <f t="shared" si="42"/>
        <v>32.8446</v>
      </c>
      <c r="T717" s="96"/>
      <c r="U717" s="151">
        <v>1500</v>
      </c>
      <c r="W717" s="99"/>
      <c r="X717" s="99"/>
      <c r="Y717" s="145" t="s">
        <v>390</v>
      </c>
      <c r="Z717" s="96"/>
      <c r="AA717" s="96"/>
      <c r="AB717" s="96" t="s">
        <v>585</v>
      </c>
      <c r="AC717" s="94" t="s">
        <v>980</v>
      </c>
      <c r="AD717" s="130" t="s">
        <v>1150</v>
      </c>
      <c r="AE717" s="127">
        <v>44251</v>
      </c>
      <c r="AF717" s="94" t="s">
        <v>56</v>
      </c>
    </row>
    <row r="718" spans="1:32" x14ac:dyDescent="0.3">
      <c r="A718" s="94" t="s">
        <v>594</v>
      </c>
      <c r="B718" s="94" t="s">
        <v>7360</v>
      </c>
      <c r="D718" s="94" t="s">
        <v>49</v>
      </c>
      <c r="E718" s="94" t="s">
        <v>386</v>
      </c>
      <c r="F718" s="94" t="s">
        <v>585</v>
      </c>
      <c r="G718" s="94" t="s">
        <v>388</v>
      </c>
      <c r="H718" s="94" t="s">
        <v>589</v>
      </c>
      <c r="I718" s="95">
        <v>407</v>
      </c>
      <c r="J718" s="95" t="s">
        <v>52</v>
      </c>
      <c r="K718" s="95">
        <v>0</v>
      </c>
      <c r="L718" s="94" t="str">
        <f t="shared" si="43"/>
        <v>E-Fit-Sus-Gla-L2-407-Gen-0</v>
      </c>
      <c r="M718" s="94" t="s">
        <v>594</v>
      </c>
      <c r="N718" s="94" t="s">
        <v>0</v>
      </c>
      <c r="O718" s="96">
        <v>1</v>
      </c>
      <c r="P718" s="95">
        <v>327.39999999999998</v>
      </c>
      <c r="Q718" s="123">
        <f t="shared" si="40"/>
        <v>480.43214999999998</v>
      </c>
      <c r="R718" s="97">
        <v>428.13</v>
      </c>
      <c r="S718" s="97">
        <f t="shared" si="42"/>
        <v>52.302149999999997</v>
      </c>
      <c r="T718" s="96"/>
      <c r="U718" s="151">
        <v>1500</v>
      </c>
      <c r="W718" s="99"/>
      <c r="X718" s="99"/>
      <c r="Y718" s="145" t="s">
        <v>390</v>
      </c>
      <c r="Z718" s="96"/>
      <c r="AA718" s="96"/>
      <c r="AB718" s="96" t="s">
        <v>585</v>
      </c>
      <c r="AC718" s="94" t="s">
        <v>980</v>
      </c>
      <c r="AD718" s="130" t="s">
        <v>1153</v>
      </c>
      <c r="AE718" s="127">
        <v>44251</v>
      </c>
      <c r="AF718" s="94" t="s">
        <v>56</v>
      </c>
    </row>
    <row r="719" spans="1:32" x14ac:dyDescent="0.3">
      <c r="A719" s="94" t="s">
        <v>596</v>
      </c>
      <c r="B719" s="94" t="s">
        <v>7360</v>
      </c>
      <c r="D719" s="94" t="s">
        <v>49</v>
      </c>
      <c r="E719" s="94" t="s">
        <v>386</v>
      </c>
      <c r="F719" s="94" t="s">
        <v>585</v>
      </c>
      <c r="G719" s="94" t="s">
        <v>388</v>
      </c>
      <c r="H719" s="94" t="s">
        <v>589</v>
      </c>
      <c r="I719" s="95">
        <v>408</v>
      </c>
      <c r="J719" s="95" t="s">
        <v>52</v>
      </c>
      <c r="K719" s="95">
        <v>0</v>
      </c>
      <c r="L719" s="94" t="str">
        <f t="shared" si="43"/>
        <v>E-Fit-Sus-Gla-L2-408-Gen-0</v>
      </c>
      <c r="M719" s="94" t="s">
        <v>596</v>
      </c>
      <c r="N719" s="94" t="s">
        <v>0</v>
      </c>
      <c r="O719" s="96">
        <v>1</v>
      </c>
      <c r="P719" s="95">
        <v>318.60000000000002</v>
      </c>
      <c r="Q719" s="123">
        <f t="shared" si="40"/>
        <v>441.70634999999999</v>
      </c>
      <c r="R719" s="97">
        <v>390.81</v>
      </c>
      <c r="S719" s="97">
        <f t="shared" si="42"/>
        <v>50.896350000000005</v>
      </c>
      <c r="T719" s="96"/>
      <c r="U719" s="151">
        <v>1500</v>
      </c>
      <c r="W719" s="99"/>
      <c r="X719" s="99"/>
      <c r="Y719" s="145" t="s">
        <v>390</v>
      </c>
      <c r="Z719" s="96"/>
      <c r="AA719" s="96"/>
      <c r="AB719" s="96" t="s">
        <v>585</v>
      </c>
      <c r="AC719" s="94" t="s">
        <v>980</v>
      </c>
      <c r="AD719" s="130" t="s">
        <v>1156</v>
      </c>
      <c r="AE719" s="127">
        <v>44251</v>
      </c>
      <c r="AF719" s="94" t="s">
        <v>56</v>
      </c>
    </row>
    <row r="720" spans="1:32" x14ac:dyDescent="0.3">
      <c r="A720" s="94" t="s">
        <v>598</v>
      </c>
      <c r="B720" s="94" t="s">
        <v>7360</v>
      </c>
      <c r="D720" s="94" t="s">
        <v>49</v>
      </c>
      <c r="E720" s="94" t="s">
        <v>386</v>
      </c>
      <c r="F720" s="94" t="s">
        <v>585</v>
      </c>
      <c r="G720" s="94" t="s">
        <v>388</v>
      </c>
      <c r="H720" s="94" t="s">
        <v>589</v>
      </c>
      <c r="I720" s="95">
        <v>409</v>
      </c>
      <c r="J720" s="95" t="s">
        <v>52</v>
      </c>
      <c r="K720" s="95">
        <v>0</v>
      </c>
      <c r="L720" s="94" t="str">
        <f t="shared" si="43"/>
        <v>E-Fit-Sus-Gla-L2-409-Gen-0</v>
      </c>
      <c r="M720" s="94" t="s">
        <v>598</v>
      </c>
      <c r="N720" s="94" t="s">
        <v>0</v>
      </c>
      <c r="O720" s="96">
        <v>1</v>
      </c>
      <c r="P720" s="95">
        <v>326.8</v>
      </c>
      <c r="Q720" s="123">
        <f t="shared" si="40"/>
        <v>482.72629999999998</v>
      </c>
      <c r="R720" s="97">
        <v>430.52</v>
      </c>
      <c r="S720" s="97">
        <f t="shared" si="42"/>
        <v>52.206300000000006</v>
      </c>
      <c r="T720" s="96"/>
      <c r="U720" s="151">
        <v>1500</v>
      </c>
      <c r="W720" s="99"/>
      <c r="X720" s="99"/>
      <c r="Y720" s="145" t="s">
        <v>390</v>
      </c>
      <c r="Z720" s="96"/>
      <c r="AA720" s="96"/>
      <c r="AB720" s="96" t="s">
        <v>585</v>
      </c>
      <c r="AC720" s="94" t="s">
        <v>980</v>
      </c>
      <c r="AD720" s="130" t="s">
        <v>1159</v>
      </c>
      <c r="AE720" s="127">
        <v>44251</v>
      </c>
      <c r="AF720" s="94" t="s">
        <v>56</v>
      </c>
    </row>
    <row r="721" spans="1:32" x14ac:dyDescent="0.3">
      <c r="A721" s="94" t="s">
        <v>601</v>
      </c>
      <c r="B721" s="94" t="s">
        <v>7360</v>
      </c>
      <c r="D721" s="94" t="s">
        <v>49</v>
      </c>
      <c r="E721" s="94" t="s">
        <v>386</v>
      </c>
      <c r="F721" s="94" t="s">
        <v>585</v>
      </c>
      <c r="G721" s="94" t="s">
        <v>388</v>
      </c>
      <c r="H721" s="94" t="s">
        <v>600</v>
      </c>
      <c r="I721" s="95">
        <v>401</v>
      </c>
      <c r="J721" s="95" t="s">
        <v>52</v>
      </c>
      <c r="K721" s="95">
        <v>0</v>
      </c>
      <c r="L721" s="94" t="str">
        <f t="shared" si="43"/>
        <v>E-Fit-Sus-Gla-L6-401-Gen-0</v>
      </c>
      <c r="M721" s="94" t="s">
        <v>601</v>
      </c>
      <c r="N721" s="94" t="s">
        <v>0</v>
      </c>
      <c r="O721" s="96">
        <v>1</v>
      </c>
      <c r="P721" s="95">
        <v>318.39999999999998</v>
      </c>
      <c r="Q721" s="123">
        <f t="shared" si="40"/>
        <v>562.06439999999998</v>
      </c>
      <c r="R721" s="97">
        <v>511.2</v>
      </c>
      <c r="S721" s="97">
        <f t="shared" si="42"/>
        <v>50.864399999999996</v>
      </c>
      <c r="T721" s="96"/>
      <c r="U721" s="151">
        <v>1500</v>
      </c>
      <c r="W721" s="99"/>
      <c r="X721" s="99"/>
      <c r="Y721" s="145" t="s">
        <v>390</v>
      </c>
      <c r="Z721" s="96"/>
      <c r="AA721" s="96"/>
      <c r="AB721" s="96" t="s">
        <v>585</v>
      </c>
      <c r="AC721" s="94" t="s">
        <v>980</v>
      </c>
      <c r="AD721" s="130" t="s">
        <v>1162</v>
      </c>
      <c r="AE721" s="127">
        <v>44251</v>
      </c>
      <c r="AF721" s="94" t="s">
        <v>56</v>
      </c>
    </row>
    <row r="722" spans="1:32" x14ac:dyDescent="0.3">
      <c r="A722" s="94" t="s">
        <v>603</v>
      </c>
      <c r="B722" s="94" t="s">
        <v>7360</v>
      </c>
      <c r="D722" s="94" t="s">
        <v>49</v>
      </c>
      <c r="E722" s="94" t="s">
        <v>386</v>
      </c>
      <c r="F722" s="94" t="s">
        <v>585</v>
      </c>
      <c r="G722" s="94" t="s">
        <v>388</v>
      </c>
      <c r="H722" s="94" t="s">
        <v>600</v>
      </c>
      <c r="I722" s="95">
        <v>402</v>
      </c>
      <c r="J722" s="95" t="s">
        <v>52</v>
      </c>
      <c r="K722" s="95">
        <v>0</v>
      </c>
      <c r="L722" s="94" t="str">
        <f t="shared" si="43"/>
        <v>E-Fit-Sus-Gla-L6-402-Gen-0</v>
      </c>
      <c r="M722" s="94" t="s">
        <v>603</v>
      </c>
      <c r="N722" s="94" t="s">
        <v>0</v>
      </c>
      <c r="O722" s="96">
        <v>1</v>
      </c>
      <c r="P722" s="95">
        <v>244.1</v>
      </c>
      <c r="Q722" s="123">
        <f t="shared" si="40"/>
        <v>520.03497500000003</v>
      </c>
      <c r="R722" s="97">
        <v>481.04</v>
      </c>
      <c r="S722" s="97">
        <f t="shared" si="42"/>
        <v>38.994974999999997</v>
      </c>
      <c r="T722" s="96"/>
      <c r="U722" s="151">
        <v>1500</v>
      </c>
      <c r="W722" s="99"/>
      <c r="X722" s="99"/>
      <c r="Y722" s="145" t="s">
        <v>390</v>
      </c>
      <c r="Z722" s="96"/>
      <c r="AA722" s="96"/>
      <c r="AB722" s="96" t="s">
        <v>585</v>
      </c>
      <c r="AC722" s="94" t="s">
        <v>980</v>
      </c>
      <c r="AD722" s="130" t="s">
        <v>1165</v>
      </c>
      <c r="AE722" s="127">
        <v>44251</v>
      </c>
      <c r="AF722" s="94" t="s">
        <v>56</v>
      </c>
    </row>
    <row r="723" spans="1:32" x14ac:dyDescent="0.3">
      <c r="A723" s="94" t="s">
        <v>605</v>
      </c>
      <c r="B723" s="94" t="s">
        <v>7360</v>
      </c>
      <c r="D723" s="94" t="s">
        <v>49</v>
      </c>
      <c r="E723" s="94" t="s">
        <v>386</v>
      </c>
      <c r="F723" s="94" t="s">
        <v>585</v>
      </c>
      <c r="G723" s="94" t="s">
        <v>388</v>
      </c>
      <c r="H723" s="94" t="s">
        <v>600</v>
      </c>
      <c r="I723" s="95">
        <v>403</v>
      </c>
      <c r="J723" s="95" t="s">
        <v>52</v>
      </c>
      <c r="K723" s="95">
        <v>0</v>
      </c>
      <c r="L723" s="94" t="str">
        <f t="shared" si="43"/>
        <v>E-Fit-Sus-Gla-L6-403-Gen-0</v>
      </c>
      <c r="M723" s="94" t="s">
        <v>605</v>
      </c>
      <c r="N723" s="94" t="s">
        <v>0</v>
      </c>
      <c r="O723" s="96">
        <v>1</v>
      </c>
      <c r="P723" s="95">
        <v>200.2</v>
      </c>
      <c r="Q723" s="123">
        <f t="shared" si="40"/>
        <v>525.25194999999997</v>
      </c>
      <c r="R723" s="97">
        <v>493.27</v>
      </c>
      <c r="S723" s="97">
        <f t="shared" si="42"/>
        <v>31.981950000000001</v>
      </c>
      <c r="T723" s="96"/>
      <c r="U723" s="151">
        <v>1500</v>
      </c>
      <c r="W723" s="99"/>
      <c r="X723" s="99"/>
      <c r="Y723" s="145" t="s">
        <v>390</v>
      </c>
      <c r="Z723" s="96"/>
      <c r="AA723" s="96"/>
      <c r="AB723" s="96" t="s">
        <v>585</v>
      </c>
      <c r="AC723" s="94" t="s">
        <v>980</v>
      </c>
      <c r="AD723" s="130" t="s">
        <v>1168</v>
      </c>
      <c r="AE723" s="127">
        <v>44251</v>
      </c>
      <c r="AF723" s="94" t="s">
        <v>56</v>
      </c>
    </row>
    <row r="724" spans="1:32" x14ac:dyDescent="0.3">
      <c r="A724" s="94" t="s">
        <v>608</v>
      </c>
      <c r="B724" s="94" t="s">
        <v>7360</v>
      </c>
      <c r="D724" s="94" t="s">
        <v>49</v>
      </c>
      <c r="E724" s="94" t="s">
        <v>386</v>
      </c>
      <c r="F724" s="94" t="s">
        <v>585</v>
      </c>
      <c r="G724" s="94" t="s">
        <v>388</v>
      </c>
      <c r="H724" s="94" t="s">
        <v>600</v>
      </c>
      <c r="I724" s="95" t="s">
        <v>607</v>
      </c>
      <c r="J724" s="95" t="s">
        <v>52</v>
      </c>
      <c r="K724" s="95">
        <v>0</v>
      </c>
      <c r="L724" s="94" t="str">
        <f t="shared" si="43"/>
        <v>E-Fit-Sus-Gla-L6-L11-Gen-0</v>
      </c>
      <c r="M724" s="94" t="s">
        <v>608</v>
      </c>
      <c r="N724" s="94" t="s">
        <v>0</v>
      </c>
      <c r="O724" s="96">
        <v>1</v>
      </c>
      <c r="P724" s="95">
        <v>299.60000000000002</v>
      </c>
      <c r="Q724" s="123">
        <f t="shared" si="40"/>
        <v>573.24109999999996</v>
      </c>
      <c r="R724" s="97">
        <v>525.38</v>
      </c>
      <c r="S724" s="97">
        <f t="shared" si="42"/>
        <v>47.8611</v>
      </c>
      <c r="T724" s="96"/>
      <c r="U724" s="151">
        <v>1500</v>
      </c>
      <c r="W724" s="99"/>
      <c r="X724" s="99"/>
      <c r="Y724" s="145" t="s">
        <v>390</v>
      </c>
      <c r="Z724" s="96"/>
      <c r="AA724" s="96"/>
      <c r="AB724" s="96" t="s">
        <v>585</v>
      </c>
      <c r="AC724" s="94" t="s">
        <v>980</v>
      </c>
      <c r="AD724" s="130" t="s">
        <v>1171</v>
      </c>
      <c r="AE724" s="127">
        <v>44251</v>
      </c>
      <c r="AF724" s="94" t="s">
        <v>56</v>
      </c>
    </row>
    <row r="725" spans="1:32" x14ac:dyDescent="0.3">
      <c r="A725" s="94" t="s">
        <v>611</v>
      </c>
      <c r="B725" s="94" t="s">
        <v>7360</v>
      </c>
      <c r="D725" s="94" t="s">
        <v>49</v>
      </c>
      <c r="E725" s="94" t="s">
        <v>386</v>
      </c>
      <c r="F725" s="94" t="s">
        <v>585</v>
      </c>
      <c r="G725" s="94" t="s">
        <v>388</v>
      </c>
      <c r="H725" s="94" t="s">
        <v>600</v>
      </c>
      <c r="I725" s="95" t="s">
        <v>610</v>
      </c>
      <c r="J725" s="95" t="s">
        <v>52</v>
      </c>
      <c r="K725" s="95">
        <v>0</v>
      </c>
      <c r="L725" s="94" t="str">
        <f t="shared" si="43"/>
        <v>E-Fit-Sus-Gla-L6-L11-Gen-0</v>
      </c>
      <c r="M725" s="94" t="s">
        <v>611</v>
      </c>
      <c r="N725" s="94" t="s">
        <v>0</v>
      </c>
      <c r="O725" s="96">
        <v>1</v>
      </c>
      <c r="P725" s="95">
        <v>307</v>
      </c>
      <c r="Q725" s="123">
        <f t="shared" si="40"/>
        <v>574.56324999999993</v>
      </c>
      <c r="R725" s="97">
        <v>525.52</v>
      </c>
      <c r="S725" s="97">
        <f t="shared" si="42"/>
        <v>49.04325</v>
      </c>
      <c r="T725" s="96"/>
      <c r="U725" s="151">
        <v>1500</v>
      </c>
      <c r="W725" s="99"/>
      <c r="X725" s="99"/>
      <c r="Y725" s="145" t="s">
        <v>390</v>
      </c>
      <c r="Z725" s="96"/>
      <c r="AA725" s="96"/>
      <c r="AB725" s="96" t="s">
        <v>585</v>
      </c>
      <c r="AC725" s="94" t="s">
        <v>980</v>
      </c>
      <c r="AD725" s="130" t="s">
        <v>1174</v>
      </c>
      <c r="AE725" s="127">
        <v>44251</v>
      </c>
      <c r="AF725" s="94" t="s">
        <v>56</v>
      </c>
    </row>
    <row r="726" spans="1:32" x14ac:dyDescent="0.3">
      <c r="A726" s="94" t="s">
        <v>614</v>
      </c>
      <c r="B726" s="94" t="s">
        <v>7360</v>
      </c>
      <c r="D726" s="94" t="s">
        <v>49</v>
      </c>
      <c r="E726" s="94" t="s">
        <v>386</v>
      </c>
      <c r="F726" s="94" t="s">
        <v>585</v>
      </c>
      <c r="G726" s="94" t="s">
        <v>388</v>
      </c>
      <c r="H726" s="94" t="s">
        <v>600</v>
      </c>
      <c r="I726" s="95" t="s">
        <v>613</v>
      </c>
      <c r="J726" s="95" t="s">
        <v>52</v>
      </c>
      <c r="K726" s="95">
        <v>0</v>
      </c>
      <c r="L726" s="94" t="str">
        <f t="shared" si="43"/>
        <v>E-Fit-Sus-Gla-L6-L11-Gen-0</v>
      </c>
      <c r="M726" s="94" t="s">
        <v>614</v>
      </c>
      <c r="N726" s="94" t="s">
        <v>0</v>
      </c>
      <c r="O726" s="96">
        <v>1</v>
      </c>
      <c r="P726" s="95">
        <v>201.4</v>
      </c>
      <c r="Q726" s="123">
        <f t="shared" si="40"/>
        <v>555.8536499999999</v>
      </c>
      <c r="R726" s="97">
        <v>523.67999999999995</v>
      </c>
      <c r="S726" s="97">
        <f t="shared" si="42"/>
        <v>32.173649999999995</v>
      </c>
      <c r="T726" s="96"/>
      <c r="U726" s="151">
        <v>1500</v>
      </c>
      <c r="W726" s="99"/>
      <c r="X726" s="99"/>
      <c r="Y726" s="145" t="s">
        <v>390</v>
      </c>
      <c r="Z726" s="96"/>
      <c r="AA726" s="96"/>
      <c r="AB726" s="96" t="s">
        <v>585</v>
      </c>
      <c r="AC726" s="94" t="s">
        <v>980</v>
      </c>
      <c r="AD726" s="130" t="s">
        <v>1176</v>
      </c>
      <c r="AE726" s="127">
        <v>44251</v>
      </c>
      <c r="AF726" s="94" t="s">
        <v>56</v>
      </c>
    </row>
    <row r="727" spans="1:32" x14ac:dyDescent="0.3">
      <c r="A727" s="94" t="s">
        <v>618</v>
      </c>
      <c r="B727" s="94" t="s">
        <v>7360</v>
      </c>
      <c r="D727" s="94" t="s">
        <v>49</v>
      </c>
      <c r="E727" s="94" t="s">
        <v>386</v>
      </c>
      <c r="F727" s="94" t="s">
        <v>585</v>
      </c>
      <c r="G727" s="94" t="s">
        <v>388</v>
      </c>
      <c r="H727" s="94" t="s">
        <v>616</v>
      </c>
      <c r="I727" s="95" t="s">
        <v>617</v>
      </c>
      <c r="J727" s="95" t="s">
        <v>52</v>
      </c>
      <c r="K727" s="95">
        <v>0</v>
      </c>
      <c r="L727" s="94" t="str">
        <f t="shared" si="43"/>
        <v>E-Fit-Sus-Gla-L8-L11-Gen-0</v>
      </c>
      <c r="M727" s="94" t="s">
        <v>618</v>
      </c>
      <c r="N727" s="94" t="s">
        <v>0</v>
      </c>
      <c r="O727" s="96">
        <v>1</v>
      </c>
      <c r="P727" s="95">
        <v>266.89999999999998</v>
      </c>
      <c r="Q727" s="123">
        <f t="shared" si="40"/>
        <v>553.47727499999996</v>
      </c>
      <c r="R727" s="97">
        <v>510.84</v>
      </c>
      <c r="S727" s="97">
        <f t="shared" si="42"/>
        <v>42.637274999999995</v>
      </c>
      <c r="T727" s="96"/>
      <c r="U727" s="151">
        <v>1500</v>
      </c>
      <c r="W727" s="99"/>
      <c r="X727" s="99"/>
      <c r="Y727" s="145" t="s">
        <v>390</v>
      </c>
      <c r="Z727" s="96"/>
      <c r="AA727" s="96"/>
      <c r="AB727" s="96" t="s">
        <v>585</v>
      </c>
      <c r="AC727" s="94" t="s">
        <v>980</v>
      </c>
      <c r="AD727" s="130" t="s">
        <v>1179</v>
      </c>
      <c r="AE727" s="127">
        <v>44251</v>
      </c>
      <c r="AF727" s="94" t="s">
        <v>56</v>
      </c>
    </row>
    <row r="728" spans="1:32" x14ac:dyDescent="0.3">
      <c r="A728" s="94" t="s">
        <v>620</v>
      </c>
      <c r="B728" s="94" t="s">
        <v>7360</v>
      </c>
      <c r="D728" s="94" t="s">
        <v>49</v>
      </c>
      <c r="E728" s="94" t="s">
        <v>386</v>
      </c>
      <c r="F728" s="94" t="s">
        <v>585</v>
      </c>
      <c r="G728" s="94" t="s">
        <v>397</v>
      </c>
      <c r="H728" s="94" t="s">
        <v>589</v>
      </c>
      <c r="I728" s="95">
        <v>27516</v>
      </c>
      <c r="J728" s="95" t="s">
        <v>52</v>
      </c>
      <c r="K728" s="95">
        <v>0</v>
      </c>
      <c r="L728" s="94" t="str">
        <f t="shared" si="43"/>
        <v>E-Fit-Sus-Por-L2-275-Gen-0</v>
      </c>
      <c r="M728" s="94" t="s">
        <v>620</v>
      </c>
      <c r="N728" s="94" t="s">
        <v>0</v>
      </c>
      <c r="O728" s="96">
        <v>1</v>
      </c>
      <c r="P728" s="95">
        <v>330.8</v>
      </c>
      <c r="Q728" s="123">
        <f t="shared" si="40"/>
        <v>298.09530000000001</v>
      </c>
      <c r="R728" s="97">
        <v>245.25</v>
      </c>
      <c r="S728" s="97">
        <f t="shared" si="42"/>
        <v>52.845300000000002</v>
      </c>
      <c r="T728" s="96"/>
      <c r="U728" s="151">
        <v>1500</v>
      </c>
      <c r="W728" s="99"/>
      <c r="X728" s="99"/>
      <c r="Y728" s="145" t="s">
        <v>390</v>
      </c>
      <c r="Z728" s="96"/>
      <c r="AA728" s="96"/>
      <c r="AB728" s="96" t="s">
        <v>585</v>
      </c>
      <c r="AC728" s="94" t="s">
        <v>980</v>
      </c>
      <c r="AD728" s="130" t="s">
        <v>1182</v>
      </c>
      <c r="AE728" s="127">
        <v>44251</v>
      </c>
      <c r="AF728" s="94" t="s">
        <v>56</v>
      </c>
    </row>
    <row r="729" spans="1:32" x14ac:dyDescent="0.3">
      <c r="A729" s="94" t="s">
        <v>622</v>
      </c>
      <c r="B729" s="94" t="s">
        <v>7360</v>
      </c>
      <c r="D729" s="94" t="s">
        <v>49</v>
      </c>
      <c r="E729" s="94" t="s">
        <v>386</v>
      </c>
      <c r="F729" s="94" t="s">
        <v>585</v>
      </c>
      <c r="G729" s="94" t="s">
        <v>397</v>
      </c>
      <c r="H729" s="94" t="s">
        <v>589</v>
      </c>
      <c r="I729" s="95">
        <v>40017</v>
      </c>
      <c r="J729" s="95" t="s">
        <v>52</v>
      </c>
      <c r="K729" s="95">
        <v>0</v>
      </c>
      <c r="L729" s="94" t="str">
        <f t="shared" si="43"/>
        <v>E-Fit-Sus-Por-L2-400-Gen-0</v>
      </c>
      <c r="M729" s="94" t="s">
        <v>622</v>
      </c>
      <c r="N729" s="94" t="s">
        <v>0</v>
      </c>
      <c r="O729" s="96">
        <v>1</v>
      </c>
      <c r="P729" s="95">
        <v>274.89999999999998</v>
      </c>
      <c r="Q729" s="123">
        <f t="shared" si="40"/>
        <v>375.03527500000001</v>
      </c>
      <c r="R729" s="97">
        <v>331.12</v>
      </c>
      <c r="S729" s="97">
        <f t="shared" si="42"/>
        <v>43.915274999999994</v>
      </c>
      <c r="T729" s="96"/>
      <c r="U729" s="151">
        <v>1500</v>
      </c>
      <c r="W729" s="99"/>
      <c r="X729" s="99"/>
      <c r="Y729" s="145" t="s">
        <v>390</v>
      </c>
      <c r="Z729" s="96"/>
      <c r="AA729" s="96"/>
      <c r="AB729" s="96" t="s">
        <v>585</v>
      </c>
      <c r="AC729" s="94" t="s">
        <v>980</v>
      </c>
      <c r="AD729" s="130" t="s">
        <v>1185</v>
      </c>
      <c r="AE729" s="127">
        <v>44251</v>
      </c>
      <c r="AF729" s="94" t="s">
        <v>56</v>
      </c>
    </row>
    <row r="730" spans="1:32" x14ac:dyDescent="0.3">
      <c r="A730" s="94" t="s">
        <v>625</v>
      </c>
      <c r="B730" s="94" t="s">
        <v>7360</v>
      </c>
      <c r="D730" s="94" t="s">
        <v>49</v>
      </c>
      <c r="E730" s="94" t="s">
        <v>386</v>
      </c>
      <c r="F730" s="94" t="s">
        <v>585</v>
      </c>
      <c r="G730" s="94" t="s">
        <v>397</v>
      </c>
      <c r="H730" s="94" t="s">
        <v>624</v>
      </c>
      <c r="I730" s="95">
        <v>18</v>
      </c>
      <c r="J730" s="95" t="s">
        <v>52</v>
      </c>
      <c r="K730" s="95">
        <v>0</v>
      </c>
      <c r="L730" s="94" t="str">
        <f t="shared" si="43"/>
        <v>E-Fit-Sus-Por-L6 L8-18-Gen-0</v>
      </c>
      <c r="M730" s="94" t="s">
        <v>625</v>
      </c>
      <c r="N730" s="94" t="s">
        <v>0</v>
      </c>
      <c r="O730" s="96">
        <v>1</v>
      </c>
      <c r="P730" s="95">
        <v>374.8</v>
      </c>
      <c r="Q730" s="123">
        <f t="shared" si="40"/>
        <v>457.40429999999998</v>
      </c>
      <c r="R730" s="97">
        <v>397.53</v>
      </c>
      <c r="S730" s="97">
        <f t="shared" si="42"/>
        <v>59.874300000000005</v>
      </c>
      <c r="T730" s="96"/>
      <c r="U730" s="151">
        <v>1500</v>
      </c>
      <c r="W730" s="99"/>
      <c r="X730" s="99"/>
      <c r="Y730" s="145" t="s">
        <v>390</v>
      </c>
      <c r="Z730" s="96"/>
      <c r="AA730" s="96"/>
      <c r="AB730" s="96" t="s">
        <v>585</v>
      </c>
      <c r="AC730" s="94" t="s">
        <v>980</v>
      </c>
      <c r="AD730" s="130" t="s">
        <v>1188</v>
      </c>
      <c r="AE730" s="127">
        <v>44251</v>
      </c>
      <c r="AF730" s="94" t="s">
        <v>56</v>
      </c>
    </row>
    <row r="731" spans="1:32" x14ac:dyDescent="0.3">
      <c r="A731" s="94" t="s">
        <v>627</v>
      </c>
      <c r="B731" s="94" t="s">
        <v>7360</v>
      </c>
      <c r="D731" s="94" t="s">
        <v>49</v>
      </c>
      <c r="E731" s="94" t="s">
        <v>386</v>
      </c>
      <c r="F731" s="94" t="s">
        <v>585</v>
      </c>
      <c r="G731" s="94" t="s">
        <v>397</v>
      </c>
      <c r="H731" s="94" t="s">
        <v>600</v>
      </c>
      <c r="I731" s="95">
        <v>40014</v>
      </c>
      <c r="J731" s="95" t="s">
        <v>52</v>
      </c>
      <c r="K731" s="95">
        <v>0</v>
      </c>
      <c r="L731" s="94" t="str">
        <f t="shared" si="43"/>
        <v>E-Fit-Sus-Por-L6-400-Gen-0</v>
      </c>
      <c r="M731" s="94" t="s">
        <v>627</v>
      </c>
      <c r="N731" s="94" t="s">
        <v>0</v>
      </c>
      <c r="O731" s="96">
        <v>1</v>
      </c>
      <c r="P731" s="95">
        <v>268.60000000000002</v>
      </c>
      <c r="Q731" s="123">
        <f t="shared" si="40"/>
        <v>502.28885000000002</v>
      </c>
      <c r="R731" s="97">
        <v>459.38</v>
      </c>
      <c r="S731" s="97">
        <f t="shared" si="42"/>
        <v>42.908850000000001</v>
      </c>
      <c r="T731" s="96"/>
      <c r="U731" s="151">
        <v>1500</v>
      </c>
      <c r="W731" s="99"/>
      <c r="X731" s="99"/>
      <c r="Y731" s="145" t="s">
        <v>390</v>
      </c>
      <c r="Z731" s="96"/>
      <c r="AA731" s="96"/>
      <c r="AB731" s="96" t="s">
        <v>585</v>
      </c>
      <c r="AC731" s="94" t="s">
        <v>980</v>
      </c>
      <c r="AD731" s="130" t="s">
        <v>1191</v>
      </c>
      <c r="AE731" s="127">
        <v>44251</v>
      </c>
      <c r="AF731" s="94" t="s">
        <v>56</v>
      </c>
    </row>
    <row r="732" spans="1:32" x14ac:dyDescent="0.3">
      <c r="A732" s="94" t="s">
        <v>629</v>
      </c>
      <c r="B732" s="94" t="s">
        <v>7360</v>
      </c>
      <c r="D732" s="94" t="s">
        <v>49</v>
      </c>
      <c r="E732" s="94" t="s">
        <v>386</v>
      </c>
      <c r="F732" s="94" t="s">
        <v>585</v>
      </c>
      <c r="G732" s="94" t="s">
        <v>397</v>
      </c>
      <c r="H732" s="94" t="s">
        <v>600</v>
      </c>
      <c r="I732" s="95">
        <v>40015</v>
      </c>
      <c r="J732" s="95" t="s">
        <v>52</v>
      </c>
      <c r="K732" s="95">
        <v>0</v>
      </c>
      <c r="L732" s="94" t="str">
        <f t="shared" si="43"/>
        <v>E-Fit-Sus-Por-L6-400-Gen-0</v>
      </c>
      <c r="M732" s="94" t="s">
        <v>629</v>
      </c>
      <c r="N732" s="94" t="s">
        <v>0</v>
      </c>
      <c r="O732" s="96">
        <v>1</v>
      </c>
      <c r="P732" s="95">
        <v>325.8</v>
      </c>
      <c r="Q732" s="123">
        <f t="shared" si="40"/>
        <v>486.31655000000001</v>
      </c>
      <c r="R732" s="97">
        <v>434.27</v>
      </c>
      <c r="S732" s="97">
        <f t="shared" si="42"/>
        <v>52.046550000000003</v>
      </c>
      <c r="T732" s="96"/>
      <c r="U732" s="151">
        <v>1500</v>
      </c>
      <c r="W732" s="99"/>
      <c r="X732" s="99"/>
      <c r="Y732" s="145" t="s">
        <v>390</v>
      </c>
      <c r="Z732" s="96"/>
      <c r="AA732" s="96"/>
      <c r="AB732" s="96" t="s">
        <v>585</v>
      </c>
      <c r="AC732" s="94" t="s">
        <v>980</v>
      </c>
      <c r="AD732" s="130" t="s">
        <v>1194</v>
      </c>
      <c r="AE732" s="127">
        <v>44251</v>
      </c>
      <c r="AF732" s="94" t="s">
        <v>56</v>
      </c>
    </row>
    <row r="733" spans="1:32" x14ac:dyDescent="0.3">
      <c r="A733" s="154" t="s">
        <v>1663</v>
      </c>
      <c r="B733" s="94" t="s">
        <v>7366</v>
      </c>
      <c r="D733" s="154" t="s">
        <v>49</v>
      </c>
      <c r="E733" s="154" t="s">
        <v>1659</v>
      </c>
      <c r="F733" s="154" t="s">
        <v>174</v>
      </c>
      <c r="G733" s="154" t="s">
        <v>1660</v>
      </c>
      <c r="H733" s="154" t="s">
        <v>1661</v>
      </c>
      <c r="I733" s="155" t="s">
        <v>1662</v>
      </c>
      <c r="J733" s="155" t="s">
        <v>52</v>
      </c>
      <c r="K733" s="155">
        <v>0</v>
      </c>
      <c r="L733" s="154" t="str">
        <f t="shared" ref="L733:L796" si="44">LEFT(E733,1) &amp;  "-" &amp;LEFT(G733,3) &amp;"-" &amp;LEFT(H733,6) &amp;  "-" &amp; LEFT(I733,3)&amp;"-" &amp;LEFT(J733, 3)&amp;"-" &amp;LEFT(K733,1)</f>
        <v>S-Cap-150MVA-275-Gen-0</v>
      </c>
      <c r="M733" s="154" t="s">
        <v>1663</v>
      </c>
      <c r="N733" s="154" t="s">
        <v>0</v>
      </c>
      <c r="O733" s="156"/>
      <c r="P733" s="155">
        <v>241460.46600188452</v>
      </c>
      <c r="Q733" s="157">
        <f t="shared" si="40"/>
        <v>1033087.3056145144</v>
      </c>
      <c r="R733" s="157">
        <v>1033087.3056145144</v>
      </c>
      <c r="S733" s="157"/>
      <c r="T733" s="156"/>
      <c r="U733" s="152">
        <v>200</v>
      </c>
      <c r="V733" s="152">
        <v>10000</v>
      </c>
      <c r="W733" s="99"/>
      <c r="X733" s="99"/>
      <c r="Y733" s="156" t="s">
        <v>189</v>
      </c>
      <c r="Z733" s="156"/>
      <c r="AA733" s="156"/>
      <c r="AB733" s="156" t="s">
        <v>1664</v>
      </c>
      <c r="AC733" s="94" t="s">
        <v>980</v>
      </c>
      <c r="AD733" s="130" t="s">
        <v>1197</v>
      </c>
      <c r="AE733" s="127">
        <v>44251</v>
      </c>
      <c r="AF733" s="94" t="s">
        <v>56</v>
      </c>
    </row>
    <row r="734" spans="1:32" x14ac:dyDescent="0.3">
      <c r="A734" s="154" t="s">
        <v>1667</v>
      </c>
      <c r="B734" s="94" t="s">
        <v>7366</v>
      </c>
      <c r="D734" s="154" t="s">
        <v>49</v>
      </c>
      <c r="E734" s="154" t="s">
        <v>1659</v>
      </c>
      <c r="F734" s="154" t="s">
        <v>174</v>
      </c>
      <c r="G734" s="154" t="s">
        <v>1660</v>
      </c>
      <c r="H734" s="154" t="s">
        <v>1665</v>
      </c>
      <c r="I734" s="155" t="s">
        <v>1666</v>
      </c>
      <c r="J734" s="155" t="s">
        <v>52</v>
      </c>
      <c r="K734" s="155">
        <v>0</v>
      </c>
      <c r="L734" s="154" t="str">
        <f t="shared" si="44"/>
        <v>S-Cap-1x45MV-132-Gen-0</v>
      </c>
      <c r="M734" s="154" t="s">
        <v>1667</v>
      </c>
      <c r="N734" s="154" t="s">
        <v>0</v>
      </c>
      <c r="O734" s="156"/>
      <c r="P734" s="155">
        <v>119929.33507060651</v>
      </c>
      <c r="Q734" s="157">
        <f t="shared" si="40"/>
        <v>513117.01531821856</v>
      </c>
      <c r="R734" s="157">
        <v>513117.01531821856</v>
      </c>
      <c r="S734" s="157"/>
      <c r="T734" s="156"/>
      <c r="U734" s="152">
        <v>200</v>
      </c>
      <c r="V734" s="152">
        <v>10000</v>
      </c>
      <c r="W734" s="99"/>
      <c r="X734" s="99"/>
      <c r="Y734" s="156" t="s">
        <v>189</v>
      </c>
      <c r="Z734" s="156"/>
      <c r="AA734" s="156"/>
      <c r="AB734" s="156" t="s">
        <v>1664</v>
      </c>
      <c r="AC734" s="94" t="s">
        <v>980</v>
      </c>
      <c r="AD734" s="130" t="s">
        <v>1200</v>
      </c>
      <c r="AE734" s="127">
        <v>44251</v>
      </c>
      <c r="AF734" s="94" t="s">
        <v>56</v>
      </c>
    </row>
    <row r="735" spans="1:32" x14ac:dyDescent="0.3">
      <c r="A735" s="154" t="s">
        <v>1670</v>
      </c>
      <c r="B735" s="94" t="s">
        <v>7366</v>
      </c>
      <c r="D735" s="154" t="s">
        <v>49</v>
      </c>
      <c r="E735" s="154" t="s">
        <v>1659</v>
      </c>
      <c r="F735" s="154" t="s">
        <v>174</v>
      </c>
      <c r="G735" s="154" t="s">
        <v>1660</v>
      </c>
      <c r="H735" s="154" t="s">
        <v>1668</v>
      </c>
      <c r="I735" s="155" t="s">
        <v>1669</v>
      </c>
      <c r="J735" s="155" t="s">
        <v>52</v>
      </c>
      <c r="K735" s="155">
        <v>0</v>
      </c>
      <c r="L735" s="154" t="str">
        <f t="shared" si="44"/>
        <v>S-Cap-1x55MV-13k-Gen-0</v>
      </c>
      <c r="M735" s="154" t="s">
        <v>1670</v>
      </c>
      <c r="N735" s="154" t="s">
        <v>0</v>
      </c>
      <c r="O735" s="156"/>
      <c r="P735" s="155">
        <v>123899.54802579149</v>
      </c>
      <c r="Q735" s="157">
        <f t="shared" si="40"/>
        <v>530103.55010174657</v>
      </c>
      <c r="R735" s="157">
        <v>530103.55010174657</v>
      </c>
      <c r="S735" s="157"/>
      <c r="T735" s="156"/>
      <c r="U735" s="152">
        <v>200</v>
      </c>
      <c r="V735" s="152">
        <v>10000</v>
      </c>
      <c r="W735" s="99"/>
      <c r="X735" s="99"/>
      <c r="Y735" s="156" t="s">
        <v>189</v>
      </c>
      <c r="Z735" s="156"/>
      <c r="AA735" s="156"/>
      <c r="AB735" s="156" t="s">
        <v>1664</v>
      </c>
      <c r="AC735" s="94" t="s">
        <v>980</v>
      </c>
      <c r="AD735" s="130" t="s">
        <v>1203</v>
      </c>
      <c r="AE735" s="127">
        <v>44251</v>
      </c>
      <c r="AF735" s="94" t="s">
        <v>56</v>
      </c>
    </row>
    <row r="736" spans="1:32" x14ac:dyDescent="0.3">
      <c r="A736" s="154" t="s">
        <v>1673</v>
      </c>
      <c r="B736" s="94" t="s">
        <v>7366</v>
      </c>
      <c r="D736" s="154" t="s">
        <v>49</v>
      </c>
      <c r="E736" s="154" t="s">
        <v>1659</v>
      </c>
      <c r="F736" s="154" t="s">
        <v>174</v>
      </c>
      <c r="G736" s="154" t="s">
        <v>1660</v>
      </c>
      <c r="H736" s="154" t="s">
        <v>1671</v>
      </c>
      <c r="I736" s="155" t="s">
        <v>1672</v>
      </c>
      <c r="J736" s="155" t="s">
        <v>52</v>
      </c>
      <c r="K736" s="155">
        <v>0</v>
      </c>
      <c r="L736" s="154" t="str">
        <f t="shared" si="44"/>
        <v>S-Cap-225MVA-400-Gen-0</v>
      </c>
      <c r="M736" s="154" t="s">
        <v>1673</v>
      </c>
      <c r="N736" s="154" t="s">
        <v>0</v>
      </c>
      <c r="O736" s="156"/>
      <c r="P736" s="155">
        <v>189528.42</v>
      </c>
      <c r="Q736" s="157">
        <f t="shared" si="40"/>
        <v>810896.326</v>
      </c>
      <c r="R736" s="157">
        <v>810896.326</v>
      </c>
      <c r="S736" s="157"/>
      <c r="T736" s="156"/>
      <c r="U736" s="152">
        <v>200</v>
      </c>
      <c r="V736" s="152">
        <v>10000</v>
      </c>
      <c r="W736" s="99"/>
      <c r="X736" s="99"/>
      <c r="Y736" s="156" t="s">
        <v>189</v>
      </c>
      <c r="Z736" s="156"/>
      <c r="AA736" s="156"/>
      <c r="AB736" s="156" t="s">
        <v>1664</v>
      </c>
      <c r="AC736" s="94" t="s">
        <v>980</v>
      </c>
      <c r="AD736" s="130" t="s">
        <v>1206</v>
      </c>
      <c r="AE736" s="127">
        <v>44251</v>
      </c>
      <c r="AF736" s="94" t="s">
        <v>56</v>
      </c>
    </row>
    <row r="737" spans="1:32" x14ac:dyDescent="0.3">
      <c r="A737" s="154" t="s">
        <v>1686</v>
      </c>
      <c r="B737" s="94" t="s">
        <v>7366</v>
      </c>
      <c r="D737" s="154" t="s">
        <v>49</v>
      </c>
      <c r="E737" s="154" t="s">
        <v>1659</v>
      </c>
      <c r="F737" s="154" t="s">
        <v>174</v>
      </c>
      <c r="G737" s="154" t="s">
        <v>1684</v>
      </c>
      <c r="H737" s="154" t="s">
        <v>1685</v>
      </c>
      <c r="I737" s="155"/>
      <c r="J737" s="155" t="s">
        <v>52</v>
      </c>
      <c r="K737" s="155">
        <v>0</v>
      </c>
      <c r="L737" s="154" t="str">
        <f t="shared" si="44"/>
        <v>S-Neu-22kV--Gen-0</v>
      </c>
      <c r="M737" s="154" t="s">
        <v>1686</v>
      </c>
      <c r="N737" s="154" t="s">
        <v>0</v>
      </c>
      <c r="O737" s="156"/>
      <c r="P737" s="155">
        <v>82500.07680000001</v>
      </c>
      <c r="Q737" s="157">
        <f t="shared" si="40"/>
        <v>352976.13504000002</v>
      </c>
      <c r="R737" s="157">
        <v>352976.13504000002</v>
      </c>
      <c r="S737" s="157"/>
      <c r="T737" s="156"/>
      <c r="U737" s="152">
        <v>200</v>
      </c>
      <c r="V737" s="152">
        <v>10000</v>
      </c>
      <c r="W737" s="99"/>
      <c r="X737" s="99"/>
      <c r="Y737" s="156" t="s">
        <v>189</v>
      </c>
      <c r="Z737" s="156"/>
      <c r="AA737" s="156"/>
      <c r="AB737" s="156" t="s">
        <v>1664</v>
      </c>
      <c r="AC737" s="94" t="s">
        <v>980</v>
      </c>
      <c r="AD737" s="130" t="s">
        <v>1209</v>
      </c>
      <c r="AE737" s="127">
        <v>44251</v>
      </c>
      <c r="AF737" s="94" t="s">
        <v>56</v>
      </c>
    </row>
    <row r="738" spans="1:32" x14ac:dyDescent="0.3">
      <c r="A738" s="154" t="s">
        <v>1689</v>
      </c>
      <c r="B738" s="94" t="s">
        <v>7366</v>
      </c>
      <c r="D738" s="154" t="s">
        <v>49</v>
      </c>
      <c r="E738" s="154" t="s">
        <v>1659</v>
      </c>
      <c r="F738" s="154" t="s">
        <v>174</v>
      </c>
      <c r="G738" s="154" t="s">
        <v>1687</v>
      </c>
      <c r="H738" s="154" t="s">
        <v>1688</v>
      </c>
      <c r="I738" s="155" t="s">
        <v>1672</v>
      </c>
      <c r="J738" s="155" t="s">
        <v>52</v>
      </c>
      <c r="K738" s="155">
        <v>0</v>
      </c>
      <c r="L738" s="154" t="str">
        <f t="shared" si="44"/>
        <v>S-Qua-2640MV-400-Gen-0</v>
      </c>
      <c r="M738" s="154" t="s">
        <v>1689</v>
      </c>
      <c r="N738" s="154" t="s">
        <v>0</v>
      </c>
      <c r="O738" s="156"/>
      <c r="P738" s="155">
        <v>906750</v>
      </c>
      <c r="Q738" s="157">
        <f t="shared" si="40"/>
        <v>3879524.9999999995</v>
      </c>
      <c r="R738" s="157">
        <v>3879524.9999999995</v>
      </c>
      <c r="S738" s="157"/>
      <c r="T738" s="156"/>
      <c r="U738" s="152">
        <v>200</v>
      </c>
      <c r="V738" s="152">
        <v>10000</v>
      </c>
      <c r="W738" s="99"/>
      <c r="X738" s="99"/>
      <c r="Y738" s="156" t="s">
        <v>189</v>
      </c>
      <c r="Z738" s="156"/>
      <c r="AA738" s="156"/>
      <c r="AB738" s="156" t="s">
        <v>1664</v>
      </c>
      <c r="AC738" s="94" t="s">
        <v>980</v>
      </c>
      <c r="AD738" s="130" t="s">
        <v>1211</v>
      </c>
      <c r="AE738" s="127">
        <v>44251</v>
      </c>
      <c r="AF738" s="94" t="s">
        <v>56</v>
      </c>
    </row>
    <row r="739" spans="1:32" x14ac:dyDescent="0.3">
      <c r="A739" s="154" t="s">
        <v>1691</v>
      </c>
      <c r="B739" s="94" t="s">
        <v>7366</v>
      </c>
      <c r="D739" s="154" t="s">
        <v>49</v>
      </c>
      <c r="E739" s="154" t="s">
        <v>1659</v>
      </c>
      <c r="F739" s="154" t="s">
        <v>174</v>
      </c>
      <c r="G739" s="154" t="s">
        <v>1687</v>
      </c>
      <c r="H739" s="154" t="s">
        <v>1690</v>
      </c>
      <c r="I739" s="155" t="s">
        <v>1662</v>
      </c>
      <c r="J739" s="155" t="s">
        <v>52</v>
      </c>
      <c r="K739" s="155">
        <v>0</v>
      </c>
      <c r="L739" s="154" t="str">
        <f t="shared" si="44"/>
        <v>S-Qua-905MVA-275-Gen-0</v>
      </c>
      <c r="M739" s="154" t="s">
        <v>1691</v>
      </c>
      <c r="N739" s="154" t="s">
        <v>0</v>
      </c>
      <c r="O739" s="156"/>
      <c r="P739" s="155">
        <v>484405.04924889974</v>
      </c>
      <c r="Q739" s="157">
        <f t="shared" si="40"/>
        <v>2072524.3988831956</v>
      </c>
      <c r="R739" s="157">
        <v>2072524.3988831956</v>
      </c>
      <c r="S739" s="157"/>
      <c r="T739" s="156"/>
      <c r="U739" s="152">
        <v>200</v>
      </c>
      <c r="V739" s="152">
        <v>10000</v>
      </c>
      <c r="W739" s="99"/>
      <c r="X739" s="99"/>
      <c r="Y739" s="156" t="s">
        <v>189</v>
      </c>
      <c r="Z739" s="156"/>
      <c r="AA739" s="156"/>
      <c r="AB739" s="156" t="s">
        <v>1664</v>
      </c>
      <c r="AC739" s="94" t="s">
        <v>980</v>
      </c>
      <c r="AD739" s="130" t="s">
        <v>1214</v>
      </c>
      <c r="AE739" s="127">
        <v>44251</v>
      </c>
      <c r="AF739" s="94" t="s">
        <v>56</v>
      </c>
    </row>
    <row r="740" spans="1:32" x14ac:dyDescent="0.3">
      <c r="A740" s="165" t="s">
        <v>1699</v>
      </c>
      <c r="B740" s="94" t="s">
        <v>7366</v>
      </c>
      <c r="D740" s="154" t="s">
        <v>49</v>
      </c>
      <c r="E740" s="154" t="s">
        <v>1659</v>
      </c>
      <c r="F740" s="154" t="s">
        <v>174</v>
      </c>
      <c r="G740" s="154" t="s">
        <v>1697</v>
      </c>
      <c r="H740" s="154" t="s">
        <v>1698</v>
      </c>
      <c r="I740" s="155" t="s">
        <v>1662</v>
      </c>
      <c r="J740" s="155" t="s">
        <v>52</v>
      </c>
      <c r="K740" s="155">
        <v>0</v>
      </c>
      <c r="L740" s="154" t="str">
        <f t="shared" si="44"/>
        <v>S-Ser-1000MV-275-Gen-0</v>
      </c>
      <c r="M740" s="165" t="s">
        <v>1699</v>
      </c>
      <c r="N740" s="154" t="s">
        <v>0</v>
      </c>
      <c r="O740" s="156"/>
      <c r="P740" s="155">
        <v>209501.41991958415</v>
      </c>
      <c r="Q740" s="157">
        <f t="shared" si="40"/>
        <v>896350.69877422077</v>
      </c>
      <c r="R740" s="157">
        <v>896350.69877422077</v>
      </c>
      <c r="S740" s="157"/>
      <c r="T740" s="156"/>
      <c r="U740" s="152">
        <v>200</v>
      </c>
      <c r="V740" s="152">
        <v>10000</v>
      </c>
      <c r="W740" s="99"/>
      <c r="X740" s="99"/>
      <c r="Y740" s="156" t="s">
        <v>189</v>
      </c>
      <c r="Z740" s="156"/>
      <c r="AA740" s="156"/>
      <c r="AB740" s="156" t="s">
        <v>1664</v>
      </c>
      <c r="AC740" s="94" t="s">
        <v>980</v>
      </c>
      <c r="AD740" s="130" t="s">
        <v>1217</v>
      </c>
      <c r="AE740" s="127">
        <v>44251</v>
      </c>
      <c r="AF740" s="94" t="s">
        <v>56</v>
      </c>
    </row>
    <row r="741" spans="1:32" x14ac:dyDescent="0.3">
      <c r="A741" s="154" t="s">
        <v>1701</v>
      </c>
      <c r="B741" s="94" t="s">
        <v>7366</v>
      </c>
      <c r="D741" s="154" t="s">
        <v>49</v>
      </c>
      <c r="E741" s="154" t="s">
        <v>1659</v>
      </c>
      <c r="F741" s="154" t="s">
        <v>174</v>
      </c>
      <c r="G741" s="154" t="s">
        <v>1697</v>
      </c>
      <c r="H741" s="154" t="s">
        <v>1700</v>
      </c>
      <c r="I741" s="155" t="s">
        <v>1666</v>
      </c>
      <c r="J741" s="155" t="s">
        <v>52</v>
      </c>
      <c r="K741" s="155">
        <v>0</v>
      </c>
      <c r="L741" s="154" t="str">
        <f t="shared" si="44"/>
        <v>S-Ser-240MVA-132-Gen-0</v>
      </c>
      <c r="M741" s="154" t="s">
        <v>1701</v>
      </c>
      <c r="N741" s="154" t="s">
        <v>0</v>
      </c>
      <c r="O741" s="156"/>
      <c r="P741" s="155">
        <v>137666.16447310167</v>
      </c>
      <c r="Q741" s="157">
        <f t="shared" si="40"/>
        <v>589003.94455749623</v>
      </c>
      <c r="R741" s="157">
        <v>589003.94455749623</v>
      </c>
      <c r="S741" s="157"/>
      <c r="T741" s="156"/>
      <c r="U741" s="152">
        <v>200</v>
      </c>
      <c r="V741" s="152">
        <v>10000</v>
      </c>
      <c r="W741" s="99"/>
      <c r="X741" s="99"/>
      <c r="Y741" s="156" t="s">
        <v>189</v>
      </c>
      <c r="Z741" s="156"/>
      <c r="AA741" s="156"/>
      <c r="AB741" s="156" t="s">
        <v>1664</v>
      </c>
      <c r="AC741" s="94" t="s">
        <v>980</v>
      </c>
      <c r="AD741" s="130" t="s">
        <v>1220</v>
      </c>
      <c r="AE741" s="127">
        <v>44251</v>
      </c>
      <c r="AF741" s="94" t="s">
        <v>56</v>
      </c>
    </row>
    <row r="742" spans="1:32" x14ac:dyDescent="0.3">
      <c r="A742" s="154" t="s">
        <v>1702</v>
      </c>
      <c r="B742" s="94" t="s">
        <v>7366</v>
      </c>
      <c r="D742" s="154" t="s">
        <v>49</v>
      </c>
      <c r="E742" s="154" t="s">
        <v>1659</v>
      </c>
      <c r="F742" s="154" t="s">
        <v>174</v>
      </c>
      <c r="G742" s="154" t="s">
        <v>1697</v>
      </c>
      <c r="H742" s="154" t="s">
        <v>1688</v>
      </c>
      <c r="I742" s="155" t="s">
        <v>1672</v>
      </c>
      <c r="J742" s="155" t="s">
        <v>52</v>
      </c>
      <c r="K742" s="155">
        <v>0</v>
      </c>
      <c r="L742" s="154" t="str">
        <f t="shared" si="44"/>
        <v>S-Ser-2640MV-400-Gen-0</v>
      </c>
      <c r="M742" s="154" t="s">
        <v>1702</v>
      </c>
      <c r="N742" s="154" t="s">
        <v>0</v>
      </c>
      <c r="O742" s="156"/>
      <c r="P742" s="155">
        <v>418500</v>
      </c>
      <c r="Q742" s="157">
        <f t="shared" si="40"/>
        <v>1790550</v>
      </c>
      <c r="R742" s="157">
        <v>1790550</v>
      </c>
      <c r="S742" s="157"/>
      <c r="T742" s="156"/>
      <c r="U742" s="152">
        <v>200</v>
      </c>
      <c r="V742" s="152">
        <v>10000</v>
      </c>
      <c r="W742" s="99"/>
      <c r="X742" s="99"/>
      <c r="Y742" s="156" t="s">
        <v>189</v>
      </c>
      <c r="Z742" s="156"/>
      <c r="AA742" s="156"/>
      <c r="AB742" s="156" t="s">
        <v>1664</v>
      </c>
      <c r="AC742" s="94" t="s">
        <v>980</v>
      </c>
      <c r="AD742" s="130" t="s">
        <v>1222</v>
      </c>
      <c r="AE742" s="127">
        <v>44251</v>
      </c>
      <c r="AF742" s="94" t="s">
        <v>56</v>
      </c>
    </row>
    <row r="743" spans="1:32" x14ac:dyDescent="0.3">
      <c r="A743" s="154" t="s">
        <v>1706</v>
      </c>
      <c r="B743" s="94" t="s">
        <v>7365</v>
      </c>
      <c r="D743" s="154" t="s">
        <v>49</v>
      </c>
      <c r="E743" s="154" t="s">
        <v>1659</v>
      </c>
      <c r="F743" s="154" t="s">
        <v>174</v>
      </c>
      <c r="G743" s="154" t="s">
        <v>1703</v>
      </c>
      <c r="H743" s="154" t="s">
        <v>1704</v>
      </c>
      <c r="I743" s="155" t="s">
        <v>1705</v>
      </c>
      <c r="J743" s="155" t="s">
        <v>52</v>
      </c>
      <c r="K743" s="155">
        <v>0</v>
      </c>
      <c r="L743" s="154" t="str">
        <f t="shared" si="44"/>
        <v>S-SGT-132/25-26M-Gen-0</v>
      </c>
      <c r="M743" s="154" t="s">
        <v>1706</v>
      </c>
      <c r="N743" s="154" t="s">
        <v>0</v>
      </c>
      <c r="O743" s="156"/>
      <c r="P743" s="155">
        <v>46500</v>
      </c>
      <c r="Q743" s="157">
        <f t="shared" si="40"/>
        <v>198950</v>
      </c>
      <c r="R743" s="157">
        <v>198950</v>
      </c>
      <c r="S743" s="157"/>
      <c r="T743" s="156"/>
      <c r="U743" s="152">
        <v>200</v>
      </c>
      <c r="V743" s="152">
        <v>10000</v>
      </c>
      <c r="W743" s="99"/>
      <c r="X743" s="99"/>
      <c r="Y743" s="145" t="s">
        <v>189</v>
      </c>
      <c r="Z743" s="156"/>
      <c r="AA743" s="156"/>
      <c r="AB743" s="156" t="s">
        <v>1664</v>
      </c>
      <c r="AC743" s="94" t="s">
        <v>980</v>
      </c>
      <c r="AD743" s="130" t="s">
        <v>1171</v>
      </c>
      <c r="AE743" s="127">
        <v>44251</v>
      </c>
      <c r="AF743" s="94" t="s">
        <v>56</v>
      </c>
    </row>
    <row r="744" spans="1:32" x14ac:dyDescent="0.3">
      <c r="A744" s="154" t="s">
        <v>1717</v>
      </c>
      <c r="B744" s="94" t="s">
        <v>7365</v>
      </c>
      <c r="D744" s="154" t="s">
        <v>49</v>
      </c>
      <c r="E744" s="154" t="s">
        <v>1659</v>
      </c>
      <c r="F744" s="154" t="s">
        <v>174</v>
      </c>
      <c r="G744" s="154" t="s">
        <v>1703</v>
      </c>
      <c r="H744" s="154" t="s">
        <v>1716</v>
      </c>
      <c r="I744" s="155" t="s">
        <v>1707</v>
      </c>
      <c r="J744" s="155" t="s">
        <v>52</v>
      </c>
      <c r="K744" s="155">
        <v>0</v>
      </c>
      <c r="L744" s="154" t="str">
        <f t="shared" si="44"/>
        <v>S-SGT-275/13-180-Gen-0</v>
      </c>
      <c r="M744" s="154" t="s">
        <v>1717</v>
      </c>
      <c r="N744" s="154" t="s">
        <v>0</v>
      </c>
      <c r="O744" s="156"/>
      <c r="P744" s="155">
        <v>158100</v>
      </c>
      <c r="Q744" s="157">
        <f t="shared" si="40"/>
        <v>676430</v>
      </c>
      <c r="R744" s="157">
        <v>676430</v>
      </c>
      <c r="S744" s="157"/>
      <c r="T744" s="156"/>
      <c r="U744" s="152">
        <v>200</v>
      </c>
      <c r="V744" s="152">
        <v>10000</v>
      </c>
      <c r="W744" s="99"/>
      <c r="X744" s="99"/>
      <c r="Y744" s="156" t="s">
        <v>189</v>
      </c>
      <c r="Z744" s="156"/>
      <c r="AA744" s="156"/>
      <c r="AB744" s="156" t="s">
        <v>1664</v>
      </c>
      <c r="AC744" s="94" t="s">
        <v>980</v>
      </c>
      <c r="AD744" s="130" t="s">
        <v>1227</v>
      </c>
      <c r="AE744" s="127">
        <v>44251</v>
      </c>
      <c r="AF744" s="94" t="s">
        <v>56</v>
      </c>
    </row>
    <row r="745" spans="1:32" x14ac:dyDescent="0.3">
      <c r="A745" s="154" t="s">
        <v>1720</v>
      </c>
      <c r="B745" s="94" t="s">
        <v>7365</v>
      </c>
      <c r="D745" s="154" t="s">
        <v>49</v>
      </c>
      <c r="E745" s="154" t="s">
        <v>1659</v>
      </c>
      <c r="F745" s="154" t="s">
        <v>174</v>
      </c>
      <c r="G745" s="154" t="s">
        <v>1703</v>
      </c>
      <c r="H745" s="154" t="s">
        <v>1718</v>
      </c>
      <c r="I745" s="155" t="s">
        <v>1719</v>
      </c>
      <c r="J745" s="155" t="s">
        <v>52</v>
      </c>
      <c r="K745" s="155">
        <v>0</v>
      </c>
      <c r="L745" s="154" t="str">
        <f t="shared" si="44"/>
        <v>S-SGT-275/25-104-Gen-0</v>
      </c>
      <c r="M745" s="154" t="s">
        <v>1720</v>
      </c>
      <c r="N745" s="154" t="s">
        <v>0</v>
      </c>
      <c r="O745" s="156"/>
      <c r="P745" s="155">
        <v>128154</v>
      </c>
      <c r="Q745" s="157">
        <f t="shared" si="40"/>
        <v>548306.19999999995</v>
      </c>
      <c r="R745" s="157">
        <v>548306.19999999995</v>
      </c>
      <c r="S745" s="157"/>
      <c r="T745" s="156"/>
      <c r="U745" s="152">
        <v>200</v>
      </c>
      <c r="V745" s="152">
        <v>10000</v>
      </c>
      <c r="W745" s="99"/>
      <c r="X745" s="99"/>
      <c r="Y745" s="156" t="s">
        <v>189</v>
      </c>
      <c r="Z745" s="156"/>
      <c r="AA745" s="156"/>
      <c r="AB745" s="156" t="s">
        <v>1664</v>
      </c>
      <c r="AC745" s="94" t="s">
        <v>980</v>
      </c>
      <c r="AD745" s="130" t="s">
        <v>1230</v>
      </c>
      <c r="AE745" s="127">
        <v>44251</v>
      </c>
      <c r="AF745" s="94" t="s">
        <v>56</v>
      </c>
    </row>
    <row r="746" spans="1:32" x14ac:dyDescent="0.3">
      <c r="A746" s="154" t="s">
        <v>1723</v>
      </c>
      <c r="B746" s="94" t="s">
        <v>7365</v>
      </c>
      <c r="D746" s="154" t="s">
        <v>49</v>
      </c>
      <c r="E746" s="154" t="s">
        <v>1659</v>
      </c>
      <c r="F746" s="154" t="s">
        <v>174</v>
      </c>
      <c r="G746" s="154" t="s">
        <v>1703</v>
      </c>
      <c r="H746" s="154" t="s">
        <v>1721</v>
      </c>
      <c r="I746" s="155" t="s">
        <v>1722</v>
      </c>
      <c r="J746" s="155" t="s">
        <v>52</v>
      </c>
      <c r="K746" s="155">
        <v>0</v>
      </c>
      <c r="L746" s="154" t="str">
        <f t="shared" si="44"/>
        <v>S-SGT-275/33-120-Gen-0</v>
      </c>
      <c r="M746" s="154" t="s">
        <v>1723</v>
      </c>
      <c r="N746" s="154" t="s">
        <v>0</v>
      </c>
      <c r="O746" s="156"/>
      <c r="P746" s="155">
        <v>139500</v>
      </c>
      <c r="Q746" s="157">
        <f t="shared" si="40"/>
        <v>596850</v>
      </c>
      <c r="R746" s="157">
        <v>596850</v>
      </c>
      <c r="S746" s="157"/>
      <c r="T746" s="156"/>
      <c r="U746" s="152">
        <v>200</v>
      </c>
      <c r="V746" s="152">
        <v>10000</v>
      </c>
      <c r="W746" s="99"/>
      <c r="X746" s="99"/>
      <c r="Y746" s="156" t="s">
        <v>189</v>
      </c>
      <c r="Z746" s="156"/>
      <c r="AA746" s="156"/>
      <c r="AB746" s="156" t="s">
        <v>1664</v>
      </c>
      <c r="AC746" s="94" t="s">
        <v>980</v>
      </c>
      <c r="AD746" s="130" t="s">
        <v>1233</v>
      </c>
      <c r="AE746" s="127">
        <v>44251</v>
      </c>
      <c r="AF746" s="94" t="s">
        <v>56</v>
      </c>
    </row>
    <row r="747" spans="1:32" x14ac:dyDescent="0.3">
      <c r="A747" s="154" t="s">
        <v>1725</v>
      </c>
      <c r="B747" s="94" t="s">
        <v>7365</v>
      </c>
      <c r="D747" s="154" t="s">
        <v>49</v>
      </c>
      <c r="E747" s="154" t="s">
        <v>1659</v>
      </c>
      <c r="F747" s="154" t="s">
        <v>174</v>
      </c>
      <c r="G747" s="154" t="s">
        <v>1703</v>
      </c>
      <c r="H747" s="154" t="s">
        <v>1724</v>
      </c>
      <c r="I747" s="155" t="s">
        <v>1722</v>
      </c>
      <c r="J747" s="155" t="s">
        <v>52</v>
      </c>
      <c r="K747" s="155">
        <v>0</v>
      </c>
      <c r="L747" s="154" t="str">
        <f t="shared" si="44"/>
        <v>S-SGT-275/66-120-Gen-0</v>
      </c>
      <c r="M747" s="154" t="s">
        <v>7500</v>
      </c>
      <c r="N747" s="154" t="s">
        <v>0</v>
      </c>
      <c r="O747" s="156"/>
      <c r="P747" s="155">
        <v>148800</v>
      </c>
      <c r="Q747" s="157">
        <f t="shared" si="40"/>
        <v>636640</v>
      </c>
      <c r="R747" s="157">
        <v>636640</v>
      </c>
      <c r="S747" s="157"/>
      <c r="T747" s="156"/>
      <c r="U747" s="152">
        <v>200</v>
      </c>
      <c r="V747" s="152">
        <v>10000</v>
      </c>
      <c r="W747" s="99"/>
      <c r="X747" s="99"/>
      <c r="Y747" s="156" t="s">
        <v>189</v>
      </c>
      <c r="Z747" s="156"/>
      <c r="AA747" s="156"/>
      <c r="AB747" s="156" t="s">
        <v>1664</v>
      </c>
      <c r="AC747" s="94" t="s">
        <v>980</v>
      </c>
      <c r="AD747" s="130" t="s">
        <v>1236</v>
      </c>
      <c r="AE747" s="127">
        <v>44251</v>
      </c>
      <c r="AF747" s="94" t="s">
        <v>56</v>
      </c>
    </row>
    <row r="748" spans="1:32" x14ac:dyDescent="0.3">
      <c r="A748" s="154" t="s">
        <v>1726</v>
      </c>
      <c r="B748" s="94" t="s">
        <v>7365</v>
      </c>
      <c r="D748" s="154" t="s">
        <v>49</v>
      </c>
      <c r="E748" s="154" t="s">
        <v>1659</v>
      </c>
      <c r="F748" s="154" t="s">
        <v>174</v>
      </c>
      <c r="G748" s="154" t="s">
        <v>1703</v>
      </c>
      <c r="H748" s="154" t="s">
        <v>1724</v>
      </c>
      <c r="I748" s="155" t="s">
        <v>1722</v>
      </c>
      <c r="J748" s="155" t="s">
        <v>52</v>
      </c>
      <c r="K748" s="155">
        <v>0</v>
      </c>
      <c r="L748" s="154" t="str">
        <f t="shared" si="44"/>
        <v>S-SGT-275/66-120-Gen-0</v>
      </c>
      <c r="M748" s="154" t="s">
        <v>7501</v>
      </c>
      <c r="N748" s="154" t="s">
        <v>0</v>
      </c>
      <c r="O748" s="156"/>
      <c r="P748" s="155">
        <v>148800</v>
      </c>
      <c r="Q748" s="157">
        <f t="shared" si="40"/>
        <v>636640</v>
      </c>
      <c r="R748" s="157">
        <v>636640</v>
      </c>
      <c r="S748" s="157"/>
      <c r="T748" s="156"/>
      <c r="U748" s="152">
        <v>200</v>
      </c>
      <c r="V748" s="152">
        <v>10000</v>
      </c>
      <c r="W748" s="99"/>
      <c r="X748" s="99"/>
      <c r="Y748" s="156" t="s">
        <v>189</v>
      </c>
      <c r="Z748" s="156"/>
      <c r="AA748" s="156"/>
      <c r="AB748" s="156" t="s">
        <v>1664</v>
      </c>
      <c r="AC748" s="94" t="s">
        <v>980</v>
      </c>
      <c r="AD748" s="130" t="s">
        <v>1239</v>
      </c>
      <c r="AE748" s="127">
        <v>44251</v>
      </c>
      <c r="AF748" s="94" t="s">
        <v>56</v>
      </c>
    </row>
    <row r="749" spans="1:32" x14ac:dyDescent="0.3">
      <c r="A749" s="154" t="s">
        <v>1727</v>
      </c>
      <c r="B749" s="94" t="s">
        <v>7365</v>
      </c>
      <c r="D749" s="154" t="s">
        <v>49</v>
      </c>
      <c r="E749" s="154" t="s">
        <v>1659</v>
      </c>
      <c r="F749" s="154" t="s">
        <v>174</v>
      </c>
      <c r="G749" s="154" t="s">
        <v>1703</v>
      </c>
      <c r="H749" s="154" t="s">
        <v>1724</v>
      </c>
      <c r="I749" s="155" t="s">
        <v>1707</v>
      </c>
      <c r="J749" s="155" t="s">
        <v>52</v>
      </c>
      <c r="K749" s="155">
        <v>0</v>
      </c>
      <c r="L749" s="154" t="str">
        <f t="shared" si="44"/>
        <v>S-SGT-275/66-180-Gen-0</v>
      </c>
      <c r="M749" s="154" t="s">
        <v>7502</v>
      </c>
      <c r="N749" s="154" t="s">
        <v>0</v>
      </c>
      <c r="O749" s="156"/>
      <c r="P749" s="155">
        <v>148800</v>
      </c>
      <c r="Q749" s="157">
        <f t="shared" si="40"/>
        <v>636640</v>
      </c>
      <c r="R749" s="157">
        <v>636640</v>
      </c>
      <c r="S749" s="157"/>
      <c r="T749" s="156"/>
      <c r="U749" s="152">
        <v>200</v>
      </c>
      <c r="V749" s="152">
        <v>10000</v>
      </c>
      <c r="W749" s="99"/>
      <c r="X749" s="99"/>
      <c r="Y749" s="156" t="s">
        <v>189</v>
      </c>
      <c r="Z749" s="156"/>
      <c r="AA749" s="156"/>
      <c r="AB749" s="156" t="s">
        <v>1664</v>
      </c>
      <c r="AC749" s="94" t="s">
        <v>980</v>
      </c>
      <c r="AD749" s="130" t="s">
        <v>1242</v>
      </c>
      <c r="AE749" s="127">
        <v>44251</v>
      </c>
      <c r="AF749" s="94" t="s">
        <v>56</v>
      </c>
    </row>
    <row r="750" spans="1:32" x14ac:dyDescent="0.3">
      <c r="A750" s="154" t="s">
        <v>1728</v>
      </c>
      <c r="B750" s="94" t="s">
        <v>7365</v>
      </c>
      <c r="D750" s="154" t="s">
        <v>49</v>
      </c>
      <c r="E750" s="154" t="s">
        <v>1659</v>
      </c>
      <c r="F750" s="154" t="s">
        <v>174</v>
      </c>
      <c r="G750" s="154" t="s">
        <v>1703</v>
      </c>
      <c r="H750" s="154" t="s">
        <v>1724</v>
      </c>
      <c r="I750" s="155" t="s">
        <v>1707</v>
      </c>
      <c r="J750" s="155" t="s">
        <v>52</v>
      </c>
      <c r="K750" s="155">
        <v>0</v>
      </c>
      <c r="L750" s="154" t="str">
        <f t="shared" si="44"/>
        <v>S-SGT-275/66-180-Gen-0</v>
      </c>
      <c r="M750" s="154" t="s">
        <v>7503</v>
      </c>
      <c r="N750" s="154" t="s">
        <v>0</v>
      </c>
      <c r="O750" s="156"/>
      <c r="P750" s="155">
        <v>148800</v>
      </c>
      <c r="Q750" s="157">
        <f t="shared" si="40"/>
        <v>636640</v>
      </c>
      <c r="R750" s="157">
        <v>636640</v>
      </c>
      <c r="S750" s="157"/>
      <c r="T750" s="156"/>
      <c r="U750" s="152">
        <v>200</v>
      </c>
      <c r="V750" s="152">
        <v>10000</v>
      </c>
      <c r="W750" s="99"/>
      <c r="X750" s="99"/>
      <c r="Y750" s="156" t="s">
        <v>189</v>
      </c>
      <c r="Z750" s="156"/>
      <c r="AA750" s="156"/>
      <c r="AB750" s="156" t="s">
        <v>1664</v>
      </c>
      <c r="AC750" s="94" t="s">
        <v>980</v>
      </c>
      <c r="AD750" s="130" t="s">
        <v>1245</v>
      </c>
      <c r="AE750" s="127">
        <v>44251</v>
      </c>
      <c r="AF750" s="94" t="s">
        <v>56</v>
      </c>
    </row>
    <row r="751" spans="1:32" x14ac:dyDescent="0.3">
      <c r="A751" s="154" t="s">
        <v>1731</v>
      </c>
      <c r="B751" s="94" t="s">
        <v>7365</v>
      </c>
      <c r="D751" s="154" t="s">
        <v>49</v>
      </c>
      <c r="E751" s="154" t="s">
        <v>1659</v>
      </c>
      <c r="F751" s="154" t="s">
        <v>174</v>
      </c>
      <c r="G751" s="154" t="s">
        <v>1703</v>
      </c>
      <c r="H751" s="154" t="s">
        <v>1729</v>
      </c>
      <c r="I751" s="155" t="s">
        <v>1730</v>
      </c>
      <c r="J751" s="155" t="s">
        <v>52</v>
      </c>
      <c r="K751" s="155">
        <v>0</v>
      </c>
      <c r="L751" s="154" t="str">
        <f t="shared" si="44"/>
        <v>S-SGT-400/13-460-Gen-0</v>
      </c>
      <c r="M751" s="154" t="s">
        <v>1731</v>
      </c>
      <c r="N751" s="154" t="s">
        <v>0</v>
      </c>
      <c r="O751" s="156"/>
      <c r="P751" s="155">
        <v>252454.18985420692</v>
      </c>
      <c r="Q751" s="157">
        <f t="shared" si="40"/>
        <v>1080123.8940106337</v>
      </c>
      <c r="R751" s="157">
        <v>1080123.8940106337</v>
      </c>
      <c r="S751" s="157"/>
      <c r="T751" s="156"/>
      <c r="U751" s="152">
        <v>200</v>
      </c>
      <c r="V751" s="152">
        <v>10000</v>
      </c>
      <c r="W751" s="99"/>
      <c r="X751" s="99"/>
      <c r="Y751" s="156" t="s">
        <v>189</v>
      </c>
      <c r="Z751" s="156"/>
      <c r="AA751" s="156"/>
      <c r="AB751" s="156" t="s">
        <v>1664</v>
      </c>
      <c r="AC751" s="131" t="s">
        <v>980</v>
      </c>
      <c r="AD751" s="130" t="s">
        <v>1248</v>
      </c>
      <c r="AE751" s="127">
        <v>44251</v>
      </c>
      <c r="AF751" s="94" t="s">
        <v>56</v>
      </c>
    </row>
    <row r="752" spans="1:32" x14ac:dyDescent="0.3">
      <c r="A752" s="154" t="s">
        <v>1734</v>
      </c>
      <c r="B752" s="94" t="s">
        <v>7365</v>
      </c>
      <c r="D752" s="154" t="s">
        <v>49</v>
      </c>
      <c r="E752" s="154" t="s">
        <v>1659</v>
      </c>
      <c r="F752" s="154" t="s">
        <v>174</v>
      </c>
      <c r="G752" s="154" t="s">
        <v>1703</v>
      </c>
      <c r="H752" s="154" t="s">
        <v>1732</v>
      </c>
      <c r="I752" s="155" t="s">
        <v>1733</v>
      </c>
      <c r="J752" s="155" t="s">
        <v>52</v>
      </c>
      <c r="K752" s="155">
        <v>0</v>
      </c>
      <c r="L752" s="154" t="str">
        <f t="shared" si="44"/>
        <v>S-SGT-400/25-Rai-Gen-0</v>
      </c>
      <c r="M752" s="154" t="s">
        <v>1734</v>
      </c>
      <c r="N752" s="154" t="s">
        <v>0</v>
      </c>
      <c r="O752" s="156"/>
      <c r="P752" s="155">
        <v>115148.787</v>
      </c>
      <c r="Q752" s="157">
        <f t="shared" si="40"/>
        <v>492663.46609999996</v>
      </c>
      <c r="R752" s="157">
        <v>492663.46609999996</v>
      </c>
      <c r="S752" s="157"/>
      <c r="T752" s="156"/>
      <c r="U752" s="152">
        <v>200</v>
      </c>
      <c r="V752" s="152">
        <v>10000</v>
      </c>
      <c r="W752" s="99"/>
      <c r="X752" s="99"/>
      <c r="Y752" s="156" t="s">
        <v>189</v>
      </c>
      <c r="Z752" s="156"/>
      <c r="AA752" s="156"/>
      <c r="AB752" s="156" t="s">
        <v>1664</v>
      </c>
      <c r="AC752" s="131" t="s">
        <v>980</v>
      </c>
      <c r="AD752" s="130" t="s">
        <v>1251</v>
      </c>
      <c r="AE752" s="127">
        <v>44251</v>
      </c>
      <c r="AF752" s="94" t="s">
        <v>56</v>
      </c>
    </row>
    <row r="753" spans="1:32" x14ac:dyDescent="0.3">
      <c r="A753" s="154" t="s">
        <v>1736</v>
      </c>
      <c r="B753" s="94" t="s">
        <v>7365</v>
      </c>
      <c r="D753" s="154" t="s">
        <v>49</v>
      </c>
      <c r="E753" s="154" t="s">
        <v>1659</v>
      </c>
      <c r="F753" s="154" t="s">
        <v>174</v>
      </c>
      <c r="G753" s="154" t="s">
        <v>1703</v>
      </c>
      <c r="H753" s="154" t="s">
        <v>632</v>
      </c>
      <c r="I753" s="155" t="s">
        <v>1735</v>
      </c>
      <c r="J753" s="155" t="s">
        <v>52</v>
      </c>
      <c r="K753" s="155">
        <v>0</v>
      </c>
      <c r="L753" s="154" t="str">
        <f t="shared" si="44"/>
        <v>S-SGT-400/27-750-Gen-0</v>
      </c>
      <c r="M753" s="154" t="s">
        <v>1736</v>
      </c>
      <c r="N753" s="154" t="s">
        <v>0</v>
      </c>
      <c r="O753" s="156"/>
      <c r="P753" s="155">
        <v>232500</v>
      </c>
      <c r="Q753" s="157">
        <f t="shared" si="40"/>
        <v>994749.99999999988</v>
      </c>
      <c r="R753" s="157">
        <v>994749.99999999988</v>
      </c>
      <c r="S753" s="157"/>
      <c r="T753" s="156"/>
      <c r="U753" s="152">
        <v>200</v>
      </c>
      <c r="V753" s="152">
        <v>10000</v>
      </c>
      <c r="W753" s="99"/>
      <c r="X753" s="99"/>
      <c r="Y753" s="156" t="s">
        <v>189</v>
      </c>
      <c r="Z753" s="156"/>
      <c r="AA753" s="156"/>
      <c r="AB753" s="156" t="s">
        <v>1664</v>
      </c>
      <c r="AC753" s="131" t="s">
        <v>980</v>
      </c>
      <c r="AD753" s="130" t="s">
        <v>1254</v>
      </c>
      <c r="AE753" s="127">
        <v>44251</v>
      </c>
      <c r="AF753" s="94" t="s">
        <v>56</v>
      </c>
    </row>
    <row r="754" spans="1:32" x14ac:dyDescent="0.3">
      <c r="A754" s="154" t="s">
        <v>1737</v>
      </c>
      <c r="B754" s="94" t="s">
        <v>7365</v>
      </c>
      <c r="D754" s="154" t="s">
        <v>49</v>
      </c>
      <c r="E754" s="154" t="s">
        <v>1659</v>
      </c>
      <c r="F754" s="154" t="s">
        <v>174</v>
      </c>
      <c r="G754" s="154" t="s">
        <v>1703</v>
      </c>
      <c r="H754" s="154" t="s">
        <v>632</v>
      </c>
      <c r="I754" s="155" t="s">
        <v>1735</v>
      </c>
      <c r="J754" s="155" t="s">
        <v>52</v>
      </c>
      <c r="K754" s="155">
        <v>0</v>
      </c>
      <c r="L754" s="154" t="str">
        <f t="shared" si="44"/>
        <v>S-SGT-400/27-750-Gen-0</v>
      </c>
      <c r="M754" s="154" t="s">
        <v>1737</v>
      </c>
      <c r="N754" s="154" t="s">
        <v>0</v>
      </c>
      <c r="O754" s="156"/>
      <c r="P754" s="155">
        <v>232500</v>
      </c>
      <c r="Q754" s="157">
        <f t="shared" si="40"/>
        <v>994749.99999999988</v>
      </c>
      <c r="R754" s="157">
        <v>994749.99999999988</v>
      </c>
      <c r="S754" s="157"/>
      <c r="T754" s="156"/>
      <c r="U754" s="152">
        <v>200</v>
      </c>
      <c r="V754" s="152">
        <v>10000</v>
      </c>
      <c r="W754" s="99"/>
      <c r="X754" s="99"/>
      <c r="Y754" s="156" t="s">
        <v>189</v>
      </c>
      <c r="Z754" s="156"/>
      <c r="AA754" s="156"/>
      <c r="AB754" s="156" t="s">
        <v>1664</v>
      </c>
      <c r="AC754" s="131" t="s">
        <v>980</v>
      </c>
      <c r="AD754" s="130" t="s">
        <v>1257</v>
      </c>
      <c r="AE754" s="127">
        <v>44251</v>
      </c>
      <c r="AF754" s="94" t="s">
        <v>56</v>
      </c>
    </row>
    <row r="755" spans="1:32" x14ac:dyDescent="0.3">
      <c r="A755" s="154" t="s">
        <v>1740</v>
      </c>
      <c r="B755" s="94" t="s">
        <v>7365</v>
      </c>
      <c r="D755" s="154" t="s">
        <v>49</v>
      </c>
      <c r="E755" s="154" t="s">
        <v>1659</v>
      </c>
      <c r="F755" s="154" t="s">
        <v>174</v>
      </c>
      <c r="G755" s="154" t="s">
        <v>1703</v>
      </c>
      <c r="H755" s="154" t="s">
        <v>1738</v>
      </c>
      <c r="I755" s="155" t="s">
        <v>1739</v>
      </c>
      <c r="J755" s="155" t="s">
        <v>52</v>
      </c>
      <c r="K755" s="155">
        <v>0</v>
      </c>
      <c r="L755" s="154" t="str">
        <f t="shared" si="44"/>
        <v>S-SGT-400/33-90M-Gen-0</v>
      </c>
      <c r="M755" s="154" t="s">
        <v>1740</v>
      </c>
      <c r="N755" s="154" t="s">
        <v>0</v>
      </c>
      <c r="O755" s="156"/>
      <c r="P755" s="155">
        <v>186000</v>
      </c>
      <c r="Q755" s="157">
        <f t="shared" si="40"/>
        <v>795800</v>
      </c>
      <c r="R755" s="157">
        <v>795800</v>
      </c>
      <c r="S755" s="157"/>
      <c r="T755" s="156"/>
      <c r="U755" s="152">
        <v>200</v>
      </c>
      <c r="V755" s="152">
        <v>10000</v>
      </c>
      <c r="W755" s="99"/>
      <c r="X755" s="99"/>
      <c r="Y755" s="156" t="s">
        <v>189</v>
      </c>
      <c r="Z755" s="156"/>
      <c r="AA755" s="156"/>
      <c r="AB755" s="156" t="s">
        <v>1664</v>
      </c>
      <c r="AC755" s="131" t="s">
        <v>980</v>
      </c>
      <c r="AD755" s="130" t="s">
        <v>1259</v>
      </c>
      <c r="AE755" s="127">
        <v>44251</v>
      </c>
      <c r="AF755" s="94" t="s">
        <v>56</v>
      </c>
    </row>
    <row r="756" spans="1:32" x14ac:dyDescent="0.3">
      <c r="A756" s="154" t="s">
        <v>1743</v>
      </c>
      <c r="B756" s="94" t="s">
        <v>7365</v>
      </c>
      <c r="D756" s="154" t="s">
        <v>49</v>
      </c>
      <c r="E756" s="154" t="s">
        <v>1659</v>
      </c>
      <c r="F756" s="154" t="s">
        <v>174</v>
      </c>
      <c r="G756" s="154" t="s">
        <v>1703</v>
      </c>
      <c r="H756" s="154" t="s">
        <v>1741</v>
      </c>
      <c r="I756" s="155" t="s">
        <v>1742</v>
      </c>
      <c r="J756" s="155" t="s">
        <v>52</v>
      </c>
      <c r="K756" s="155">
        <v>0</v>
      </c>
      <c r="L756" s="154" t="str">
        <f t="shared" si="44"/>
        <v>S-SGT-400/34-150-Gen-0</v>
      </c>
      <c r="M756" s="154" t="s">
        <v>1743</v>
      </c>
      <c r="N756" s="154" t="s">
        <v>0</v>
      </c>
      <c r="O756" s="156"/>
      <c r="P756" s="155">
        <v>186000</v>
      </c>
      <c r="Q756" s="157">
        <f t="shared" si="40"/>
        <v>795800</v>
      </c>
      <c r="R756" s="157">
        <v>795800</v>
      </c>
      <c r="S756" s="157"/>
      <c r="T756" s="156"/>
      <c r="U756" s="152">
        <v>200</v>
      </c>
      <c r="V756" s="152">
        <v>10000</v>
      </c>
      <c r="W756" s="99"/>
      <c r="X756" s="99"/>
      <c r="Y756" s="156" t="s">
        <v>189</v>
      </c>
      <c r="Z756" s="156"/>
      <c r="AA756" s="156"/>
      <c r="AB756" s="156" t="s">
        <v>1664</v>
      </c>
      <c r="AC756" s="131" t="s">
        <v>980</v>
      </c>
      <c r="AD756" s="130" t="s">
        <v>1262</v>
      </c>
      <c r="AE756" s="127">
        <v>44251</v>
      </c>
      <c r="AF756" s="94" t="s">
        <v>56</v>
      </c>
    </row>
    <row r="757" spans="1:32" x14ac:dyDescent="0.3">
      <c r="A757" s="154" t="s">
        <v>1745</v>
      </c>
      <c r="B757" s="94" t="s">
        <v>7365</v>
      </c>
      <c r="D757" s="154" t="s">
        <v>49</v>
      </c>
      <c r="E757" s="154" t="s">
        <v>1659</v>
      </c>
      <c r="F757" s="154" t="s">
        <v>174</v>
      </c>
      <c r="G757" s="154" t="s">
        <v>1703</v>
      </c>
      <c r="H757" s="154" t="s">
        <v>1744</v>
      </c>
      <c r="I757" s="155" t="s">
        <v>1707</v>
      </c>
      <c r="J757" s="155" t="s">
        <v>52</v>
      </c>
      <c r="K757" s="155">
        <v>0</v>
      </c>
      <c r="L757" s="154" t="str">
        <f t="shared" si="44"/>
        <v>S-SGT-400/66-180-Gen-0</v>
      </c>
      <c r="M757" s="154" t="s">
        <v>1745</v>
      </c>
      <c r="N757" s="154" t="s">
        <v>0</v>
      </c>
      <c r="O757" s="156"/>
      <c r="P757" s="155">
        <v>289432.74</v>
      </c>
      <c r="Q757" s="157">
        <f t="shared" si="40"/>
        <v>1238336.422</v>
      </c>
      <c r="R757" s="157">
        <v>1238336.422</v>
      </c>
      <c r="S757" s="157"/>
      <c r="T757" s="156"/>
      <c r="U757" s="152">
        <v>200</v>
      </c>
      <c r="V757" s="152">
        <v>10000</v>
      </c>
      <c r="W757" s="99"/>
      <c r="X757" s="99"/>
      <c r="Y757" s="156" t="s">
        <v>189</v>
      </c>
      <c r="Z757" s="156"/>
      <c r="AA757" s="156"/>
      <c r="AB757" s="156" t="s">
        <v>1664</v>
      </c>
      <c r="AC757" s="131" t="s">
        <v>980</v>
      </c>
      <c r="AD757" s="130" t="s">
        <v>1265</v>
      </c>
      <c r="AE757" s="127">
        <v>44251</v>
      </c>
      <c r="AF757" s="94" t="s">
        <v>56</v>
      </c>
    </row>
    <row r="758" spans="1:32" x14ac:dyDescent="0.3">
      <c r="A758" s="154" t="s">
        <v>1748</v>
      </c>
      <c r="B758" s="94" t="s">
        <v>7365</v>
      </c>
      <c r="D758" s="154" t="s">
        <v>49</v>
      </c>
      <c r="E758" s="154" t="s">
        <v>1659</v>
      </c>
      <c r="F758" s="154" t="s">
        <v>174</v>
      </c>
      <c r="G758" s="154" t="s">
        <v>1703</v>
      </c>
      <c r="H758" s="154" t="s">
        <v>1746</v>
      </c>
      <c r="I758" s="155" t="s">
        <v>1747</v>
      </c>
      <c r="J758" s="155" t="s">
        <v>52</v>
      </c>
      <c r="K758" s="155">
        <v>0</v>
      </c>
      <c r="L758" s="154" t="str">
        <f t="shared" si="44"/>
        <v>S-SGT-66/22-40M-Gen-0</v>
      </c>
      <c r="M758" s="154" t="s">
        <v>1748</v>
      </c>
      <c r="N758" s="154" t="s">
        <v>0</v>
      </c>
      <c r="O758" s="156"/>
      <c r="P758" s="155">
        <v>67434.491290299877</v>
      </c>
      <c r="Q758" s="157">
        <f t="shared" ref="Q758:Q771" si="45">SUM(R758:T758)</f>
        <v>288518.10843451956</v>
      </c>
      <c r="R758" s="157">
        <v>288518.10843451956</v>
      </c>
      <c r="S758" s="166"/>
      <c r="T758" s="156"/>
      <c r="U758" s="152">
        <v>200</v>
      </c>
      <c r="V758" s="152">
        <v>10000</v>
      </c>
      <c r="W758" s="99"/>
      <c r="X758" s="99"/>
      <c r="Y758" s="156" t="s">
        <v>189</v>
      </c>
      <c r="Z758" s="156"/>
      <c r="AA758" s="156"/>
      <c r="AB758" s="156" t="s">
        <v>1664</v>
      </c>
      <c r="AC758" s="131" t="s">
        <v>980</v>
      </c>
      <c r="AD758" s="130" t="s">
        <v>1267</v>
      </c>
      <c r="AE758" s="127">
        <v>44251</v>
      </c>
      <c r="AF758" s="94" t="s">
        <v>56</v>
      </c>
    </row>
    <row r="759" spans="1:32" x14ac:dyDescent="0.3">
      <c r="A759" s="154" t="s">
        <v>1751</v>
      </c>
      <c r="B759" s="94" t="s">
        <v>7366</v>
      </c>
      <c r="D759" s="154" t="s">
        <v>49</v>
      </c>
      <c r="E759" s="154" t="s">
        <v>1659</v>
      </c>
      <c r="F759" s="154" t="s">
        <v>174</v>
      </c>
      <c r="G759" s="154" t="s">
        <v>1749</v>
      </c>
      <c r="H759" s="154" t="s">
        <v>1750</v>
      </c>
      <c r="I759" s="155" t="s">
        <v>1662</v>
      </c>
      <c r="J759" s="155" t="s">
        <v>52</v>
      </c>
      <c r="K759" s="155">
        <v>0</v>
      </c>
      <c r="L759" s="154" t="str">
        <f t="shared" si="44"/>
        <v>S-Shu-100MVA-275-Gen-0</v>
      </c>
      <c r="M759" s="154" t="s">
        <v>1751</v>
      </c>
      <c r="N759" s="154" t="s">
        <v>0</v>
      </c>
      <c r="O759" s="156"/>
      <c r="P759" s="155">
        <v>209684.31</v>
      </c>
      <c r="Q759" s="157">
        <f t="shared" si="45"/>
        <v>897133.19299999997</v>
      </c>
      <c r="R759" s="157">
        <v>897133.19299999997</v>
      </c>
      <c r="S759" s="157"/>
      <c r="T759" s="156"/>
      <c r="U759" s="152">
        <v>200</v>
      </c>
      <c r="V759" s="152">
        <v>10000</v>
      </c>
      <c r="W759" s="99"/>
      <c r="X759" s="99"/>
      <c r="Y759" s="156" t="s">
        <v>189</v>
      </c>
      <c r="Z759" s="156"/>
      <c r="AA759" s="156"/>
      <c r="AB759" s="156" t="s">
        <v>1664</v>
      </c>
      <c r="AC759" s="131" t="s">
        <v>980</v>
      </c>
      <c r="AD759" s="130" t="s">
        <v>1270</v>
      </c>
      <c r="AE759" s="127">
        <v>44251</v>
      </c>
      <c r="AF759" s="94" t="s">
        <v>56</v>
      </c>
    </row>
    <row r="760" spans="1:32" x14ac:dyDescent="0.3">
      <c r="A760" s="154" t="s">
        <v>1753</v>
      </c>
      <c r="B760" s="94" t="s">
        <v>7366</v>
      </c>
      <c r="D760" s="154" t="s">
        <v>49</v>
      </c>
      <c r="E760" s="154" t="s">
        <v>1659</v>
      </c>
      <c r="F760" s="154" t="s">
        <v>174</v>
      </c>
      <c r="G760" s="154" t="s">
        <v>1749</v>
      </c>
      <c r="H760" s="154" t="s">
        <v>1752</v>
      </c>
      <c r="I760" s="155" t="s">
        <v>1669</v>
      </c>
      <c r="J760" s="155" t="s">
        <v>52</v>
      </c>
      <c r="K760" s="155">
        <v>0</v>
      </c>
      <c r="L760" s="154" t="str">
        <f t="shared" si="44"/>
        <v>S-Shu-1x60MV-13k-Gen-0</v>
      </c>
      <c r="M760" s="154" t="s">
        <v>1753</v>
      </c>
      <c r="N760" s="154" t="s">
        <v>0</v>
      </c>
      <c r="O760" s="156"/>
      <c r="P760" s="155">
        <v>32329.124999999996</v>
      </c>
      <c r="Q760" s="157">
        <f t="shared" si="45"/>
        <v>138319.98749999999</v>
      </c>
      <c r="R760" s="157">
        <v>138319.98749999999</v>
      </c>
      <c r="S760" s="157"/>
      <c r="T760" s="156"/>
      <c r="U760" s="152">
        <v>200</v>
      </c>
      <c r="V760" s="152">
        <v>10000</v>
      </c>
      <c r="W760" s="99"/>
      <c r="X760" s="99"/>
      <c r="Y760" s="156" t="s">
        <v>189</v>
      </c>
      <c r="Z760" s="156"/>
      <c r="AA760" s="156"/>
      <c r="AB760" s="156" t="s">
        <v>1664</v>
      </c>
      <c r="AC760" s="131" t="s">
        <v>980</v>
      </c>
      <c r="AD760" s="130" t="s">
        <v>1273</v>
      </c>
      <c r="AE760" s="127">
        <v>44251</v>
      </c>
      <c r="AF760" s="94" t="s">
        <v>56</v>
      </c>
    </row>
    <row r="761" spans="1:32" x14ac:dyDescent="0.3">
      <c r="A761" s="154" t="s">
        <v>1755</v>
      </c>
      <c r="B761" s="94" t="s">
        <v>7366</v>
      </c>
      <c r="D761" s="154" t="s">
        <v>49</v>
      </c>
      <c r="E761" s="154" t="s">
        <v>1659</v>
      </c>
      <c r="F761" s="154" t="s">
        <v>174</v>
      </c>
      <c r="G761" s="154" t="s">
        <v>1749</v>
      </c>
      <c r="H761" s="154" t="s">
        <v>1754</v>
      </c>
      <c r="I761" s="155" t="s">
        <v>1672</v>
      </c>
      <c r="J761" s="155" t="s">
        <v>52</v>
      </c>
      <c r="K761" s="155">
        <v>0</v>
      </c>
      <c r="L761" s="154" t="str">
        <f t="shared" si="44"/>
        <v>S-Shu-200MVA-400-Gen-0</v>
      </c>
      <c r="M761" s="154" t="s">
        <v>1755</v>
      </c>
      <c r="N761" s="154" t="s">
        <v>0</v>
      </c>
      <c r="O761" s="156"/>
      <c r="P761" s="155">
        <v>183554.88596413555</v>
      </c>
      <c r="Q761" s="157">
        <f t="shared" si="45"/>
        <v>785338.59274332831</v>
      </c>
      <c r="R761" s="157">
        <v>785338.59274332831</v>
      </c>
      <c r="S761" s="157"/>
      <c r="T761" s="156"/>
      <c r="U761" s="152">
        <v>200</v>
      </c>
      <c r="V761" s="152">
        <v>10000</v>
      </c>
      <c r="W761" s="99"/>
      <c r="X761" s="99"/>
      <c r="Y761" s="156" t="s">
        <v>189</v>
      </c>
      <c r="Z761" s="156"/>
      <c r="AA761" s="156"/>
      <c r="AB761" s="156" t="s">
        <v>1664</v>
      </c>
      <c r="AC761" s="131" t="s">
        <v>980</v>
      </c>
      <c r="AD761" s="130" t="s">
        <v>1276</v>
      </c>
      <c r="AE761" s="127">
        <v>44251</v>
      </c>
      <c r="AF761" s="94" t="s">
        <v>56</v>
      </c>
    </row>
    <row r="762" spans="1:32" x14ac:dyDescent="0.3">
      <c r="A762" s="154" t="s">
        <v>2073</v>
      </c>
      <c r="B762" s="94" t="s">
        <v>7366</v>
      </c>
      <c r="D762" s="154" t="s">
        <v>49</v>
      </c>
      <c r="E762" s="154" t="s">
        <v>1659</v>
      </c>
      <c r="F762" s="154" t="s">
        <v>174</v>
      </c>
      <c r="G762" s="154" t="s">
        <v>2071</v>
      </c>
      <c r="H762" s="154" t="s">
        <v>2072</v>
      </c>
      <c r="I762" s="155" t="s">
        <v>840</v>
      </c>
      <c r="J762" s="155" t="s">
        <v>52</v>
      </c>
      <c r="K762" s="155">
        <v>0</v>
      </c>
      <c r="L762" s="154" t="str">
        <f t="shared" si="44"/>
        <v>S-SVC-150/-7-275-Gen-0</v>
      </c>
      <c r="M762" s="154" t="s">
        <v>2073</v>
      </c>
      <c r="N762" s="154" t="s">
        <v>0</v>
      </c>
      <c r="O762" s="156"/>
      <c r="P762" s="155">
        <v>1153773.5689174235</v>
      </c>
      <c r="Q762" s="157">
        <f t="shared" si="45"/>
        <v>4936414.0115294922</v>
      </c>
      <c r="R762" s="157">
        <v>4936414.0115294922</v>
      </c>
      <c r="S762" s="157"/>
      <c r="T762" s="156"/>
      <c r="U762" s="152">
        <v>200</v>
      </c>
      <c r="V762" s="152">
        <v>10000</v>
      </c>
      <c r="W762" s="99"/>
      <c r="X762" s="99"/>
      <c r="Y762" s="156" t="s">
        <v>189</v>
      </c>
      <c r="Z762" s="156"/>
      <c r="AA762" s="156"/>
      <c r="AB762" s="156" t="s">
        <v>1664</v>
      </c>
      <c r="AC762" s="131" t="s">
        <v>980</v>
      </c>
      <c r="AD762" s="130" t="s">
        <v>1279</v>
      </c>
      <c r="AE762" s="127">
        <v>44251</v>
      </c>
      <c r="AF762" s="94" t="s">
        <v>56</v>
      </c>
    </row>
    <row r="763" spans="1:32" x14ac:dyDescent="0.3">
      <c r="A763" s="154" t="s">
        <v>2074</v>
      </c>
      <c r="B763" s="94" t="s">
        <v>7366</v>
      </c>
      <c r="D763" s="154" t="s">
        <v>49</v>
      </c>
      <c r="E763" s="154" t="s">
        <v>1659</v>
      </c>
      <c r="F763" s="154" t="s">
        <v>174</v>
      </c>
      <c r="G763" s="154" t="s">
        <v>2071</v>
      </c>
      <c r="H763" s="154" t="s">
        <v>2072</v>
      </c>
      <c r="I763" s="155" t="s">
        <v>1672</v>
      </c>
      <c r="J763" s="155" t="s">
        <v>52</v>
      </c>
      <c r="K763" s="155">
        <v>0</v>
      </c>
      <c r="L763" s="154" t="str">
        <f t="shared" si="44"/>
        <v>S-SVC-150/-7-400-Gen-0</v>
      </c>
      <c r="M763" s="154" t="s">
        <v>2074</v>
      </c>
      <c r="N763" s="154" t="s">
        <v>0</v>
      </c>
      <c r="O763" s="156"/>
      <c r="P763" s="155">
        <v>969514.39072554361</v>
      </c>
      <c r="Q763" s="157">
        <f t="shared" si="45"/>
        <v>4148062.1082762773</v>
      </c>
      <c r="R763" s="157">
        <v>4148062.1082762773</v>
      </c>
      <c r="S763" s="157"/>
      <c r="T763" s="156"/>
      <c r="U763" s="152">
        <v>200</v>
      </c>
      <c r="V763" s="152">
        <v>10000</v>
      </c>
      <c r="W763" s="99"/>
      <c r="X763" s="99"/>
      <c r="Y763" s="156" t="s">
        <v>189</v>
      </c>
      <c r="Z763" s="156"/>
      <c r="AA763" s="156"/>
      <c r="AB763" s="156" t="s">
        <v>1664</v>
      </c>
      <c r="AC763" s="131" t="s">
        <v>980</v>
      </c>
      <c r="AD763" s="130" t="s">
        <v>1282</v>
      </c>
      <c r="AE763" s="127">
        <v>44251</v>
      </c>
      <c r="AF763" s="94" t="s">
        <v>56</v>
      </c>
    </row>
    <row r="764" spans="1:32" x14ac:dyDescent="0.3">
      <c r="A764" s="154" t="s">
        <v>2076</v>
      </c>
      <c r="B764" s="94" t="s">
        <v>7366</v>
      </c>
      <c r="D764" s="154" t="s">
        <v>49</v>
      </c>
      <c r="E764" s="154" t="s">
        <v>1659</v>
      </c>
      <c r="F764" s="154" t="s">
        <v>174</v>
      </c>
      <c r="G764" s="154" t="s">
        <v>2071</v>
      </c>
      <c r="H764" s="154" t="s">
        <v>2075</v>
      </c>
      <c r="I764" s="155" t="s">
        <v>1672</v>
      </c>
      <c r="J764" s="155" t="s">
        <v>52</v>
      </c>
      <c r="K764" s="155">
        <v>0</v>
      </c>
      <c r="L764" s="154" t="str">
        <f t="shared" si="44"/>
        <v>S-SVC-225/-x-400-Gen-0</v>
      </c>
      <c r="M764" s="154" t="s">
        <v>2076</v>
      </c>
      <c r="N764" s="154" t="s">
        <v>0</v>
      </c>
      <c r="O764" s="156"/>
      <c r="P764" s="155">
        <v>1257825</v>
      </c>
      <c r="Q764" s="157">
        <f t="shared" si="45"/>
        <v>5381597.5</v>
      </c>
      <c r="R764" s="157">
        <v>5381597.5</v>
      </c>
      <c r="S764" s="157"/>
      <c r="T764" s="156"/>
      <c r="U764" s="152">
        <v>200</v>
      </c>
      <c r="V764" s="152">
        <v>10000</v>
      </c>
      <c r="W764" s="99"/>
      <c r="X764" s="99"/>
      <c r="Y764" s="156" t="s">
        <v>189</v>
      </c>
      <c r="Z764" s="156"/>
      <c r="AA764" s="156"/>
      <c r="AB764" s="156" t="s">
        <v>1664</v>
      </c>
      <c r="AC764" s="131" t="s">
        <v>980</v>
      </c>
      <c r="AD764" s="130" t="s">
        <v>1285</v>
      </c>
      <c r="AE764" s="127">
        <v>44251</v>
      </c>
      <c r="AF764" s="94" t="s">
        <v>56</v>
      </c>
    </row>
    <row r="765" spans="1:32" x14ac:dyDescent="0.3">
      <c r="A765" s="94" t="s">
        <v>321</v>
      </c>
      <c r="B765" s="94" t="s">
        <v>7367</v>
      </c>
      <c r="D765" s="94" t="s">
        <v>49</v>
      </c>
      <c r="E765" s="94" t="s">
        <v>49</v>
      </c>
      <c r="F765" s="94" t="s">
        <v>314</v>
      </c>
      <c r="G765" s="94" t="s">
        <v>315</v>
      </c>
      <c r="H765" s="94" t="s">
        <v>319</v>
      </c>
      <c r="I765" s="95" t="s">
        <v>320</v>
      </c>
      <c r="J765" s="95" t="s">
        <v>52</v>
      </c>
      <c r="K765" s="95">
        <v>0</v>
      </c>
      <c r="L765" s="94" t="str">
        <f t="shared" si="44"/>
        <v>E-Fen-Chain -Dou-Gen-0</v>
      </c>
      <c r="M765" s="94" t="s">
        <v>321</v>
      </c>
      <c r="N765" s="94" t="s">
        <v>0</v>
      </c>
      <c r="O765" s="96"/>
      <c r="P765" s="96">
        <v>3325</v>
      </c>
      <c r="Q765" s="123">
        <f t="shared" si="45"/>
        <v>1352.8981259457721</v>
      </c>
      <c r="R765" s="97">
        <v>1334.486270945772</v>
      </c>
      <c r="S765" s="97">
        <f>((U765*(P765/1000))*0.1065)+((V765*(P765/1000))*0.00903)</f>
        <v>17.705625000000001</v>
      </c>
      <c r="T765" s="96">
        <v>0.70623000000000002</v>
      </c>
      <c r="U765" s="152">
        <v>50</v>
      </c>
      <c r="V765" s="96"/>
      <c r="W765" s="99"/>
      <c r="X765" s="99"/>
      <c r="Y765" s="96" t="s">
        <v>71</v>
      </c>
      <c r="Z765" s="96"/>
      <c r="AA765" s="96"/>
      <c r="AB765" s="146"/>
      <c r="AC765" s="131" t="s">
        <v>980</v>
      </c>
      <c r="AD765" s="130" t="s">
        <v>1288</v>
      </c>
      <c r="AE765" s="127">
        <v>44251</v>
      </c>
      <c r="AF765" s="94" t="s">
        <v>56</v>
      </c>
    </row>
    <row r="766" spans="1:32" x14ac:dyDescent="0.3">
      <c r="A766" s="94" t="s">
        <v>328</v>
      </c>
      <c r="B766" s="94" t="s">
        <v>7367</v>
      </c>
      <c r="D766" s="94" t="s">
        <v>49</v>
      </c>
      <c r="E766" s="94" t="s">
        <v>49</v>
      </c>
      <c r="F766" s="94" t="s">
        <v>314</v>
      </c>
      <c r="G766" s="94" t="s">
        <v>315</v>
      </c>
      <c r="H766" s="94" t="s">
        <v>326</v>
      </c>
      <c r="I766" s="95" t="s">
        <v>327</v>
      </c>
      <c r="J766" s="95" t="s">
        <v>52</v>
      </c>
      <c r="K766" s="95">
        <v>0</v>
      </c>
      <c r="L766" s="94" t="str">
        <f t="shared" si="44"/>
        <v>E-Fen-Electr-Dou-Gen-0</v>
      </c>
      <c r="M766" s="94" t="s">
        <v>328</v>
      </c>
      <c r="N766" s="94" t="s">
        <v>0</v>
      </c>
      <c r="O766" s="96"/>
      <c r="P766" s="96">
        <v>12567</v>
      </c>
      <c r="Q766" s="123">
        <f t="shared" si="45"/>
        <v>4467.2464015211872</v>
      </c>
      <c r="R766" s="97">
        <v>4400.327126521187</v>
      </c>
      <c r="S766" s="97">
        <f>((U766*(P766/1000))*0.1065)+((V766*(P766/1000))*0.00903)</f>
        <v>66.919274999999999</v>
      </c>
      <c r="T766" s="96"/>
      <c r="U766" s="152">
        <v>50</v>
      </c>
      <c r="V766" s="96"/>
      <c r="W766" s="99"/>
      <c r="X766" s="99"/>
      <c r="Y766" s="96" t="s">
        <v>71</v>
      </c>
      <c r="Z766" s="96"/>
      <c r="AA766" s="96"/>
      <c r="AB766" s="146"/>
      <c r="AC766" s="131" t="s">
        <v>980</v>
      </c>
      <c r="AD766" s="130" t="s">
        <v>1291</v>
      </c>
      <c r="AE766" s="127">
        <v>44251</v>
      </c>
      <c r="AF766" s="94" t="s">
        <v>56</v>
      </c>
    </row>
    <row r="767" spans="1:32" x14ac:dyDescent="0.3">
      <c r="A767" s="94" t="s">
        <v>384</v>
      </c>
      <c r="B767" s="94" t="s">
        <v>7367</v>
      </c>
      <c r="D767" s="94" t="s">
        <v>49</v>
      </c>
      <c r="E767" s="94" t="s">
        <v>49</v>
      </c>
      <c r="F767" s="94" t="s">
        <v>379</v>
      </c>
      <c r="G767" s="94" t="s">
        <v>380</v>
      </c>
      <c r="H767" s="94" t="s">
        <v>64</v>
      </c>
      <c r="I767" s="95"/>
      <c r="J767" s="95" t="s">
        <v>52</v>
      </c>
      <c r="K767" s="95">
        <v>0</v>
      </c>
      <c r="L767" s="94" t="str">
        <f t="shared" si="44"/>
        <v>E-Fir-Pipewo--Gen-0</v>
      </c>
      <c r="M767" s="94" t="s">
        <v>384</v>
      </c>
      <c r="N767" s="94" t="s">
        <v>1</v>
      </c>
      <c r="O767" s="96"/>
      <c r="P767" s="96">
        <v>1.03</v>
      </c>
      <c r="Q767" s="123">
        <f t="shared" si="45"/>
        <v>13.801807410542626</v>
      </c>
      <c r="R767" s="97">
        <v>13.796322660542625</v>
      </c>
      <c r="S767" s="97">
        <f>((U767*(P767/1000))*0.1065)+((V767*(P767/1000))*0.00903)</f>
        <v>5.48475E-3</v>
      </c>
      <c r="T767" s="96"/>
      <c r="U767" s="152">
        <v>50</v>
      </c>
      <c r="V767" s="96"/>
      <c r="W767" s="99"/>
      <c r="X767" s="99"/>
      <c r="Y767" s="96" t="s">
        <v>71</v>
      </c>
      <c r="Z767" s="96"/>
      <c r="AA767" s="96"/>
      <c r="AB767" s="96"/>
      <c r="AC767" s="131" t="s">
        <v>980</v>
      </c>
      <c r="AD767" s="130" t="s">
        <v>1294</v>
      </c>
      <c r="AE767" s="127">
        <v>44251</v>
      </c>
      <c r="AF767" s="94" t="s">
        <v>56</v>
      </c>
    </row>
    <row r="768" spans="1:32" x14ac:dyDescent="0.3">
      <c r="A768" s="94" t="s">
        <v>855</v>
      </c>
      <c r="B768" s="94" t="s">
        <v>7364</v>
      </c>
      <c r="D768" s="94" t="s">
        <v>69</v>
      </c>
      <c r="E768" s="94" t="s">
        <v>49</v>
      </c>
      <c r="F768" s="94" t="s">
        <v>164</v>
      </c>
      <c r="G768" s="94" t="s">
        <v>854</v>
      </c>
      <c r="H768" s="94"/>
      <c r="I768" s="95"/>
      <c r="J768" s="95" t="s">
        <v>52</v>
      </c>
      <c r="K768" s="95">
        <v>0</v>
      </c>
      <c r="L768" s="94" t="str">
        <f t="shared" si="44"/>
        <v>E-Ski---Gen-0</v>
      </c>
      <c r="M768" s="94" t="s">
        <v>855</v>
      </c>
      <c r="N768" s="94" t="s">
        <v>70</v>
      </c>
      <c r="O768" s="96"/>
      <c r="P768" s="96">
        <v>2414.6</v>
      </c>
      <c r="Q768" s="123">
        <f t="shared" si="45"/>
        <v>462.55774500000001</v>
      </c>
      <c r="R768" s="97">
        <v>449.7</v>
      </c>
      <c r="S768" s="97">
        <f>((U768*(P768/1000))*0.1065)+((V768*(P768/1000))*0.00903)</f>
        <v>12.857745</v>
      </c>
      <c r="T768" s="96"/>
      <c r="U768" s="152">
        <v>50</v>
      </c>
      <c r="V768" s="96"/>
      <c r="W768" s="99"/>
      <c r="X768" s="99"/>
      <c r="Y768" s="96" t="s">
        <v>71</v>
      </c>
      <c r="Z768" s="96"/>
      <c r="AA768" s="96"/>
      <c r="AB768" s="94"/>
      <c r="AC768" s="131" t="s">
        <v>980</v>
      </c>
      <c r="AD768" s="130" t="s">
        <v>1297</v>
      </c>
      <c r="AE768" s="127">
        <v>44251</v>
      </c>
      <c r="AF768" s="94" t="s">
        <v>56</v>
      </c>
    </row>
    <row r="769" spans="1:32" x14ac:dyDescent="0.3">
      <c r="A769" s="94" t="s">
        <v>937</v>
      </c>
      <c r="B769" s="94" t="s">
        <v>7367</v>
      </c>
      <c r="D769" s="94" t="s">
        <v>49</v>
      </c>
      <c r="E769" s="94" t="s">
        <v>49</v>
      </c>
      <c r="F769" s="94" t="s">
        <v>379</v>
      </c>
      <c r="G769" s="94" t="s">
        <v>729</v>
      </c>
      <c r="H769" s="94" t="s">
        <v>936</v>
      </c>
      <c r="I769" s="95"/>
      <c r="J769" s="95" t="s">
        <v>52</v>
      </c>
      <c r="K769" s="95">
        <v>0</v>
      </c>
      <c r="L769" s="94" t="str">
        <f t="shared" si="44"/>
        <v>E-Tan-Braith--Gen-0</v>
      </c>
      <c r="M769" s="94" t="s">
        <v>7504</v>
      </c>
      <c r="N769" s="94" t="s">
        <v>0</v>
      </c>
      <c r="O769" s="96"/>
      <c r="P769" s="96">
        <v>67604.639999999999</v>
      </c>
      <c r="Q769" s="123">
        <f t="shared" si="45"/>
        <v>26836.747167727299</v>
      </c>
      <c r="R769" s="97">
        <v>26476.7524597273</v>
      </c>
      <c r="S769" s="97">
        <f>((U769*(P769/1000))*0.1065)+((V769*(P769/1000))*0.00903)</f>
        <v>359.994708</v>
      </c>
      <c r="T769" s="96"/>
      <c r="U769" s="152">
        <v>50</v>
      </c>
      <c r="V769" s="96"/>
      <c r="W769" s="99"/>
      <c r="X769" s="99"/>
      <c r="Y769" s="96" t="s">
        <v>71</v>
      </c>
      <c r="Z769" s="96"/>
      <c r="AA769" s="96"/>
      <c r="AB769" s="96"/>
      <c r="AC769" s="131" t="s">
        <v>980</v>
      </c>
      <c r="AD769" s="130" t="s">
        <v>1300</v>
      </c>
      <c r="AE769" s="127">
        <v>44251</v>
      </c>
      <c r="AF769" s="94" t="s">
        <v>56</v>
      </c>
    </row>
    <row r="770" spans="1:32" x14ac:dyDescent="0.3">
      <c r="A770" s="94" t="s">
        <v>1777</v>
      </c>
      <c r="B770" s="94" t="s">
        <v>7362</v>
      </c>
      <c r="D770" s="94" t="s">
        <v>49</v>
      </c>
      <c r="E770" s="94" t="s">
        <v>1659</v>
      </c>
      <c r="F770" s="94" t="s">
        <v>1775</v>
      </c>
      <c r="G770" s="94" t="s">
        <v>1775</v>
      </c>
      <c r="H770" s="96">
        <v>10.29</v>
      </c>
      <c r="I770" s="95" t="s">
        <v>1776</v>
      </c>
      <c r="J770" s="95" t="s">
        <v>52</v>
      </c>
      <c r="K770" s="95">
        <v>0</v>
      </c>
      <c r="L770" s="94" t="str">
        <f t="shared" si="44"/>
        <v>S-Sup-10.29-D47-Gen-0</v>
      </c>
      <c r="M770" s="94" t="s">
        <v>1777</v>
      </c>
      <c r="N770" s="94" t="s">
        <v>0</v>
      </c>
      <c r="O770" s="96">
        <v>1</v>
      </c>
      <c r="P770" s="96">
        <v>620</v>
      </c>
      <c r="Q770" s="123">
        <f t="shared" si="45"/>
        <v>1429.809</v>
      </c>
      <c r="R770" s="97">
        <v>1410</v>
      </c>
      <c r="S770" s="97">
        <f t="shared" ref="S770:S833" si="46">((U770*(P770/1000))*0.1065)+((V770*(P770/1000))*0.00903)</f>
        <v>19.809000000000001</v>
      </c>
      <c r="T770" s="96"/>
      <c r="U770" s="145">
        <v>300</v>
      </c>
      <c r="V770" s="96"/>
      <c r="W770" s="99"/>
      <c r="X770" s="99"/>
      <c r="Y770" s="96" t="s">
        <v>61</v>
      </c>
      <c r="Z770" s="96"/>
      <c r="AA770" s="96"/>
      <c r="AB770" s="96"/>
      <c r="AC770" s="131" t="s">
        <v>980</v>
      </c>
      <c r="AD770" s="130" t="s">
        <v>1303</v>
      </c>
      <c r="AE770" s="127">
        <v>44251</v>
      </c>
      <c r="AF770" s="94" t="s">
        <v>56</v>
      </c>
    </row>
    <row r="771" spans="1:32" x14ac:dyDescent="0.3">
      <c r="A771" s="94" t="s">
        <v>1781</v>
      </c>
      <c r="B771" s="94" t="s">
        <v>7362</v>
      </c>
      <c r="D771" s="94" t="s">
        <v>49</v>
      </c>
      <c r="E771" s="94" t="s">
        <v>1659</v>
      </c>
      <c r="F771" s="94" t="s">
        <v>1775</v>
      </c>
      <c r="G771" s="94" t="s">
        <v>1775</v>
      </c>
      <c r="H771" s="94" t="s">
        <v>1779</v>
      </c>
      <c r="I771" s="95" t="s">
        <v>1780</v>
      </c>
      <c r="J771" s="95" t="s">
        <v>52</v>
      </c>
      <c r="K771" s="95">
        <v>0</v>
      </c>
      <c r="L771" s="94" t="str">
        <f t="shared" si="44"/>
        <v>S-Sup-10.29m-D29-Gen-0</v>
      </c>
      <c r="M771" s="94" t="s">
        <v>7505</v>
      </c>
      <c r="N771" s="94" t="s">
        <v>0</v>
      </c>
      <c r="O771" s="96">
        <v>1</v>
      </c>
      <c r="P771" s="96">
        <v>610</v>
      </c>
      <c r="Q771" s="123">
        <f t="shared" si="45"/>
        <v>1409.4894999999999</v>
      </c>
      <c r="R771" s="97">
        <v>1390</v>
      </c>
      <c r="S771" s="97">
        <f t="shared" si="46"/>
        <v>19.4895</v>
      </c>
      <c r="T771" s="96"/>
      <c r="U771" s="145">
        <v>300</v>
      </c>
      <c r="V771" s="96"/>
      <c r="W771" s="99"/>
      <c r="X771" s="99"/>
      <c r="Y771" s="96" t="s">
        <v>61</v>
      </c>
      <c r="Z771" s="96"/>
      <c r="AA771" s="96"/>
      <c r="AB771" s="96"/>
      <c r="AC771" s="131" t="s">
        <v>980</v>
      </c>
      <c r="AD771" s="130" t="s">
        <v>1306</v>
      </c>
      <c r="AE771" s="127">
        <v>44251</v>
      </c>
      <c r="AF771" s="94" t="s">
        <v>56</v>
      </c>
    </row>
    <row r="772" spans="1:32" x14ac:dyDescent="0.3">
      <c r="A772" s="94" t="s">
        <v>1784</v>
      </c>
      <c r="B772" s="94" t="s">
        <v>7362</v>
      </c>
      <c r="D772" s="94" t="s">
        <v>49</v>
      </c>
      <c r="E772" s="94" t="s">
        <v>1659</v>
      </c>
      <c r="F772" s="94" t="s">
        <v>1775</v>
      </c>
      <c r="G772" s="94" t="s">
        <v>1775</v>
      </c>
      <c r="H772" s="94" t="s">
        <v>1779</v>
      </c>
      <c r="I772" s="95" t="s">
        <v>1783</v>
      </c>
      <c r="J772" s="95" t="s">
        <v>52</v>
      </c>
      <c r="K772" s="95">
        <v>0</v>
      </c>
      <c r="L772" s="94" t="str">
        <f t="shared" si="44"/>
        <v>S-Sup-10.29m-D35-Gen-0</v>
      </c>
      <c r="M772" s="94" t="s">
        <v>1784</v>
      </c>
      <c r="N772" s="94" t="s">
        <v>0</v>
      </c>
      <c r="O772" s="96">
        <v>1</v>
      </c>
      <c r="P772" s="96">
        <v>681</v>
      </c>
      <c r="Q772" s="123">
        <f t="shared" ref="Q772:Q835" si="47">SUM(R772:T772)</f>
        <v>1601.7579499999999</v>
      </c>
      <c r="R772" s="97">
        <v>1580</v>
      </c>
      <c r="S772" s="97">
        <f t="shared" si="46"/>
        <v>21.757950000000001</v>
      </c>
      <c r="T772" s="96"/>
      <c r="U772" s="145">
        <v>300</v>
      </c>
      <c r="V772" s="96"/>
      <c r="W772" s="99"/>
      <c r="X772" s="99"/>
      <c r="Y772" s="96" t="s">
        <v>61</v>
      </c>
      <c r="Z772" s="96"/>
      <c r="AA772" s="96"/>
      <c r="AB772" s="96"/>
      <c r="AC772" s="94" t="s">
        <v>980</v>
      </c>
      <c r="AD772" s="130" t="s">
        <v>1309</v>
      </c>
      <c r="AE772" s="127">
        <v>44251</v>
      </c>
      <c r="AF772" s="94" t="s">
        <v>56</v>
      </c>
    </row>
    <row r="773" spans="1:32" x14ac:dyDescent="0.3">
      <c r="A773" s="94" t="s">
        <v>1786</v>
      </c>
      <c r="B773" s="94" t="s">
        <v>7362</v>
      </c>
      <c r="D773" s="94" t="s">
        <v>49</v>
      </c>
      <c r="E773" s="94" t="s">
        <v>1659</v>
      </c>
      <c r="F773" s="94" t="s">
        <v>1775</v>
      </c>
      <c r="G773" s="94" t="s">
        <v>1775</v>
      </c>
      <c r="H773" s="96">
        <v>11.73</v>
      </c>
      <c r="I773" s="95" t="s">
        <v>1776</v>
      </c>
      <c r="J773" s="95" t="s">
        <v>52</v>
      </c>
      <c r="K773" s="95">
        <v>0</v>
      </c>
      <c r="L773" s="94" t="str">
        <f t="shared" si="44"/>
        <v>S-Sup-11.73-D47-Gen-0</v>
      </c>
      <c r="M773" s="94" t="s">
        <v>1786</v>
      </c>
      <c r="N773" s="94" t="s">
        <v>0</v>
      </c>
      <c r="O773" s="96">
        <v>1</v>
      </c>
      <c r="P773" s="96">
        <v>690</v>
      </c>
      <c r="Q773" s="123">
        <f t="shared" si="47"/>
        <v>1592.0454999999999</v>
      </c>
      <c r="R773" s="97">
        <v>1570</v>
      </c>
      <c r="S773" s="97">
        <f t="shared" si="46"/>
        <v>22.045499999999997</v>
      </c>
      <c r="T773" s="96"/>
      <c r="U773" s="145">
        <v>300</v>
      </c>
      <c r="V773" s="96"/>
      <c r="W773" s="99"/>
      <c r="X773" s="99"/>
      <c r="Y773" s="96" t="s">
        <v>61</v>
      </c>
      <c r="Z773" s="96"/>
      <c r="AA773" s="96"/>
      <c r="AB773" s="96"/>
      <c r="AC773" s="94" t="s">
        <v>980</v>
      </c>
      <c r="AD773" s="130" t="s">
        <v>1312</v>
      </c>
      <c r="AE773" s="127">
        <v>44251</v>
      </c>
      <c r="AF773" s="94" t="s">
        <v>56</v>
      </c>
    </row>
    <row r="774" spans="1:32" x14ac:dyDescent="0.3">
      <c r="A774" s="94" t="s">
        <v>1789</v>
      </c>
      <c r="B774" s="94" t="s">
        <v>7362</v>
      </c>
      <c r="D774" s="94" t="s">
        <v>49</v>
      </c>
      <c r="E774" s="94" t="s">
        <v>1659</v>
      </c>
      <c r="F774" s="94" t="s">
        <v>1775</v>
      </c>
      <c r="G774" s="94" t="s">
        <v>1775</v>
      </c>
      <c r="H774" s="94" t="s">
        <v>1788</v>
      </c>
      <c r="I774" s="95" t="s">
        <v>1780</v>
      </c>
      <c r="J774" s="95" t="s">
        <v>52</v>
      </c>
      <c r="K774" s="95">
        <v>0</v>
      </c>
      <c r="L774" s="94" t="str">
        <f t="shared" si="44"/>
        <v>S-Sup-11.73m-D29-Gen-0</v>
      </c>
      <c r="M774" s="94" t="s">
        <v>7506</v>
      </c>
      <c r="N774" s="94" t="s">
        <v>0</v>
      </c>
      <c r="O774" s="96">
        <v>1</v>
      </c>
      <c r="P774" s="96">
        <v>610</v>
      </c>
      <c r="Q774" s="123">
        <f t="shared" si="47"/>
        <v>1419.4894999999999</v>
      </c>
      <c r="R774" s="97">
        <v>1400</v>
      </c>
      <c r="S774" s="97">
        <f t="shared" si="46"/>
        <v>19.4895</v>
      </c>
      <c r="T774" s="96"/>
      <c r="U774" s="145">
        <v>300</v>
      </c>
      <c r="V774" s="96"/>
      <c r="W774" s="99"/>
      <c r="X774" s="99"/>
      <c r="Y774" s="96" t="s">
        <v>61</v>
      </c>
      <c r="Z774" s="96"/>
      <c r="AA774" s="96"/>
      <c r="AB774" s="96"/>
      <c r="AC774" s="94" t="s">
        <v>980</v>
      </c>
      <c r="AD774" s="130" t="s">
        <v>1315</v>
      </c>
      <c r="AE774" s="127">
        <v>44251</v>
      </c>
      <c r="AF774" s="94" t="s">
        <v>56</v>
      </c>
    </row>
    <row r="775" spans="1:32" x14ac:dyDescent="0.3">
      <c r="A775" s="94" t="s">
        <v>1791</v>
      </c>
      <c r="B775" s="94" t="s">
        <v>7362</v>
      </c>
      <c r="D775" s="94" t="s">
        <v>49</v>
      </c>
      <c r="E775" s="94" t="s">
        <v>1659</v>
      </c>
      <c r="F775" s="94" t="s">
        <v>1775</v>
      </c>
      <c r="G775" s="94" t="s">
        <v>1775</v>
      </c>
      <c r="H775" s="94" t="s">
        <v>1788</v>
      </c>
      <c r="I775" s="95" t="s">
        <v>1783</v>
      </c>
      <c r="J775" s="95" t="s">
        <v>52</v>
      </c>
      <c r="K775" s="95">
        <v>0</v>
      </c>
      <c r="L775" s="94" t="str">
        <f t="shared" si="44"/>
        <v>S-Sup-11.73m-D35-Gen-0</v>
      </c>
      <c r="M775" s="94" t="s">
        <v>1791</v>
      </c>
      <c r="N775" s="94" t="s">
        <v>0</v>
      </c>
      <c r="O775" s="96">
        <v>1</v>
      </c>
      <c r="P775" s="96">
        <v>751</v>
      </c>
      <c r="Q775" s="123">
        <f t="shared" si="47"/>
        <v>1763.9944499999999</v>
      </c>
      <c r="R775" s="97">
        <v>1740</v>
      </c>
      <c r="S775" s="97">
        <f t="shared" si="46"/>
        <v>23.994450000000001</v>
      </c>
      <c r="T775" s="96"/>
      <c r="U775" s="145">
        <v>300</v>
      </c>
      <c r="V775" s="96"/>
      <c r="W775" s="99"/>
      <c r="X775" s="99"/>
      <c r="Y775" s="96" t="s">
        <v>61</v>
      </c>
      <c r="Z775" s="96"/>
      <c r="AA775" s="96"/>
      <c r="AB775" s="96"/>
      <c r="AC775" s="94" t="s">
        <v>980</v>
      </c>
      <c r="AD775" s="130" t="s">
        <v>1318</v>
      </c>
      <c r="AE775" s="127">
        <v>44251</v>
      </c>
      <c r="AF775" s="94" t="s">
        <v>56</v>
      </c>
    </row>
    <row r="776" spans="1:32" x14ac:dyDescent="0.3">
      <c r="A776" s="94" t="s">
        <v>1795</v>
      </c>
      <c r="B776" s="94" t="s">
        <v>7362</v>
      </c>
      <c r="D776" s="94" t="s">
        <v>49</v>
      </c>
      <c r="E776" s="94" t="s">
        <v>1659</v>
      </c>
      <c r="F776" s="94" t="s">
        <v>1775</v>
      </c>
      <c r="G776" s="94" t="s">
        <v>1775</v>
      </c>
      <c r="H776" s="94" t="s">
        <v>1793</v>
      </c>
      <c r="I776" s="95" t="s">
        <v>1794</v>
      </c>
      <c r="J776" s="95" t="s">
        <v>52</v>
      </c>
      <c r="K776" s="95">
        <v>0</v>
      </c>
      <c r="L776" s="94" t="str">
        <f t="shared" si="44"/>
        <v>S-Sup-2.73m-D41-Gen-0</v>
      </c>
      <c r="M776" s="94" t="s">
        <v>1795</v>
      </c>
      <c r="N776" s="94" t="s">
        <v>0</v>
      </c>
      <c r="O776" s="96">
        <v>1</v>
      </c>
      <c r="P776" s="96">
        <v>167</v>
      </c>
      <c r="Q776" s="123">
        <f t="shared" si="47"/>
        <v>383.33564999999999</v>
      </c>
      <c r="R776" s="97">
        <v>378</v>
      </c>
      <c r="S776" s="97">
        <f t="shared" si="46"/>
        <v>5.3356500000000002</v>
      </c>
      <c r="T776" s="96"/>
      <c r="U776" s="145">
        <v>300</v>
      </c>
      <c r="V776" s="96"/>
      <c r="W776" s="99"/>
      <c r="X776" s="99"/>
      <c r="Y776" s="96" t="s">
        <v>61</v>
      </c>
      <c r="Z776" s="96"/>
      <c r="AA776" s="96"/>
      <c r="AB776" s="96"/>
      <c r="AC776" s="94" t="s">
        <v>980</v>
      </c>
      <c r="AD776" s="130" t="s">
        <v>1320</v>
      </c>
      <c r="AE776" s="127">
        <v>44251</v>
      </c>
      <c r="AF776" s="94" t="s">
        <v>56</v>
      </c>
    </row>
    <row r="777" spans="1:32" x14ac:dyDescent="0.3">
      <c r="A777" s="94" t="s">
        <v>1798</v>
      </c>
      <c r="B777" s="94" t="s">
        <v>7362</v>
      </c>
      <c r="D777" s="94" t="s">
        <v>49</v>
      </c>
      <c r="E777" s="94" t="s">
        <v>1659</v>
      </c>
      <c r="F777" s="94" t="s">
        <v>1775</v>
      </c>
      <c r="G777" s="94" t="s">
        <v>1775</v>
      </c>
      <c r="H777" s="94" t="s">
        <v>1797</v>
      </c>
      <c r="I777" s="95" t="s">
        <v>1794</v>
      </c>
      <c r="J777" s="95" t="s">
        <v>52</v>
      </c>
      <c r="K777" s="95">
        <v>0</v>
      </c>
      <c r="L777" s="94" t="str">
        <f t="shared" si="44"/>
        <v>S-Sup-3.34m-D41-Gen-0</v>
      </c>
      <c r="M777" s="94" t="s">
        <v>1798</v>
      </c>
      <c r="N777" s="94" t="s">
        <v>0</v>
      </c>
      <c r="O777" s="96">
        <v>1</v>
      </c>
      <c r="P777" s="96">
        <v>197</v>
      </c>
      <c r="Q777" s="123">
        <f t="shared" si="47"/>
        <v>453.29415</v>
      </c>
      <c r="R777" s="97">
        <v>447</v>
      </c>
      <c r="S777" s="97">
        <f t="shared" si="46"/>
        <v>6.2941500000000001</v>
      </c>
      <c r="T777" s="96"/>
      <c r="U777" s="145">
        <v>300</v>
      </c>
      <c r="V777" s="96"/>
      <c r="W777" s="99"/>
      <c r="X777" s="99"/>
      <c r="Y777" s="96" t="s">
        <v>61</v>
      </c>
      <c r="Z777" s="96"/>
      <c r="AA777" s="96"/>
      <c r="AB777" s="96"/>
      <c r="AC777" s="94" t="s">
        <v>980</v>
      </c>
      <c r="AD777" s="130" t="s">
        <v>1323</v>
      </c>
      <c r="AE777" s="127">
        <v>44251</v>
      </c>
      <c r="AF777" s="94" t="s">
        <v>56</v>
      </c>
    </row>
    <row r="778" spans="1:32" x14ac:dyDescent="0.3">
      <c r="A778" s="94" t="s">
        <v>1801</v>
      </c>
      <c r="B778" s="94" t="s">
        <v>7362</v>
      </c>
      <c r="D778" s="94" t="s">
        <v>49</v>
      </c>
      <c r="E778" s="94" t="s">
        <v>1659</v>
      </c>
      <c r="F778" s="94" t="s">
        <v>1775</v>
      </c>
      <c r="G778" s="94" t="s">
        <v>1775</v>
      </c>
      <c r="H778" s="96">
        <v>3.54</v>
      </c>
      <c r="I778" s="95" t="s">
        <v>1800</v>
      </c>
      <c r="J778" s="95" t="s">
        <v>52</v>
      </c>
      <c r="K778" s="95">
        <v>0</v>
      </c>
      <c r="L778" s="94" t="str">
        <f t="shared" si="44"/>
        <v>S-Sup-3.54-D74-Gen-0</v>
      </c>
      <c r="M778" s="94" t="s">
        <v>1801</v>
      </c>
      <c r="N778" s="94" t="s">
        <v>0</v>
      </c>
      <c r="O778" s="96">
        <v>1</v>
      </c>
      <c r="P778" s="96">
        <v>30</v>
      </c>
      <c r="Q778" s="123">
        <f t="shared" si="47"/>
        <v>77.658500000000004</v>
      </c>
      <c r="R778" s="97">
        <v>76.7</v>
      </c>
      <c r="S778" s="97">
        <f t="shared" si="46"/>
        <v>0.95850000000000002</v>
      </c>
      <c r="T778" s="96"/>
      <c r="U778" s="145">
        <v>300</v>
      </c>
      <c r="V778" s="96"/>
      <c r="W778" s="99"/>
      <c r="X778" s="99"/>
      <c r="Y778" s="96" t="s">
        <v>61</v>
      </c>
      <c r="Z778" s="96"/>
      <c r="AA778" s="96"/>
      <c r="AB778" s="96"/>
      <c r="AC778" s="94" t="s">
        <v>980</v>
      </c>
      <c r="AD778" s="130" t="s">
        <v>1326</v>
      </c>
      <c r="AE778" s="127">
        <v>44251</v>
      </c>
      <c r="AF778" s="94" t="s">
        <v>56</v>
      </c>
    </row>
    <row r="779" spans="1:32" x14ac:dyDescent="0.3">
      <c r="A779" s="94" t="s">
        <v>1804</v>
      </c>
      <c r="B779" s="94" t="s">
        <v>7362</v>
      </c>
      <c r="D779" s="94" t="s">
        <v>49</v>
      </c>
      <c r="E779" s="94" t="s">
        <v>1659</v>
      </c>
      <c r="F779" s="94" t="s">
        <v>1775</v>
      </c>
      <c r="G779" s="94" t="s">
        <v>1775</v>
      </c>
      <c r="H779" s="94" t="s">
        <v>818</v>
      </c>
      <c r="I779" s="95" t="s">
        <v>1803</v>
      </c>
      <c r="J779" s="95" t="s">
        <v>52</v>
      </c>
      <c r="K779" s="95">
        <v>0</v>
      </c>
      <c r="L779" s="94" t="str">
        <f t="shared" si="44"/>
        <v>S-Sup-3m-D01-Gen-0</v>
      </c>
      <c r="M779" s="94" t="s">
        <v>7507</v>
      </c>
      <c r="N779" s="94" t="s">
        <v>0</v>
      </c>
      <c r="O779" s="96">
        <v>1</v>
      </c>
      <c r="P779" s="96">
        <v>620</v>
      </c>
      <c r="Q779" s="123">
        <f t="shared" si="47"/>
        <v>1393.9671000000001</v>
      </c>
      <c r="R779" s="97">
        <v>1374.1581000000001</v>
      </c>
      <c r="S779" s="97">
        <f t="shared" si="46"/>
        <v>19.809000000000001</v>
      </c>
      <c r="T779" s="96"/>
      <c r="U779" s="145">
        <v>300</v>
      </c>
      <c r="V779" s="96"/>
      <c r="W779" s="99"/>
      <c r="X779" s="99"/>
      <c r="Y779" s="96" t="s">
        <v>61</v>
      </c>
      <c r="Z779" s="96"/>
      <c r="AA779" s="96"/>
      <c r="AB779" s="96"/>
      <c r="AC779" s="94" t="s">
        <v>980</v>
      </c>
      <c r="AD779" s="130" t="s">
        <v>1329</v>
      </c>
      <c r="AE779" s="127">
        <v>44251</v>
      </c>
      <c r="AF779" s="94" t="s">
        <v>56</v>
      </c>
    </row>
    <row r="780" spans="1:32" x14ac:dyDescent="0.3">
      <c r="A780" s="94" t="s">
        <v>1807</v>
      </c>
      <c r="B780" s="94" t="s">
        <v>7362</v>
      </c>
      <c r="D780" s="94" t="s">
        <v>49</v>
      </c>
      <c r="E780" s="94" t="s">
        <v>1659</v>
      </c>
      <c r="F780" s="94" t="s">
        <v>1775</v>
      </c>
      <c r="G780" s="94" t="s">
        <v>1775</v>
      </c>
      <c r="H780" s="94" t="s">
        <v>818</v>
      </c>
      <c r="I780" s="95" t="s">
        <v>1806</v>
      </c>
      <c r="J780" s="95" t="s">
        <v>52</v>
      </c>
      <c r="K780" s="95">
        <v>0</v>
      </c>
      <c r="L780" s="94" t="str">
        <f t="shared" si="44"/>
        <v>S-Sup-3m-D02-Gen-0</v>
      </c>
      <c r="M780" s="94" t="s">
        <v>7508</v>
      </c>
      <c r="N780" s="94" t="s">
        <v>0</v>
      </c>
      <c r="O780" s="96">
        <v>1</v>
      </c>
      <c r="P780" s="96">
        <v>435</v>
      </c>
      <c r="Q780" s="123">
        <f t="shared" si="47"/>
        <v>976.89824999999996</v>
      </c>
      <c r="R780" s="97">
        <v>963</v>
      </c>
      <c r="S780" s="97">
        <f t="shared" si="46"/>
        <v>13.898249999999999</v>
      </c>
      <c r="T780" s="96"/>
      <c r="U780" s="145">
        <v>300</v>
      </c>
      <c r="V780" s="96"/>
      <c r="W780" s="99"/>
      <c r="X780" s="99"/>
      <c r="Y780" s="96" t="s">
        <v>61</v>
      </c>
      <c r="Z780" s="96"/>
      <c r="AA780" s="96"/>
      <c r="AB780" s="96"/>
      <c r="AC780" s="94" t="s">
        <v>980</v>
      </c>
      <c r="AD780" s="130" t="s">
        <v>1332</v>
      </c>
      <c r="AE780" s="127">
        <v>44251</v>
      </c>
      <c r="AF780" s="94" t="s">
        <v>56</v>
      </c>
    </row>
    <row r="781" spans="1:32" x14ac:dyDescent="0.3">
      <c r="A781" s="94" t="s">
        <v>1810</v>
      </c>
      <c r="B781" s="94" t="s">
        <v>7362</v>
      </c>
      <c r="D781" s="94" t="s">
        <v>49</v>
      </c>
      <c r="E781" s="94" t="s">
        <v>1659</v>
      </c>
      <c r="F781" s="94" t="s">
        <v>1775</v>
      </c>
      <c r="G781" s="94" t="s">
        <v>1775</v>
      </c>
      <c r="H781" s="94" t="s">
        <v>818</v>
      </c>
      <c r="I781" s="95" t="s">
        <v>1809</v>
      </c>
      <c r="J781" s="95" t="s">
        <v>52</v>
      </c>
      <c r="K781" s="95">
        <v>0</v>
      </c>
      <c r="L781" s="94" t="str">
        <f t="shared" si="44"/>
        <v>S-Sup-3m-D03-Gen-0</v>
      </c>
      <c r="M781" s="94" t="s">
        <v>7509</v>
      </c>
      <c r="N781" s="94" t="s">
        <v>0</v>
      </c>
      <c r="O781" s="96">
        <v>1</v>
      </c>
      <c r="P781" s="96">
        <v>225</v>
      </c>
      <c r="Q781" s="123">
        <f t="shared" si="47"/>
        <v>516.18875000000003</v>
      </c>
      <c r="R781" s="97">
        <v>509</v>
      </c>
      <c r="S781" s="97">
        <f t="shared" si="46"/>
        <v>7.1887499999999998</v>
      </c>
      <c r="T781" s="96"/>
      <c r="U781" s="145">
        <v>300</v>
      </c>
      <c r="V781" s="96"/>
      <c r="W781" s="99"/>
      <c r="X781" s="99"/>
      <c r="Y781" s="96" t="s">
        <v>61</v>
      </c>
      <c r="Z781" s="96"/>
      <c r="AA781" s="96"/>
      <c r="AB781" s="96"/>
      <c r="AC781" s="94" t="s">
        <v>980</v>
      </c>
      <c r="AD781" s="130" t="s">
        <v>1334</v>
      </c>
      <c r="AE781" s="127">
        <v>44251</v>
      </c>
      <c r="AF781" s="94" t="s">
        <v>56</v>
      </c>
    </row>
    <row r="782" spans="1:32" x14ac:dyDescent="0.3">
      <c r="A782" s="94" t="s">
        <v>1813</v>
      </c>
      <c r="B782" s="94" t="s">
        <v>7362</v>
      </c>
      <c r="D782" s="94" t="s">
        <v>49</v>
      </c>
      <c r="E782" s="94" t="s">
        <v>1659</v>
      </c>
      <c r="F782" s="94" t="s">
        <v>1775</v>
      </c>
      <c r="G782" s="94" t="s">
        <v>1775</v>
      </c>
      <c r="H782" s="96" t="s">
        <v>818</v>
      </c>
      <c r="I782" s="95" t="s">
        <v>1812</v>
      </c>
      <c r="J782" s="95" t="s">
        <v>52</v>
      </c>
      <c r="K782" s="95">
        <v>0</v>
      </c>
      <c r="L782" s="94" t="str">
        <f t="shared" si="44"/>
        <v>S-Sup-3m-D19-Gen-0</v>
      </c>
      <c r="M782" s="94" t="s">
        <v>7510</v>
      </c>
      <c r="N782" s="94" t="s">
        <v>0</v>
      </c>
      <c r="O782" s="96">
        <v>1</v>
      </c>
      <c r="P782" s="96">
        <v>214</v>
      </c>
      <c r="Q782" s="123">
        <f t="shared" si="47"/>
        <v>491.83730000000003</v>
      </c>
      <c r="R782" s="97">
        <v>485</v>
      </c>
      <c r="S782" s="97">
        <f t="shared" si="46"/>
        <v>6.8372999999999999</v>
      </c>
      <c r="T782" s="96"/>
      <c r="U782" s="145">
        <v>300</v>
      </c>
      <c r="V782" s="96"/>
      <c r="W782" s="99"/>
      <c r="X782" s="99"/>
      <c r="Y782" s="96" t="s">
        <v>61</v>
      </c>
      <c r="Z782" s="96"/>
      <c r="AA782" s="96"/>
      <c r="AB782" s="96"/>
      <c r="AC782" s="94" t="s">
        <v>980</v>
      </c>
      <c r="AD782" s="130" t="s">
        <v>1337</v>
      </c>
      <c r="AE782" s="127">
        <v>44251</v>
      </c>
      <c r="AF782" s="94" t="s">
        <v>56</v>
      </c>
    </row>
    <row r="783" spans="1:32" x14ac:dyDescent="0.3">
      <c r="A783" s="94" t="s">
        <v>1816</v>
      </c>
      <c r="B783" s="94" t="s">
        <v>7362</v>
      </c>
      <c r="D783" s="94" t="s">
        <v>49</v>
      </c>
      <c r="E783" s="94" t="s">
        <v>1659</v>
      </c>
      <c r="F783" s="94" t="s">
        <v>1775</v>
      </c>
      <c r="G783" s="94" t="s">
        <v>1775</v>
      </c>
      <c r="H783" s="96" t="s">
        <v>818</v>
      </c>
      <c r="I783" s="95" t="s">
        <v>1815</v>
      </c>
      <c r="J783" s="95" t="s">
        <v>52</v>
      </c>
      <c r="K783" s="95">
        <v>0</v>
      </c>
      <c r="L783" s="94" t="str">
        <f t="shared" si="44"/>
        <v>S-Sup-3m-D21-Gen-0</v>
      </c>
      <c r="M783" s="94" t="s">
        <v>7511</v>
      </c>
      <c r="N783" s="94" t="s">
        <v>0</v>
      </c>
      <c r="O783" s="96">
        <v>1</v>
      </c>
      <c r="P783" s="96">
        <v>222</v>
      </c>
      <c r="Q783" s="123">
        <f t="shared" si="47"/>
        <v>509.09289999999999</v>
      </c>
      <c r="R783" s="97">
        <v>502</v>
      </c>
      <c r="S783" s="97">
        <f t="shared" si="46"/>
        <v>7.0928999999999993</v>
      </c>
      <c r="T783" s="96"/>
      <c r="U783" s="145">
        <v>300</v>
      </c>
      <c r="V783" s="96"/>
      <c r="W783" s="99"/>
      <c r="X783" s="99"/>
      <c r="Y783" s="96" t="s">
        <v>61</v>
      </c>
      <c r="Z783" s="96"/>
      <c r="AA783" s="96"/>
      <c r="AB783" s="96"/>
      <c r="AC783" s="94" t="s">
        <v>980</v>
      </c>
      <c r="AD783" s="130" t="s">
        <v>1340</v>
      </c>
      <c r="AE783" s="127">
        <v>44251</v>
      </c>
      <c r="AF783" s="94" t="s">
        <v>56</v>
      </c>
    </row>
    <row r="784" spans="1:32" x14ac:dyDescent="0.3">
      <c r="A784" s="94" t="s">
        <v>1819</v>
      </c>
      <c r="B784" s="94" t="s">
        <v>7362</v>
      </c>
      <c r="D784" s="94" t="s">
        <v>49</v>
      </c>
      <c r="E784" s="94" t="s">
        <v>1659</v>
      </c>
      <c r="F784" s="94" t="s">
        <v>1775</v>
      </c>
      <c r="G784" s="94" t="s">
        <v>1775</v>
      </c>
      <c r="H784" s="96" t="s">
        <v>818</v>
      </c>
      <c r="I784" s="95" t="s">
        <v>1818</v>
      </c>
      <c r="J784" s="95" t="s">
        <v>52</v>
      </c>
      <c r="K784" s="95">
        <v>0</v>
      </c>
      <c r="L784" s="94" t="str">
        <f t="shared" si="44"/>
        <v>S-Sup-3m-D32-Gen-0</v>
      </c>
      <c r="M784" s="94" t="s">
        <v>7512</v>
      </c>
      <c r="N784" s="94" t="s">
        <v>0</v>
      </c>
      <c r="O784" s="96">
        <v>1</v>
      </c>
      <c r="P784" s="96">
        <v>147</v>
      </c>
      <c r="Q784" s="123">
        <f t="shared" si="47"/>
        <v>342.69664999999998</v>
      </c>
      <c r="R784" s="97">
        <v>338</v>
      </c>
      <c r="S784" s="97">
        <f t="shared" si="46"/>
        <v>4.6966499999999991</v>
      </c>
      <c r="T784" s="96"/>
      <c r="U784" s="145">
        <v>300</v>
      </c>
      <c r="V784" s="96"/>
      <c r="W784" s="99"/>
      <c r="X784" s="99"/>
      <c r="Y784" s="96" t="s">
        <v>61</v>
      </c>
      <c r="Z784" s="96"/>
      <c r="AA784" s="96"/>
      <c r="AB784" s="96"/>
      <c r="AC784" s="94" t="s">
        <v>980</v>
      </c>
      <c r="AD784" s="130" t="s">
        <v>1343</v>
      </c>
      <c r="AE784" s="127">
        <v>44251</v>
      </c>
      <c r="AF784" s="94" t="s">
        <v>56</v>
      </c>
    </row>
    <row r="785" spans="1:32" x14ac:dyDescent="0.3">
      <c r="A785" s="94" t="s">
        <v>1822</v>
      </c>
      <c r="B785" s="94" t="s">
        <v>7362</v>
      </c>
      <c r="D785" s="94" t="s">
        <v>49</v>
      </c>
      <c r="E785" s="94" t="s">
        <v>1659</v>
      </c>
      <c r="F785" s="94" t="s">
        <v>1775</v>
      </c>
      <c r="G785" s="94" t="s">
        <v>1775</v>
      </c>
      <c r="H785" s="96">
        <v>4.04</v>
      </c>
      <c r="I785" s="95" t="s">
        <v>1821</v>
      </c>
      <c r="J785" s="95" t="s">
        <v>52</v>
      </c>
      <c r="K785" s="95">
        <v>0</v>
      </c>
      <c r="L785" s="94" t="str">
        <f t="shared" si="44"/>
        <v>S-Sup-4.04-D71-Gen-0</v>
      </c>
      <c r="M785" s="94" t="s">
        <v>1822</v>
      </c>
      <c r="N785" s="94" t="s">
        <v>0</v>
      </c>
      <c r="O785" s="96">
        <v>1</v>
      </c>
      <c r="P785" s="96">
        <v>34</v>
      </c>
      <c r="Q785" s="123">
        <f t="shared" si="47"/>
        <v>83.386299999999991</v>
      </c>
      <c r="R785" s="97">
        <v>82.3</v>
      </c>
      <c r="S785" s="97">
        <f t="shared" si="46"/>
        <v>1.0863</v>
      </c>
      <c r="T785" s="96"/>
      <c r="U785" s="145">
        <v>300</v>
      </c>
      <c r="V785" s="96"/>
      <c r="W785" s="99"/>
      <c r="X785" s="99"/>
      <c r="Y785" s="96" t="s">
        <v>61</v>
      </c>
      <c r="Z785" s="96"/>
      <c r="AA785" s="96"/>
      <c r="AB785" s="96"/>
      <c r="AC785" s="94" t="s">
        <v>980</v>
      </c>
      <c r="AD785" s="130" t="s">
        <v>1346</v>
      </c>
      <c r="AE785" s="127">
        <v>44251</v>
      </c>
      <c r="AF785" s="94" t="s">
        <v>56</v>
      </c>
    </row>
    <row r="786" spans="1:32" x14ac:dyDescent="0.3">
      <c r="A786" s="94" t="s">
        <v>1824</v>
      </c>
      <c r="B786" s="94" t="s">
        <v>7362</v>
      </c>
      <c r="D786" s="94" t="s">
        <v>49</v>
      </c>
      <c r="E786" s="94" t="s">
        <v>1659</v>
      </c>
      <c r="F786" s="94" t="s">
        <v>1775</v>
      </c>
      <c r="G786" s="94" t="s">
        <v>1775</v>
      </c>
      <c r="H786" s="96">
        <v>4.28</v>
      </c>
      <c r="I786" s="95" t="s">
        <v>1800</v>
      </c>
      <c r="J786" s="95" t="s">
        <v>52</v>
      </c>
      <c r="K786" s="95">
        <v>0</v>
      </c>
      <c r="L786" s="94" t="str">
        <f t="shared" si="44"/>
        <v>S-Sup-4.28-D74-Gen-0</v>
      </c>
      <c r="M786" s="94" t="s">
        <v>1824</v>
      </c>
      <c r="N786" s="94" t="s">
        <v>0</v>
      </c>
      <c r="O786" s="96">
        <v>1</v>
      </c>
      <c r="P786" s="96">
        <v>36</v>
      </c>
      <c r="Q786" s="123">
        <f t="shared" si="47"/>
        <v>93.250199999999992</v>
      </c>
      <c r="R786" s="97">
        <v>92.1</v>
      </c>
      <c r="S786" s="97">
        <f t="shared" si="46"/>
        <v>1.1501999999999999</v>
      </c>
      <c r="T786" s="96"/>
      <c r="U786" s="145">
        <v>300</v>
      </c>
      <c r="V786" s="96"/>
      <c r="W786" s="99"/>
      <c r="X786" s="99"/>
      <c r="Y786" s="96" t="s">
        <v>61</v>
      </c>
      <c r="Z786" s="96"/>
      <c r="AA786" s="96"/>
      <c r="AB786" s="96"/>
      <c r="AC786" s="94" t="s">
        <v>980</v>
      </c>
      <c r="AD786" s="130" t="s">
        <v>1348</v>
      </c>
      <c r="AE786" s="127">
        <v>44251</v>
      </c>
      <c r="AF786" s="94" t="s">
        <v>56</v>
      </c>
    </row>
    <row r="787" spans="1:32" x14ac:dyDescent="0.3">
      <c r="A787" s="94" t="s">
        <v>1828</v>
      </c>
      <c r="B787" s="94" t="s">
        <v>7362</v>
      </c>
      <c r="D787" s="94" t="s">
        <v>49</v>
      </c>
      <c r="E787" s="94" t="s">
        <v>1659</v>
      </c>
      <c r="F787" s="94" t="s">
        <v>1775</v>
      </c>
      <c r="G787" s="94" t="s">
        <v>1775</v>
      </c>
      <c r="H787" s="96" t="s">
        <v>1826</v>
      </c>
      <c r="I787" s="95" t="s">
        <v>1827</v>
      </c>
      <c r="J787" s="95" t="s">
        <v>52</v>
      </c>
      <c r="K787" s="95">
        <v>0</v>
      </c>
      <c r="L787" s="94" t="str">
        <f t="shared" si="44"/>
        <v>S-Sup-4.63m-D32-Gen-0</v>
      </c>
      <c r="M787" s="94" t="s">
        <v>1828</v>
      </c>
      <c r="N787" s="94" t="s">
        <v>0</v>
      </c>
      <c r="O787" s="96">
        <v>1</v>
      </c>
      <c r="P787" s="96">
        <v>39</v>
      </c>
      <c r="Q787" s="123">
        <f t="shared" si="47"/>
        <v>95.646050000000002</v>
      </c>
      <c r="R787" s="97">
        <v>94.4</v>
      </c>
      <c r="S787" s="97">
        <f t="shared" si="46"/>
        <v>1.2460499999999999</v>
      </c>
      <c r="T787" s="96"/>
      <c r="U787" s="145">
        <v>300</v>
      </c>
      <c r="V787" s="96"/>
      <c r="W787" s="99"/>
      <c r="X787" s="99"/>
      <c r="Y787" s="96" t="s">
        <v>61</v>
      </c>
      <c r="Z787" s="96"/>
      <c r="AA787" s="96"/>
      <c r="AB787" s="96"/>
      <c r="AC787" s="94" t="s">
        <v>980</v>
      </c>
      <c r="AD787" s="130" t="s">
        <v>1350</v>
      </c>
      <c r="AE787" s="127">
        <v>44251</v>
      </c>
      <c r="AF787" s="94" t="s">
        <v>56</v>
      </c>
    </row>
    <row r="788" spans="1:32" x14ac:dyDescent="0.3">
      <c r="A788" s="94" t="s">
        <v>1830</v>
      </c>
      <c r="B788" s="94" t="s">
        <v>7362</v>
      </c>
      <c r="D788" s="94" t="s">
        <v>49</v>
      </c>
      <c r="E788" s="94" t="s">
        <v>1659</v>
      </c>
      <c r="F788" s="94" t="s">
        <v>1775</v>
      </c>
      <c r="G788" s="94" t="s">
        <v>1775</v>
      </c>
      <c r="H788" s="96">
        <v>4.76</v>
      </c>
      <c r="I788" s="95" t="s">
        <v>1821</v>
      </c>
      <c r="J788" s="95" t="s">
        <v>52</v>
      </c>
      <c r="K788" s="95">
        <v>0</v>
      </c>
      <c r="L788" s="94" t="str">
        <f t="shared" si="44"/>
        <v>S-Sup-4.76-D71-Gen-0</v>
      </c>
      <c r="M788" s="94" t="s">
        <v>1830</v>
      </c>
      <c r="N788" s="94" t="s">
        <v>0</v>
      </c>
      <c r="O788" s="96">
        <v>1</v>
      </c>
      <c r="P788" s="96">
        <v>40</v>
      </c>
      <c r="Q788" s="123">
        <f t="shared" si="47"/>
        <v>98.078000000000003</v>
      </c>
      <c r="R788" s="97">
        <v>96.8</v>
      </c>
      <c r="S788" s="97">
        <f t="shared" si="46"/>
        <v>1.278</v>
      </c>
      <c r="T788" s="96"/>
      <c r="U788" s="145">
        <v>300</v>
      </c>
      <c r="V788" s="96"/>
      <c r="W788" s="99"/>
      <c r="X788" s="99"/>
      <c r="Y788" s="96" t="s">
        <v>61</v>
      </c>
      <c r="Z788" s="96"/>
      <c r="AA788" s="96"/>
      <c r="AB788" s="96"/>
      <c r="AC788" s="94" t="s">
        <v>980</v>
      </c>
      <c r="AD788" s="130" t="s">
        <v>1353</v>
      </c>
      <c r="AE788" s="127">
        <v>44251</v>
      </c>
      <c r="AF788" s="94" t="s">
        <v>56</v>
      </c>
    </row>
    <row r="789" spans="1:32" x14ac:dyDescent="0.3">
      <c r="A789" s="94" t="s">
        <v>1833</v>
      </c>
      <c r="B789" s="94" t="s">
        <v>7362</v>
      </c>
      <c r="D789" s="94" t="s">
        <v>49</v>
      </c>
      <c r="E789" s="94" t="s">
        <v>1659</v>
      </c>
      <c r="F789" s="94" t="s">
        <v>1775</v>
      </c>
      <c r="G789" s="94" t="s">
        <v>1775</v>
      </c>
      <c r="H789" s="96">
        <v>5.17</v>
      </c>
      <c r="I789" s="95" t="s">
        <v>1832</v>
      </c>
      <c r="J789" s="95" t="s">
        <v>52</v>
      </c>
      <c r="K789" s="95">
        <v>0</v>
      </c>
      <c r="L789" s="94" t="str">
        <f t="shared" si="44"/>
        <v>S-Sup-5.17-D46-Gen-0</v>
      </c>
      <c r="M789" s="94" t="s">
        <v>1833</v>
      </c>
      <c r="N789" s="94" t="s">
        <v>0</v>
      </c>
      <c r="O789" s="96">
        <v>1</v>
      </c>
      <c r="P789" s="96">
        <v>313</v>
      </c>
      <c r="Q789" s="123">
        <f t="shared" si="47"/>
        <v>728.00035000000003</v>
      </c>
      <c r="R789" s="97">
        <v>718</v>
      </c>
      <c r="S789" s="97">
        <f t="shared" si="46"/>
        <v>10.000350000000001</v>
      </c>
      <c r="T789" s="96"/>
      <c r="U789" s="145">
        <v>300</v>
      </c>
      <c r="V789" s="96"/>
      <c r="W789" s="99"/>
      <c r="X789" s="99"/>
      <c r="Y789" s="96" t="s">
        <v>61</v>
      </c>
      <c r="Z789" s="96"/>
      <c r="AA789" s="96"/>
      <c r="AB789" s="96"/>
      <c r="AC789" s="94" t="s">
        <v>980</v>
      </c>
      <c r="AD789" s="130" t="s">
        <v>1356</v>
      </c>
      <c r="AE789" s="127">
        <v>44251</v>
      </c>
      <c r="AF789" s="94" t="s">
        <v>56</v>
      </c>
    </row>
    <row r="790" spans="1:32" x14ac:dyDescent="0.3">
      <c r="A790" s="94" t="s">
        <v>1837</v>
      </c>
      <c r="B790" s="94" t="s">
        <v>7362</v>
      </c>
      <c r="D790" s="94" t="s">
        <v>49</v>
      </c>
      <c r="E790" s="94" t="s">
        <v>1659</v>
      </c>
      <c r="F790" s="94" t="s">
        <v>1775</v>
      </c>
      <c r="G790" s="94" t="s">
        <v>1775</v>
      </c>
      <c r="H790" s="94" t="s">
        <v>1835</v>
      </c>
      <c r="I790" s="95" t="s">
        <v>1836</v>
      </c>
      <c r="J790" s="95" t="s">
        <v>52</v>
      </c>
      <c r="K790" s="95">
        <v>0</v>
      </c>
      <c r="L790" s="94" t="str">
        <f t="shared" si="44"/>
        <v>S-Sup-5.17m-D34-Gen-0</v>
      </c>
      <c r="M790" s="94" t="s">
        <v>1837</v>
      </c>
      <c r="N790" s="94" t="s">
        <v>0</v>
      </c>
      <c r="O790" s="96">
        <v>1</v>
      </c>
      <c r="P790" s="96">
        <v>311</v>
      </c>
      <c r="Q790" s="123">
        <f t="shared" si="47"/>
        <v>713.93645000000004</v>
      </c>
      <c r="R790" s="97">
        <v>704</v>
      </c>
      <c r="S790" s="97">
        <f t="shared" si="46"/>
        <v>9.9364499999999989</v>
      </c>
      <c r="T790" s="96"/>
      <c r="U790" s="145">
        <v>300</v>
      </c>
      <c r="V790" s="96"/>
      <c r="W790" s="99"/>
      <c r="X790" s="99"/>
      <c r="Y790" s="96" t="s">
        <v>61</v>
      </c>
      <c r="Z790" s="96"/>
      <c r="AA790" s="96"/>
      <c r="AB790" s="96"/>
      <c r="AC790" s="94" t="s">
        <v>980</v>
      </c>
      <c r="AD790" s="130" t="s">
        <v>1359</v>
      </c>
      <c r="AE790" s="127">
        <v>44251</v>
      </c>
      <c r="AF790" s="94" t="s">
        <v>56</v>
      </c>
    </row>
    <row r="791" spans="1:32" x14ac:dyDescent="0.3">
      <c r="A791" s="94" t="s">
        <v>1840</v>
      </c>
      <c r="B791" s="94" t="s">
        <v>7362</v>
      </c>
      <c r="D791" s="94" t="s">
        <v>49</v>
      </c>
      <c r="E791" s="94" t="s">
        <v>1659</v>
      </c>
      <c r="F791" s="94" t="s">
        <v>1775</v>
      </c>
      <c r="G791" s="94" t="s">
        <v>1775</v>
      </c>
      <c r="H791" s="94" t="s">
        <v>1835</v>
      </c>
      <c r="I791" s="95" t="s">
        <v>1839</v>
      </c>
      <c r="J791" s="95" t="s">
        <v>52</v>
      </c>
      <c r="K791" s="95">
        <v>0</v>
      </c>
      <c r="L791" s="94" t="str">
        <f t="shared" si="44"/>
        <v>S-Sup-5.17m-D36-Gen-0</v>
      </c>
      <c r="M791" s="94" t="s">
        <v>1840</v>
      </c>
      <c r="N791" s="94" t="s">
        <v>0</v>
      </c>
      <c r="O791" s="96">
        <v>1</v>
      </c>
      <c r="P791" s="96">
        <v>303</v>
      </c>
      <c r="Q791" s="123">
        <f t="shared" si="47"/>
        <v>696.68084999999996</v>
      </c>
      <c r="R791" s="97">
        <v>687</v>
      </c>
      <c r="S791" s="97">
        <f t="shared" si="46"/>
        <v>9.6808499999999995</v>
      </c>
      <c r="T791" s="96"/>
      <c r="U791" s="145">
        <v>300</v>
      </c>
      <c r="V791" s="96"/>
      <c r="W791" s="99"/>
      <c r="X791" s="99"/>
      <c r="Y791" s="96" t="s">
        <v>61</v>
      </c>
      <c r="Z791" s="96"/>
      <c r="AA791" s="96"/>
      <c r="AB791" s="96"/>
      <c r="AC791" s="94" t="s">
        <v>980</v>
      </c>
      <c r="AD791" s="130" t="s">
        <v>1362</v>
      </c>
      <c r="AE791" s="127">
        <v>44251</v>
      </c>
      <c r="AF791" s="94" t="s">
        <v>56</v>
      </c>
    </row>
    <row r="792" spans="1:32" x14ac:dyDescent="0.3">
      <c r="A792" s="94" t="s">
        <v>1843</v>
      </c>
      <c r="B792" s="94" t="s">
        <v>7362</v>
      </c>
      <c r="D792" s="94" t="s">
        <v>49</v>
      </c>
      <c r="E792" s="94" t="s">
        <v>1659</v>
      </c>
      <c r="F792" s="94" t="s">
        <v>1775</v>
      </c>
      <c r="G792" s="94" t="s">
        <v>1775</v>
      </c>
      <c r="H792" s="94" t="s">
        <v>1835</v>
      </c>
      <c r="I792" s="95" t="s">
        <v>1842</v>
      </c>
      <c r="J792" s="95" t="s">
        <v>52</v>
      </c>
      <c r="K792" s="95">
        <v>0</v>
      </c>
      <c r="L792" s="94" t="str">
        <f t="shared" si="44"/>
        <v>S-Sup-5.17m-D45-Gen-0</v>
      </c>
      <c r="M792" s="94" t="s">
        <v>1843</v>
      </c>
      <c r="N792" s="94" t="s">
        <v>0</v>
      </c>
      <c r="O792" s="96">
        <v>1</v>
      </c>
      <c r="P792" s="96">
        <v>313</v>
      </c>
      <c r="Q792" s="123">
        <f t="shared" si="47"/>
        <v>728.00035000000003</v>
      </c>
      <c r="R792" s="97">
        <v>718</v>
      </c>
      <c r="S792" s="97">
        <f t="shared" si="46"/>
        <v>10.000350000000001</v>
      </c>
      <c r="T792" s="96"/>
      <c r="U792" s="145">
        <v>300</v>
      </c>
      <c r="V792" s="96"/>
      <c r="W792" s="99"/>
      <c r="X792" s="99"/>
      <c r="Y792" s="96" t="s">
        <v>61</v>
      </c>
      <c r="Z792" s="96"/>
      <c r="AA792" s="96"/>
      <c r="AB792" s="96"/>
      <c r="AC792" s="94" t="s">
        <v>980</v>
      </c>
      <c r="AD792" s="130" t="s">
        <v>1364</v>
      </c>
      <c r="AE792" s="127">
        <v>44251</v>
      </c>
      <c r="AF792" s="94" t="s">
        <v>56</v>
      </c>
    </row>
    <row r="793" spans="1:32" x14ac:dyDescent="0.3">
      <c r="A793" s="94" t="s">
        <v>1847</v>
      </c>
      <c r="B793" s="94" t="s">
        <v>7362</v>
      </c>
      <c r="D793" s="94" t="s">
        <v>49</v>
      </c>
      <c r="E793" s="94" t="s">
        <v>1659</v>
      </c>
      <c r="F793" s="94" t="s">
        <v>1775</v>
      </c>
      <c r="G793" s="94" t="s">
        <v>1775</v>
      </c>
      <c r="H793" s="96" t="s">
        <v>1845</v>
      </c>
      <c r="I793" s="95" t="s">
        <v>1846</v>
      </c>
      <c r="J793" s="95" t="s">
        <v>52</v>
      </c>
      <c r="K793" s="95">
        <v>0</v>
      </c>
      <c r="L793" s="94" t="str">
        <f t="shared" si="44"/>
        <v>S-Sup-5.33m-D32-Gen-0</v>
      </c>
      <c r="M793" s="94" t="s">
        <v>7513</v>
      </c>
      <c r="N793" s="94" t="s">
        <v>0</v>
      </c>
      <c r="O793" s="96">
        <v>1</v>
      </c>
      <c r="P793" s="96">
        <v>363</v>
      </c>
      <c r="Q793" s="123">
        <f t="shared" si="47"/>
        <v>829.59784999999999</v>
      </c>
      <c r="R793" s="97">
        <v>818</v>
      </c>
      <c r="S793" s="97">
        <f t="shared" si="46"/>
        <v>11.597849999999999</v>
      </c>
      <c r="T793" s="96"/>
      <c r="U793" s="145">
        <v>300</v>
      </c>
      <c r="V793" s="96"/>
      <c r="W793" s="99"/>
      <c r="X793" s="99"/>
      <c r="Y793" s="96" t="s">
        <v>61</v>
      </c>
      <c r="Z793" s="96"/>
      <c r="AA793" s="96"/>
      <c r="AB793" s="96"/>
      <c r="AC793" s="94" t="s">
        <v>980</v>
      </c>
      <c r="AD793" s="130" t="s">
        <v>1367</v>
      </c>
      <c r="AE793" s="127">
        <v>44251</v>
      </c>
      <c r="AF793" s="94" t="s">
        <v>56</v>
      </c>
    </row>
    <row r="794" spans="1:32" x14ac:dyDescent="0.3">
      <c r="A794" s="94" t="s">
        <v>1849</v>
      </c>
      <c r="B794" s="94" t="s">
        <v>7362</v>
      </c>
      <c r="D794" s="94" t="s">
        <v>49</v>
      </c>
      <c r="E794" s="94" t="s">
        <v>1659</v>
      </c>
      <c r="F794" s="94" t="s">
        <v>1775</v>
      </c>
      <c r="G794" s="94" t="s">
        <v>1775</v>
      </c>
      <c r="H794" s="96">
        <v>5.35</v>
      </c>
      <c r="I794" s="95" t="s">
        <v>1827</v>
      </c>
      <c r="J794" s="95" t="s">
        <v>52</v>
      </c>
      <c r="K794" s="95">
        <v>0</v>
      </c>
      <c r="L794" s="94" t="str">
        <f t="shared" si="44"/>
        <v>S-Sup-5.35-D32-Gen-0</v>
      </c>
      <c r="M794" s="94" t="s">
        <v>1849</v>
      </c>
      <c r="N794" s="94" t="s">
        <v>0</v>
      </c>
      <c r="O794" s="96">
        <v>1</v>
      </c>
      <c r="P794" s="96">
        <v>45</v>
      </c>
      <c r="Q794" s="123">
        <f t="shared" si="47"/>
        <v>110.43774999999999</v>
      </c>
      <c r="R794" s="97">
        <v>109</v>
      </c>
      <c r="S794" s="97">
        <f t="shared" si="46"/>
        <v>1.4377499999999999</v>
      </c>
      <c r="T794" s="96"/>
      <c r="U794" s="145">
        <v>300</v>
      </c>
      <c r="V794" s="96"/>
      <c r="W794" s="99"/>
      <c r="X794" s="99"/>
      <c r="Y794" s="96" t="s">
        <v>61</v>
      </c>
      <c r="Z794" s="96"/>
      <c r="AA794" s="96"/>
      <c r="AB794" s="96"/>
      <c r="AC794" s="94" t="s">
        <v>980</v>
      </c>
      <c r="AD794" s="130" t="s">
        <v>1370</v>
      </c>
      <c r="AE794" s="127">
        <v>44251</v>
      </c>
      <c r="AF794" s="94" t="s">
        <v>56</v>
      </c>
    </row>
    <row r="795" spans="1:32" x14ac:dyDescent="0.3">
      <c r="A795" s="94" t="s">
        <v>1853</v>
      </c>
      <c r="B795" s="94" t="s">
        <v>7362</v>
      </c>
      <c r="D795" s="94" t="s">
        <v>49</v>
      </c>
      <c r="E795" s="94" t="s">
        <v>1659</v>
      </c>
      <c r="F795" s="94" t="s">
        <v>1775</v>
      </c>
      <c r="G795" s="94" t="s">
        <v>1775</v>
      </c>
      <c r="H795" s="94" t="s">
        <v>1851</v>
      </c>
      <c r="I795" s="95" t="s">
        <v>1852</v>
      </c>
      <c r="J795" s="95" t="s">
        <v>52</v>
      </c>
      <c r="K795" s="95">
        <v>0</v>
      </c>
      <c r="L795" s="94" t="str">
        <f t="shared" si="44"/>
        <v>S-Sup-5.41m-D37-Gen-0</v>
      </c>
      <c r="M795" s="94" t="s">
        <v>1853</v>
      </c>
      <c r="N795" s="94" t="s">
        <v>0</v>
      </c>
      <c r="O795" s="96">
        <v>1</v>
      </c>
      <c r="P795" s="96">
        <v>417</v>
      </c>
      <c r="Q795" s="123">
        <f t="shared" si="47"/>
        <v>970.32314999999994</v>
      </c>
      <c r="R795" s="97">
        <v>957</v>
      </c>
      <c r="S795" s="97">
        <f t="shared" si="46"/>
        <v>13.323149999999998</v>
      </c>
      <c r="T795" s="96"/>
      <c r="U795" s="145">
        <v>300</v>
      </c>
      <c r="V795" s="96"/>
      <c r="W795" s="99"/>
      <c r="X795" s="99"/>
      <c r="Y795" s="96" t="s">
        <v>61</v>
      </c>
      <c r="Z795" s="96"/>
      <c r="AA795" s="96"/>
      <c r="AB795" s="96"/>
      <c r="AC795" s="94" t="s">
        <v>980</v>
      </c>
      <c r="AD795" s="130" t="s">
        <v>1373</v>
      </c>
      <c r="AE795" s="127">
        <v>44251</v>
      </c>
      <c r="AF795" s="94" t="s">
        <v>56</v>
      </c>
    </row>
    <row r="796" spans="1:32" x14ac:dyDescent="0.3">
      <c r="A796" s="94" t="s">
        <v>1856</v>
      </c>
      <c r="B796" s="94" t="s">
        <v>7362</v>
      </c>
      <c r="D796" s="94" t="s">
        <v>49</v>
      </c>
      <c r="E796" s="94" t="s">
        <v>1659</v>
      </c>
      <c r="F796" s="94" t="s">
        <v>1775</v>
      </c>
      <c r="G796" s="94" t="s">
        <v>1775</v>
      </c>
      <c r="H796" s="94" t="s">
        <v>1855</v>
      </c>
      <c r="I796" s="95" t="s">
        <v>1852</v>
      </c>
      <c r="J796" s="95" t="s">
        <v>52</v>
      </c>
      <c r="K796" s="95">
        <v>0</v>
      </c>
      <c r="L796" s="94" t="str">
        <f t="shared" si="44"/>
        <v>S-Sup-6.13m-D37-Gen-0</v>
      </c>
      <c r="M796" s="94" t="s">
        <v>1856</v>
      </c>
      <c r="N796" s="94" t="s">
        <v>0</v>
      </c>
      <c r="O796" s="96">
        <v>1</v>
      </c>
      <c r="P796" s="96">
        <v>452</v>
      </c>
      <c r="Q796" s="123">
        <f t="shared" si="47"/>
        <v>1054.4413999999999</v>
      </c>
      <c r="R796" s="97">
        <v>1040</v>
      </c>
      <c r="S796" s="97">
        <f t="shared" si="46"/>
        <v>14.4414</v>
      </c>
      <c r="T796" s="96"/>
      <c r="U796" s="145">
        <v>300</v>
      </c>
      <c r="V796" s="96"/>
      <c r="W796" s="99"/>
      <c r="X796" s="99"/>
      <c r="Y796" s="96" t="s">
        <v>61</v>
      </c>
      <c r="Z796" s="96"/>
      <c r="AA796" s="96"/>
      <c r="AB796" s="96"/>
      <c r="AC796" s="94" t="s">
        <v>980</v>
      </c>
      <c r="AD796" s="130" t="s">
        <v>1376</v>
      </c>
      <c r="AE796" s="127">
        <v>44251</v>
      </c>
      <c r="AF796" s="94" t="s">
        <v>56</v>
      </c>
    </row>
    <row r="797" spans="1:32" x14ac:dyDescent="0.3">
      <c r="A797" s="94" t="s">
        <v>1858</v>
      </c>
      <c r="B797" s="94" t="s">
        <v>7362</v>
      </c>
      <c r="D797" s="94" t="s">
        <v>49</v>
      </c>
      <c r="E797" s="94" t="s">
        <v>1659</v>
      </c>
      <c r="F797" s="94" t="s">
        <v>1775</v>
      </c>
      <c r="G797" s="94" t="s">
        <v>1775</v>
      </c>
      <c r="H797" s="96">
        <v>6.37</v>
      </c>
      <c r="I797" s="95" t="s">
        <v>1832</v>
      </c>
      <c r="J797" s="95" t="s">
        <v>52</v>
      </c>
      <c r="K797" s="95">
        <v>0</v>
      </c>
      <c r="L797" s="94" t="str">
        <f t="shared" ref="L797:L860" si="48">LEFT(E797,1) &amp;  "-" &amp;LEFT(G797,3) &amp;"-" &amp;LEFT(H797,6) &amp;  "-" &amp; LEFT(I797,3)&amp;"-" &amp;LEFT(J797, 3)&amp;"-" &amp;LEFT(K797,1)</f>
        <v>S-Sup-6.37-D46-Gen-0</v>
      </c>
      <c r="M797" s="94" t="s">
        <v>1858</v>
      </c>
      <c r="N797" s="94" t="s">
        <v>0</v>
      </c>
      <c r="O797" s="96">
        <v>1</v>
      </c>
      <c r="P797" s="96">
        <v>373</v>
      </c>
      <c r="Q797" s="123">
        <f t="shared" si="47"/>
        <v>868.91735000000006</v>
      </c>
      <c r="R797" s="97">
        <v>857</v>
      </c>
      <c r="S797" s="97">
        <f t="shared" si="46"/>
        <v>11.917350000000001</v>
      </c>
      <c r="T797" s="96"/>
      <c r="U797" s="145">
        <v>300</v>
      </c>
      <c r="V797" s="96"/>
      <c r="W797" s="99"/>
      <c r="X797" s="99"/>
      <c r="Y797" s="96" t="s">
        <v>61</v>
      </c>
      <c r="Z797" s="96"/>
      <c r="AA797" s="96"/>
      <c r="AB797" s="96"/>
      <c r="AC797" s="94" t="s">
        <v>980</v>
      </c>
      <c r="AD797" s="130" t="s">
        <v>1379</v>
      </c>
      <c r="AE797" s="127">
        <v>44251</v>
      </c>
      <c r="AF797" s="94" t="s">
        <v>56</v>
      </c>
    </row>
    <row r="798" spans="1:32" x14ac:dyDescent="0.3">
      <c r="A798" s="94" t="s">
        <v>1861</v>
      </c>
      <c r="B798" s="94" t="s">
        <v>7362</v>
      </c>
      <c r="D798" s="94" t="s">
        <v>49</v>
      </c>
      <c r="E798" s="94" t="s">
        <v>1659</v>
      </c>
      <c r="F798" s="94" t="s">
        <v>1775</v>
      </c>
      <c r="G798" s="94" t="s">
        <v>1775</v>
      </c>
      <c r="H798" s="94" t="s">
        <v>1860</v>
      </c>
      <c r="I798" s="95" t="s">
        <v>1836</v>
      </c>
      <c r="J798" s="95" t="s">
        <v>52</v>
      </c>
      <c r="K798" s="95">
        <v>0</v>
      </c>
      <c r="L798" s="94" t="str">
        <f t="shared" si="48"/>
        <v>S-Sup-6.37m-D34-Gen-0</v>
      </c>
      <c r="M798" s="94" t="s">
        <v>1861</v>
      </c>
      <c r="N798" s="94" t="s">
        <v>0</v>
      </c>
      <c r="O798" s="96">
        <v>1</v>
      </c>
      <c r="P798" s="96">
        <v>371</v>
      </c>
      <c r="Q798" s="123">
        <f t="shared" si="47"/>
        <v>852.85344999999995</v>
      </c>
      <c r="R798" s="97">
        <v>841</v>
      </c>
      <c r="S798" s="97">
        <f t="shared" si="46"/>
        <v>11.853449999999999</v>
      </c>
      <c r="T798" s="96"/>
      <c r="U798" s="145">
        <v>300</v>
      </c>
      <c r="V798" s="96"/>
      <c r="W798" s="99"/>
      <c r="X798" s="99"/>
      <c r="Y798" s="96" t="s">
        <v>61</v>
      </c>
      <c r="Z798" s="96"/>
      <c r="AA798" s="96"/>
      <c r="AB798" s="96"/>
      <c r="AC798" s="94" t="s">
        <v>980</v>
      </c>
      <c r="AD798" s="130" t="s">
        <v>1382</v>
      </c>
      <c r="AE798" s="127">
        <v>44251</v>
      </c>
      <c r="AF798" s="94" t="s">
        <v>56</v>
      </c>
    </row>
    <row r="799" spans="1:32" x14ac:dyDescent="0.3">
      <c r="A799" s="94" t="s">
        <v>1863</v>
      </c>
      <c r="B799" s="94" t="s">
        <v>7362</v>
      </c>
      <c r="D799" s="94" t="s">
        <v>49</v>
      </c>
      <c r="E799" s="94" t="s">
        <v>1659</v>
      </c>
      <c r="F799" s="94" t="s">
        <v>1775</v>
      </c>
      <c r="G799" s="94" t="s">
        <v>1775</v>
      </c>
      <c r="H799" s="94" t="s">
        <v>1860</v>
      </c>
      <c r="I799" s="95" t="s">
        <v>1839</v>
      </c>
      <c r="J799" s="95" t="s">
        <v>52</v>
      </c>
      <c r="K799" s="95">
        <v>0</v>
      </c>
      <c r="L799" s="94" t="str">
        <f t="shared" si="48"/>
        <v>S-Sup-6.37m-D36-Gen-0</v>
      </c>
      <c r="M799" s="94" t="s">
        <v>1863</v>
      </c>
      <c r="N799" s="94" t="s">
        <v>0</v>
      </c>
      <c r="O799" s="96">
        <v>1</v>
      </c>
      <c r="P799" s="96">
        <v>363</v>
      </c>
      <c r="Q799" s="123">
        <f t="shared" si="47"/>
        <v>835.59784999999999</v>
      </c>
      <c r="R799" s="97">
        <v>824</v>
      </c>
      <c r="S799" s="97">
        <f t="shared" si="46"/>
        <v>11.597849999999999</v>
      </c>
      <c r="T799" s="96"/>
      <c r="U799" s="145">
        <v>300</v>
      </c>
      <c r="V799" s="96"/>
      <c r="W799" s="99"/>
      <c r="X799" s="99"/>
      <c r="Y799" s="96" t="s">
        <v>61</v>
      </c>
      <c r="Z799" s="96"/>
      <c r="AA799" s="96"/>
      <c r="AB799" s="96"/>
      <c r="AC799" s="94" t="s">
        <v>980</v>
      </c>
      <c r="AD799" s="130" t="s">
        <v>1385</v>
      </c>
      <c r="AE799" s="127">
        <v>44251</v>
      </c>
      <c r="AF799" s="94" t="s">
        <v>56</v>
      </c>
    </row>
    <row r="800" spans="1:32" x14ac:dyDescent="0.3">
      <c r="A800" s="94" t="s">
        <v>1865</v>
      </c>
      <c r="B800" s="94" t="s">
        <v>7362</v>
      </c>
      <c r="D800" s="94" t="s">
        <v>49</v>
      </c>
      <c r="E800" s="94" t="s">
        <v>1659</v>
      </c>
      <c r="F800" s="94" t="s">
        <v>1775</v>
      </c>
      <c r="G800" s="94" t="s">
        <v>1775</v>
      </c>
      <c r="H800" s="94" t="s">
        <v>1860</v>
      </c>
      <c r="I800" s="95" t="s">
        <v>1842</v>
      </c>
      <c r="J800" s="95" t="s">
        <v>52</v>
      </c>
      <c r="K800" s="95">
        <v>0</v>
      </c>
      <c r="L800" s="94" t="str">
        <f t="shared" si="48"/>
        <v>S-Sup-6.37m-D45-Gen-0</v>
      </c>
      <c r="M800" s="94" t="s">
        <v>1865</v>
      </c>
      <c r="N800" s="94" t="s">
        <v>0</v>
      </c>
      <c r="O800" s="96">
        <v>1</v>
      </c>
      <c r="P800" s="96">
        <v>373</v>
      </c>
      <c r="Q800" s="123">
        <f t="shared" si="47"/>
        <v>868.91735000000006</v>
      </c>
      <c r="R800" s="97">
        <v>857</v>
      </c>
      <c r="S800" s="97">
        <f t="shared" si="46"/>
        <v>11.917350000000001</v>
      </c>
      <c r="T800" s="96"/>
      <c r="U800" s="145">
        <v>300</v>
      </c>
      <c r="V800" s="96"/>
      <c r="W800" s="99"/>
      <c r="X800" s="99"/>
      <c r="Y800" s="96" t="s">
        <v>61</v>
      </c>
      <c r="Z800" s="96"/>
      <c r="AA800" s="96"/>
      <c r="AB800" s="96"/>
      <c r="AC800" s="94" t="s">
        <v>980</v>
      </c>
      <c r="AD800" s="130" t="s">
        <v>1387</v>
      </c>
      <c r="AE800" s="127">
        <v>44251</v>
      </c>
      <c r="AF800" s="94" t="s">
        <v>56</v>
      </c>
    </row>
    <row r="801" spans="1:32" x14ac:dyDescent="0.3">
      <c r="A801" s="94" t="s">
        <v>1867</v>
      </c>
      <c r="B801" s="94" t="s">
        <v>7362</v>
      </c>
      <c r="D801" s="94" t="s">
        <v>49</v>
      </c>
      <c r="E801" s="94" t="s">
        <v>1659</v>
      </c>
      <c r="F801" s="94" t="s">
        <v>1775</v>
      </c>
      <c r="G801" s="94" t="s">
        <v>1775</v>
      </c>
      <c r="H801" s="94" t="s">
        <v>776</v>
      </c>
      <c r="I801" s="95" t="s">
        <v>1803</v>
      </c>
      <c r="J801" s="95" t="s">
        <v>52</v>
      </c>
      <c r="K801" s="95">
        <v>0</v>
      </c>
      <c r="L801" s="94" t="str">
        <f t="shared" si="48"/>
        <v>S-Sup-6m-D01-Gen-0</v>
      </c>
      <c r="M801" s="94" t="s">
        <v>7514</v>
      </c>
      <c r="N801" s="94" t="s">
        <v>0</v>
      </c>
      <c r="O801" s="96">
        <v>1</v>
      </c>
      <c r="P801" s="96">
        <v>980</v>
      </c>
      <c r="Q801" s="123">
        <f t="shared" si="47"/>
        <v>2211.3110000000001</v>
      </c>
      <c r="R801" s="97">
        <v>2180</v>
      </c>
      <c r="S801" s="97">
        <f t="shared" si="46"/>
        <v>31.311</v>
      </c>
      <c r="T801" s="96"/>
      <c r="U801" s="145">
        <v>300</v>
      </c>
      <c r="V801" s="96"/>
      <c r="W801" s="99"/>
      <c r="X801" s="99"/>
      <c r="Y801" s="96" t="s">
        <v>61</v>
      </c>
      <c r="Z801" s="96"/>
      <c r="AA801" s="96"/>
      <c r="AB801" s="96"/>
      <c r="AC801" s="94" t="s">
        <v>980</v>
      </c>
      <c r="AD801" s="130" t="s">
        <v>1390</v>
      </c>
      <c r="AE801" s="127">
        <v>44251</v>
      </c>
      <c r="AF801" s="94" t="s">
        <v>56</v>
      </c>
    </row>
    <row r="802" spans="1:32" x14ac:dyDescent="0.3">
      <c r="A802" s="94" t="s">
        <v>1869</v>
      </c>
      <c r="B802" s="94" t="s">
        <v>7362</v>
      </c>
      <c r="D802" s="94" t="s">
        <v>49</v>
      </c>
      <c r="E802" s="94" t="s">
        <v>1659</v>
      </c>
      <c r="F802" s="94" t="s">
        <v>1775</v>
      </c>
      <c r="G802" s="94" t="s">
        <v>1775</v>
      </c>
      <c r="H802" s="94" t="s">
        <v>776</v>
      </c>
      <c r="I802" s="95" t="s">
        <v>1806</v>
      </c>
      <c r="J802" s="95" t="s">
        <v>52</v>
      </c>
      <c r="K802" s="95">
        <v>0</v>
      </c>
      <c r="L802" s="94" t="str">
        <f t="shared" si="48"/>
        <v>S-Sup-6m-D02-Gen-0</v>
      </c>
      <c r="M802" s="94" t="s">
        <v>7515</v>
      </c>
      <c r="N802" s="94" t="s">
        <v>0</v>
      </c>
      <c r="O802" s="96">
        <v>1</v>
      </c>
      <c r="P802" s="96">
        <v>690</v>
      </c>
      <c r="Q802" s="123">
        <f t="shared" si="47"/>
        <v>1562.0454999999999</v>
      </c>
      <c r="R802" s="97">
        <v>1540</v>
      </c>
      <c r="S802" s="97">
        <f t="shared" si="46"/>
        <v>22.045499999999997</v>
      </c>
      <c r="T802" s="96"/>
      <c r="U802" s="145">
        <v>300</v>
      </c>
      <c r="V802" s="96"/>
      <c r="W802" s="99"/>
      <c r="X802" s="99"/>
      <c r="Y802" s="96" t="s">
        <v>61</v>
      </c>
      <c r="Z802" s="96"/>
      <c r="AA802" s="96"/>
      <c r="AB802" s="96"/>
      <c r="AC802" s="94" t="s">
        <v>980</v>
      </c>
      <c r="AD802" s="130" t="s">
        <v>1393</v>
      </c>
      <c r="AE802" s="127">
        <v>44251</v>
      </c>
      <c r="AF802" s="94" t="s">
        <v>56</v>
      </c>
    </row>
    <row r="803" spans="1:32" x14ac:dyDescent="0.3">
      <c r="A803" s="94" t="s">
        <v>1871</v>
      </c>
      <c r="B803" s="94" t="s">
        <v>7362</v>
      </c>
      <c r="D803" s="94" t="s">
        <v>49</v>
      </c>
      <c r="E803" s="94" t="s">
        <v>1659</v>
      </c>
      <c r="F803" s="94" t="s">
        <v>1775</v>
      </c>
      <c r="G803" s="94" t="s">
        <v>1775</v>
      </c>
      <c r="H803" s="94" t="s">
        <v>776</v>
      </c>
      <c r="I803" s="95" t="s">
        <v>1809</v>
      </c>
      <c r="J803" s="95" t="s">
        <v>52</v>
      </c>
      <c r="K803" s="95">
        <v>0</v>
      </c>
      <c r="L803" s="94" t="str">
        <f t="shared" si="48"/>
        <v>S-Sup-6m-D03-Gen-0</v>
      </c>
      <c r="M803" s="94" t="s">
        <v>7516</v>
      </c>
      <c r="N803" s="94" t="s">
        <v>0</v>
      </c>
      <c r="O803" s="96">
        <v>1</v>
      </c>
      <c r="P803" s="96">
        <v>350</v>
      </c>
      <c r="Q803" s="123">
        <f t="shared" si="47"/>
        <v>815.1825</v>
      </c>
      <c r="R803" s="97">
        <v>804</v>
      </c>
      <c r="S803" s="97">
        <f t="shared" si="46"/>
        <v>11.182499999999999</v>
      </c>
      <c r="T803" s="96"/>
      <c r="U803" s="145">
        <v>300</v>
      </c>
      <c r="V803" s="96"/>
      <c r="W803" s="99"/>
      <c r="X803" s="99"/>
      <c r="Y803" s="96" t="s">
        <v>61</v>
      </c>
      <c r="Z803" s="96"/>
      <c r="AA803" s="96"/>
      <c r="AB803" s="96"/>
      <c r="AC803" s="94" t="s">
        <v>980</v>
      </c>
      <c r="AD803" s="130" t="s">
        <v>1396</v>
      </c>
      <c r="AE803" s="127">
        <v>44251</v>
      </c>
      <c r="AF803" s="94" t="s">
        <v>56</v>
      </c>
    </row>
    <row r="804" spans="1:32" x14ac:dyDescent="0.3">
      <c r="A804" s="94" t="s">
        <v>1873</v>
      </c>
      <c r="B804" s="94" t="s">
        <v>7362</v>
      </c>
      <c r="D804" s="94" t="s">
        <v>49</v>
      </c>
      <c r="E804" s="94" t="s">
        <v>1659</v>
      </c>
      <c r="F804" s="94" t="s">
        <v>1775</v>
      </c>
      <c r="G804" s="94" t="s">
        <v>1775</v>
      </c>
      <c r="H804" s="96" t="s">
        <v>776</v>
      </c>
      <c r="I804" s="95" t="s">
        <v>1812</v>
      </c>
      <c r="J804" s="95" t="s">
        <v>52</v>
      </c>
      <c r="K804" s="95">
        <v>0</v>
      </c>
      <c r="L804" s="94" t="str">
        <f t="shared" si="48"/>
        <v>S-Sup-6m-D19-Gen-0</v>
      </c>
      <c r="M804" s="94" t="s">
        <v>7517</v>
      </c>
      <c r="N804" s="94" t="s">
        <v>0</v>
      </c>
      <c r="O804" s="96">
        <v>1</v>
      </c>
      <c r="P804" s="96">
        <v>335</v>
      </c>
      <c r="Q804" s="123">
        <f t="shared" si="47"/>
        <v>782.70325000000003</v>
      </c>
      <c r="R804" s="97">
        <v>772</v>
      </c>
      <c r="S804" s="97">
        <f t="shared" si="46"/>
        <v>10.703250000000001</v>
      </c>
      <c r="T804" s="96"/>
      <c r="U804" s="145">
        <v>300</v>
      </c>
      <c r="V804" s="96"/>
      <c r="W804" s="99"/>
      <c r="X804" s="99"/>
      <c r="Y804" s="96" t="s">
        <v>61</v>
      </c>
      <c r="Z804" s="96"/>
      <c r="AA804" s="96"/>
      <c r="AB804" s="96"/>
      <c r="AC804" s="94" t="s">
        <v>980</v>
      </c>
      <c r="AD804" s="130" t="s">
        <v>1399</v>
      </c>
      <c r="AE804" s="127">
        <v>44251</v>
      </c>
      <c r="AF804" s="94" t="s">
        <v>56</v>
      </c>
    </row>
    <row r="805" spans="1:32" x14ac:dyDescent="0.3">
      <c r="A805" s="94" t="s">
        <v>1875</v>
      </c>
      <c r="B805" s="94" t="s">
        <v>7362</v>
      </c>
      <c r="D805" s="94" t="s">
        <v>49</v>
      </c>
      <c r="E805" s="94" t="s">
        <v>1659</v>
      </c>
      <c r="F805" s="94" t="s">
        <v>1775</v>
      </c>
      <c r="G805" s="94" t="s">
        <v>1775</v>
      </c>
      <c r="H805" s="96" t="s">
        <v>776</v>
      </c>
      <c r="I805" s="95" t="s">
        <v>1815</v>
      </c>
      <c r="J805" s="95" t="s">
        <v>52</v>
      </c>
      <c r="K805" s="95">
        <v>0</v>
      </c>
      <c r="L805" s="94" t="str">
        <f t="shared" si="48"/>
        <v>S-Sup-6m-D21-Gen-0</v>
      </c>
      <c r="M805" s="94" t="s">
        <v>7518</v>
      </c>
      <c r="N805" s="94" t="s">
        <v>0</v>
      </c>
      <c r="O805" s="96">
        <v>1</v>
      </c>
      <c r="P805" s="96">
        <v>347</v>
      </c>
      <c r="Q805" s="123">
        <f t="shared" si="47"/>
        <v>808.08664999999996</v>
      </c>
      <c r="R805" s="97">
        <v>797</v>
      </c>
      <c r="S805" s="97">
        <f t="shared" si="46"/>
        <v>11.086649999999999</v>
      </c>
      <c r="T805" s="96"/>
      <c r="U805" s="145">
        <v>300</v>
      </c>
      <c r="V805" s="96"/>
      <c r="W805" s="99"/>
      <c r="X805" s="99"/>
      <c r="Y805" s="96" t="s">
        <v>61</v>
      </c>
      <c r="Z805" s="96"/>
      <c r="AA805" s="96"/>
      <c r="AB805" s="96"/>
      <c r="AC805" s="94" t="s">
        <v>980</v>
      </c>
      <c r="AD805" s="130" t="s">
        <v>1401</v>
      </c>
      <c r="AE805" s="127">
        <v>44251</v>
      </c>
      <c r="AF805" s="94" t="s">
        <v>56</v>
      </c>
    </row>
    <row r="806" spans="1:32" x14ac:dyDescent="0.3">
      <c r="A806" s="94" t="s">
        <v>1877</v>
      </c>
      <c r="B806" s="94" t="s">
        <v>7362</v>
      </c>
      <c r="D806" s="94" t="s">
        <v>49</v>
      </c>
      <c r="E806" s="94" t="s">
        <v>1659</v>
      </c>
      <c r="F806" s="94" t="s">
        <v>1775</v>
      </c>
      <c r="G806" s="94" t="s">
        <v>1775</v>
      </c>
      <c r="H806" s="96" t="s">
        <v>776</v>
      </c>
      <c r="I806" s="95" t="s">
        <v>1818</v>
      </c>
      <c r="J806" s="95" t="s">
        <v>52</v>
      </c>
      <c r="K806" s="95">
        <v>0</v>
      </c>
      <c r="L806" s="94" t="str">
        <f t="shared" si="48"/>
        <v>S-Sup-6m-D32-Gen-0</v>
      </c>
      <c r="M806" s="94" t="s">
        <v>7519</v>
      </c>
      <c r="N806" s="94" t="s">
        <v>0</v>
      </c>
      <c r="O806" s="96">
        <v>1</v>
      </c>
      <c r="P806" s="96">
        <v>213</v>
      </c>
      <c r="Q806" s="123">
        <f t="shared" si="47"/>
        <v>509.80534999999998</v>
      </c>
      <c r="R806" s="97">
        <v>503</v>
      </c>
      <c r="S806" s="97">
        <f t="shared" si="46"/>
        <v>6.8053499999999998</v>
      </c>
      <c r="T806" s="96"/>
      <c r="U806" s="145">
        <v>300</v>
      </c>
      <c r="V806" s="96"/>
      <c r="W806" s="99"/>
      <c r="X806" s="99"/>
      <c r="Y806" s="96" t="s">
        <v>61</v>
      </c>
      <c r="Z806" s="96"/>
      <c r="AA806" s="96"/>
      <c r="AB806" s="96"/>
      <c r="AC806" s="94" t="s">
        <v>980</v>
      </c>
      <c r="AD806" s="130" t="s">
        <v>1403</v>
      </c>
      <c r="AE806" s="127">
        <v>44251</v>
      </c>
      <c r="AF806" s="94" t="s">
        <v>56</v>
      </c>
    </row>
    <row r="807" spans="1:32" x14ac:dyDescent="0.3">
      <c r="A807" s="94" t="s">
        <v>1880</v>
      </c>
      <c r="B807" s="94" t="s">
        <v>7362</v>
      </c>
      <c r="D807" s="94" t="s">
        <v>49</v>
      </c>
      <c r="E807" s="94" t="s">
        <v>1659</v>
      </c>
      <c r="F807" s="94" t="s">
        <v>1775</v>
      </c>
      <c r="G807" s="94" t="s">
        <v>1775</v>
      </c>
      <c r="H807" s="96" t="s">
        <v>1879</v>
      </c>
      <c r="I807" s="95" t="s">
        <v>1846</v>
      </c>
      <c r="J807" s="95" t="s">
        <v>52</v>
      </c>
      <c r="K807" s="95">
        <v>0</v>
      </c>
      <c r="L807" s="94" t="str">
        <f t="shared" si="48"/>
        <v>S-Sup-7.45m-D32-Gen-0</v>
      </c>
      <c r="M807" s="94" t="s">
        <v>7520</v>
      </c>
      <c r="N807" s="94" t="s">
        <v>0</v>
      </c>
      <c r="O807" s="96">
        <v>1</v>
      </c>
      <c r="P807" s="96">
        <v>482</v>
      </c>
      <c r="Q807" s="123">
        <f t="shared" si="47"/>
        <v>1105.3998999999999</v>
      </c>
      <c r="R807" s="97">
        <v>1090</v>
      </c>
      <c r="S807" s="97">
        <f t="shared" si="46"/>
        <v>15.399899999999999</v>
      </c>
      <c r="T807" s="96"/>
      <c r="U807" s="145">
        <v>300</v>
      </c>
      <c r="V807" s="96"/>
      <c r="W807" s="99"/>
      <c r="X807" s="99"/>
      <c r="Y807" s="96" t="s">
        <v>61</v>
      </c>
      <c r="Z807" s="96"/>
      <c r="AA807" s="96"/>
      <c r="AB807" s="96"/>
      <c r="AC807" s="94" t="s">
        <v>980</v>
      </c>
      <c r="AD807" s="130" t="s">
        <v>1406</v>
      </c>
      <c r="AE807" s="127">
        <v>44251</v>
      </c>
      <c r="AF807" s="94" t="s">
        <v>56</v>
      </c>
    </row>
    <row r="808" spans="1:32" x14ac:dyDescent="0.3">
      <c r="A808" s="94" t="s">
        <v>1883</v>
      </c>
      <c r="B808" s="94" t="s">
        <v>7362</v>
      </c>
      <c r="D808" s="94" t="s">
        <v>49</v>
      </c>
      <c r="E808" s="94" t="s">
        <v>1659</v>
      </c>
      <c r="F808" s="94" t="s">
        <v>1775</v>
      </c>
      <c r="G808" s="94" t="s">
        <v>1775</v>
      </c>
      <c r="H808" s="94" t="s">
        <v>1882</v>
      </c>
      <c r="I808" s="95" t="s">
        <v>1803</v>
      </c>
      <c r="J808" s="95" t="s">
        <v>52</v>
      </c>
      <c r="K808" s="95">
        <v>0</v>
      </c>
      <c r="L808" s="94" t="str">
        <f t="shared" si="48"/>
        <v>S-Sup-8.5m-D01-Gen-0</v>
      </c>
      <c r="M808" s="94" t="s">
        <v>7521</v>
      </c>
      <c r="N808" s="94" t="s">
        <v>0</v>
      </c>
      <c r="O808" s="96">
        <v>1</v>
      </c>
      <c r="P808" s="96">
        <v>1290</v>
      </c>
      <c r="Q808" s="123">
        <f t="shared" si="47"/>
        <v>2901.2154999999998</v>
      </c>
      <c r="R808" s="97">
        <v>2860</v>
      </c>
      <c r="S808" s="97">
        <f t="shared" si="46"/>
        <v>41.215499999999999</v>
      </c>
      <c r="T808" s="96"/>
      <c r="U808" s="145">
        <v>300</v>
      </c>
      <c r="V808" s="96"/>
      <c r="W808" s="99"/>
      <c r="X808" s="99"/>
      <c r="Y808" s="96" t="s">
        <v>61</v>
      </c>
      <c r="Z808" s="96"/>
      <c r="AA808" s="96"/>
      <c r="AB808" s="96"/>
      <c r="AC808" s="94" t="s">
        <v>980</v>
      </c>
      <c r="AD808" s="130" t="s">
        <v>1409</v>
      </c>
      <c r="AE808" s="127">
        <v>44251</v>
      </c>
      <c r="AF808" s="94" t="s">
        <v>56</v>
      </c>
    </row>
    <row r="809" spans="1:32" x14ac:dyDescent="0.3">
      <c r="A809" s="94" t="s">
        <v>1885</v>
      </c>
      <c r="B809" s="94" t="s">
        <v>7362</v>
      </c>
      <c r="D809" s="94" t="s">
        <v>49</v>
      </c>
      <c r="E809" s="94" t="s">
        <v>1659</v>
      </c>
      <c r="F809" s="94" t="s">
        <v>1775</v>
      </c>
      <c r="G809" s="94" t="s">
        <v>1775</v>
      </c>
      <c r="H809" s="94" t="s">
        <v>1882</v>
      </c>
      <c r="I809" s="95" t="s">
        <v>1806</v>
      </c>
      <c r="J809" s="95" t="s">
        <v>52</v>
      </c>
      <c r="K809" s="95">
        <v>0</v>
      </c>
      <c r="L809" s="94" t="str">
        <f t="shared" si="48"/>
        <v>S-Sup-8.5m-D02-Gen-0</v>
      </c>
      <c r="M809" s="94" t="s">
        <v>7522</v>
      </c>
      <c r="N809" s="94" t="s">
        <v>0</v>
      </c>
      <c r="O809" s="96">
        <v>1</v>
      </c>
      <c r="P809" s="96">
        <v>900</v>
      </c>
      <c r="Q809" s="123">
        <f t="shared" si="47"/>
        <v>2048.7550000000001</v>
      </c>
      <c r="R809" s="97">
        <v>2020</v>
      </c>
      <c r="S809" s="97">
        <f t="shared" si="46"/>
        <v>28.754999999999999</v>
      </c>
      <c r="T809" s="96"/>
      <c r="U809" s="145">
        <v>300</v>
      </c>
      <c r="V809" s="96"/>
      <c r="W809" s="99"/>
      <c r="X809" s="99"/>
      <c r="Y809" s="96" t="s">
        <v>61</v>
      </c>
      <c r="Z809" s="96"/>
      <c r="AA809" s="96"/>
      <c r="AB809" s="96"/>
      <c r="AC809" s="94" t="s">
        <v>980</v>
      </c>
      <c r="AD809" s="130" t="s">
        <v>1412</v>
      </c>
      <c r="AE809" s="127">
        <v>44251</v>
      </c>
      <c r="AF809" s="94" t="s">
        <v>56</v>
      </c>
    </row>
    <row r="810" spans="1:32" x14ac:dyDescent="0.3">
      <c r="A810" s="94" t="s">
        <v>1887</v>
      </c>
      <c r="B810" s="94" t="s">
        <v>7362</v>
      </c>
      <c r="D810" s="94" t="s">
        <v>49</v>
      </c>
      <c r="E810" s="94" t="s">
        <v>1659</v>
      </c>
      <c r="F810" s="94" t="s">
        <v>1775</v>
      </c>
      <c r="G810" s="94" t="s">
        <v>1775</v>
      </c>
      <c r="H810" s="94" t="s">
        <v>1882</v>
      </c>
      <c r="I810" s="95" t="s">
        <v>1809</v>
      </c>
      <c r="J810" s="95" t="s">
        <v>52</v>
      </c>
      <c r="K810" s="95">
        <v>0</v>
      </c>
      <c r="L810" s="94" t="str">
        <f t="shared" si="48"/>
        <v>S-Sup-8.5m-D03-Gen-0</v>
      </c>
      <c r="M810" s="94" t="s">
        <v>7523</v>
      </c>
      <c r="N810" s="94" t="s">
        <v>0</v>
      </c>
      <c r="O810" s="96">
        <v>1</v>
      </c>
      <c r="P810" s="96">
        <v>450</v>
      </c>
      <c r="Q810" s="123">
        <f t="shared" si="47"/>
        <v>1054.3775000000001</v>
      </c>
      <c r="R810" s="97">
        <v>1040</v>
      </c>
      <c r="S810" s="97">
        <f t="shared" si="46"/>
        <v>14.3775</v>
      </c>
      <c r="T810" s="96"/>
      <c r="U810" s="145">
        <v>300</v>
      </c>
      <c r="V810" s="96"/>
      <c r="W810" s="99"/>
      <c r="X810" s="99"/>
      <c r="Y810" s="96" t="s">
        <v>61</v>
      </c>
      <c r="Z810" s="96"/>
      <c r="AA810" s="96"/>
      <c r="AB810" s="96"/>
      <c r="AC810" s="94" t="s">
        <v>980</v>
      </c>
      <c r="AD810" s="130" t="s">
        <v>1415</v>
      </c>
      <c r="AE810" s="127">
        <v>44251</v>
      </c>
      <c r="AF810" s="94" t="s">
        <v>56</v>
      </c>
    </row>
    <row r="811" spans="1:32" x14ac:dyDescent="0.3">
      <c r="A811" s="94" t="s">
        <v>1889</v>
      </c>
      <c r="B811" s="94" t="s">
        <v>7362</v>
      </c>
      <c r="D811" s="94" t="s">
        <v>49</v>
      </c>
      <c r="E811" s="94" t="s">
        <v>1659</v>
      </c>
      <c r="F811" s="94" t="s">
        <v>1775</v>
      </c>
      <c r="G811" s="94" t="s">
        <v>1775</v>
      </c>
      <c r="H811" s="96" t="s">
        <v>1882</v>
      </c>
      <c r="I811" s="95" t="s">
        <v>1812</v>
      </c>
      <c r="J811" s="95" t="s">
        <v>52</v>
      </c>
      <c r="K811" s="95">
        <v>0</v>
      </c>
      <c r="L811" s="94" t="str">
        <f t="shared" si="48"/>
        <v>S-Sup-8.5m-D19-Gen-0</v>
      </c>
      <c r="M811" s="94" t="s">
        <v>7524</v>
      </c>
      <c r="N811" s="94" t="s">
        <v>0</v>
      </c>
      <c r="O811" s="96">
        <v>1</v>
      </c>
      <c r="P811" s="96">
        <v>438</v>
      </c>
      <c r="Q811" s="123">
        <f t="shared" si="47"/>
        <v>1033.9940999999999</v>
      </c>
      <c r="R811" s="97">
        <v>1020</v>
      </c>
      <c r="S811" s="97">
        <f t="shared" si="46"/>
        <v>13.9941</v>
      </c>
      <c r="T811" s="96"/>
      <c r="U811" s="145">
        <v>300</v>
      </c>
      <c r="V811" s="96"/>
      <c r="W811" s="99"/>
      <c r="X811" s="99"/>
      <c r="Y811" s="96" t="s">
        <v>61</v>
      </c>
      <c r="Z811" s="96"/>
      <c r="AA811" s="96"/>
      <c r="AB811" s="96"/>
      <c r="AC811" s="94" t="s">
        <v>980</v>
      </c>
      <c r="AD811" s="130" t="s">
        <v>1418</v>
      </c>
      <c r="AE811" s="127">
        <v>44251</v>
      </c>
      <c r="AF811" s="94" t="s">
        <v>56</v>
      </c>
    </row>
    <row r="812" spans="1:32" x14ac:dyDescent="0.3">
      <c r="A812" s="94" t="s">
        <v>1891</v>
      </c>
      <c r="B812" s="94" t="s">
        <v>7362</v>
      </c>
      <c r="D812" s="94" t="s">
        <v>49</v>
      </c>
      <c r="E812" s="94" t="s">
        <v>1659</v>
      </c>
      <c r="F812" s="94" t="s">
        <v>1775</v>
      </c>
      <c r="G812" s="94" t="s">
        <v>1775</v>
      </c>
      <c r="H812" s="96" t="s">
        <v>1882</v>
      </c>
      <c r="I812" s="95" t="s">
        <v>1815</v>
      </c>
      <c r="J812" s="95" t="s">
        <v>52</v>
      </c>
      <c r="K812" s="95">
        <v>0</v>
      </c>
      <c r="L812" s="94" t="str">
        <f t="shared" si="48"/>
        <v>S-Sup-8.5m-D21-Gen-0</v>
      </c>
      <c r="M812" s="94" t="s">
        <v>7525</v>
      </c>
      <c r="N812" s="94" t="s">
        <v>0</v>
      </c>
      <c r="O812" s="96">
        <v>1</v>
      </c>
      <c r="P812" s="96">
        <v>447</v>
      </c>
      <c r="Q812" s="123">
        <f t="shared" si="47"/>
        <v>1044.2816499999999</v>
      </c>
      <c r="R812" s="97">
        <v>1030</v>
      </c>
      <c r="S812" s="97">
        <f t="shared" si="46"/>
        <v>14.281649999999999</v>
      </c>
      <c r="T812" s="96"/>
      <c r="U812" s="145">
        <v>300</v>
      </c>
      <c r="V812" s="96"/>
      <c r="W812" s="99"/>
      <c r="X812" s="99"/>
      <c r="Y812" s="96" t="s">
        <v>61</v>
      </c>
      <c r="Z812" s="96"/>
      <c r="AA812" s="96"/>
      <c r="AB812" s="96"/>
      <c r="AC812" s="94" t="s">
        <v>980</v>
      </c>
      <c r="AD812" s="130" t="s">
        <v>1421</v>
      </c>
      <c r="AE812" s="127">
        <v>44251</v>
      </c>
      <c r="AF812" s="94" t="s">
        <v>56</v>
      </c>
    </row>
    <row r="813" spans="1:32" x14ac:dyDescent="0.3">
      <c r="A813" s="94" t="s">
        <v>1895</v>
      </c>
      <c r="B813" s="94" t="s">
        <v>7362</v>
      </c>
      <c r="D813" s="94" t="s">
        <v>49</v>
      </c>
      <c r="E813" s="94" t="s">
        <v>1659</v>
      </c>
      <c r="F813" s="94" t="s">
        <v>1775</v>
      </c>
      <c r="G813" s="94" t="s">
        <v>1775</v>
      </c>
      <c r="H813" s="96" t="s">
        <v>1893</v>
      </c>
      <c r="I813" s="95" t="s">
        <v>1894</v>
      </c>
      <c r="J813" s="95" t="s">
        <v>52</v>
      </c>
      <c r="K813" s="95">
        <v>0</v>
      </c>
      <c r="L813" s="94" t="str">
        <f t="shared" si="48"/>
        <v>S-Sup-Adapte-D33-Gen-0</v>
      </c>
      <c r="M813" s="94" t="s">
        <v>1895</v>
      </c>
      <c r="N813" s="94" t="s">
        <v>0</v>
      </c>
      <c r="O813" s="96">
        <v>1</v>
      </c>
      <c r="P813" s="96">
        <v>10</v>
      </c>
      <c r="Q813" s="123">
        <f t="shared" si="47"/>
        <v>23.519500000000001</v>
      </c>
      <c r="R813" s="97">
        <v>23.2</v>
      </c>
      <c r="S813" s="97">
        <f t="shared" si="46"/>
        <v>0.31950000000000001</v>
      </c>
      <c r="T813" s="96"/>
      <c r="U813" s="145">
        <v>300</v>
      </c>
      <c r="V813" s="96"/>
      <c r="W813" s="99"/>
      <c r="X813" s="99"/>
      <c r="Y813" s="96" t="s">
        <v>61</v>
      </c>
      <c r="Z813" s="96"/>
      <c r="AA813" s="96"/>
      <c r="AB813" s="96"/>
      <c r="AC813" s="94" t="s">
        <v>980</v>
      </c>
      <c r="AD813" s="130" t="s">
        <v>1424</v>
      </c>
      <c r="AE813" s="127">
        <v>44251</v>
      </c>
      <c r="AF813" s="94" t="s">
        <v>56</v>
      </c>
    </row>
    <row r="814" spans="1:32" x14ac:dyDescent="0.3">
      <c r="A814" s="94" t="s">
        <v>1899</v>
      </c>
      <c r="B814" s="94" t="s">
        <v>7362</v>
      </c>
      <c r="D814" s="94" t="s">
        <v>49</v>
      </c>
      <c r="E814" s="94" t="s">
        <v>1659</v>
      </c>
      <c r="F814" s="94" t="s">
        <v>1775</v>
      </c>
      <c r="G814" s="94" t="s">
        <v>1775</v>
      </c>
      <c r="H814" s="96" t="s">
        <v>1897</v>
      </c>
      <c r="I814" s="95" t="s">
        <v>1898</v>
      </c>
      <c r="J814" s="95" t="s">
        <v>52</v>
      </c>
      <c r="K814" s="95">
        <v>0</v>
      </c>
      <c r="L814" s="94" t="str">
        <f t="shared" si="48"/>
        <v>S-Sup-Angle-D32-Gen-0</v>
      </c>
      <c r="M814" s="94" t="s">
        <v>1899</v>
      </c>
      <c r="N814" s="94" t="s">
        <v>0</v>
      </c>
      <c r="O814" s="96">
        <v>1</v>
      </c>
      <c r="P814" s="96">
        <v>1.5</v>
      </c>
      <c r="Q814" s="123">
        <f t="shared" si="47"/>
        <v>3.6079250000000003</v>
      </c>
      <c r="R814" s="97">
        <v>3.56</v>
      </c>
      <c r="S814" s="97">
        <f t="shared" si="46"/>
        <v>4.7925000000000002E-2</v>
      </c>
      <c r="T814" s="96"/>
      <c r="U814" s="145">
        <v>300</v>
      </c>
      <c r="V814" s="96"/>
      <c r="W814" s="99"/>
      <c r="X814" s="99"/>
      <c r="Y814" s="96" t="s">
        <v>61</v>
      </c>
      <c r="Z814" s="96"/>
      <c r="AA814" s="96"/>
      <c r="AB814" s="96"/>
      <c r="AC814" s="94" t="s">
        <v>980</v>
      </c>
      <c r="AD814" s="130" t="s">
        <v>1427</v>
      </c>
      <c r="AE814" s="127">
        <v>44251</v>
      </c>
      <c r="AF814" s="94" t="s">
        <v>56</v>
      </c>
    </row>
    <row r="815" spans="1:32" x14ac:dyDescent="0.3">
      <c r="A815" s="94" t="s">
        <v>1903</v>
      </c>
      <c r="B815" s="94" t="s">
        <v>7362</v>
      </c>
      <c r="D815" s="94" t="s">
        <v>49</v>
      </c>
      <c r="E815" s="94" t="s">
        <v>1659</v>
      </c>
      <c r="F815" s="94" t="s">
        <v>1775</v>
      </c>
      <c r="G815" s="94" t="s">
        <v>1775</v>
      </c>
      <c r="H815" s="94" t="s">
        <v>1901</v>
      </c>
      <c r="I815" s="95" t="s">
        <v>1902</v>
      </c>
      <c r="J815" s="95" t="s">
        <v>52</v>
      </c>
      <c r="K815" s="95">
        <v>0</v>
      </c>
      <c r="L815" s="94" t="str">
        <f t="shared" si="48"/>
        <v>S-Sup-Asmb-D39-Gen-0</v>
      </c>
      <c r="M815" s="94" t="s">
        <v>1903</v>
      </c>
      <c r="N815" s="94" t="s">
        <v>0</v>
      </c>
      <c r="O815" s="96">
        <v>1</v>
      </c>
      <c r="P815" s="96">
        <v>112</v>
      </c>
      <c r="Q815" s="123">
        <f t="shared" si="47"/>
        <v>264.57839999999999</v>
      </c>
      <c r="R815" s="97">
        <v>261</v>
      </c>
      <c r="S815" s="97">
        <f t="shared" si="46"/>
        <v>3.5784000000000002</v>
      </c>
      <c r="T815" s="96"/>
      <c r="U815" s="145">
        <v>300</v>
      </c>
      <c r="V815" s="96"/>
      <c r="W815" s="99"/>
      <c r="X815" s="99"/>
      <c r="Y815" s="96" t="s">
        <v>61</v>
      </c>
      <c r="Z815" s="96"/>
      <c r="AA815" s="96"/>
      <c r="AB815" s="96"/>
      <c r="AC815" s="94" t="s">
        <v>980</v>
      </c>
      <c r="AD815" s="130" t="s">
        <v>1430</v>
      </c>
      <c r="AE815" s="127">
        <v>44251</v>
      </c>
      <c r="AF815" s="94" t="s">
        <v>56</v>
      </c>
    </row>
    <row r="816" spans="1:32" x14ac:dyDescent="0.3">
      <c r="A816" s="94" t="s">
        <v>1906</v>
      </c>
      <c r="B816" s="94" t="s">
        <v>7362</v>
      </c>
      <c r="D816" s="94" t="s">
        <v>49</v>
      </c>
      <c r="E816" s="94" t="s">
        <v>1659</v>
      </c>
      <c r="F816" s="94" t="s">
        <v>1775</v>
      </c>
      <c r="G816" s="94" t="s">
        <v>1775</v>
      </c>
      <c r="H816" s="94" t="s">
        <v>1901</v>
      </c>
      <c r="I816" s="95" t="s">
        <v>1905</v>
      </c>
      <c r="J816" s="95" t="s">
        <v>52</v>
      </c>
      <c r="K816" s="95">
        <v>0</v>
      </c>
      <c r="L816" s="94" t="str">
        <f t="shared" si="48"/>
        <v>S-Sup-Asmb-D43-Gen-0</v>
      </c>
      <c r="M816" s="94" t="s">
        <v>1906</v>
      </c>
      <c r="N816" s="94" t="s">
        <v>0</v>
      </c>
      <c r="O816" s="96">
        <v>1</v>
      </c>
      <c r="P816" s="96">
        <v>112</v>
      </c>
      <c r="Q816" s="123">
        <f t="shared" si="47"/>
        <v>262.57839999999999</v>
      </c>
      <c r="R816" s="97">
        <v>259</v>
      </c>
      <c r="S816" s="97">
        <f t="shared" si="46"/>
        <v>3.5784000000000002</v>
      </c>
      <c r="T816" s="96"/>
      <c r="U816" s="145">
        <v>300</v>
      </c>
      <c r="V816" s="96"/>
      <c r="W816" s="99"/>
      <c r="X816" s="99"/>
      <c r="Y816" s="96" t="s">
        <v>61</v>
      </c>
      <c r="Z816" s="96"/>
      <c r="AA816" s="96"/>
      <c r="AB816" s="96"/>
      <c r="AC816" s="94" t="s">
        <v>980</v>
      </c>
      <c r="AD816" s="130" t="s">
        <v>1433</v>
      </c>
      <c r="AE816" s="127">
        <v>44251</v>
      </c>
      <c r="AF816" s="94" t="s">
        <v>56</v>
      </c>
    </row>
    <row r="817" spans="1:32" x14ac:dyDescent="0.3">
      <c r="A817" s="94" t="s">
        <v>1910</v>
      </c>
      <c r="B817" s="94" t="s">
        <v>7362</v>
      </c>
      <c r="D817" s="94" t="s">
        <v>49</v>
      </c>
      <c r="E817" s="94" t="s">
        <v>1659</v>
      </c>
      <c r="F817" s="94" t="s">
        <v>1775</v>
      </c>
      <c r="G817" s="94" t="s">
        <v>1775</v>
      </c>
      <c r="H817" s="96" t="s">
        <v>1908</v>
      </c>
      <c r="I817" s="95" t="s">
        <v>1909</v>
      </c>
      <c r="J817" s="95" t="s">
        <v>52</v>
      </c>
      <c r="K817" s="95">
        <v>0</v>
      </c>
      <c r="L817" s="94" t="str">
        <f t="shared" si="48"/>
        <v>S-Sup-Beam-D34-Gen-0</v>
      </c>
      <c r="M817" s="94" t="s">
        <v>1910</v>
      </c>
      <c r="N817" s="94" t="s">
        <v>0</v>
      </c>
      <c r="O817" s="96">
        <v>1</v>
      </c>
      <c r="P817" s="96">
        <v>100</v>
      </c>
      <c r="Q817" s="123">
        <f t="shared" si="47"/>
        <v>235.19499999999999</v>
      </c>
      <c r="R817" s="97">
        <v>232</v>
      </c>
      <c r="S817" s="97">
        <f t="shared" si="46"/>
        <v>3.1949999999999998</v>
      </c>
      <c r="T817" s="96"/>
      <c r="U817" s="145">
        <v>300</v>
      </c>
      <c r="V817" s="96"/>
      <c r="W817" s="99"/>
      <c r="X817" s="99"/>
      <c r="Y817" s="96" t="s">
        <v>61</v>
      </c>
      <c r="Z817" s="96"/>
      <c r="AA817" s="96"/>
      <c r="AB817" s="96"/>
      <c r="AC817" s="94" t="s">
        <v>980</v>
      </c>
      <c r="AD817" s="130" t="s">
        <v>1436</v>
      </c>
      <c r="AE817" s="127">
        <v>44251</v>
      </c>
      <c r="AF817" s="94" t="s">
        <v>56</v>
      </c>
    </row>
    <row r="818" spans="1:32" x14ac:dyDescent="0.3">
      <c r="A818" s="94" t="s">
        <v>1913</v>
      </c>
      <c r="B818" s="94" t="s">
        <v>7362</v>
      </c>
      <c r="D818" s="94" t="s">
        <v>49</v>
      </c>
      <c r="E818" s="94" t="s">
        <v>1659</v>
      </c>
      <c r="F818" s="94" t="s">
        <v>1775</v>
      </c>
      <c r="G818" s="94" t="s">
        <v>1775</v>
      </c>
      <c r="H818" s="94" t="s">
        <v>1908</v>
      </c>
      <c r="I818" s="95" t="s">
        <v>1912</v>
      </c>
      <c r="J818" s="95" t="s">
        <v>52</v>
      </c>
      <c r="K818" s="95">
        <v>0</v>
      </c>
      <c r="L818" s="94" t="str">
        <f t="shared" si="48"/>
        <v>S-Sup-Beam-D40-Gen-0</v>
      </c>
      <c r="M818" s="94" t="s">
        <v>1913</v>
      </c>
      <c r="N818" s="94" t="s">
        <v>0</v>
      </c>
      <c r="O818" s="96">
        <v>1</v>
      </c>
      <c r="P818" s="96">
        <v>100</v>
      </c>
      <c r="Q818" s="123">
        <f t="shared" si="47"/>
        <v>235.19499999999999</v>
      </c>
      <c r="R818" s="97">
        <v>232</v>
      </c>
      <c r="S818" s="97">
        <f t="shared" si="46"/>
        <v>3.1949999999999998</v>
      </c>
      <c r="T818" s="96"/>
      <c r="U818" s="145">
        <v>300</v>
      </c>
      <c r="V818" s="96"/>
      <c r="W818" s="99"/>
      <c r="X818" s="99"/>
      <c r="Y818" s="96" t="s">
        <v>61</v>
      </c>
      <c r="Z818" s="96"/>
      <c r="AA818" s="96"/>
      <c r="AB818" s="96"/>
      <c r="AC818" s="94" t="s">
        <v>980</v>
      </c>
      <c r="AD818" s="130" t="s">
        <v>1439</v>
      </c>
      <c r="AE818" s="127">
        <v>44251</v>
      </c>
      <c r="AF818" s="94" t="s">
        <v>56</v>
      </c>
    </row>
    <row r="819" spans="1:32" x14ac:dyDescent="0.3">
      <c r="A819" s="94" t="s">
        <v>1916</v>
      </c>
      <c r="B819" s="94" t="s">
        <v>7362</v>
      </c>
      <c r="D819" s="94" t="s">
        <v>49</v>
      </c>
      <c r="E819" s="94" t="s">
        <v>1659</v>
      </c>
      <c r="F819" s="94" t="s">
        <v>1775</v>
      </c>
      <c r="G819" s="94" t="s">
        <v>1775</v>
      </c>
      <c r="H819" s="94" t="s">
        <v>1908</v>
      </c>
      <c r="I819" s="95" t="s">
        <v>1915</v>
      </c>
      <c r="J819" s="95" t="s">
        <v>52</v>
      </c>
      <c r="K819" s="95">
        <v>0</v>
      </c>
      <c r="L819" s="94" t="str">
        <f t="shared" si="48"/>
        <v>S-Sup-Beam-D44-Gen-0</v>
      </c>
      <c r="M819" s="94" t="s">
        <v>1916</v>
      </c>
      <c r="N819" s="94" t="s">
        <v>0</v>
      </c>
      <c r="O819" s="96">
        <v>1</v>
      </c>
      <c r="P819" s="96">
        <v>100</v>
      </c>
      <c r="Q819" s="123">
        <f t="shared" si="47"/>
        <v>235.19499999999999</v>
      </c>
      <c r="R819" s="97">
        <v>232</v>
      </c>
      <c r="S819" s="97">
        <f t="shared" si="46"/>
        <v>3.1949999999999998</v>
      </c>
      <c r="T819" s="96"/>
      <c r="U819" s="145">
        <v>300</v>
      </c>
      <c r="V819" s="96"/>
      <c r="W819" s="99"/>
      <c r="X819" s="99"/>
      <c r="Y819" s="96" t="s">
        <v>61</v>
      </c>
      <c r="Z819" s="96"/>
      <c r="AA819" s="96"/>
      <c r="AB819" s="96"/>
      <c r="AC819" s="94" t="s">
        <v>980</v>
      </c>
      <c r="AD819" s="130" t="s">
        <v>1442</v>
      </c>
      <c r="AE819" s="127">
        <v>44251</v>
      </c>
      <c r="AF819" s="94" t="s">
        <v>56</v>
      </c>
    </row>
    <row r="820" spans="1:32" x14ac:dyDescent="0.3">
      <c r="A820" s="94" t="s">
        <v>1920</v>
      </c>
      <c r="B820" s="94" t="s">
        <v>7362</v>
      </c>
      <c r="D820" s="94" t="s">
        <v>49</v>
      </c>
      <c r="E820" s="94" t="s">
        <v>1659</v>
      </c>
      <c r="F820" s="94" t="s">
        <v>1775</v>
      </c>
      <c r="G820" s="94" t="s">
        <v>1775</v>
      </c>
      <c r="H820" s="96" t="s">
        <v>1918</v>
      </c>
      <c r="I820" s="95" t="s">
        <v>1919</v>
      </c>
      <c r="J820" s="95" t="s">
        <v>52</v>
      </c>
      <c r="K820" s="95">
        <v>0</v>
      </c>
      <c r="L820" s="94" t="str">
        <f t="shared" si="48"/>
        <v>S-Sup-Cadap-D33-Gen-0</v>
      </c>
      <c r="M820" s="94" t="s">
        <v>7526</v>
      </c>
      <c r="N820" s="94" t="s">
        <v>0</v>
      </c>
      <c r="O820" s="96">
        <v>1</v>
      </c>
      <c r="P820" s="96">
        <v>265</v>
      </c>
      <c r="Q820" s="123">
        <f t="shared" si="47"/>
        <v>625.46675000000005</v>
      </c>
      <c r="R820" s="97">
        <v>617</v>
      </c>
      <c r="S820" s="97">
        <f t="shared" si="46"/>
        <v>8.4667499999999993</v>
      </c>
      <c r="T820" s="96"/>
      <c r="U820" s="145">
        <v>300</v>
      </c>
      <c r="V820" s="96"/>
      <c r="W820" s="99"/>
      <c r="X820" s="99"/>
      <c r="Y820" s="96" t="s">
        <v>61</v>
      </c>
      <c r="Z820" s="96"/>
      <c r="AA820" s="96"/>
      <c r="AB820" s="96"/>
      <c r="AC820" s="94" t="s">
        <v>980</v>
      </c>
      <c r="AD820" s="130" t="s">
        <v>1444</v>
      </c>
      <c r="AE820" s="127">
        <v>44251</v>
      </c>
      <c r="AF820" s="94" t="s">
        <v>56</v>
      </c>
    </row>
    <row r="821" spans="1:32" x14ac:dyDescent="0.3">
      <c r="A821" s="94" t="s">
        <v>1923</v>
      </c>
      <c r="B821" s="94" t="s">
        <v>7362</v>
      </c>
      <c r="D821" s="94" t="s">
        <v>49</v>
      </c>
      <c r="E821" s="94" t="s">
        <v>1659</v>
      </c>
      <c r="F821" s="94" t="s">
        <v>1775</v>
      </c>
      <c r="G821" s="94" t="s">
        <v>1775</v>
      </c>
      <c r="H821" s="94" t="s">
        <v>1922</v>
      </c>
      <c r="I821" s="95" t="s">
        <v>1446</v>
      </c>
      <c r="J821" s="95" t="s">
        <v>52</v>
      </c>
      <c r="K821" s="95">
        <v>0</v>
      </c>
      <c r="L821" s="94" t="str">
        <f t="shared" si="48"/>
        <v>S-Sup-Channe-D30-Gen-0</v>
      </c>
      <c r="M821" s="94" t="s">
        <v>1923</v>
      </c>
      <c r="N821" s="94" t="s">
        <v>0</v>
      </c>
      <c r="O821" s="96">
        <v>1</v>
      </c>
      <c r="P821" s="96">
        <v>5.5</v>
      </c>
      <c r="Q821" s="123">
        <f t="shared" si="47"/>
        <v>12.875724999999999</v>
      </c>
      <c r="R821" s="97">
        <v>12.7</v>
      </c>
      <c r="S821" s="97">
        <f t="shared" si="46"/>
        <v>0.17572499999999999</v>
      </c>
      <c r="T821" s="96"/>
      <c r="U821" s="145">
        <v>300</v>
      </c>
      <c r="V821" s="96"/>
      <c r="W821" s="99"/>
      <c r="X821" s="99"/>
      <c r="Y821" s="96" t="s">
        <v>61</v>
      </c>
      <c r="Z821" s="96"/>
      <c r="AA821" s="96"/>
      <c r="AB821" s="96"/>
      <c r="AC821" s="94"/>
      <c r="AD821" s="130" t="s">
        <v>959</v>
      </c>
      <c r="AE821" s="124">
        <v>44166</v>
      </c>
      <c r="AF821" s="94" t="s">
        <v>56</v>
      </c>
    </row>
    <row r="822" spans="1:32" x14ac:dyDescent="0.3">
      <c r="A822" s="94" t="s">
        <v>1926</v>
      </c>
      <c r="B822" s="94" t="s">
        <v>7362</v>
      </c>
      <c r="D822" s="94" t="s">
        <v>49</v>
      </c>
      <c r="E822" s="94" t="s">
        <v>1659</v>
      </c>
      <c r="F822" s="94" t="s">
        <v>1775</v>
      </c>
      <c r="G822" s="94" t="s">
        <v>1775</v>
      </c>
      <c r="H822" s="94" t="s">
        <v>1922</v>
      </c>
      <c r="I822" s="95" t="s">
        <v>1925</v>
      </c>
      <c r="J822" s="95" t="s">
        <v>52</v>
      </c>
      <c r="K822" s="95">
        <v>0</v>
      </c>
      <c r="L822" s="94" t="str">
        <f t="shared" si="48"/>
        <v>S-Sup-Channe-D32-Gen-0</v>
      </c>
      <c r="M822" s="94" t="s">
        <v>1926</v>
      </c>
      <c r="N822" s="94" t="s">
        <v>0</v>
      </c>
      <c r="O822" s="96">
        <v>1</v>
      </c>
      <c r="P822" s="96">
        <v>18</v>
      </c>
      <c r="Q822" s="123">
        <f t="shared" si="47"/>
        <v>40.975099999999998</v>
      </c>
      <c r="R822" s="97">
        <v>40.4</v>
      </c>
      <c r="S822" s="97">
        <f t="shared" si="46"/>
        <v>0.57509999999999994</v>
      </c>
      <c r="T822" s="96"/>
      <c r="U822" s="145">
        <v>300</v>
      </c>
      <c r="V822" s="96"/>
      <c r="W822" s="99"/>
      <c r="X822" s="99"/>
      <c r="Y822" s="96" t="s">
        <v>61</v>
      </c>
      <c r="Z822" s="96"/>
      <c r="AA822" s="96"/>
      <c r="AB822" s="96"/>
      <c r="AC822" s="94"/>
      <c r="AD822" s="130" t="s">
        <v>964</v>
      </c>
      <c r="AE822" s="124">
        <v>44228</v>
      </c>
      <c r="AF822" s="94" t="s">
        <v>56</v>
      </c>
    </row>
    <row r="823" spans="1:32" x14ac:dyDescent="0.3">
      <c r="A823" s="94" t="s">
        <v>1929</v>
      </c>
      <c r="B823" s="94" t="s">
        <v>7362</v>
      </c>
      <c r="D823" s="94" t="s">
        <v>49</v>
      </c>
      <c r="E823" s="94" t="s">
        <v>1659</v>
      </c>
      <c r="F823" s="94" t="s">
        <v>1775</v>
      </c>
      <c r="G823" s="94" t="s">
        <v>1775</v>
      </c>
      <c r="H823" s="94" t="s">
        <v>1922</v>
      </c>
      <c r="I823" s="95" t="s">
        <v>1928</v>
      </c>
      <c r="J823" s="95" t="s">
        <v>52</v>
      </c>
      <c r="K823" s="95">
        <v>0</v>
      </c>
      <c r="L823" s="94" t="str">
        <f t="shared" si="48"/>
        <v>S-Sup-Channe-D33-Gen-0</v>
      </c>
      <c r="M823" s="94" t="s">
        <v>1929</v>
      </c>
      <c r="N823" s="94" t="s">
        <v>0</v>
      </c>
      <c r="O823" s="96">
        <v>1</v>
      </c>
      <c r="P823" s="96">
        <v>5.5</v>
      </c>
      <c r="Q823" s="123">
        <f t="shared" si="47"/>
        <v>12.875724999999999</v>
      </c>
      <c r="R823" s="97">
        <v>12.7</v>
      </c>
      <c r="S823" s="97">
        <f t="shared" si="46"/>
        <v>0.17572499999999999</v>
      </c>
      <c r="T823" s="96"/>
      <c r="U823" s="145">
        <v>300</v>
      </c>
      <c r="V823" s="96"/>
      <c r="W823" s="99"/>
      <c r="X823" s="99"/>
      <c r="Y823" s="96" t="s">
        <v>61</v>
      </c>
      <c r="Z823" s="96"/>
      <c r="AA823" s="96"/>
      <c r="AB823" s="96"/>
      <c r="AC823" s="94"/>
      <c r="AD823" s="130" t="s">
        <v>975</v>
      </c>
      <c r="AE823" s="124">
        <v>44228</v>
      </c>
      <c r="AF823" s="94" t="s">
        <v>56</v>
      </c>
    </row>
    <row r="824" spans="1:32" x14ac:dyDescent="0.3">
      <c r="A824" s="94" t="s">
        <v>1932</v>
      </c>
      <c r="B824" s="94" t="s">
        <v>7362</v>
      </c>
      <c r="D824" s="94" t="s">
        <v>49</v>
      </c>
      <c r="E824" s="94" t="s">
        <v>1659</v>
      </c>
      <c r="F824" s="94" t="s">
        <v>1775</v>
      </c>
      <c r="G824" s="94" t="s">
        <v>1775</v>
      </c>
      <c r="H824" s="96" t="s">
        <v>1922</v>
      </c>
      <c r="I824" s="95" t="s">
        <v>1931</v>
      </c>
      <c r="J824" s="95" t="s">
        <v>52</v>
      </c>
      <c r="K824" s="95">
        <v>0</v>
      </c>
      <c r="L824" s="94" t="str">
        <f t="shared" si="48"/>
        <v>S-Sup-Channe-D34-Gen-0</v>
      </c>
      <c r="M824" s="94" t="s">
        <v>1932</v>
      </c>
      <c r="N824" s="94" t="s">
        <v>0</v>
      </c>
      <c r="O824" s="96">
        <v>1</v>
      </c>
      <c r="P824" s="96">
        <v>121</v>
      </c>
      <c r="Q824" s="123">
        <f t="shared" si="47"/>
        <v>279.86595</v>
      </c>
      <c r="R824" s="97">
        <v>276</v>
      </c>
      <c r="S824" s="97">
        <f t="shared" si="46"/>
        <v>3.8659499999999998</v>
      </c>
      <c r="T824" s="96"/>
      <c r="U824" s="145">
        <v>300</v>
      </c>
      <c r="V824" s="96"/>
      <c r="W824" s="99"/>
      <c r="X824" s="99"/>
      <c r="Y824" s="96" t="s">
        <v>61</v>
      </c>
      <c r="Z824" s="96"/>
      <c r="AA824" s="96"/>
      <c r="AB824" s="96"/>
      <c r="AC824" s="94" t="s">
        <v>1448</v>
      </c>
      <c r="AD824" s="130" t="s">
        <v>1449</v>
      </c>
      <c r="AE824" s="124">
        <v>44228</v>
      </c>
      <c r="AF824" s="94" t="s">
        <v>56</v>
      </c>
    </row>
    <row r="825" spans="1:32" x14ac:dyDescent="0.3">
      <c r="A825" s="94" t="s">
        <v>1936</v>
      </c>
      <c r="B825" s="94" t="s">
        <v>7362</v>
      </c>
      <c r="D825" s="94" t="s">
        <v>49</v>
      </c>
      <c r="E825" s="94" t="s">
        <v>1659</v>
      </c>
      <c r="F825" s="94" t="s">
        <v>1775</v>
      </c>
      <c r="G825" s="94" t="s">
        <v>1775</v>
      </c>
      <c r="H825" s="96" t="s">
        <v>1934</v>
      </c>
      <c r="I825" s="95" t="s">
        <v>1935</v>
      </c>
      <c r="J825" s="95" t="s">
        <v>52</v>
      </c>
      <c r="K825" s="95">
        <v>0</v>
      </c>
      <c r="L825" s="94" t="str">
        <f t="shared" si="48"/>
        <v>S-Sup-Cross-D21-Gen-0</v>
      </c>
      <c r="M825" s="94" t="s">
        <v>1936</v>
      </c>
      <c r="N825" s="94" t="s">
        <v>0</v>
      </c>
      <c r="O825" s="96">
        <v>1</v>
      </c>
      <c r="P825" s="96">
        <v>34</v>
      </c>
      <c r="Q825" s="123">
        <f t="shared" si="47"/>
        <v>80.186299999999989</v>
      </c>
      <c r="R825" s="97">
        <v>79.099999999999994</v>
      </c>
      <c r="S825" s="97">
        <f t="shared" si="46"/>
        <v>1.0863</v>
      </c>
      <c r="T825" s="96"/>
      <c r="U825" s="145">
        <v>300</v>
      </c>
      <c r="V825" s="96"/>
      <c r="W825" s="99"/>
      <c r="X825" s="99"/>
      <c r="Y825" s="96" t="s">
        <v>61</v>
      </c>
      <c r="Z825" s="96"/>
      <c r="AA825" s="96"/>
      <c r="AB825" s="96"/>
      <c r="AC825" s="94" t="s">
        <v>1448</v>
      </c>
      <c r="AD825" s="130" t="s">
        <v>1449</v>
      </c>
      <c r="AE825" s="124">
        <v>44228</v>
      </c>
      <c r="AF825" s="94" t="s">
        <v>56</v>
      </c>
    </row>
    <row r="826" spans="1:32" x14ac:dyDescent="0.3">
      <c r="A826" s="94" t="s">
        <v>1939</v>
      </c>
      <c r="B826" s="94" t="s">
        <v>7362</v>
      </c>
      <c r="D826" s="94" t="s">
        <v>49</v>
      </c>
      <c r="E826" s="94" t="s">
        <v>1659</v>
      </c>
      <c r="F826" s="94" t="s">
        <v>1775</v>
      </c>
      <c r="G826" s="94" t="s">
        <v>1775</v>
      </c>
      <c r="H826" s="96" t="s">
        <v>1934</v>
      </c>
      <c r="I826" s="95" t="s">
        <v>1938</v>
      </c>
      <c r="J826" s="95" t="s">
        <v>52</v>
      </c>
      <c r="K826" s="95">
        <v>0</v>
      </c>
      <c r="L826" s="94" t="str">
        <f t="shared" si="48"/>
        <v>S-Sup-Cross-D33-Gen-0</v>
      </c>
      <c r="M826" s="94" t="s">
        <v>1939</v>
      </c>
      <c r="N826" s="94" t="s">
        <v>0</v>
      </c>
      <c r="O826" s="96">
        <v>1</v>
      </c>
      <c r="P826" s="96">
        <v>33</v>
      </c>
      <c r="Q826" s="123">
        <f t="shared" si="47"/>
        <v>77.954350000000005</v>
      </c>
      <c r="R826" s="97">
        <v>76.900000000000006</v>
      </c>
      <c r="S826" s="97">
        <f t="shared" si="46"/>
        <v>1.0543500000000001</v>
      </c>
      <c r="T826" s="96"/>
      <c r="U826" s="145">
        <v>300</v>
      </c>
      <c r="V826" s="96"/>
      <c r="W826" s="99"/>
      <c r="X826" s="99"/>
      <c r="Y826" s="96" t="s">
        <v>61</v>
      </c>
      <c r="Z826" s="96"/>
      <c r="AA826" s="96"/>
      <c r="AB826" s="96"/>
      <c r="AC826" s="94" t="s">
        <v>1448</v>
      </c>
      <c r="AD826" s="130" t="s">
        <v>1449</v>
      </c>
      <c r="AE826" s="124">
        <v>44166</v>
      </c>
      <c r="AF826" s="94" t="s">
        <v>56</v>
      </c>
    </row>
    <row r="827" spans="1:32" x14ac:dyDescent="0.3">
      <c r="A827" s="94" t="s">
        <v>1942</v>
      </c>
      <c r="B827" s="94" t="s">
        <v>7362</v>
      </c>
      <c r="D827" s="94" t="s">
        <v>49</v>
      </c>
      <c r="E827" s="94" t="s">
        <v>1659</v>
      </c>
      <c r="F827" s="94" t="s">
        <v>1775</v>
      </c>
      <c r="G827" s="94" t="s">
        <v>1775</v>
      </c>
      <c r="H827" s="96"/>
      <c r="I827" s="95" t="s">
        <v>1941</v>
      </c>
      <c r="J827" s="95" t="s">
        <v>52</v>
      </c>
      <c r="K827" s="95">
        <v>0</v>
      </c>
      <c r="L827" s="94" t="str">
        <f t="shared" si="48"/>
        <v>S-Sup--D11-Gen-0</v>
      </c>
      <c r="M827" s="94" t="s">
        <v>1942</v>
      </c>
      <c r="N827" s="94" t="s">
        <v>0</v>
      </c>
      <c r="O827" s="96">
        <v>1</v>
      </c>
      <c r="P827" s="96">
        <v>0.4</v>
      </c>
      <c r="Q827" s="123">
        <f t="shared" si="47"/>
        <v>1.0927800000000001</v>
      </c>
      <c r="R827" s="97">
        <v>1.08</v>
      </c>
      <c r="S827" s="97">
        <f t="shared" si="46"/>
        <v>1.2780000000000001E-2</v>
      </c>
      <c r="T827" s="96"/>
      <c r="U827" s="145">
        <v>300</v>
      </c>
      <c r="V827" s="96"/>
      <c r="W827" s="99"/>
      <c r="X827" s="99"/>
      <c r="Y827" s="96" t="s">
        <v>61</v>
      </c>
      <c r="Z827" s="96"/>
      <c r="AA827" s="96"/>
      <c r="AB827" s="96"/>
      <c r="AC827" s="94" t="s">
        <v>1448</v>
      </c>
      <c r="AD827" s="130" t="s">
        <v>1449</v>
      </c>
      <c r="AE827" s="124">
        <v>44228</v>
      </c>
      <c r="AF827" s="94" t="s">
        <v>56</v>
      </c>
    </row>
    <row r="828" spans="1:32" x14ac:dyDescent="0.3">
      <c r="A828" s="94" t="s">
        <v>1945</v>
      </c>
      <c r="B828" s="94" t="s">
        <v>7362</v>
      </c>
      <c r="D828" s="94" t="s">
        <v>49</v>
      </c>
      <c r="E828" s="94" t="s">
        <v>1659</v>
      </c>
      <c r="F828" s="94" t="s">
        <v>1775</v>
      </c>
      <c r="G828" s="94" t="s">
        <v>1775</v>
      </c>
      <c r="H828" s="96"/>
      <c r="I828" s="95" t="s">
        <v>1944</v>
      </c>
      <c r="J828" s="95" t="s">
        <v>52</v>
      </c>
      <c r="K828" s="95">
        <v>0</v>
      </c>
      <c r="L828" s="94" t="str">
        <f t="shared" si="48"/>
        <v>S-Sup--D15-Gen-0</v>
      </c>
      <c r="M828" s="94" t="s">
        <v>1945</v>
      </c>
      <c r="N828" s="94" t="s">
        <v>0</v>
      </c>
      <c r="O828" s="96">
        <v>1</v>
      </c>
      <c r="P828" s="96">
        <v>52</v>
      </c>
      <c r="Q828" s="123">
        <f t="shared" si="47"/>
        <v>121.6614</v>
      </c>
      <c r="R828" s="97">
        <v>120</v>
      </c>
      <c r="S828" s="97">
        <f t="shared" si="46"/>
        <v>1.6614</v>
      </c>
      <c r="T828" s="96"/>
      <c r="U828" s="145">
        <v>300</v>
      </c>
      <c r="V828" s="96"/>
      <c r="W828" s="99"/>
      <c r="X828" s="99"/>
      <c r="Y828" s="96" t="s">
        <v>61</v>
      </c>
      <c r="Z828" s="96"/>
      <c r="AA828" s="96"/>
      <c r="AB828" s="96"/>
      <c r="AC828" s="94" t="s">
        <v>1448</v>
      </c>
      <c r="AD828" s="130" t="s">
        <v>1458</v>
      </c>
      <c r="AE828" s="124">
        <v>44166</v>
      </c>
      <c r="AF828" s="94" t="s">
        <v>56</v>
      </c>
    </row>
    <row r="829" spans="1:32" x14ac:dyDescent="0.3">
      <c r="A829" s="94" t="s">
        <v>1948</v>
      </c>
      <c r="B829" s="94" t="s">
        <v>7362</v>
      </c>
      <c r="C829" s="47"/>
      <c r="D829" s="94" t="s">
        <v>49</v>
      </c>
      <c r="E829" s="94" t="s">
        <v>1659</v>
      </c>
      <c r="F829" s="94" t="s">
        <v>1775</v>
      </c>
      <c r="G829" s="94" t="s">
        <v>1775</v>
      </c>
      <c r="H829" s="96"/>
      <c r="I829" s="95" t="s">
        <v>1947</v>
      </c>
      <c r="J829" s="95" t="s">
        <v>52</v>
      </c>
      <c r="K829" s="95">
        <v>0</v>
      </c>
      <c r="L829" s="94" t="str">
        <f t="shared" si="48"/>
        <v>S-Sup--D16-Gen-0</v>
      </c>
      <c r="M829" s="94" t="s">
        <v>1948</v>
      </c>
      <c r="N829" s="94" t="s">
        <v>0</v>
      </c>
      <c r="O829" s="96">
        <v>1</v>
      </c>
      <c r="P829" s="96">
        <v>47</v>
      </c>
      <c r="Q829" s="123">
        <f t="shared" si="47"/>
        <v>113.50165</v>
      </c>
      <c r="R829" s="97">
        <v>112</v>
      </c>
      <c r="S829" s="97">
        <f t="shared" si="46"/>
        <v>1.5016499999999999</v>
      </c>
      <c r="T829" s="96"/>
      <c r="U829" s="145">
        <v>300</v>
      </c>
      <c r="V829" s="96"/>
      <c r="W829" s="99"/>
      <c r="X829" s="99"/>
      <c r="Y829" s="96" t="s">
        <v>61</v>
      </c>
      <c r="Z829" s="96"/>
      <c r="AA829" s="96"/>
      <c r="AB829" s="96"/>
      <c r="AC829" s="94" t="s">
        <v>1448</v>
      </c>
      <c r="AD829" s="130" t="s">
        <v>1449</v>
      </c>
      <c r="AE829" s="124">
        <v>44228</v>
      </c>
      <c r="AF829" s="94" t="s">
        <v>56</v>
      </c>
    </row>
    <row r="830" spans="1:32" x14ac:dyDescent="0.3">
      <c r="A830" s="94" t="s">
        <v>1951</v>
      </c>
      <c r="B830" s="94" t="s">
        <v>7362</v>
      </c>
      <c r="D830" s="94" t="s">
        <v>49</v>
      </c>
      <c r="E830" s="94" t="s">
        <v>1659</v>
      </c>
      <c r="F830" s="94" t="s">
        <v>1775</v>
      </c>
      <c r="G830" s="94" t="s">
        <v>1775</v>
      </c>
      <c r="H830" s="96"/>
      <c r="I830" s="95" t="s">
        <v>1950</v>
      </c>
      <c r="J830" s="95" t="s">
        <v>52</v>
      </c>
      <c r="K830" s="95">
        <v>0</v>
      </c>
      <c r="L830" s="94" t="str">
        <f t="shared" si="48"/>
        <v>S-Sup--D50-Gen-0</v>
      </c>
      <c r="M830" s="94" t="s">
        <v>1951</v>
      </c>
      <c r="N830" s="94" t="s">
        <v>0</v>
      </c>
      <c r="O830" s="96">
        <v>1</v>
      </c>
      <c r="P830" s="96">
        <v>86</v>
      </c>
      <c r="Q830" s="123">
        <f t="shared" si="47"/>
        <v>218.74770000000001</v>
      </c>
      <c r="R830" s="97">
        <v>216</v>
      </c>
      <c r="S830" s="97">
        <f t="shared" si="46"/>
        <v>2.7476999999999996</v>
      </c>
      <c r="T830" s="96"/>
      <c r="U830" s="145">
        <v>300</v>
      </c>
      <c r="V830" s="96"/>
      <c r="W830" s="99"/>
      <c r="X830" s="99"/>
      <c r="Y830" s="96" t="s">
        <v>61</v>
      </c>
      <c r="Z830" s="96"/>
      <c r="AA830" s="96"/>
      <c r="AB830" s="96"/>
      <c r="AC830" s="94" t="s">
        <v>1448</v>
      </c>
      <c r="AD830" s="130" t="s">
        <v>1449</v>
      </c>
      <c r="AE830" s="124">
        <v>44228</v>
      </c>
      <c r="AF830" s="94" t="s">
        <v>56</v>
      </c>
    </row>
    <row r="831" spans="1:32" x14ac:dyDescent="0.3">
      <c r="A831" s="94" t="s">
        <v>1954</v>
      </c>
      <c r="B831" s="94" t="s">
        <v>7362</v>
      </c>
      <c r="D831" s="94" t="s">
        <v>49</v>
      </c>
      <c r="E831" s="94" t="s">
        <v>1659</v>
      </c>
      <c r="F831" s="94" t="s">
        <v>1775</v>
      </c>
      <c r="G831" s="94" t="s">
        <v>1775</v>
      </c>
      <c r="H831" s="96"/>
      <c r="I831" s="95" t="s">
        <v>1953</v>
      </c>
      <c r="J831" s="95" t="s">
        <v>52</v>
      </c>
      <c r="K831" s="95">
        <v>0</v>
      </c>
      <c r="L831" s="94" t="str">
        <f t="shared" si="48"/>
        <v>S-Sup--D51-Gen-0</v>
      </c>
      <c r="M831" s="94" t="s">
        <v>1954</v>
      </c>
      <c r="N831" s="94" t="s">
        <v>0</v>
      </c>
      <c r="O831" s="96">
        <v>1</v>
      </c>
      <c r="P831" s="96">
        <v>65</v>
      </c>
      <c r="Q831" s="123">
        <f t="shared" si="47"/>
        <v>158.07675</v>
      </c>
      <c r="R831" s="97">
        <v>156</v>
      </c>
      <c r="S831" s="97">
        <f t="shared" si="46"/>
        <v>2.0767500000000001</v>
      </c>
      <c r="T831" s="96"/>
      <c r="U831" s="145">
        <v>300</v>
      </c>
      <c r="V831" s="96"/>
      <c r="W831" s="99"/>
      <c r="X831" s="99"/>
      <c r="Y831" s="96" t="s">
        <v>61</v>
      </c>
      <c r="Z831" s="96"/>
      <c r="AA831" s="96"/>
      <c r="AB831" s="96"/>
      <c r="AC831" s="94" t="s">
        <v>1448</v>
      </c>
      <c r="AD831" s="130" t="s">
        <v>1449</v>
      </c>
      <c r="AE831" s="124">
        <v>44228</v>
      </c>
      <c r="AF831" s="94" t="s">
        <v>56</v>
      </c>
    </row>
    <row r="832" spans="1:32" x14ac:dyDescent="0.3">
      <c r="A832" s="94" t="s">
        <v>1957</v>
      </c>
      <c r="B832" s="94" t="s">
        <v>7362</v>
      </c>
      <c r="D832" s="94" t="s">
        <v>49</v>
      </c>
      <c r="E832" s="94" t="s">
        <v>1659</v>
      </c>
      <c r="F832" s="94" t="s">
        <v>1775</v>
      </c>
      <c r="G832" s="94" t="s">
        <v>1775</v>
      </c>
      <c r="H832" s="96"/>
      <c r="I832" s="95" t="s">
        <v>1956</v>
      </c>
      <c r="J832" s="95" t="s">
        <v>52</v>
      </c>
      <c r="K832" s="95">
        <v>0</v>
      </c>
      <c r="L832" s="94" t="str">
        <f t="shared" si="48"/>
        <v>S-Sup--D52-Gen-0</v>
      </c>
      <c r="M832" s="94" t="s">
        <v>1957</v>
      </c>
      <c r="N832" s="94" t="s">
        <v>0</v>
      </c>
      <c r="O832" s="96">
        <v>1</v>
      </c>
      <c r="P832" s="96">
        <v>47</v>
      </c>
      <c r="Q832" s="123">
        <f t="shared" si="47"/>
        <v>113.50165</v>
      </c>
      <c r="R832" s="97">
        <v>112</v>
      </c>
      <c r="S832" s="97">
        <f t="shared" si="46"/>
        <v>1.5016499999999999</v>
      </c>
      <c r="T832" s="96"/>
      <c r="U832" s="145">
        <v>300</v>
      </c>
      <c r="V832" s="96"/>
      <c r="W832" s="99"/>
      <c r="X832" s="99"/>
      <c r="Y832" s="96" t="s">
        <v>61</v>
      </c>
      <c r="Z832" s="96"/>
      <c r="AA832" s="96"/>
      <c r="AB832" s="96"/>
      <c r="AC832" s="94" t="s">
        <v>1448</v>
      </c>
      <c r="AD832" s="130" t="s">
        <v>1449</v>
      </c>
      <c r="AE832" s="124">
        <v>44228</v>
      </c>
      <c r="AF832" s="94" t="s">
        <v>56</v>
      </c>
    </row>
    <row r="833" spans="1:32" x14ac:dyDescent="0.3">
      <c r="A833" s="94" t="s">
        <v>1960</v>
      </c>
      <c r="B833" s="94" t="s">
        <v>7362</v>
      </c>
      <c r="D833" s="94" t="s">
        <v>49</v>
      </c>
      <c r="E833" s="94" t="s">
        <v>1659</v>
      </c>
      <c r="F833" s="94" t="s">
        <v>1775</v>
      </c>
      <c r="G833" s="94" t="s">
        <v>1775</v>
      </c>
      <c r="H833" s="96"/>
      <c r="I833" s="95" t="s">
        <v>1959</v>
      </c>
      <c r="J833" s="95" t="s">
        <v>52</v>
      </c>
      <c r="K833" s="95">
        <v>0</v>
      </c>
      <c r="L833" s="94" t="str">
        <f t="shared" si="48"/>
        <v>S-Sup--D53-Gen-0</v>
      </c>
      <c r="M833" s="94" t="s">
        <v>1960</v>
      </c>
      <c r="N833" s="94" t="s">
        <v>0</v>
      </c>
      <c r="O833" s="96">
        <v>1</v>
      </c>
      <c r="P833" s="96">
        <v>35</v>
      </c>
      <c r="Q833" s="123">
        <f t="shared" si="47"/>
        <v>82.91825</v>
      </c>
      <c r="R833" s="97">
        <v>81.8</v>
      </c>
      <c r="S833" s="97">
        <f t="shared" si="46"/>
        <v>1.1182500000000002</v>
      </c>
      <c r="T833" s="96"/>
      <c r="U833" s="145">
        <v>300</v>
      </c>
      <c r="V833" s="96"/>
      <c r="W833" s="99"/>
      <c r="X833" s="99"/>
      <c r="Y833" s="96" t="s">
        <v>61</v>
      </c>
      <c r="Z833" s="96"/>
      <c r="AA833" s="96"/>
      <c r="AB833" s="96"/>
      <c r="AC833" s="94" t="s">
        <v>1448</v>
      </c>
      <c r="AD833" s="130" t="s">
        <v>1449</v>
      </c>
      <c r="AE833" s="124">
        <v>44228</v>
      </c>
      <c r="AF833" s="94" t="s">
        <v>56</v>
      </c>
    </row>
    <row r="834" spans="1:32" x14ac:dyDescent="0.3">
      <c r="A834" s="94" t="s">
        <v>1963</v>
      </c>
      <c r="B834" s="94" t="s">
        <v>7362</v>
      </c>
      <c r="D834" s="94" t="s">
        <v>49</v>
      </c>
      <c r="E834" s="94" t="s">
        <v>1659</v>
      </c>
      <c r="F834" s="94" t="s">
        <v>1775</v>
      </c>
      <c r="G834" s="94" t="s">
        <v>1775</v>
      </c>
      <c r="H834" s="96"/>
      <c r="I834" s="95" t="s">
        <v>1962</v>
      </c>
      <c r="J834" s="95" t="s">
        <v>52</v>
      </c>
      <c r="K834" s="95">
        <v>0</v>
      </c>
      <c r="L834" s="94" t="str">
        <f t="shared" si="48"/>
        <v>S-Sup--D54-Gen-0</v>
      </c>
      <c r="M834" s="94" t="s">
        <v>1963</v>
      </c>
      <c r="N834" s="94" t="s">
        <v>0</v>
      </c>
      <c r="O834" s="96">
        <v>1</v>
      </c>
      <c r="P834" s="96">
        <v>35</v>
      </c>
      <c r="Q834" s="123">
        <f t="shared" si="47"/>
        <v>82.91825</v>
      </c>
      <c r="R834" s="97">
        <v>81.8</v>
      </c>
      <c r="S834" s="97">
        <f t="shared" ref="S834:S897" si="49">((U834*(P834/1000))*0.1065)+((V834*(P834/1000))*0.00903)</f>
        <v>1.1182500000000002</v>
      </c>
      <c r="T834" s="96"/>
      <c r="U834" s="145">
        <v>300</v>
      </c>
      <c r="V834" s="96"/>
      <c r="W834" s="99"/>
      <c r="X834" s="99"/>
      <c r="Y834" s="96" t="s">
        <v>61</v>
      </c>
      <c r="Z834" s="96"/>
      <c r="AA834" s="96"/>
      <c r="AB834" s="96"/>
      <c r="AC834" s="94" t="s">
        <v>1448</v>
      </c>
      <c r="AD834" s="130" t="s">
        <v>1449</v>
      </c>
      <c r="AE834" s="124">
        <v>44166</v>
      </c>
      <c r="AF834" s="94" t="s">
        <v>56</v>
      </c>
    </row>
    <row r="835" spans="1:32" x14ac:dyDescent="0.3">
      <c r="A835" s="94" t="s">
        <v>1966</v>
      </c>
      <c r="B835" s="94" t="s">
        <v>7362</v>
      </c>
      <c r="D835" s="94" t="s">
        <v>49</v>
      </c>
      <c r="E835" s="94" t="s">
        <v>1659</v>
      </c>
      <c r="F835" s="94" t="s">
        <v>1775</v>
      </c>
      <c r="G835" s="94" t="s">
        <v>1775</v>
      </c>
      <c r="H835" s="96"/>
      <c r="I835" s="95" t="s">
        <v>1965</v>
      </c>
      <c r="J835" s="95" t="s">
        <v>52</v>
      </c>
      <c r="K835" s="95">
        <v>0</v>
      </c>
      <c r="L835" s="94" t="str">
        <f t="shared" si="48"/>
        <v>S-Sup--D63-Gen-0</v>
      </c>
      <c r="M835" s="94" t="s">
        <v>1966</v>
      </c>
      <c r="N835" s="94" t="s">
        <v>0</v>
      </c>
      <c r="O835" s="96">
        <v>1</v>
      </c>
      <c r="P835" s="96">
        <v>50</v>
      </c>
      <c r="Q835" s="123">
        <f t="shared" si="47"/>
        <v>111.5975</v>
      </c>
      <c r="R835" s="97">
        <v>110</v>
      </c>
      <c r="S835" s="97">
        <f t="shared" si="49"/>
        <v>1.5974999999999999</v>
      </c>
      <c r="T835" s="96"/>
      <c r="U835" s="145">
        <v>300</v>
      </c>
      <c r="V835" s="96"/>
      <c r="W835" s="99"/>
      <c r="X835" s="99"/>
      <c r="Y835" s="96" t="s">
        <v>61</v>
      </c>
      <c r="Z835" s="96"/>
      <c r="AA835" s="96"/>
      <c r="AB835" s="96"/>
      <c r="AC835" s="94" t="s">
        <v>1448</v>
      </c>
      <c r="AD835" s="130" t="s">
        <v>1449</v>
      </c>
      <c r="AE835" s="124">
        <v>44166</v>
      </c>
      <c r="AF835" s="94" t="s">
        <v>56</v>
      </c>
    </row>
    <row r="836" spans="1:32" x14ac:dyDescent="0.3">
      <c r="A836" s="94" t="s">
        <v>1969</v>
      </c>
      <c r="B836" s="94" t="s">
        <v>7362</v>
      </c>
      <c r="D836" s="94" t="s">
        <v>49</v>
      </c>
      <c r="E836" s="94" t="s">
        <v>1659</v>
      </c>
      <c r="F836" s="94" t="s">
        <v>1775</v>
      </c>
      <c r="G836" s="94" t="s">
        <v>1775</v>
      </c>
      <c r="H836" s="96"/>
      <c r="I836" s="95" t="s">
        <v>1968</v>
      </c>
      <c r="J836" s="95" t="s">
        <v>52</v>
      </c>
      <c r="K836" s="95">
        <v>0</v>
      </c>
      <c r="L836" s="94" t="str">
        <f t="shared" si="48"/>
        <v>S-Sup--D66-Gen-0</v>
      </c>
      <c r="M836" s="94" t="s">
        <v>1969</v>
      </c>
      <c r="N836" s="94" t="s">
        <v>0</v>
      </c>
      <c r="O836" s="96">
        <v>1</v>
      </c>
      <c r="P836" s="96">
        <v>5.8</v>
      </c>
      <c r="Q836" s="123">
        <f t="shared" ref="Q836:Q899" si="50">SUM(R836:T836)</f>
        <v>14.185309999999999</v>
      </c>
      <c r="R836" s="97">
        <v>14</v>
      </c>
      <c r="S836" s="97">
        <f t="shared" si="49"/>
        <v>0.18530999999999997</v>
      </c>
      <c r="T836" s="96"/>
      <c r="U836" s="145">
        <v>300</v>
      </c>
      <c r="V836" s="96"/>
      <c r="W836" s="99"/>
      <c r="X836" s="99"/>
      <c r="Y836" s="96" t="s">
        <v>61</v>
      </c>
      <c r="Z836" s="96"/>
      <c r="AA836" s="96"/>
      <c r="AB836" s="96"/>
      <c r="AC836" s="94" t="s">
        <v>1448</v>
      </c>
      <c r="AD836" s="130" t="s">
        <v>1449</v>
      </c>
      <c r="AE836" s="124">
        <v>44228</v>
      </c>
      <c r="AF836" s="94" t="s">
        <v>56</v>
      </c>
    </row>
    <row r="837" spans="1:32" x14ac:dyDescent="0.3">
      <c r="A837" s="94" t="s">
        <v>1972</v>
      </c>
      <c r="B837" s="94" t="s">
        <v>7362</v>
      </c>
      <c r="D837" s="94" t="s">
        <v>49</v>
      </c>
      <c r="E837" s="94" t="s">
        <v>1659</v>
      </c>
      <c r="F837" s="94" t="s">
        <v>1775</v>
      </c>
      <c r="G837" s="94" t="s">
        <v>1775</v>
      </c>
      <c r="H837" s="96"/>
      <c r="I837" s="95" t="s">
        <v>1971</v>
      </c>
      <c r="J837" s="95" t="s">
        <v>52</v>
      </c>
      <c r="K837" s="95">
        <v>0</v>
      </c>
      <c r="L837" s="94" t="str">
        <f t="shared" si="48"/>
        <v>S-Sup--D70-Gen-0</v>
      </c>
      <c r="M837" s="94" t="s">
        <v>1972</v>
      </c>
      <c r="N837" s="94" t="s">
        <v>0</v>
      </c>
      <c r="O837" s="96">
        <v>1</v>
      </c>
      <c r="P837" s="96">
        <v>3.5</v>
      </c>
      <c r="Q837" s="123">
        <f t="shared" si="50"/>
        <v>8.5418249999999993</v>
      </c>
      <c r="R837" s="97">
        <v>8.43</v>
      </c>
      <c r="S837" s="97">
        <f t="shared" si="49"/>
        <v>0.11182500000000001</v>
      </c>
      <c r="T837" s="96"/>
      <c r="U837" s="145">
        <v>300</v>
      </c>
      <c r="V837" s="96"/>
      <c r="W837" s="99"/>
      <c r="X837" s="99"/>
      <c r="Y837" s="96" t="s">
        <v>61</v>
      </c>
      <c r="Z837" s="96"/>
      <c r="AA837" s="96"/>
      <c r="AB837" s="96"/>
      <c r="AC837" s="94" t="s">
        <v>1448</v>
      </c>
      <c r="AD837" s="130" t="s">
        <v>1449</v>
      </c>
      <c r="AE837" s="124">
        <v>44228</v>
      </c>
      <c r="AF837" s="94" t="s">
        <v>56</v>
      </c>
    </row>
    <row r="838" spans="1:32" x14ac:dyDescent="0.3">
      <c r="A838" s="94" t="s">
        <v>1975</v>
      </c>
      <c r="B838" s="94" t="s">
        <v>7362</v>
      </c>
      <c r="D838" s="94" t="s">
        <v>49</v>
      </c>
      <c r="E838" s="94" t="s">
        <v>1659</v>
      </c>
      <c r="F838" s="94" t="s">
        <v>1775</v>
      </c>
      <c r="G838" s="94" t="s">
        <v>1775</v>
      </c>
      <c r="H838" s="96"/>
      <c r="I838" s="95" t="s">
        <v>1974</v>
      </c>
      <c r="J838" s="95" t="s">
        <v>52</v>
      </c>
      <c r="K838" s="95">
        <v>0</v>
      </c>
      <c r="L838" s="94" t="str">
        <f t="shared" si="48"/>
        <v>S-Sup--D72-Gen-0</v>
      </c>
      <c r="M838" s="94" t="s">
        <v>1975</v>
      </c>
      <c r="N838" s="94" t="s">
        <v>0</v>
      </c>
      <c r="O838" s="96">
        <v>1</v>
      </c>
      <c r="P838" s="96">
        <v>38</v>
      </c>
      <c r="Q838" s="123">
        <f t="shared" si="50"/>
        <v>96.214100000000002</v>
      </c>
      <c r="R838" s="97">
        <v>95</v>
      </c>
      <c r="S838" s="97">
        <f t="shared" si="49"/>
        <v>1.2141</v>
      </c>
      <c r="T838" s="96"/>
      <c r="U838" s="145">
        <v>300</v>
      </c>
      <c r="V838" s="96"/>
      <c r="W838" s="99"/>
      <c r="X838" s="99"/>
      <c r="Y838" s="96" t="s">
        <v>61</v>
      </c>
      <c r="Z838" s="96"/>
      <c r="AA838" s="96"/>
      <c r="AB838" s="96"/>
      <c r="AC838" s="94" t="s">
        <v>1448</v>
      </c>
      <c r="AD838" s="130" t="s">
        <v>1449</v>
      </c>
      <c r="AE838" s="124">
        <v>44166</v>
      </c>
      <c r="AF838" s="94" t="s">
        <v>56</v>
      </c>
    </row>
    <row r="839" spans="1:32" x14ac:dyDescent="0.3">
      <c r="A839" s="94" t="s">
        <v>1978</v>
      </c>
      <c r="B839" s="94" t="s">
        <v>7362</v>
      </c>
      <c r="D839" s="94" t="s">
        <v>49</v>
      </c>
      <c r="E839" s="94" t="s">
        <v>1659</v>
      </c>
      <c r="F839" s="94" t="s">
        <v>1775</v>
      </c>
      <c r="G839" s="94" t="s">
        <v>1775</v>
      </c>
      <c r="H839" s="96"/>
      <c r="I839" s="95" t="s">
        <v>1977</v>
      </c>
      <c r="J839" s="95" t="s">
        <v>52</v>
      </c>
      <c r="K839" s="95">
        <v>0</v>
      </c>
      <c r="L839" s="94" t="str">
        <f t="shared" si="48"/>
        <v>S-Sup--D73-Gen-0</v>
      </c>
      <c r="M839" s="94" t="s">
        <v>1978</v>
      </c>
      <c r="N839" s="94" t="s">
        <v>0</v>
      </c>
      <c r="O839" s="96">
        <v>1</v>
      </c>
      <c r="P839" s="96">
        <v>35</v>
      </c>
      <c r="Q839" s="123">
        <f t="shared" si="50"/>
        <v>88.218249999999998</v>
      </c>
      <c r="R839" s="97">
        <v>87.1</v>
      </c>
      <c r="S839" s="97">
        <f t="shared" si="49"/>
        <v>1.1182500000000002</v>
      </c>
      <c r="T839" s="96"/>
      <c r="U839" s="145">
        <v>300</v>
      </c>
      <c r="V839" s="96"/>
      <c r="Y839" s="96" t="s">
        <v>61</v>
      </c>
      <c r="Z839" s="96"/>
      <c r="AA839" s="96"/>
      <c r="AB839" s="96"/>
      <c r="AD839" s="96" t="s">
        <v>268</v>
      </c>
      <c r="AE839" s="127">
        <v>44251</v>
      </c>
      <c r="AF839" s="94" t="s">
        <v>100</v>
      </c>
    </row>
    <row r="840" spans="1:32" x14ac:dyDescent="0.3">
      <c r="A840" s="94" t="s">
        <v>1981</v>
      </c>
      <c r="B840" s="94" t="s">
        <v>7362</v>
      </c>
      <c r="D840" s="94" t="s">
        <v>49</v>
      </c>
      <c r="E840" s="94" t="s">
        <v>1659</v>
      </c>
      <c r="F840" s="94" t="s">
        <v>1775</v>
      </c>
      <c r="G840" s="94" t="s">
        <v>1775</v>
      </c>
      <c r="H840" s="96"/>
      <c r="I840" s="95" t="s">
        <v>1980</v>
      </c>
      <c r="J840" s="95" t="s">
        <v>52</v>
      </c>
      <c r="K840" s="95">
        <v>0</v>
      </c>
      <c r="L840" s="94" t="str">
        <f t="shared" si="48"/>
        <v>S-Sup--D75-Gen-0</v>
      </c>
      <c r="M840" s="94" t="s">
        <v>1981</v>
      </c>
      <c r="N840" s="94" t="s">
        <v>0</v>
      </c>
      <c r="O840" s="96">
        <v>1</v>
      </c>
      <c r="P840" s="96">
        <v>27.5</v>
      </c>
      <c r="Q840" s="123">
        <f t="shared" si="50"/>
        <v>65.378625</v>
      </c>
      <c r="R840" s="97">
        <v>64.5</v>
      </c>
      <c r="S840" s="97">
        <f t="shared" si="49"/>
        <v>0.87862499999999999</v>
      </c>
      <c r="T840" s="96"/>
      <c r="U840" s="145">
        <v>300</v>
      </c>
      <c r="V840" s="96"/>
      <c r="Y840" s="96" t="s">
        <v>61</v>
      </c>
      <c r="Z840" s="96"/>
      <c r="AA840" s="96"/>
      <c r="AB840" s="96"/>
      <c r="AD840" s="96" t="s">
        <v>296</v>
      </c>
      <c r="AE840" s="127">
        <v>44251</v>
      </c>
      <c r="AF840" s="94" t="s">
        <v>56</v>
      </c>
    </row>
    <row r="841" spans="1:32" x14ac:dyDescent="0.3">
      <c r="A841" s="94" t="s">
        <v>1984</v>
      </c>
      <c r="B841" s="94" t="s">
        <v>7362</v>
      </c>
      <c r="D841" s="94" t="s">
        <v>49</v>
      </c>
      <c r="E841" s="94" t="s">
        <v>1659</v>
      </c>
      <c r="F841" s="94" t="s">
        <v>1775</v>
      </c>
      <c r="G841" s="94" t="s">
        <v>1775</v>
      </c>
      <c r="H841" s="96"/>
      <c r="I841" s="95" t="s">
        <v>1983</v>
      </c>
      <c r="J841" s="95" t="s">
        <v>52</v>
      </c>
      <c r="K841" s="95">
        <v>0</v>
      </c>
      <c r="L841" s="94" t="str">
        <f t="shared" si="48"/>
        <v>S-Sup--D76-Gen-0</v>
      </c>
      <c r="M841" s="94" t="s">
        <v>1984</v>
      </c>
      <c r="N841" s="94" t="s">
        <v>0</v>
      </c>
      <c r="O841" s="96">
        <v>1</v>
      </c>
      <c r="P841" s="96">
        <v>3.5</v>
      </c>
      <c r="Q841" s="123">
        <f t="shared" si="50"/>
        <v>8.591825</v>
      </c>
      <c r="R841" s="97">
        <v>8.48</v>
      </c>
      <c r="S841" s="97">
        <f t="shared" si="49"/>
        <v>0.11182500000000001</v>
      </c>
      <c r="T841" s="96"/>
      <c r="U841" s="145">
        <v>300</v>
      </c>
      <c r="V841" s="96"/>
      <c r="Y841" s="96" t="s">
        <v>61</v>
      </c>
      <c r="Z841" s="96"/>
      <c r="AA841" s="96"/>
      <c r="AB841" s="96"/>
      <c r="AD841" s="96" t="s">
        <v>712</v>
      </c>
      <c r="AE841" s="127">
        <v>44251</v>
      </c>
      <c r="AF841" s="94" t="s">
        <v>56</v>
      </c>
    </row>
    <row r="842" spans="1:32" x14ac:dyDescent="0.3">
      <c r="A842" s="94" t="s">
        <v>1987</v>
      </c>
      <c r="B842" s="94" t="s">
        <v>7362</v>
      </c>
      <c r="D842" s="94" t="s">
        <v>49</v>
      </c>
      <c r="E842" s="94" t="s">
        <v>1659</v>
      </c>
      <c r="F842" s="94" t="s">
        <v>1775</v>
      </c>
      <c r="G842" s="94" t="s">
        <v>1775</v>
      </c>
      <c r="H842" s="96"/>
      <c r="I842" s="95" t="s">
        <v>1986</v>
      </c>
      <c r="J842" s="95" t="s">
        <v>52</v>
      </c>
      <c r="K842" s="95">
        <v>0</v>
      </c>
      <c r="L842" s="94" t="str">
        <f t="shared" si="48"/>
        <v>S-Sup--D77-Gen-0</v>
      </c>
      <c r="M842" s="94" t="s">
        <v>1987</v>
      </c>
      <c r="N842" s="94" t="s">
        <v>0</v>
      </c>
      <c r="O842" s="96">
        <v>1</v>
      </c>
      <c r="P842" s="96">
        <v>7.5</v>
      </c>
      <c r="Q842" s="123">
        <f t="shared" si="50"/>
        <v>18.339625000000002</v>
      </c>
      <c r="R842" s="97">
        <v>18.100000000000001</v>
      </c>
      <c r="S842" s="97">
        <f t="shared" si="49"/>
        <v>0.239625</v>
      </c>
      <c r="T842" s="96"/>
      <c r="U842" s="145">
        <v>300</v>
      </c>
      <c r="V842" s="96"/>
      <c r="Y842" s="96" t="s">
        <v>61</v>
      </c>
      <c r="Z842" s="96"/>
      <c r="AA842" s="96"/>
      <c r="AB842" s="96"/>
      <c r="AD842" s="96" t="s">
        <v>740</v>
      </c>
      <c r="AE842" s="127">
        <v>44251</v>
      </c>
      <c r="AF842" s="94" t="s">
        <v>56</v>
      </c>
    </row>
    <row r="843" spans="1:32" x14ac:dyDescent="0.3">
      <c r="A843" s="94" t="s">
        <v>1990</v>
      </c>
      <c r="B843" s="94" t="s">
        <v>7362</v>
      </c>
      <c r="D843" s="94" t="s">
        <v>49</v>
      </c>
      <c r="E843" s="94" t="s">
        <v>1659</v>
      </c>
      <c r="F843" s="94" t="s">
        <v>1775</v>
      </c>
      <c r="G843" s="94" t="s">
        <v>1775</v>
      </c>
      <c r="H843" s="96"/>
      <c r="I843" s="95" t="s">
        <v>1989</v>
      </c>
      <c r="J843" s="95" t="s">
        <v>52</v>
      </c>
      <c r="K843" s="95">
        <v>0</v>
      </c>
      <c r="L843" s="94" t="str">
        <f t="shared" si="48"/>
        <v>S-Sup--D78-Gen-0</v>
      </c>
      <c r="M843" s="94" t="s">
        <v>1990</v>
      </c>
      <c r="N843" s="94" t="s">
        <v>0</v>
      </c>
      <c r="O843" s="96">
        <v>1</v>
      </c>
      <c r="P843" s="96">
        <v>7.5</v>
      </c>
      <c r="Q843" s="123">
        <f t="shared" si="50"/>
        <v>18.339625000000002</v>
      </c>
      <c r="R843" s="97">
        <v>18.100000000000001</v>
      </c>
      <c r="S843" s="97">
        <f t="shared" si="49"/>
        <v>0.239625</v>
      </c>
      <c r="T843" s="96"/>
      <c r="U843" s="145">
        <v>300</v>
      </c>
      <c r="V843" s="96"/>
      <c r="Y843" s="96" t="s">
        <v>61</v>
      </c>
      <c r="Z843" s="96"/>
      <c r="AA843" s="96"/>
      <c r="AB843" s="96"/>
      <c r="AD843" s="96" t="s">
        <v>760</v>
      </c>
      <c r="AE843" s="127">
        <v>44251</v>
      </c>
      <c r="AF843" s="94" t="s">
        <v>56</v>
      </c>
    </row>
    <row r="844" spans="1:32" x14ac:dyDescent="0.3">
      <c r="A844" s="94" t="s">
        <v>1993</v>
      </c>
      <c r="B844" s="94" t="s">
        <v>7362</v>
      </c>
      <c r="D844" s="94" t="s">
        <v>49</v>
      </c>
      <c r="E844" s="94" t="s">
        <v>1659</v>
      </c>
      <c r="F844" s="94" t="s">
        <v>1775</v>
      </c>
      <c r="G844" s="94" t="s">
        <v>1775</v>
      </c>
      <c r="H844" s="96"/>
      <c r="I844" s="95" t="s">
        <v>1992</v>
      </c>
      <c r="J844" s="95" t="s">
        <v>52</v>
      </c>
      <c r="K844" s="95">
        <v>0</v>
      </c>
      <c r="L844" s="94" t="str">
        <f t="shared" si="48"/>
        <v>S-Sup--D79-Gen-0</v>
      </c>
      <c r="M844" s="94" t="s">
        <v>1993</v>
      </c>
      <c r="N844" s="94" t="s">
        <v>0</v>
      </c>
      <c r="O844" s="96">
        <v>1</v>
      </c>
      <c r="P844" s="96">
        <v>36.5</v>
      </c>
      <c r="Q844" s="123">
        <f t="shared" si="50"/>
        <v>92.166174999999996</v>
      </c>
      <c r="R844" s="97">
        <v>91</v>
      </c>
      <c r="S844" s="97">
        <f t="shared" si="49"/>
        <v>1.166175</v>
      </c>
      <c r="T844" s="96"/>
      <c r="U844" s="145">
        <v>300</v>
      </c>
      <c r="V844" s="96"/>
      <c r="Y844" s="96" t="s">
        <v>61</v>
      </c>
      <c r="Z844" s="96"/>
      <c r="AA844" s="96"/>
      <c r="AB844" s="96"/>
      <c r="AD844" s="96" t="s">
        <v>764</v>
      </c>
      <c r="AE844" s="127">
        <v>44251</v>
      </c>
      <c r="AF844" s="94" t="s">
        <v>56</v>
      </c>
    </row>
    <row r="845" spans="1:32" x14ac:dyDescent="0.3">
      <c r="A845" s="94" t="s">
        <v>1996</v>
      </c>
      <c r="B845" s="94" t="s">
        <v>7362</v>
      </c>
      <c r="D845" s="94" t="s">
        <v>49</v>
      </c>
      <c r="E845" s="94" t="s">
        <v>1659</v>
      </c>
      <c r="F845" s="94" t="s">
        <v>1775</v>
      </c>
      <c r="G845" s="94" t="s">
        <v>1775</v>
      </c>
      <c r="H845" s="96"/>
      <c r="I845" s="95" t="s">
        <v>1995</v>
      </c>
      <c r="J845" s="95" t="s">
        <v>52</v>
      </c>
      <c r="K845" s="95">
        <v>0</v>
      </c>
      <c r="L845" s="94" t="str">
        <f t="shared" si="48"/>
        <v>S-Sup--D90-Gen-0</v>
      </c>
      <c r="M845" s="94" t="s">
        <v>1996</v>
      </c>
      <c r="N845" s="94" t="s">
        <v>0</v>
      </c>
      <c r="O845" s="96">
        <v>1</v>
      </c>
      <c r="P845" s="96">
        <v>4.5</v>
      </c>
      <c r="Q845" s="123">
        <f t="shared" si="50"/>
        <v>10.243774999999999</v>
      </c>
      <c r="R845" s="97">
        <v>10.1</v>
      </c>
      <c r="S845" s="97">
        <f t="shared" si="49"/>
        <v>0.14377499999999999</v>
      </c>
      <c r="T845" s="96"/>
      <c r="U845" s="145">
        <v>300</v>
      </c>
      <c r="V845" s="96"/>
      <c r="Y845" s="96" t="s">
        <v>61</v>
      </c>
      <c r="Z845" s="96"/>
      <c r="AA845" s="96"/>
      <c r="AB845" s="96"/>
      <c r="AD845" s="96" t="s">
        <v>780</v>
      </c>
      <c r="AE845" s="127">
        <v>44251</v>
      </c>
      <c r="AF845" s="94" t="s">
        <v>56</v>
      </c>
    </row>
    <row r="846" spans="1:32" x14ac:dyDescent="0.3">
      <c r="A846" s="94" t="s">
        <v>1999</v>
      </c>
      <c r="B846" s="94" t="s">
        <v>7362</v>
      </c>
      <c r="D846" s="94" t="s">
        <v>49</v>
      </c>
      <c r="E846" s="94" t="s">
        <v>1659</v>
      </c>
      <c r="F846" s="94" t="s">
        <v>1775</v>
      </c>
      <c r="G846" s="94" t="s">
        <v>1775</v>
      </c>
      <c r="H846" s="96"/>
      <c r="I846" s="95" t="s">
        <v>1998</v>
      </c>
      <c r="J846" s="95" t="s">
        <v>52</v>
      </c>
      <c r="K846" s="95">
        <v>0</v>
      </c>
      <c r="L846" s="94" t="str">
        <f t="shared" si="48"/>
        <v>S-Sup--D91-Gen-0</v>
      </c>
      <c r="M846" s="94" t="s">
        <v>1999</v>
      </c>
      <c r="N846" s="94" t="s">
        <v>0</v>
      </c>
      <c r="O846" s="96">
        <v>1</v>
      </c>
      <c r="P846" s="96">
        <v>0.5</v>
      </c>
      <c r="Q846" s="123">
        <f t="shared" si="50"/>
        <v>1.165975</v>
      </c>
      <c r="R846" s="97">
        <v>1.1499999999999999</v>
      </c>
      <c r="S846" s="97">
        <f t="shared" si="49"/>
        <v>1.5975E-2</v>
      </c>
      <c r="T846" s="96"/>
      <c r="U846" s="145">
        <v>300</v>
      </c>
      <c r="V846" s="96"/>
      <c r="Y846" s="96" t="s">
        <v>61</v>
      </c>
      <c r="Z846" s="96"/>
      <c r="AA846" s="96"/>
      <c r="AB846" s="96"/>
      <c r="AD846" s="96" t="s">
        <v>787</v>
      </c>
      <c r="AE846" s="127">
        <v>44251</v>
      </c>
      <c r="AF846" s="94" t="s">
        <v>56</v>
      </c>
    </row>
    <row r="847" spans="1:32" x14ac:dyDescent="0.3">
      <c r="A847" s="94" t="s">
        <v>2003</v>
      </c>
      <c r="B847" s="94" t="s">
        <v>7362</v>
      </c>
      <c r="D847" s="94" t="s">
        <v>49</v>
      </c>
      <c r="E847" s="94" t="s">
        <v>1659</v>
      </c>
      <c r="F847" s="94" t="s">
        <v>1775</v>
      </c>
      <c r="G847" s="94" t="s">
        <v>1775</v>
      </c>
      <c r="H847" s="96" t="s">
        <v>2001</v>
      </c>
      <c r="I847" s="95" t="s">
        <v>2002</v>
      </c>
      <c r="J847" s="95" t="s">
        <v>52</v>
      </c>
      <c r="K847" s="95">
        <v>0</v>
      </c>
      <c r="L847" s="94" t="str">
        <f t="shared" si="48"/>
        <v>S-Sup-GBM-D33-Gen-0</v>
      </c>
      <c r="M847" s="94" t="s">
        <v>2003</v>
      </c>
      <c r="N847" s="94" t="s">
        <v>0</v>
      </c>
      <c r="O847" s="96">
        <v>1</v>
      </c>
      <c r="P847" s="96">
        <v>491</v>
      </c>
      <c r="Q847" s="123">
        <f t="shared" si="50"/>
        <v>1115.6874499999999</v>
      </c>
      <c r="R847" s="97">
        <v>1100</v>
      </c>
      <c r="S847" s="97">
        <f t="shared" si="49"/>
        <v>15.68745</v>
      </c>
      <c r="T847" s="96"/>
      <c r="U847" s="145">
        <v>300</v>
      </c>
      <c r="V847" s="96"/>
      <c r="Y847" s="96" t="s">
        <v>61</v>
      </c>
      <c r="Z847" s="96"/>
      <c r="AA847" s="96"/>
      <c r="AB847" s="96"/>
      <c r="AD847" s="96" t="s">
        <v>820</v>
      </c>
      <c r="AE847" s="127">
        <v>44251</v>
      </c>
      <c r="AF847" s="94" t="s">
        <v>56</v>
      </c>
    </row>
    <row r="848" spans="1:32" x14ac:dyDescent="0.3">
      <c r="A848" s="94" t="s">
        <v>2007</v>
      </c>
      <c r="B848" s="94" t="s">
        <v>7362</v>
      </c>
      <c r="D848" s="94" t="s">
        <v>49</v>
      </c>
      <c r="E848" s="94" t="s">
        <v>1659</v>
      </c>
      <c r="F848" s="94" t="s">
        <v>1775</v>
      </c>
      <c r="G848" s="94" t="s">
        <v>1775</v>
      </c>
      <c r="H848" s="96" t="s">
        <v>2005</v>
      </c>
      <c r="I848" s="95" t="s">
        <v>2006</v>
      </c>
      <c r="J848" s="95" t="s">
        <v>52</v>
      </c>
      <c r="K848" s="95">
        <v>0</v>
      </c>
      <c r="L848" s="94" t="str">
        <f t="shared" si="48"/>
        <v>S-Sup-GME-D33-Gen-0</v>
      </c>
      <c r="M848" s="94" t="s">
        <v>2007</v>
      </c>
      <c r="N848" s="94" t="s">
        <v>0</v>
      </c>
      <c r="O848" s="96">
        <v>1</v>
      </c>
      <c r="P848" s="96">
        <v>488</v>
      </c>
      <c r="Q848" s="123">
        <f t="shared" si="50"/>
        <v>1105.5916</v>
      </c>
      <c r="R848" s="97">
        <v>1090</v>
      </c>
      <c r="S848" s="97">
        <f t="shared" si="49"/>
        <v>15.5916</v>
      </c>
      <c r="T848" s="96"/>
      <c r="U848" s="145">
        <v>300</v>
      </c>
      <c r="V848" s="96"/>
      <c r="Y848" s="96" t="s">
        <v>61</v>
      </c>
      <c r="Z848" s="96"/>
      <c r="AA848" s="96"/>
      <c r="AB848" s="96"/>
      <c r="AD848" s="96" t="s">
        <v>859</v>
      </c>
      <c r="AE848" s="127">
        <v>44251</v>
      </c>
      <c r="AF848" s="94" t="s">
        <v>56</v>
      </c>
    </row>
    <row r="849" spans="1:32" x14ac:dyDescent="0.3">
      <c r="A849" s="94" t="s">
        <v>2011</v>
      </c>
      <c r="B849" s="94" t="s">
        <v>7362</v>
      </c>
      <c r="D849" s="94" t="s">
        <v>49</v>
      </c>
      <c r="E849" s="94" t="s">
        <v>1659</v>
      </c>
      <c r="F849" s="94" t="s">
        <v>1775</v>
      </c>
      <c r="G849" s="94" t="s">
        <v>1775</v>
      </c>
      <c r="H849" s="96" t="s">
        <v>2009</v>
      </c>
      <c r="I849" s="95" t="s">
        <v>2010</v>
      </c>
      <c r="J849" s="95" t="s">
        <v>52</v>
      </c>
      <c r="K849" s="95">
        <v>0</v>
      </c>
      <c r="L849" s="94" t="str">
        <f t="shared" si="48"/>
        <v>S-Sup-LBU-D33-Gen-0</v>
      </c>
      <c r="M849" s="94" t="s">
        <v>2011</v>
      </c>
      <c r="N849" s="94" t="s">
        <v>0</v>
      </c>
      <c r="O849" s="96">
        <v>1</v>
      </c>
      <c r="P849" s="96">
        <v>1230</v>
      </c>
      <c r="Q849" s="123">
        <f t="shared" si="50"/>
        <v>2789.2984999999999</v>
      </c>
      <c r="R849" s="97">
        <v>2750</v>
      </c>
      <c r="S849" s="97">
        <f t="shared" si="49"/>
        <v>39.298499999999997</v>
      </c>
      <c r="T849" s="96"/>
      <c r="U849" s="145">
        <v>300</v>
      </c>
      <c r="V849" s="96"/>
      <c r="Y849" s="96" t="s">
        <v>61</v>
      </c>
      <c r="Z849" s="96"/>
      <c r="AA849" s="96"/>
      <c r="AB849" s="96"/>
      <c r="AD849" s="96" t="s">
        <v>1519</v>
      </c>
      <c r="AE849" s="127">
        <v>44251</v>
      </c>
      <c r="AF849" s="94" t="s">
        <v>56</v>
      </c>
    </row>
    <row r="850" spans="1:32" x14ac:dyDescent="0.3">
      <c r="A850" s="94" t="s">
        <v>2015</v>
      </c>
      <c r="B850" s="94" t="s">
        <v>7362</v>
      </c>
      <c r="D850" s="94" t="s">
        <v>49</v>
      </c>
      <c r="E850" s="94" t="s">
        <v>1659</v>
      </c>
      <c r="F850" s="94" t="s">
        <v>1775</v>
      </c>
      <c r="G850" s="94" t="s">
        <v>1775</v>
      </c>
      <c r="H850" s="96" t="s">
        <v>2013</v>
      </c>
      <c r="I850" s="95" t="s">
        <v>2014</v>
      </c>
      <c r="J850" s="95" t="s">
        <v>52</v>
      </c>
      <c r="K850" s="95">
        <v>0</v>
      </c>
      <c r="L850" s="94" t="str">
        <f t="shared" si="48"/>
        <v>S-Sup-LTU-D33-Gen-0</v>
      </c>
      <c r="M850" s="94" t="s">
        <v>2015</v>
      </c>
      <c r="N850" s="94" t="s">
        <v>0</v>
      </c>
      <c r="O850" s="96">
        <v>1</v>
      </c>
      <c r="P850" s="96">
        <v>420</v>
      </c>
      <c r="Q850" s="123">
        <f t="shared" si="50"/>
        <v>945.41899999999998</v>
      </c>
      <c r="R850" s="97">
        <v>932</v>
      </c>
      <c r="S850" s="97">
        <f t="shared" si="49"/>
        <v>13.419</v>
      </c>
      <c r="T850" s="96"/>
      <c r="U850" s="145">
        <v>300</v>
      </c>
      <c r="V850" s="96"/>
      <c r="Y850" s="96" t="s">
        <v>61</v>
      </c>
      <c r="Z850" s="96"/>
      <c r="AA850" s="96"/>
      <c r="AB850" s="96"/>
      <c r="AD850" s="96" t="s">
        <v>833</v>
      </c>
      <c r="AE850" s="127">
        <v>44251</v>
      </c>
      <c r="AF850" s="94" t="s">
        <v>56</v>
      </c>
    </row>
    <row r="851" spans="1:32" x14ac:dyDescent="0.3">
      <c r="A851" s="94" t="s">
        <v>2019</v>
      </c>
      <c r="B851" s="94" t="s">
        <v>7362</v>
      </c>
      <c r="D851" s="94" t="s">
        <v>49</v>
      </c>
      <c r="E851" s="94" t="s">
        <v>1659</v>
      </c>
      <c r="F851" s="94" t="s">
        <v>1775</v>
      </c>
      <c r="G851" s="94" t="s">
        <v>1775</v>
      </c>
      <c r="H851" s="96" t="s">
        <v>2017</v>
      </c>
      <c r="I851" s="95" t="s">
        <v>2018</v>
      </c>
      <c r="J851" s="95" t="s">
        <v>52</v>
      </c>
      <c r="K851" s="95">
        <v>0</v>
      </c>
      <c r="L851" s="94" t="str">
        <f t="shared" si="48"/>
        <v>S-Sup-Mounti-D21-Gen-0</v>
      </c>
      <c r="M851" s="94" t="s">
        <v>2019</v>
      </c>
      <c r="N851" s="94" t="s">
        <v>0</v>
      </c>
      <c r="O851" s="96">
        <v>1</v>
      </c>
      <c r="P851" s="96">
        <v>1.5</v>
      </c>
      <c r="Q851" s="123">
        <f t="shared" si="50"/>
        <v>3.5179250000000004</v>
      </c>
      <c r="R851" s="97">
        <v>3.47</v>
      </c>
      <c r="S851" s="97">
        <f t="shared" si="49"/>
        <v>4.7925000000000002E-2</v>
      </c>
      <c r="T851" s="96"/>
      <c r="U851" s="145">
        <v>300</v>
      </c>
      <c r="V851" s="96"/>
      <c r="Y851" s="96" t="s">
        <v>61</v>
      </c>
      <c r="Z851" s="96"/>
      <c r="AA851" s="96"/>
      <c r="AB851" s="96"/>
      <c r="AD851" s="96" t="s">
        <v>942</v>
      </c>
      <c r="AE851" s="127">
        <v>44251</v>
      </c>
      <c r="AF851" s="94" t="s">
        <v>56</v>
      </c>
    </row>
    <row r="852" spans="1:32" x14ac:dyDescent="0.3">
      <c r="A852" s="94" t="s">
        <v>2023</v>
      </c>
      <c r="B852" s="94" t="s">
        <v>7362</v>
      </c>
      <c r="D852" s="94" t="s">
        <v>49</v>
      </c>
      <c r="E852" s="94" t="s">
        <v>1659</v>
      </c>
      <c r="F852" s="94" t="s">
        <v>1775</v>
      </c>
      <c r="G852" s="94" t="s">
        <v>1775</v>
      </c>
      <c r="H852" s="96" t="s">
        <v>2021</v>
      </c>
      <c r="I852" s="95" t="s">
        <v>2022</v>
      </c>
      <c r="J852" s="95" t="s">
        <v>52</v>
      </c>
      <c r="K852" s="95">
        <v>0</v>
      </c>
      <c r="L852" s="94" t="str">
        <f t="shared" si="48"/>
        <v>S-Sup-PGE-D34-Gen-0</v>
      </c>
      <c r="M852" s="94" t="s">
        <v>2023</v>
      </c>
      <c r="N852" s="94" t="s">
        <v>0</v>
      </c>
      <c r="O852" s="96">
        <v>1</v>
      </c>
      <c r="P852" s="96">
        <v>670</v>
      </c>
      <c r="Q852" s="123">
        <f t="shared" si="50"/>
        <v>1521.4065000000001</v>
      </c>
      <c r="R852" s="97">
        <v>1500</v>
      </c>
      <c r="S852" s="97">
        <f t="shared" si="49"/>
        <v>21.406500000000001</v>
      </c>
      <c r="T852" s="96"/>
      <c r="U852" s="145">
        <v>300</v>
      </c>
      <c r="V852" s="96"/>
      <c r="Y852" s="96" t="s">
        <v>61</v>
      </c>
      <c r="Z852" s="96"/>
      <c r="AA852" s="96"/>
      <c r="AB852" s="96"/>
      <c r="AD852" s="96" t="s">
        <v>275</v>
      </c>
      <c r="AE852" s="127">
        <v>44251</v>
      </c>
      <c r="AF852" s="94" t="s">
        <v>56</v>
      </c>
    </row>
    <row r="853" spans="1:32" x14ac:dyDescent="0.3">
      <c r="A853" s="94" t="s">
        <v>2027</v>
      </c>
      <c r="B853" s="94" t="s">
        <v>7362</v>
      </c>
      <c r="D853" s="94" t="s">
        <v>49</v>
      </c>
      <c r="E853" s="94" t="s">
        <v>1659</v>
      </c>
      <c r="F853" s="94" t="s">
        <v>1775</v>
      </c>
      <c r="G853" s="94" t="s">
        <v>1775</v>
      </c>
      <c r="H853" s="96" t="s">
        <v>2025</v>
      </c>
      <c r="I853" s="95" t="s">
        <v>2026</v>
      </c>
      <c r="J853" s="95" t="s">
        <v>52</v>
      </c>
      <c r="K853" s="95">
        <v>0</v>
      </c>
      <c r="L853" s="94" t="str">
        <f t="shared" si="48"/>
        <v>S-Sup-PGM-D34-Gen-0</v>
      </c>
      <c r="M853" s="94" t="s">
        <v>2027</v>
      </c>
      <c r="N853" s="94" t="s">
        <v>0</v>
      </c>
      <c r="O853" s="96">
        <v>1</v>
      </c>
      <c r="P853" s="96">
        <v>818</v>
      </c>
      <c r="Q853" s="123">
        <f t="shared" si="50"/>
        <v>1866.1351</v>
      </c>
      <c r="R853" s="97">
        <v>1840</v>
      </c>
      <c r="S853" s="97">
        <f t="shared" si="49"/>
        <v>26.135099999999998</v>
      </c>
      <c r="T853" s="96"/>
      <c r="U853" s="145">
        <v>300</v>
      </c>
      <c r="V853" s="96"/>
      <c r="Y853" s="96" t="s">
        <v>61</v>
      </c>
      <c r="Z853" s="96"/>
      <c r="AA853" s="96"/>
      <c r="AB853" s="96"/>
      <c r="AD853" s="96" t="s">
        <v>278</v>
      </c>
      <c r="AE853" s="127">
        <v>44251</v>
      </c>
      <c r="AF853" s="94" t="s">
        <v>56</v>
      </c>
    </row>
    <row r="854" spans="1:32" x14ac:dyDescent="0.3">
      <c r="A854" s="94" t="s">
        <v>2029</v>
      </c>
      <c r="B854" s="94" t="s">
        <v>7362</v>
      </c>
      <c r="D854" s="94" t="s">
        <v>49</v>
      </c>
      <c r="E854" s="94" t="s">
        <v>1659</v>
      </c>
      <c r="F854" s="94" t="s">
        <v>1775</v>
      </c>
      <c r="G854" s="94" t="s">
        <v>1775</v>
      </c>
      <c r="H854" s="94" t="s">
        <v>26</v>
      </c>
      <c r="I854" s="95" t="s">
        <v>1454</v>
      </c>
      <c r="J854" s="95" t="s">
        <v>52</v>
      </c>
      <c r="K854" s="95">
        <v>0</v>
      </c>
      <c r="L854" s="94" t="str">
        <f t="shared" si="48"/>
        <v>S-Sup-Plate-D10-Gen-0</v>
      </c>
      <c r="M854" s="94" t="s">
        <v>2029</v>
      </c>
      <c r="N854" s="94" t="s">
        <v>0</v>
      </c>
      <c r="O854" s="96">
        <v>1</v>
      </c>
      <c r="P854" s="96">
        <v>11</v>
      </c>
      <c r="Q854" s="123">
        <f t="shared" si="50"/>
        <v>25.151450000000001</v>
      </c>
      <c r="R854" s="97">
        <v>24.8</v>
      </c>
      <c r="S854" s="97">
        <f t="shared" si="49"/>
        <v>0.35144999999999998</v>
      </c>
      <c r="T854" s="96"/>
      <c r="U854" s="145">
        <v>300</v>
      </c>
      <c r="V854" s="96"/>
      <c r="Y854" s="96" t="s">
        <v>61</v>
      </c>
      <c r="Z854" s="96"/>
      <c r="AA854" s="96"/>
      <c r="AB854" s="96"/>
      <c r="AD854" s="96" t="s">
        <v>282</v>
      </c>
      <c r="AE854" s="127">
        <v>44251</v>
      </c>
      <c r="AF854" s="94" t="s">
        <v>56</v>
      </c>
    </row>
    <row r="855" spans="1:32" x14ac:dyDescent="0.3">
      <c r="A855" s="94" t="s">
        <v>2032</v>
      </c>
      <c r="B855" s="94" t="s">
        <v>7362</v>
      </c>
      <c r="D855" s="94" t="s">
        <v>49</v>
      </c>
      <c r="E855" s="94" t="s">
        <v>1659</v>
      </c>
      <c r="F855" s="94" t="s">
        <v>1775</v>
      </c>
      <c r="G855" s="94" t="s">
        <v>1775</v>
      </c>
      <c r="H855" s="94" t="s">
        <v>26</v>
      </c>
      <c r="I855" s="95" t="s">
        <v>2031</v>
      </c>
      <c r="J855" s="95" t="s">
        <v>52</v>
      </c>
      <c r="K855" s="95">
        <v>0</v>
      </c>
      <c r="L855" s="94" t="str">
        <f t="shared" si="48"/>
        <v>S-Sup-Plate-D11-Gen-0</v>
      </c>
      <c r="M855" s="94" t="s">
        <v>2032</v>
      </c>
      <c r="N855" s="94" t="s">
        <v>0</v>
      </c>
      <c r="O855" s="96">
        <v>1</v>
      </c>
      <c r="P855" s="96">
        <v>36</v>
      </c>
      <c r="Q855" s="123">
        <f t="shared" si="50"/>
        <v>81.150199999999998</v>
      </c>
      <c r="R855" s="97">
        <v>80</v>
      </c>
      <c r="S855" s="97">
        <f t="shared" si="49"/>
        <v>1.1501999999999999</v>
      </c>
      <c r="T855" s="96"/>
      <c r="U855" s="145">
        <v>300</v>
      </c>
      <c r="V855" s="96"/>
      <c r="Y855" s="96" t="s">
        <v>61</v>
      </c>
      <c r="Z855" s="96"/>
      <c r="AA855" s="96"/>
      <c r="AB855" s="96"/>
      <c r="AD855" s="96" t="s">
        <v>285</v>
      </c>
      <c r="AE855" s="127">
        <v>44251</v>
      </c>
      <c r="AF855" s="94" t="s">
        <v>56</v>
      </c>
    </row>
    <row r="856" spans="1:32" x14ac:dyDescent="0.3">
      <c r="A856" s="94" t="s">
        <v>2035</v>
      </c>
      <c r="B856" s="94" t="s">
        <v>7362</v>
      </c>
      <c r="D856" s="94" t="s">
        <v>49</v>
      </c>
      <c r="E856" s="94" t="s">
        <v>1659</v>
      </c>
      <c r="F856" s="94" t="s">
        <v>1775</v>
      </c>
      <c r="G856" s="94" t="s">
        <v>1775</v>
      </c>
      <c r="H856" s="94" t="s">
        <v>26</v>
      </c>
      <c r="I856" s="95" t="s">
        <v>2034</v>
      </c>
      <c r="J856" s="95" t="s">
        <v>52</v>
      </c>
      <c r="K856" s="95">
        <v>0</v>
      </c>
      <c r="L856" s="94" t="str">
        <f t="shared" si="48"/>
        <v>S-Sup-Plate-D12-Gen-0</v>
      </c>
      <c r="M856" s="94" t="s">
        <v>2035</v>
      </c>
      <c r="N856" s="94" t="s">
        <v>0</v>
      </c>
      <c r="O856" s="96">
        <v>1</v>
      </c>
      <c r="P856" s="96">
        <v>36</v>
      </c>
      <c r="Q856" s="123">
        <f t="shared" si="50"/>
        <v>81.150199999999998</v>
      </c>
      <c r="R856" s="97">
        <v>80</v>
      </c>
      <c r="S856" s="97">
        <f t="shared" si="49"/>
        <v>1.1501999999999999</v>
      </c>
      <c r="T856" s="96"/>
      <c r="U856" s="145">
        <v>300</v>
      </c>
      <c r="V856" s="96"/>
      <c r="Y856" s="96" t="s">
        <v>61</v>
      </c>
      <c r="Z856" s="96"/>
      <c r="AA856" s="96"/>
      <c r="AB856" s="96"/>
      <c r="AD856" s="96" t="s">
        <v>288</v>
      </c>
      <c r="AE856" s="127">
        <v>44251</v>
      </c>
      <c r="AF856" s="94" t="s">
        <v>56</v>
      </c>
    </row>
    <row r="857" spans="1:32" x14ac:dyDescent="0.3">
      <c r="A857" s="94" t="s">
        <v>2038</v>
      </c>
      <c r="B857" s="94" t="s">
        <v>7362</v>
      </c>
      <c r="D857" s="94" t="s">
        <v>49</v>
      </c>
      <c r="E857" s="94" t="s">
        <v>1659</v>
      </c>
      <c r="F857" s="94" t="s">
        <v>1775</v>
      </c>
      <c r="G857" s="94" t="s">
        <v>1775</v>
      </c>
      <c r="H857" s="94" t="s">
        <v>26</v>
      </c>
      <c r="I857" s="95" t="s">
        <v>2037</v>
      </c>
      <c r="J857" s="95" t="s">
        <v>52</v>
      </c>
      <c r="K857" s="95">
        <v>0</v>
      </c>
      <c r="L857" s="94" t="str">
        <f t="shared" si="48"/>
        <v>S-Sup-Plate-D13-Gen-0</v>
      </c>
      <c r="M857" s="94" t="s">
        <v>2038</v>
      </c>
      <c r="N857" s="94" t="s">
        <v>0</v>
      </c>
      <c r="O857" s="96">
        <v>1</v>
      </c>
      <c r="P857" s="96">
        <v>11</v>
      </c>
      <c r="Q857" s="123">
        <f t="shared" si="50"/>
        <v>25.151450000000001</v>
      </c>
      <c r="R857" s="97">
        <v>24.8</v>
      </c>
      <c r="S857" s="97">
        <f t="shared" si="49"/>
        <v>0.35144999999999998</v>
      </c>
      <c r="T857" s="96"/>
      <c r="U857" s="145">
        <v>300</v>
      </c>
      <c r="V857" s="96"/>
      <c r="Y857" s="96" t="s">
        <v>61</v>
      </c>
      <c r="Z857" s="96"/>
      <c r="AA857" s="96"/>
      <c r="AB857" s="96"/>
      <c r="AD857" s="96" t="s">
        <v>290</v>
      </c>
      <c r="AE857" s="127">
        <v>44251</v>
      </c>
      <c r="AF857" s="94" t="s">
        <v>56</v>
      </c>
    </row>
    <row r="858" spans="1:32" x14ac:dyDescent="0.3">
      <c r="A858" s="94" t="s">
        <v>2041</v>
      </c>
      <c r="B858" s="94" t="s">
        <v>7362</v>
      </c>
      <c r="D858" s="94" t="s">
        <v>49</v>
      </c>
      <c r="E858" s="94" t="s">
        <v>1659</v>
      </c>
      <c r="F858" s="94" t="s">
        <v>1775</v>
      </c>
      <c r="G858" s="94" t="s">
        <v>1775</v>
      </c>
      <c r="H858" s="94" t="s">
        <v>26</v>
      </c>
      <c r="I858" s="95" t="s">
        <v>2040</v>
      </c>
      <c r="J858" s="95" t="s">
        <v>52</v>
      </c>
      <c r="K858" s="95">
        <v>0</v>
      </c>
      <c r="L858" s="94" t="str">
        <f t="shared" si="48"/>
        <v>S-Sup-Plate-D14-Gen-0</v>
      </c>
      <c r="M858" s="94" t="s">
        <v>2041</v>
      </c>
      <c r="N858" s="94" t="s">
        <v>0</v>
      </c>
      <c r="O858" s="96">
        <v>1</v>
      </c>
      <c r="P858" s="96">
        <v>39</v>
      </c>
      <c r="Q858" s="123">
        <f t="shared" si="50"/>
        <v>87.846049999999991</v>
      </c>
      <c r="R858" s="97">
        <v>86.6</v>
      </c>
      <c r="S858" s="97">
        <f t="shared" si="49"/>
        <v>1.2460499999999999</v>
      </c>
      <c r="T858" s="96"/>
      <c r="U858" s="145">
        <v>300</v>
      </c>
      <c r="V858" s="96"/>
      <c r="Y858" s="96" t="s">
        <v>61</v>
      </c>
      <c r="Z858" s="96"/>
      <c r="AA858" s="96"/>
      <c r="AB858" s="96"/>
      <c r="AD858" s="96" t="s">
        <v>293</v>
      </c>
      <c r="AE858" s="127">
        <v>44251</v>
      </c>
      <c r="AF858" s="94" t="s">
        <v>56</v>
      </c>
    </row>
    <row r="859" spans="1:32" x14ac:dyDescent="0.3">
      <c r="A859" s="94" t="s">
        <v>2045</v>
      </c>
      <c r="B859" s="94" t="s">
        <v>7362</v>
      </c>
      <c r="D859" s="94" t="s">
        <v>49</v>
      </c>
      <c r="E859" s="94" t="s">
        <v>1659</v>
      </c>
      <c r="F859" s="94" t="s">
        <v>1775</v>
      </c>
      <c r="G859" s="94" t="s">
        <v>1775</v>
      </c>
      <c r="H859" s="94" t="s">
        <v>2043</v>
      </c>
      <c r="I859" s="95" t="s">
        <v>2044</v>
      </c>
      <c r="J859" s="95" t="s">
        <v>52</v>
      </c>
      <c r="K859" s="95">
        <v>0</v>
      </c>
      <c r="L859" s="94" t="str">
        <f t="shared" si="48"/>
        <v>S-Sup-RHS-D28-Gen-0</v>
      </c>
      <c r="M859" s="94" t="s">
        <v>2045</v>
      </c>
      <c r="N859" s="94" t="s">
        <v>0</v>
      </c>
      <c r="O859" s="96">
        <v>1</v>
      </c>
      <c r="P859" s="96">
        <v>38</v>
      </c>
      <c r="Q859" s="123">
        <f t="shared" si="50"/>
        <v>86.914100000000005</v>
      </c>
      <c r="R859" s="97">
        <v>85.7</v>
      </c>
      <c r="S859" s="97">
        <f t="shared" si="49"/>
        <v>1.2141</v>
      </c>
      <c r="T859" s="96"/>
      <c r="U859" s="145">
        <v>300</v>
      </c>
      <c r="V859" s="96"/>
      <c r="Y859" s="96" t="s">
        <v>61</v>
      </c>
      <c r="Z859" s="96"/>
      <c r="AA859" s="96"/>
      <c r="AB859" s="96"/>
      <c r="AD859" s="96" t="s">
        <v>1480</v>
      </c>
      <c r="AE859" s="127">
        <v>44251</v>
      </c>
      <c r="AF859" s="94" t="s">
        <v>56</v>
      </c>
    </row>
    <row r="860" spans="1:32" x14ac:dyDescent="0.3">
      <c r="A860" s="94" t="s">
        <v>2048</v>
      </c>
      <c r="B860" s="94" t="s">
        <v>7362</v>
      </c>
      <c r="D860" s="94" t="s">
        <v>49</v>
      </c>
      <c r="E860" s="94" t="s">
        <v>1659</v>
      </c>
      <c r="F860" s="94" t="s">
        <v>1775</v>
      </c>
      <c r="G860" s="94" t="s">
        <v>1775</v>
      </c>
      <c r="H860" s="96" t="s">
        <v>499</v>
      </c>
      <c r="I860" s="95" t="s">
        <v>2047</v>
      </c>
      <c r="J860" s="95" t="s">
        <v>52</v>
      </c>
      <c r="K860" s="95">
        <v>0</v>
      </c>
      <c r="L860" s="94" t="str">
        <f t="shared" si="48"/>
        <v>S-Sup-Spacer-D19-Gen-0</v>
      </c>
      <c r="M860" s="94" t="s">
        <v>2048</v>
      </c>
      <c r="N860" s="94" t="s">
        <v>0</v>
      </c>
      <c r="O860" s="96">
        <v>1</v>
      </c>
      <c r="P860" s="96">
        <v>11</v>
      </c>
      <c r="Q860" s="123">
        <f t="shared" si="50"/>
        <v>24.751449999999998</v>
      </c>
      <c r="R860" s="97">
        <v>24.4</v>
      </c>
      <c r="S860" s="97">
        <f t="shared" si="49"/>
        <v>0.35144999999999998</v>
      </c>
      <c r="T860" s="96"/>
      <c r="U860" s="145">
        <v>300</v>
      </c>
      <c r="V860" s="96"/>
      <c r="Y860" s="96" t="s">
        <v>61</v>
      </c>
      <c r="Z860" s="96"/>
      <c r="AA860" s="96"/>
      <c r="AB860" s="96"/>
      <c r="AD860" s="96" t="s">
        <v>1483</v>
      </c>
      <c r="AE860" s="127">
        <v>44251</v>
      </c>
      <c r="AF860" s="94" t="s">
        <v>56</v>
      </c>
    </row>
    <row r="861" spans="1:32" x14ac:dyDescent="0.3">
      <c r="A861" s="94" t="s">
        <v>2052</v>
      </c>
      <c r="B861" s="94" t="s">
        <v>7362</v>
      </c>
      <c r="D861" s="94" t="s">
        <v>49</v>
      </c>
      <c r="E861" s="94" t="s">
        <v>1659</v>
      </c>
      <c r="F861" s="94" t="s">
        <v>1775</v>
      </c>
      <c r="G861" s="94" t="s">
        <v>1775</v>
      </c>
      <c r="H861" s="96" t="s">
        <v>2050</v>
      </c>
      <c r="I861" s="95" t="s">
        <v>2051</v>
      </c>
      <c r="J861" s="95" t="s">
        <v>52</v>
      </c>
      <c r="K861" s="95">
        <v>0</v>
      </c>
      <c r="L861" s="94" t="str">
        <f t="shared" ref="L861:L865" si="51">LEFT(E861,1) &amp;  "-" &amp;LEFT(G861,3) &amp;"-" &amp;LEFT(H861,6) &amp;  "-" &amp; LEFT(I861,3)&amp;"-" &amp;LEFT(J861, 3)&amp;"-" &amp;LEFT(K861,1)</f>
        <v>S-Sup-TieBar-D32-Gen-0</v>
      </c>
      <c r="M861" s="94" t="s">
        <v>2052</v>
      </c>
      <c r="N861" s="94" t="s">
        <v>0</v>
      </c>
      <c r="O861" s="96">
        <v>1</v>
      </c>
      <c r="P861" s="96">
        <v>39</v>
      </c>
      <c r="Q861" s="123">
        <f t="shared" si="50"/>
        <v>95.44605</v>
      </c>
      <c r="R861" s="97">
        <v>94.2</v>
      </c>
      <c r="S861" s="97">
        <f t="shared" si="49"/>
        <v>1.2460499999999999</v>
      </c>
      <c r="T861" s="96"/>
      <c r="U861" s="145">
        <v>300</v>
      </c>
      <c r="V861" s="96"/>
      <c r="Y861" s="96" t="s">
        <v>61</v>
      </c>
      <c r="Z861" s="96"/>
      <c r="AA861" s="96"/>
      <c r="AB861" s="96"/>
      <c r="AD861" s="96" t="s">
        <v>1486</v>
      </c>
      <c r="AE861" s="127">
        <v>44251</v>
      </c>
      <c r="AF861" s="94" t="s">
        <v>56</v>
      </c>
    </row>
    <row r="862" spans="1:32" x14ac:dyDescent="0.3">
      <c r="A862" s="94" t="s">
        <v>2055</v>
      </c>
      <c r="B862" s="94" t="s">
        <v>7362</v>
      </c>
      <c r="D862" s="94" t="s">
        <v>49</v>
      </c>
      <c r="E862" s="94" t="s">
        <v>1659</v>
      </c>
      <c r="F862" s="94" t="s">
        <v>1775</v>
      </c>
      <c r="G862" s="94" t="s">
        <v>1775</v>
      </c>
      <c r="H862" s="96" t="s">
        <v>2050</v>
      </c>
      <c r="I862" s="95" t="s">
        <v>2054</v>
      </c>
      <c r="J862" s="95" t="s">
        <v>52</v>
      </c>
      <c r="K862" s="95">
        <v>0</v>
      </c>
      <c r="L862" s="94" t="str">
        <f t="shared" si="51"/>
        <v>S-Sup-TieBar-D34-Gen-0</v>
      </c>
      <c r="M862" s="94" t="s">
        <v>2055</v>
      </c>
      <c r="N862" s="94" t="s">
        <v>0</v>
      </c>
      <c r="O862" s="96">
        <v>1</v>
      </c>
      <c r="P862" s="96">
        <v>10</v>
      </c>
      <c r="Q862" s="123">
        <f t="shared" si="50"/>
        <v>24.319500000000001</v>
      </c>
      <c r="R862" s="97">
        <v>24</v>
      </c>
      <c r="S862" s="97">
        <f t="shared" si="49"/>
        <v>0.31950000000000001</v>
      </c>
      <c r="T862" s="96"/>
      <c r="U862" s="145">
        <v>300</v>
      </c>
      <c r="V862" s="96"/>
      <c r="Y862" s="96" t="s">
        <v>61</v>
      </c>
      <c r="Z862" s="96"/>
      <c r="AA862" s="96"/>
      <c r="AB862" s="96"/>
      <c r="AD862" s="96" t="s">
        <v>1490</v>
      </c>
      <c r="AE862" s="127">
        <v>44251</v>
      </c>
      <c r="AF862" s="94" t="s">
        <v>56</v>
      </c>
    </row>
    <row r="863" spans="1:32" x14ac:dyDescent="0.3">
      <c r="A863" s="94" t="s">
        <v>2059</v>
      </c>
      <c r="B863" s="94" t="s">
        <v>7362</v>
      </c>
      <c r="D863" s="94" t="s">
        <v>49</v>
      </c>
      <c r="E863" s="94" t="s">
        <v>1659</v>
      </c>
      <c r="F863" s="94" t="s">
        <v>1775</v>
      </c>
      <c r="G863" s="94" t="s">
        <v>1775</v>
      </c>
      <c r="H863" s="94" t="s">
        <v>2057</v>
      </c>
      <c r="I863" s="95" t="s">
        <v>2058</v>
      </c>
      <c r="J863" s="95" t="s">
        <v>52</v>
      </c>
      <c r="K863" s="95">
        <v>0</v>
      </c>
      <c r="L863" s="94" t="str">
        <f t="shared" si="51"/>
        <v>S-Sup-WAC-D15-Gen-0</v>
      </c>
      <c r="M863" s="94" t="s">
        <v>2059</v>
      </c>
      <c r="N863" s="94" t="s">
        <v>0</v>
      </c>
      <c r="O863" s="96">
        <v>1</v>
      </c>
      <c r="P863" s="96">
        <v>110</v>
      </c>
      <c r="Q863" s="123">
        <f t="shared" si="50"/>
        <v>248.5145</v>
      </c>
      <c r="R863" s="97">
        <v>245</v>
      </c>
      <c r="S863" s="97">
        <f t="shared" si="49"/>
        <v>3.5145</v>
      </c>
      <c r="T863" s="96"/>
      <c r="U863" s="145">
        <v>300</v>
      </c>
      <c r="V863" s="96"/>
      <c r="Y863" s="96" t="s">
        <v>61</v>
      </c>
      <c r="Z863" s="96"/>
      <c r="AA863" s="96"/>
      <c r="AB863" s="96"/>
      <c r="AD863" s="96" t="s">
        <v>1493</v>
      </c>
      <c r="AE863" s="127">
        <v>44251</v>
      </c>
      <c r="AF863" s="94" t="s">
        <v>56</v>
      </c>
    </row>
    <row r="864" spans="1:32" x14ac:dyDescent="0.3">
      <c r="A864" s="94" t="s">
        <v>2062</v>
      </c>
      <c r="B864" s="94" t="s">
        <v>7362</v>
      </c>
      <c r="D864" s="94" t="s">
        <v>49</v>
      </c>
      <c r="E864" s="94" t="s">
        <v>1659</v>
      </c>
      <c r="F864" s="94" t="s">
        <v>1775</v>
      </c>
      <c r="G864" s="94" t="s">
        <v>1775</v>
      </c>
      <c r="H864" s="94" t="s">
        <v>2057</v>
      </c>
      <c r="I864" s="95" t="s">
        <v>2061</v>
      </c>
      <c r="J864" s="95" t="s">
        <v>52</v>
      </c>
      <c r="K864" s="95">
        <v>0</v>
      </c>
      <c r="L864" s="94" t="str">
        <f t="shared" si="51"/>
        <v>S-Sup-WAC-D16-Gen-0</v>
      </c>
      <c r="M864" s="94" t="s">
        <v>2062</v>
      </c>
      <c r="N864" s="94" t="s">
        <v>0</v>
      </c>
      <c r="O864" s="96">
        <v>1</v>
      </c>
      <c r="P864" s="96">
        <v>60</v>
      </c>
      <c r="Q864" s="123">
        <f t="shared" si="50"/>
        <v>135.917</v>
      </c>
      <c r="R864" s="97">
        <v>134</v>
      </c>
      <c r="S864" s="97">
        <f t="shared" si="49"/>
        <v>1.917</v>
      </c>
      <c r="T864" s="96"/>
      <c r="U864" s="145">
        <v>300</v>
      </c>
      <c r="V864" s="96"/>
      <c r="Y864" s="96" t="s">
        <v>61</v>
      </c>
      <c r="Z864" s="96"/>
      <c r="AA864" s="96"/>
      <c r="AB864" s="96"/>
      <c r="AD864" s="96" t="s">
        <v>1495</v>
      </c>
      <c r="AE864" s="127">
        <v>44251</v>
      </c>
      <c r="AF864" s="94" t="s">
        <v>56</v>
      </c>
    </row>
    <row r="865" spans="1:32" x14ac:dyDescent="0.3">
      <c r="A865" s="94" t="s">
        <v>2065</v>
      </c>
      <c r="B865" s="94" t="s">
        <v>7362</v>
      </c>
      <c r="D865" s="47" t="s">
        <v>49</v>
      </c>
      <c r="E865" s="94" t="s">
        <v>1659</v>
      </c>
      <c r="F865" s="94" t="s">
        <v>1775</v>
      </c>
      <c r="G865" s="94" t="s">
        <v>1775</v>
      </c>
      <c r="H865" s="94" t="s">
        <v>2057</v>
      </c>
      <c r="I865" s="95" t="s">
        <v>2064</v>
      </c>
      <c r="J865" s="95" t="s">
        <v>52</v>
      </c>
      <c r="K865" s="95">
        <v>0</v>
      </c>
      <c r="L865" s="94" t="str">
        <f t="shared" si="51"/>
        <v>S-Sup-WAC-D25-Gen-0</v>
      </c>
      <c r="M865" s="94" t="s">
        <v>2065</v>
      </c>
      <c r="N865" s="94" t="s">
        <v>0</v>
      </c>
      <c r="O865" s="96">
        <v>1</v>
      </c>
      <c r="P865" s="96">
        <v>180</v>
      </c>
      <c r="Q865" s="123">
        <f t="shared" si="50"/>
        <v>323.75099999999998</v>
      </c>
      <c r="R865" s="97">
        <v>318</v>
      </c>
      <c r="S865" s="97">
        <f t="shared" si="49"/>
        <v>5.7509999999999994</v>
      </c>
      <c r="T865" s="96"/>
      <c r="U865" s="145">
        <v>300</v>
      </c>
      <c r="V865" s="96"/>
      <c r="Y865" s="96" t="s">
        <v>61</v>
      </c>
      <c r="Z865" s="96"/>
      <c r="AA865" s="96"/>
      <c r="AB865" s="96"/>
      <c r="AD865" s="96" t="s">
        <v>1498</v>
      </c>
      <c r="AE865" s="127">
        <v>44251</v>
      </c>
      <c r="AF865" s="94" t="s">
        <v>56</v>
      </c>
    </row>
    <row r="866" spans="1:32" x14ac:dyDescent="0.3">
      <c r="A866" s="94" t="s">
        <v>2069</v>
      </c>
      <c r="B866" s="94" t="s">
        <v>7362</v>
      </c>
      <c r="D866" s="94" t="s">
        <v>49</v>
      </c>
      <c r="E866" s="94" t="s">
        <v>1659</v>
      </c>
      <c r="F866" s="94" t="s">
        <v>1775</v>
      </c>
      <c r="G866" s="94" t="s">
        <v>1775</v>
      </c>
      <c r="H866" s="96" t="s">
        <v>2067</v>
      </c>
      <c r="I866" s="95" t="s">
        <v>2068</v>
      </c>
      <c r="J866" s="95" t="s">
        <v>52</v>
      </c>
      <c r="K866" s="95">
        <v>0</v>
      </c>
      <c r="L866" s="94" t="str">
        <f>LEFT(E866,1) &amp;  "-" &amp;LEFT(G866,3) &amp;"-" &amp;LEFT(H866,6) &amp;  "-" &amp; LEFT(I866,3)&amp;"-" &amp;LEFT(J866, 3)&amp;"-" &amp;LEFT(K866,1)</f>
        <v>S-Sup-WARHS-D34-Gen-0</v>
      </c>
      <c r="M866" s="94" t="s">
        <v>2069</v>
      </c>
      <c r="N866" s="94" t="s">
        <v>0</v>
      </c>
      <c r="O866" s="96">
        <v>1</v>
      </c>
      <c r="P866" s="96">
        <v>63</v>
      </c>
      <c r="Q866" s="123">
        <f t="shared" si="50"/>
        <v>143.01284999999999</v>
      </c>
      <c r="R866" s="97">
        <v>141</v>
      </c>
      <c r="S866" s="97">
        <f t="shared" si="49"/>
        <v>2.0128499999999998</v>
      </c>
      <c r="T866" s="96"/>
      <c r="U866" s="145">
        <v>300</v>
      </c>
      <c r="V866" s="96"/>
      <c r="Y866" s="96" t="s">
        <v>61</v>
      </c>
      <c r="Z866" s="96"/>
      <c r="AA866" s="96"/>
      <c r="AB866" s="96"/>
      <c r="AD866" s="96" t="s">
        <v>1500</v>
      </c>
      <c r="AE866" s="127">
        <v>44251</v>
      </c>
      <c r="AF866" s="94" t="s">
        <v>56</v>
      </c>
    </row>
    <row r="867" spans="1:32" x14ac:dyDescent="0.3">
      <c r="A867" s="95" t="s">
        <v>2259</v>
      </c>
      <c r="B867" s="94" t="s">
        <v>18</v>
      </c>
      <c r="D867" s="94" t="s">
        <v>49</v>
      </c>
      <c r="E867" s="94" t="s">
        <v>49</v>
      </c>
      <c r="F867" s="94" t="s">
        <v>18</v>
      </c>
      <c r="G867" s="94" t="s">
        <v>1496</v>
      </c>
      <c r="H867" s="94" t="s">
        <v>2257</v>
      </c>
      <c r="I867" s="95">
        <v>400</v>
      </c>
      <c r="J867" s="95" t="s">
        <v>2258</v>
      </c>
      <c r="K867" s="95">
        <v>0</v>
      </c>
      <c r="L867" s="94" t="str">
        <f t="shared" ref="L867:L912" si="52">LEFT(D867,1) &amp; "-" &amp;LEFT(E867,3)&amp; "-" &amp;LEFT(F867,3) &amp; "-" &amp;LEFT(G867,3) &amp;"-" &amp;LEFT(H867,6) &amp;  "-" &amp; LEFT(I867,3)&amp;"-" &amp;LEFT(J867, 3)&amp;"-" &amp;LEFT(K867,1)</f>
        <v>E-Equ-Cab-Mul-4C-400-Bur-0</v>
      </c>
      <c r="M867" s="95" t="s">
        <v>2259</v>
      </c>
      <c r="N867" s="94" t="s">
        <v>1</v>
      </c>
      <c r="O867" s="96"/>
      <c r="P867" s="95">
        <v>22.478000000000002</v>
      </c>
      <c r="Q867" s="97">
        <f t="shared" si="50"/>
        <v>63.328544800000003</v>
      </c>
      <c r="R867" s="97">
        <v>60.82</v>
      </c>
      <c r="S867" s="97">
        <f t="shared" si="49"/>
        <v>2.5085447999999997</v>
      </c>
      <c r="T867" s="96"/>
      <c r="U867" s="96">
        <v>200</v>
      </c>
      <c r="V867" s="96">
        <v>10000</v>
      </c>
      <c r="Y867" s="145" t="s">
        <v>189</v>
      </c>
      <c r="Z867" s="96"/>
      <c r="AA867" s="96"/>
      <c r="AB867" s="96"/>
      <c r="AD867" s="96" t="s">
        <v>1503</v>
      </c>
      <c r="AE867" s="127">
        <v>44251</v>
      </c>
      <c r="AF867" s="94" t="s">
        <v>56</v>
      </c>
    </row>
    <row r="868" spans="1:32" x14ac:dyDescent="0.3">
      <c r="A868" s="95" t="s">
        <v>2260</v>
      </c>
      <c r="B868" s="94" t="s">
        <v>18</v>
      </c>
      <c r="D868" s="94" t="s">
        <v>49</v>
      </c>
      <c r="E868" s="94" t="s">
        <v>49</v>
      </c>
      <c r="F868" s="94" t="s">
        <v>18</v>
      </c>
      <c r="G868" s="94" t="s">
        <v>1496</v>
      </c>
      <c r="H868" s="94" t="s">
        <v>2257</v>
      </c>
      <c r="I868" s="95">
        <v>400</v>
      </c>
      <c r="J868" s="95" t="s">
        <v>158</v>
      </c>
      <c r="K868" s="95">
        <v>0</v>
      </c>
      <c r="L868" s="94" t="str">
        <f t="shared" si="52"/>
        <v>E-Equ-Cab-Mul-4C-400-Tro-0</v>
      </c>
      <c r="M868" s="95" t="s">
        <v>2260</v>
      </c>
      <c r="N868" s="94" t="s">
        <v>1</v>
      </c>
      <c r="O868" s="96"/>
      <c r="P868" s="95">
        <v>1116.598</v>
      </c>
      <c r="Q868" s="97">
        <f t="shared" si="50"/>
        <v>281.81233679999997</v>
      </c>
      <c r="R868" s="97">
        <v>157.19999999999999</v>
      </c>
      <c r="S868" s="97">
        <f t="shared" si="49"/>
        <v>124.61233679999999</v>
      </c>
      <c r="T868" s="96"/>
      <c r="U868" s="96">
        <v>200</v>
      </c>
      <c r="V868" s="96">
        <v>10000</v>
      </c>
      <c r="Y868" s="145" t="s">
        <v>189</v>
      </c>
      <c r="Z868" s="96"/>
      <c r="AA868" s="96"/>
      <c r="AB868" s="96"/>
      <c r="AD868" s="96" t="s">
        <v>1506</v>
      </c>
      <c r="AE868" s="127">
        <v>44251</v>
      </c>
      <c r="AF868" s="94" t="s">
        <v>56</v>
      </c>
    </row>
    <row r="869" spans="1:32" x14ac:dyDescent="0.3">
      <c r="A869" s="95" t="s">
        <v>2262</v>
      </c>
      <c r="B869" s="94" t="s">
        <v>18</v>
      </c>
      <c r="D869" s="94" t="s">
        <v>49</v>
      </c>
      <c r="E869" s="94" t="s">
        <v>49</v>
      </c>
      <c r="F869" s="94" t="s">
        <v>18</v>
      </c>
      <c r="G869" s="94" t="s">
        <v>1496</v>
      </c>
      <c r="H869" s="94" t="s">
        <v>2261</v>
      </c>
      <c r="I869" s="95">
        <v>0.5</v>
      </c>
      <c r="J869" s="95"/>
      <c r="K869" s="95">
        <v>0</v>
      </c>
      <c r="L869" s="94" t="str">
        <f t="shared" si="52"/>
        <v>E-Equ-Cab-Mul-10PR-0.5--0</v>
      </c>
      <c r="M869" s="95" t="s">
        <v>2262</v>
      </c>
      <c r="N869" s="94" t="s">
        <v>1</v>
      </c>
      <c r="O869" s="96"/>
      <c r="P869" s="95">
        <v>1.3215473925000001</v>
      </c>
      <c r="Q869" s="97">
        <f t="shared" si="50"/>
        <v>3.497484689003</v>
      </c>
      <c r="R869" s="97">
        <v>3.35</v>
      </c>
      <c r="S869" s="97">
        <f t="shared" si="49"/>
        <v>0.14748468900300002</v>
      </c>
      <c r="T869" s="96"/>
      <c r="U869" s="96">
        <v>200</v>
      </c>
      <c r="V869" s="96">
        <v>10000</v>
      </c>
      <c r="Y869" s="145" t="s">
        <v>189</v>
      </c>
      <c r="Z869" s="96"/>
      <c r="AA869" s="96"/>
      <c r="AB869" s="96"/>
      <c r="AD869" s="96" t="s">
        <v>1510</v>
      </c>
      <c r="AE869" s="127">
        <v>44251</v>
      </c>
      <c r="AF869" s="94" t="s">
        <v>56</v>
      </c>
    </row>
    <row r="870" spans="1:32" x14ac:dyDescent="0.3">
      <c r="A870" s="95" t="s">
        <v>2264</v>
      </c>
      <c r="B870" s="94" t="s">
        <v>18</v>
      </c>
      <c r="D870" s="94" t="s">
        <v>49</v>
      </c>
      <c r="E870" s="94" t="s">
        <v>49</v>
      </c>
      <c r="F870" s="94" t="s">
        <v>18</v>
      </c>
      <c r="G870" s="94" t="s">
        <v>1496</v>
      </c>
      <c r="H870" s="94" t="s">
        <v>2263</v>
      </c>
      <c r="I870" s="95">
        <v>2.5</v>
      </c>
      <c r="J870" s="95"/>
      <c r="K870" s="95">
        <v>0</v>
      </c>
      <c r="L870" s="94" t="str">
        <f t="shared" si="52"/>
        <v>E-Equ-Cab-Mul-12C-2.5--0</v>
      </c>
      <c r="M870" s="95" t="s">
        <v>7527</v>
      </c>
      <c r="N870" s="94" t="s">
        <v>1</v>
      </c>
      <c r="O870" s="96"/>
      <c r="P870" s="95">
        <v>1.1557286359999994</v>
      </c>
      <c r="Q870" s="97">
        <f t="shared" si="50"/>
        <v>3.3789793157775998</v>
      </c>
      <c r="R870" s="97">
        <v>3.25</v>
      </c>
      <c r="S870" s="97">
        <f t="shared" si="49"/>
        <v>0.12897931577759991</v>
      </c>
      <c r="T870" s="96"/>
      <c r="U870" s="96">
        <v>200</v>
      </c>
      <c r="V870" s="96">
        <v>10000</v>
      </c>
      <c r="Y870" s="145" t="s">
        <v>189</v>
      </c>
      <c r="Z870" s="96"/>
      <c r="AA870" s="96"/>
      <c r="AB870" s="96"/>
      <c r="AD870" s="96" t="s">
        <v>1513</v>
      </c>
      <c r="AE870" s="127">
        <v>44251</v>
      </c>
      <c r="AF870" s="94" t="s">
        <v>56</v>
      </c>
    </row>
    <row r="871" spans="1:32" x14ac:dyDescent="0.3">
      <c r="A871" s="95" t="s">
        <v>2266</v>
      </c>
      <c r="B871" s="94" t="s">
        <v>18</v>
      </c>
      <c r="D871" s="94" t="s">
        <v>49</v>
      </c>
      <c r="E871" s="94" t="s">
        <v>49</v>
      </c>
      <c r="F871" s="94" t="s">
        <v>18</v>
      </c>
      <c r="G871" s="94" t="s">
        <v>1496</v>
      </c>
      <c r="H871" s="94" t="s">
        <v>2265</v>
      </c>
      <c r="I871" s="95">
        <v>2.5</v>
      </c>
      <c r="J871" s="95"/>
      <c r="K871" s="95">
        <v>0</v>
      </c>
      <c r="L871" s="94" t="str">
        <f t="shared" si="52"/>
        <v>E-Equ-Cab-Mul-19C-2.5--0</v>
      </c>
      <c r="M871" s="95" t="s">
        <v>7528</v>
      </c>
      <c r="N871" s="94" t="s">
        <v>1</v>
      </c>
      <c r="O871" s="96"/>
      <c r="P871" s="95">
        <v>1.7362092660000001</v>
      </c>
      <c r="Q871" s="97">
        <f t="shared" si="50"/>
        <v>4.2037609540855998</v>
      </c>
      <c r="R871" s="97">
        <v>4.01</v>
      </c>
      <c r="S871" s="97">
        <f t="shared" si="49"/>
        <v>0.19376095408560001</v>
      </c>
      <c r="T871" s="96"/>
      <c r="U871" s="96">
        <v>200</v>
      </c>
      <c r="V871" s="96">
        <v>10000</v>
      </c>
      <c r="Y871" s="145" t="s">
        <v>189</v>
      </c>
      <c r="Z871" s="96"/>
      <c r="AA871" s="96"/>
      <c r="AB871" s="96"/>
      <c r="AD871" s="96" t="s">
        <v>813</v>
      </c>
      <c r="AE871" s="124">
        <v>44228</v>
      </c>
      <c r="AF871" s="94" t="s">
        <v>56</v>
      </c>
    </row>
    <row r="872" spans="1:32" x14ac:dyDescent="0.3">
      <c r="A872" s="95" t="s">
        <v>2268</v>
      </c>
      <c r="B872" s="94" t="s">
        <v>18</v>
      </c>
      <c r="D872" s="94" t="s">
        <v>49</v>
      </c>
      <c r="E872" s="94" t="s">
        <v>49</v>
      </c>
      <c r="F872" s="94" t="s">
        <v>18</v>
      </c>
      <c r="G872" s="94" t="s">
        <v>1496</v>
      </c>
      <c r="H872" s="94" t="s">
        <v>2267</v>
      </c>
      <c r="I872" s="95">
        <v>0.5</v>
      </c>
      <c r="J872" s="95"/>
      <c r="K872" s="95">
        <v>0</v>
      </c>
      <c r="L872" s="94" t="str">
        <f t="shared" si="52"/>
        <v>E-Equ-Cab-Mul-20PR-0.5--0</v>
      </c>
      <c r="M872" s="95" t="s">
        <v>2268</v>
      </c>
      <c r="N872" s="94" t="s">
        <v>1</v>
      </c>
      <c r="O872" s="96"/>
      <c r="P872" s="95">
        <v>1.8865161024999997</v>
      </c>
      <c r="Q872" s="97">
        <f t="shared" si="50"/>
        <v>5.5905351970390003</v>
      </c>
      <c r="R872" s="97">
        <v>5.38</v>
      </c>
      <c r="S872" s="97">
        <f t="shared" si="49"/>
        <v>0.210535197039</v>
      </c>
      <c r="T872" s="96"/>
      <c r="U872" s="96">
        <v>200</v>
      </c>
      <c r="V872" s="96">
        <v>10000</v>
      </c>
      <c r="Y872" s="145" t="s">
        <v>189</v>
      </c>
      <c r="Z872" s="96"/>
      <c r="AA872" s="96"/>
      <c r="AB872" s="96"/>
      <c r="AD872" s="96" t="e">
        <v>#N/A</v>
      </c>
      <c r="AE872" s="124">
        <v>44228</v>
      </c>
      <c r="AF872" s="94" t="s">
        <v>56</v>
      </c>
    </row>
    <row r="873" spans="1:32" x14ac:dyDescent="0.3">
      <c r="A873" s="95" t="s">
        <v>2270</v>
      </c>
      <c r="B873" s="94" t="s">
        <v>18</v>
      </c>
      <c r="D873" s="94" t="s">
        <v>49</v>
      </c>
      <c r="E873" s="94" t="s">
        <v>49</v>
      </c>
      <c r="F873" s="94" t="s">
        <v>18</v>
      </c>
      <c r="G873" s="94" t="s">
        <v>1496</v>
      </c>
      <c r="H873" s="94" t="s">
        <v>2269</v>
      </c>
      <c r="I873" s="95">
        <v>2.5</v>
      </c>
      <c r="J873" s="95"/>
      <c r="K873" s="95">
        <v>0</v>
      </c>
      <c r="L873" s="94" t="str">
        <f t="shared" si="52"/>
        <v>E-Equ-Cab-Mul-27C-2.5--0</v>
      </c>
      <c r="M873" s="95" t="s">
        <v>7529</v>
      </c>
      <c r="N873" s="94" t="s">
        <v>1</v>
      </c>
      <c r="O873" s="96"/>
      <c r="P873" s="95">
        <v>2.2373346240000007</v>
      </c>
      <c r="Q873" s="97">
        <f t="shared" si="50"/>
        <v>6.3396865440383996</v>
      </c>
      <c r="R873" s="97">
        <v>6.09</v>
      </c>
      <c r="S873" s="97">
        <f t="shared" si="49"/>
        <v>0.24968654403840007</v>
      </c>
      <c r="T873" s="96"/>
      <c r="U873" s="96">
        <v>200</v>
      </c>
      <c r="V873" s="96">
        <v>10000</v>
      </c>
      <c r="Y873" s="145" t="s">
        <v>189</v>
      </c>
      <c r="Z873" s="96"/>
      <c r="AA873" s="96"/>
      <c r="AB873" s="96"/>
      <c r="AD873" s="96" t="e">
        <v>#N/A</v>
      </c>
      <c r="AE873" s="124">
        <v>44228</v>
      </c>
      <c r="AF873" s="94" t="s">
        <v>56</v>
      </c>
    </row>
    <row r="874" spans="1:32" x14ac:dyDescent="0.3">
      <c r="A874" s="95" t="s">
        <v>2272</v>
      </c>
      <c r="B874" s="94" t="s">
        <v>18</v>
      </c>
      <c r="D874" s="94" t="s">
        <v>49</v>
      </c>
      <c r="E874" s="94" t="s">
        <v>49</v>
      </c>
      <c r="F874" s="94" t="s">
        <v>18</v>
      </c>
      <c r="G874" s="94" t="s">
        <v>1496</v>
      </c>
      <c r="H874" s="94" t="s">
        <v>2271</v>
      </c>
      <c r="I874" s="95">
        <v>10</v>
      </c>
      <c r="J874" s="95"/>
      <c r="K874" s="95">
        <v>0</v>
      </c>
      <c r="L874" s="94" t="str">
        <f t="shared" si="52"/>
        <v>E-Equ-Cab-Mul-2C-10--0</v>
      </c>
      <c r="M874" s="95" t="s">
        <v>2272</v>
      </c>
      <c r="N874" s="94" t="s">
        <v>1</v>
      </c>
      <c r="O874" s="96"/>
      <c r="P874" s="95">
        <v>0.70998182999999992</v>
      </c>
      <c r="Q874" s="97">
        <f t="shared" si="50"/>
        <v>2.1492339722280001</v>
      </c>
      <c r="R874" s="97">
        <v>2.0699999999999998</v>
      </c>
      <c r="S874" s="97">
        <f t="shared" si="49"/>
        <v>7.9233972227999994E-2</v>
      </c>
      <c r="T874" s="96"/>
      <c r="U874" s="96">
        <v>200</v>
      </c>
      <c r="V874" s="96">
        <v>10000</v>
      </c>
      <c r="Y874" s="145" t="s">
        <v>189</v>
      </c>
      <c r="Z874" s="96"/>
      <c r="AA874" s="96"/>
      <c r="AB874" s="96"/>
      <c r="AD874" s="96" t="e">
        <v>#N/A</v>
      </c>
      <c r="AE874" s="124">
        <v>44228</v>
      </c>
      <c r="AF874" s="94" t="s">
        <v>56</v>
      </c>
    </row>
    <row r="875" spans="1:32" x14ac:dyDescent="0.3">
      <c r="A875" s="95" t="s">
        <v>2273</v>
      </c>
      <c r="B875" s="94" t="s">
        <v>18</v>
      </c>
      <c r="D875" s="94" t="s">
        <v>49</v>
      </c>
      <c r="E875" s="94" t="s">
        <v>49</v>
      </c>
      <c r="F875" s="94" t="s">
        <v>18</v>
      </c>
      <c r="G875" s="94" t="s">
        <v>1496</v>
      </c>
      <c r="H875" s="94" t="s">
        <v>2271</v>
      </c>
      <c r="I875" s="95">
        <v>120</v>
      </c>
      <c r="J875" s="95"/>
      <c r="K875" s="95">
        <v>0</v>
      </c>
      <c r="L875" s="94" t="str">
        <f t="shared" si="52"/>
        <v>E-Equ-Cab-Mul-2C-120--0</v>
      </c>
      <c r="M875" s="95" t="s">
        <v>2273</v>
      </c>
      <c r="N875" s="94" t="s">
        <v>1</v>
      </c>
      <c r="O875" s="96"/>
      <c r="P875" s="95">
        <v>4.3015404999999989</v>
      </c>
      <c r="Q875" s="97">
        <f t="shared" si="50"/>
        <v>11.680051919799999</v>
      </c>
      <c r="R875" s="97">
        <v>11.2</v>
      </c>
      <c r="S875" s="97">
        <f t="shared" si="49"/>
        <v>0.48005191979999995</v>
      </c>
      <c r="T875" s="96"/>
      <c r="U875" s="96">
        <v>200</v>
      </c>
      <c r="V875" s="96">
        <v>10000</v>
      </c>
      <c r="Y875" s="145" t="s">
        <v>189</v>
      </c>
      <c r="Z875" s="96"/>
      <c r="AA875" s="96"/>
      <c r="AB875" s="96"/>
      <c r="AD875" s="96" t="e">
        <v>#N/A</v>
      </c>
      <c r="AE875" s="124">
        <v>44228</v>
      </c>
      <c r="AF875" s="94" t="s">
        <v>56</v>
      </c>
    </row>
    <row r="876" spans="1:32" x14ac:dyDescent="0.3">
      <c r="A876" s="95" t="s">
        <v>2274</v>
      </c>
      <c r="B876" s="94" t="s">
        <v>18</v>
      </c>
      <c r="D876" s="94" t="s">
        <v>49</v>
      </c>
      <c r="E876" s="94" t="s">
        <v>49</v>
      </c>
      <c r="F876" s="94" t="s">
        <v>18</v>
      </c>
      <c r="G876" s="94" t="s">
        <v>1496</v>
      </c>
      <c r="H876" s="94" t="s">
        <v>2271</v>
      </c>
      <c r="I876" s="95">
        <v>150</v>
      </c>
      <c r="J876" s="95"/>
      <c r="K876" s="95">
        <v>0</v>
      </c>
      <c r="L876" s="94" t="str">
        <f t="shared" si="52"/>
        <v>E-Equ-Cab-Mul-2C-150--0</v>
      </c>
      <c r="M876" s="95" t="s">
        <v>2274</v>
      </c>
      <c r="N876" s="94" t="s">
        <v>1</v>
      </c>
      <c r="O876" s="96"/>
      <c r="P876" s="95">
        <v>5.1126737440000003</v>
      </c>
      <c r="Q876" s="97">
        <f t="shared" si="50"/>
        <v>13.770574389830399</v>
      </c>
      <c r="R876" s="97">
        <v>13.2</v>
      </c>
      <c r="S876" s="97">
        <f t="shared" si="49"/>
        <v>0.5705743898304001</v>
      </c>
      <c r="T876" s="96"/>
      <c r="U876" s="96">
        <v>200</v>
      </c>
      <c r="V876" s="96">
        <v>10000</v>
      </c>
      <c r="Y876" s="145" t="s">
        <v>189</v>
      </c>
      <c r="Z876" s="96"/>
      <c r="AA876" s="96"/>
      <c r="AB876" s="96"/>
      <c r="AD876" s="96" t="e">
        <v>#N/A</v>
      </c>
      <c r="AE876" s="124">
        <v>44228</v>
      </c>
      <c r="AF876" s="94" t="s">
        <v>56</v>
      </c>
    </row>
    <row r="877" spans="1:32" x14ac:dyDescent="0.3">
      <c r="A877" s="95" t="s">
        <v>2275</v>
      </c>
      <c r="B877" s="94" t="s">
        <v>18</v>
      </c>
      <c r="D877" s="94" t="s">
        <v>49</v>
      </c>
      <c r="E877" s="94" t="s">
        <v>49</v>
      </c>
      <c r="F877" s="94" t="s">
        <v>18</v>
      </c>
      <c r="G877" s="94" t="s">
        <v>1496</v>
      </c>
      <c r="H877" s="94" t="s">
        <v>2271</v>
      </c>
      <c r="I877" s="95">
        <v>16</v>
      </c>
      <c r="J877" s="95"/>
      <c r="K877" s="95">
        <v>0</v>
      </c>
      <c r="L877" s="94" t="str">
        <f t="shared" si="52"/>
        <v>E-Equ-Cab-Mul-2C-16--0</v>
      </c>
      <c r="M877" s="95" t="s">
        <v>2275</v>
      </c>
      <c r="N877" s="94" t="s">
        <v>1</v>
      </c>
      <c r="O877" s="96"/>
      <c r="P877" s="95">
        <v>1.0399063960000001</v>
      </c>
      <c r="Q877" s="97">
        <f t="shared" si="50"/>
        <v>3.0360535537935998</v>
      </c>
      <c r="R877" s="97">
        <v>2.92</v>
      </c>
      <c r="S877" s="97">
        <f t="shared" si="49"/>
        <v>0.11605355379360001</v>
      </c>
      <c r="T877" s="96"/>
      <c r="U877" s="96">
        <v>200</v>
      </c>
      <c r="V877" s="96">
        <v>10000</v>
      </c>
      <c r="Y877" s="145" t="s">
        <v>189</v>
      </c>
      <c r="Z877" s="96"/>
      <c r="AA877" s="96"/>
      <c r="AB877" s="96"/>
    </row>
    <row r="878" spans="1:32" x14ac:dyDescent="0.3">
      <c r="A878" s="95" t="s">
        <v>2276</v>
      </c>
      <c r="B878" s="94" t="s">
        <v>18</v>
      </c>
      <c r="D878" s="94" t="s">
        <v>49</v>
      </c>
      <c r="E878" s="94" t="s">
        <v>49</v>
      </c>
      <c r="F878" s="94" t="s">
        <v>18</v>
      </c>
      <c r="G878" s="94" t="s">
        <v>1496</v>
      </c>
      <c r="H878" s="94" t="s">
        <v>2271</v>
      </c>
      <c r="I878" s="95">
        <v>2.5</v>
      </c>
      <c r="J878" s="95"/>
      <c r="K878" s="95">
        <v>0</v>
      </c>
      <c r="L878" s="94" t="str">
        <f t="shared" si="52"/>
        <v>E-Equ-Cab-Mul-2C-2.5--0</v>
      </c>
      <c r="M878" s="95" t="s">
        <v>2276</v>
      </c>
      <c r="N878" s="94" t="s">
        <v>1</v>
      </c>
      <c r="O878" s="96"/>
      <c r="P878" s="95">
        <v>0.38869821599999993</v>
      </c>
      <c r="Q878" s="97">
        <f t="shared" si="50"/>
        <v>1.2233787209056</v>
      </c>
      <c r="R878" s="97">
        <v>1.18</v>
      </c>
      <c r="S878" s="97">
        <f t="shared" si="49"/>
        <v>4.3378720905599986E-2</v>
      </c>
      <c r="T878" s="96"/>
      <c r="U878" s="96">
        <v>200</v>
      </c>
      <c r="V878" s="96">
        <v>10000</v>
      </c>
      <c r="Y878" s="145" t="s">
        <v>189</v>
      </c>
      <c r="Z878" s="96"/>
      <c r="AA878" s="96"/>
      <c r="AB878" s="96"/>
    </row>
    <row r="879" spans="1:32" x14ac:dyDescent="0.3">
      <c r="A879" s="95" t="s">
        <v>2278</v>
      </c>
      <c r="B879" s="94" t="s">
        <v>18</v>
      </c>
      <c r="D879" s="94" t="s">
        <v>49</v>
      </c>
      <c r="E879" s="94" t="s">
        <v>49</v>
      </c>
      <c r="F879" s="94" t="s">
        <v>18</v>
      </c>
      <c r="G879" s="94" t="s">
        <v>1496</v>
      </c>
      <c r="H879" s="94" t="s">
        <v>2271</v>
      </c>
      <c r="I879" s="95">
        <v>25</v>
      </c>
      <c r="J879" s="95"/>
      <c r="K879" s="95">
        <v>0</v>
      </c>
      <c r="L879" s="94" t="str">
        <f t="shared" si="52"/>
        <v>E-Equ-Cab-Mul-2C-25--0</v>
      </c>
      <c r="M879" s="95" t="s">
        <v>2278</v>
      </c>
      <c r="N879" s="94" t="s">
        <v>1</v>
      </c>
      <c r="O879" s="96"/>
      <c r="P879" s="95">
        <v>1.1792263960000002</v>
      </c>
      <c r="Q879" s="97">
        <f t="shared" si="50"/>
        <v>3.3816016657936001</v>
      </c>
      <c r="R879" s="97">
        <v>3.25</v>
      </c>
      <c r="S879" s="97">
        <f t="shared" si="49"/>
        <v>0.1316016657936</v>
      </c>
      <c r="T879" s="96"/>
      <c r="U879" s="96">
        <v>200</v>
      </c>
      <c r="V879" s="96">
        <v>10000</v>
      </c>
      <c r="Y879" s="145" t="s">
        <v>189</v>
      </c>
      <c r="Z879" s="96"/>
      <c r="AA879" s="96"/>
      <c r="AB879" s="96"/>
    </row>
    <row r="880" spans="1:32" x14ac:dyDescent="0.3">
      <c r="A880" s="95" t="s">
        <v>2279</v>
      </c>
      <c r="B880" s="94" t="s">
        <v>18</v>
      </c>
      <c r="D880" s="94" t="s">
        <v>49</v>
      </c>
      <c r="E880" s="94" t="s">
        <v>49</v>
      </c>
      <c r="F880" s="94" t="s">
        <v>18</v>
      </c>
      <c r="G880" s="94" t="s">
        <v>1496</v>
      </c>
      <c r="H880" s="94" t="s">
        <v>2271</v>
      </c>
      <c r="I880" s="95">
        <v>35</v>
      </c>
      <c r="J880" s="95"/>
      <c r="K880" s="95">
        <v>0</v>
      </c>
      <c r="L880" s="94" t="str">
        <f t="shared" si="52"/>
        <v>E-Equ-Cab-Mul-2C-35--0</v>
      </c>
      <c r="M880" s="95" t="s">
        <v>2279</v>
      </c>
      <c r="N880" s="94" t="s">
        <v>1</v>
      </c>
      <c r="O880" s="96"/>
      <c r="P880" s="95">
        <v>1.6472577239999999</v>
      </c>
      <c r="Q880" s="97">
        <f t="shared" si="50"/>
        <v>4.6338339619984001</v>
      </c>
      <c r="R880" s="97">
        <v>4.45</v>
      </c>
      <c r="S880" s="97">
        <f t="shared" si="49"/>
        <v>0.18383396199839999</v>
      </c>
      <c r="T880" s="96"/>
      <c r="U880" s="96">
        <v>200</v>
      </c>
      <c r="V880" s="96">
        <v>10000</v>
      </c>
      <c r="Y880" s="145" t="s">
        <v>189</v>
      </c>
      <c r="Z880" s="96"/>
      <c r="AA880" s="96"/>
      <c r="AB880" s="96"/>
    </row>
    <row r="881" spans="1:28" x14ac:dyDescent="0.3">
      <c r="A881" s="95" t="s">
        <v>2280</v>
      </c>
      <c r="B881" s="94" t="s">
        <v>18</v>
      </c>
      <c r="D881" s="94" t="s">
        <v>49</v>
      </c>
      <c r="E881" s="94" t="s">
        <v>49</v>
      </c>
      <c r="F881" s="94" t="s">
        <v>18</v>
      </c>
      <c r="G881" s="94" t="s">
        <v>1496</v>
      </c>
      <c r="H881" s="94" t="s">
        <v>2271</v>
      </c>
      <c r="I881" s="95">
        <v>4</v>
      </c>
      <c r="J881" s="95"/>
      <c r="K881" s="95">
        <v>0</v>
      </c>
      <c r="L881" s="94" t="str">
        <f t="shared" si="52"/>
        <v>E-Equ-Cab-Mul-2C-4--0</v>
      </c>
      <c r="M881" s="95" t="s">
        <v>2280</v>
      </c>
      <c r="N881" s="94" t="s">
        <v>1</v>
      </c>
      <c r="O881" s="96"/>
      <c r="P881" s="95">
        <v>0.46107554399999989</v>
      </c>
      <c r="Q881" s="97">
        <f t="shared" si="50"/>
        <v>1.4314560307103998</v>
      </c>
      <c r="R881" s="97">
        <v>1.38</v>
      </c>
      <c r="S881" s="97">
        <f t="shared" si="49"/>
        <v>5.1456030710399996E-2</v>
      </c>
      <c r="T881" s="96"/>
      <c r="U881" s="96">
        <v>200</v>
      </c>
      <c r="V881" s="96">
        <v>10000</v>
      </c>
      <c r="Y881" s="145" t="s">
        <v>189</v>
      </c>
      <c r="Z881" s="96"/>
      <c r="AA881" s="96"/>
      <c r="AB881" s="96"/>
    </row>
    <row r="882" spans="1:28" x14ac:dyDescent="0.3">
      <c r="A882" s="95" t="s">
        <v>2281</v>
      </c>
      <c r="B882" s="94" t="s">
        <v>18</v>
      </c>
      <c r="D882" s="94" t="s">
        <v>49</v>
      </c>
      <c r="E882" s="94" t="s">
        <v>49</v>
      </c>
      <c r="F882" s="94" t="s">
        <v>18</v>
      </c>
      <c r="G882" s="94" t="s">
        <v>1496</v>
      </c>
      <c r="H882" s="94" t="s">
        <v>2271</v>
      </c>
      <c r="I882" s="95">
        <v>6</v>
      </c>
      <c r="J882" s="95"/>
      <c r="K882" s="95">
        <v>0</v>
      </c>
      <c r="L882" s="94" t="str">
        <f t="shared" si="52"/>
        <v>E-Equ-Cab-Mul-2C-6--0</v>
      </c>
      <c r="M882" s="95" t="s">
        <v>2281</v>
      </c>
      <c r="N882" s="94" t="s">
        <v>1</v>
      </c>
      <c r="O882" s="96"/>
      <c r="P882" s="95">
        <v>0.54826163999999988</v>
      </c>
      <c r="Q882" s="97">
        <f t="shared" si="50"/>
        <v>1.6811859990240001</v>
      </c>
      <c r="R882" s="97">
        <v>1.62</v>
      </c>
      <c r="S882" s="97">
        <f t="shared" si="49"/>
        <v>6.1185999023999994E-2</v>
      </c>
      <c r="T882" s="96"/>
      <c r="U882" s="96">
        <v>200</v>
      </c>
      <c r="V882" s="96">
        <v>10000</v>
      </c>
      <c r="Y882" s="145" t="s">
        <v>189</v>
      </c>
      <c r="Z882" s="96"/>
      <c r="AA882" s="96"/>
      <c r="AB882" s="96"/>
    </row>
    <row r="883" spans="1:28" x14ac:dyDescent="0.3">
      <c r="A883" s="95" t="s">
        <v>2282</v>
      </c>
      <c r="B883" s="94" t="s">
        <v>18</v>
      </c>
      <c r="D883" s="94" t="s">
        <v>49</v>
      </c>
      <c r="E883" s="94" t="s">
        <v>49</v>
      </c>
      <c r="F883" s="94" t="s">
        <v>18</v>
      </c>
      <c r="G883" s="94" t="s">
        <v>1496</v>
      </c>
      <c r="H883" s="94" t="s">
        <v>2271</v>
      </c>
      <c r="I883" s="95">
        <v>70</v>
      </c>
      <c r="J883" s="95"/>
      <c r="K883" s="95">
        <v>0</v>
      </c>
      <c r="L883" s="94" t="str">
        <f t="shared" si="52"/>
        <v>E-Equ-Cab-Mul-2C-70--0</v>
      </c>
      <c r="M883" s="95" t="s">
        <v>2282</v>
      </c>
      <c r="N883" s="94" t="s">
        <v>1</v>
      </c>
      <c r="O883" s="96"/>
      <c r="P883" s="95">
        <v>2.6384202980000002</v>
      </c>
      <c r="Q883" s="97">
        <f t="shared" si="50"/>
        <v>7.2744477052568008</v>
      </c>
      <c r="R883" s="97">
        <v>6.98</v>
      </c>
      <c r="S883" s="97">
        <f t="shared" si="49"/>
        <v>0.29444770525680009</v>
      </c>
      <c r="T883" s="96"/>
      <c r="U883" s="96">
        <v>200</v>
      </c>
      <c r="V883" s="96">
        <v>10000</v>
      </c>
      <c r="Y883" s="145" t="s">
        <v>189</v>
      </c>
      <c r="Z883" s="96"/>
      <c r="AA883" s="96"/>
      <c r="AB883" s="96"/>
    </row>
    <row r="884" spans="1:28" x14ac:dyDescent="0.3">
      <c r="A884" s="95" t="s">
        <v>2283</v>
      </c>
      <c r="B884" s="94" t="s">
        <v>18</v>
      </c>
      <c r="D884" s="94" t="s">
        <v>49</v>
      </c>
      <c r="E884" s="94" t="s">
        <v>49</v>
      </c>
      <c r="F884" s="94" t="s">
        <v>18</v>
      </c>
      <c r="G884" s="94" t="s">
        <v>1496</v>
      </c>
      <c r="H884" s="94" t="s">
        <v>2271</v>
      </c>
      <c r="I884" s="95">
        <v>95</v>
      </c>
      <c r="J884" s="95"/>
      <c r="K884" s="95">
        <v>0</v>
      </c>
      <c r="L884" s="94" t="str">
        <f t="shared" si="52"/>
        <v>E-Equ-Cab-Mul-2C-95--0</v>
      </c>
      <c r="M884" s="95" t="s">
        <v>2283</v>
      </c>
      <c r="N884" s="94" t="s">
        <v>1</v>
      </c>
      <c r="O884" s="96"/>
      <c r="P884" s="95">
        <v>3.5089378295000002</v>
      </c>
      <c r="Q884" s="97">
        <f t="shared" si="50"/>
        <v>9.4815974617721999</v>
      </c>
      <c r="R884" s="97">
        <v>9.09</v>
      </c>
      <c r="S884" s="97">
        <f t="shared" si="49"/>
        <v>0.39159746177220006</v>
      </c>
      <c r="T884" s="96"/>
      <c r="U884" s="96">
        <v>200</v>
      </c>
      <c r="V884" s="96">
        <v>10000</v>
      </c>
      <c r="Y884" s="145" t="s">
        <v>189</v>
      </c>
      <c r="Z884" s="96"/>
      <c r="AA884" s="96"/>
      <c r="AB884" s="96"/>
    </row>
    <row r="885" spans="1:28" x14ac:dyDescent="0.3">
      <c r="A885" s="95" t="s">
        <v>2285</v>
      </c>
      <c r="B885" s="94" t="s">
        <v>18</v>
      </c>
      <c r="D885" s="94" t="s">
        <v>49</v>
      </c>
      <c r="E885" s="94" t="s">
        <v>49</v>
      </c>
      <c r="F885" s="94" t="s">
        <v>18</v>
      </c>
      <c r="G885" s="94" t="s">
        <v>1496</v>
      </c>
      <c r="H885" s="94" t="s">
        <v>2284</v>
      </c>
      <c r="I885" s="95">
        <v>0.5</v>
      </c>
      <c r="J885" s="95"/>
      <c r="K885" s="95">
        <v>0</v>
      </c>
      <c r="L885" s="94" t="str">
        <f t="shared" si="52"/>
        <v>E-Equ-Cab-Mul-2PR-0.5--0</v>
      </c>
      <c r="M885" s="95" t="s">
        <v>2285</v>
      </c>
      <c r="N885" s="94" t="s">
        <v>1</v>
      </c>
      <c r="O885" s="96"/>
      <c r="P885" s="95">
        <v>0.50204979000000005</v>
      </c>
      <c r="Q885" s="97">
        <f t="shared" si="50"/>
        <v>1.5960287565640001</v>
      </c>
      <c r="R885" s="97">
        <v>1.54</v>
      </c>
      <c r="S885" s="97">
        <f t="shared" si="49"/>
        <v>5.6028756564000005E-2</v>
      </c>
      <c r="T885" s="96"/>
      <c r="U885" s="96">
        <v>200</v>
      </c>
      <c r="V885" s="96">
        <v>10000</v>
      </c>
      <c r="Y885" s="145" t="s">
        <v>189</v>
      </c>
      <c r="Z885" s="96"/>
      <c r="AA885" s="96"/>
      <c r="AB885" s="96"/>
    </row>
    <row r="886" spans="1:28" x14ac:dyDescent="0.3">
      <c r="A886" s="95" t="s">
        <v>1647</v>
      </c>
      <c r="B886" s="94" t="s">
        <v>18</v>
      </c>
      <c r="D886" s="94" t="s">
        <v>49</v>
      </c>
      <c r="E886" s="94" t="s">
        <v>49</v>
      </c>
      <c r="F886" s="94" t="s">
        <v>18</v>
      </c>
      <c r="G886" s="94" t="s">
        <v>1496</v>
      </c>
      <c r="H886" s="94" t="s">
        <v>1644</v>
      </c>
      <c r="I886" s="95">
        <v>2.5</v>
      </c>
      <c r="J886" s="95"/>
      <c r="K886" s="95">
        <v>0</v>
      </c>
      <c r="L886" s="94" t="str">
        <f t="shared" si="52"/>
        <v>E-Equ-Cab-Mul-37C-2.5--0</v>
      </c>
      <c r="M886" s="95" t="s">
        <v>7499</v>
      </c>
      <c r="N886" s="94" t="s">
        <v>1</v>
      </c>
      <c r="O886" s="96"/>
      <c r="P886" s="95">
        <v>2.7203627200000002</v>
      </c>
      <c r="Q886" s="97">
        <f t="shared" si="50"/>
        <v>7.5835924795520002</v>
      </c>
      <c r="R886" s="97">
        <v>7.28</v>
      </c>
      <c r="S886" s="97">
        <f t="shared" si="49"/>
        <v>0.30359247955200003</v>
      </c>
      <c r="T886" s="96"/>
      <c r="U886" s="96">
        <v>200</v>
      </c>
      <c r="V886" s="96">
        <v>10000</v>
      </c>
      <c r="Y886" s="145" t="s">
        <v>189</v>
      </c>
      <c r="Z886" s="96"/>
      <c r="AA886" s="96"/>
      <c r="AB886" s="96"/>
    </row>
    <row r="887" spans="1:28" x14ac:dyDescent="0.3">
      <c r="A887" s="95" t="s">
        <v>2287</v>
      </c>
      <c r="B887" s="94" t="s">
        <v>18</v>
      </c>
      <c r="D887" s="94" t="s">
        <v>49</v>
      </c>
      <c r="E887" s="94" t="s">
        <v>49</v>
      </c>
      <c r="F887" s="94" t="s">
        <v>18</v>
      </c>
      <c r="G887" s="94" t="s">
        <v>1496</v>
      </c>
      <c r="H887" s="94" t="s">
        <v>2286</v>
      </c>
      <c r="I887" s="95">
        <v>2.5</v>
      </c>
      <c r="J887" s="95"/>
      <c r="K887" s="95">
        <v>0</v>
      </c>
      <c r="L887" s="94" t="str">
        <f t="shared" si="52"/>
        <v>E-Equ-Cab-Mul-3C-2.5--0</v>
      </c>
      <c r="M887" s="95" t="s">
        <v>2287</v>
      </c>
      <c r="N887" s="94" t="s">
        <v>1</v>
      </c>
      <c r="O887" s="96"/>
      <c r="P887" s="95">
        <v>0.43010985600000007</v>
      </c>
      <c r="Q887" s="97">
        <f t="shared" si="50"/>
        <v>1.3380002599296001</v>
      </c>
      <c r="R887" s="97">
        <v>1.29</v>
      </c>
      <c r="S887" s="97">
        <f t="shared" si="49"/>
        <v>4.8000259929600005E-2</v>
      </c>
      <c r="T887" s="96"/>
      <c r="U887" s="96">
        <v>200</v>
      </c>
      <c r="V887" s="96">
        <v>10000</v>
      </c>
      <c r="Y887" s="145" t="s">
        <v>189</v>
      </c>
      <c r="Z887" s="96"/>
      <c r="AA887" s="96"/>
      <c r="AB887" s="96"/>
    </row>
    <row r="888" spans="1:28" x14ac:dyDescent="0.3">
      <c r="A888" s="95" t="s">
        <v>2288</v>
      </c>
      <c r="B888" s="94" t="s">
        <v>18</v>
      </c>
      <c r="D888" s="94" t="s">
        <v>49</v>
      </c>
      <c r="E888" s="94" t="s">
        <v>49</v>
      </c>
      <c r="F888" s="94" t="s">
        <v>18</v>
      </c>
      <c r="G888" s="94" t="s">
        <v>1496</v>
      </c>
      <c r="H888" s="94" t="s">
        <v>2286</v>
      </c>
      <c r="I888" s="95">
        <v>2.5</v>
      </c>
      <c r="J888" s="95"/>
      <c r="K888" s="95">
        <v>0</v>
      </c>
      <c r="L888" s="94" t="str">
        <f t="shared" si="52"/>
        <v>E-Equ-Cab-Mul-3C-2.5--0</v>
      </c>
      <c r="M888" s="95" t="s">
        <v>7530</v>
      </c>
      <c r="N888" s="94" t="s">
        <v>1</v>
      </c>
      <c r="O888" s="96"/>
      <c r="P888" s="95">
        <v>0.43</v>
      </c>
      <c r="Q888" s="97">
        <f t="shared" si="50"/>
        <v>1.337988</v>
      </c>
      <c r="R888" s="97">
        <v>1.29</v>
      </c>
      <c r="S888" s="97">
        <f t="shared" si="49"/>
        <v>4.7987999999999996E-2</v>
      </c>
      <c r="T888" s="96"/>
      <c r="U888" s="96">
        <v>200</v>
      </c>
      <c r="V888" s="96">
        <v>10000</v>
      </c>
      <c r="Y888" s="145" t="s">
        <v>189</v>
      </c>
      <c r="Z888" s="96"/>
      <c r="AA888" s="96"/>
      <c r="AB888" s="96"/>
    </row>
    <row r="889" spans="1:28" x14ac:dyDescent="0.3">
      <c r="A889" s="95" t="s">
        <v>2289</v>
      </c>
      <c r="B889" s="94" t="s">
        <v>18</v>
      </c>
      <c r="D889" s="94" t="s">
        <v>49</v>
      </c>
      <c r="E889" s="94" t="s">
        <v>49</v>
      </c>
      <c r="F889" s="94" t="s">
        <v>18</v>
      </c>
      <c r="G889" s="94" t="s">
        <v>1496</v>
      </c>
      <c r="H889" s="94" t="s">
        <v>2286</v>
      </c>
      <c r="I889" s="95">
        <v>6</v>
      </c>
      <c r="J889" s="95"/>
      <c r="K889" s="95">
        <v>0</v>
      </c>
      <c r="L889" s="94" t="str">
        <f t="shared" si="52"/>
        <v>E-Equ-Cab-Mul-3C-6--0</v>
      </c>
      <c r="M889" s="95" t="s">
        <v>2289</v>
      </c>
      <c r="N889" s="94" t="s">
        <v>1</v>
      </c>
      <c r="O889" s="96"/>
      <c r="P889" s="95">
        <v>0.62875305600000009</v>
      </c>
      <c r="Q889" s="97">
        <f t="shared" si="50"/>
        <v>1.9001688410496</v>
      </c>
      <c r="R889" s="97">
        <v>1.83</v>
      </c>
      <c r="S889" s="97">
        <f t="shared" si="49"/>
        <v>7.0168841049600014E-2</v>
      </c>
      <c r="T889" s="96"/>
      <c r="U889" s="96">
        <v>200</v>
      </c>
      <c r="V889" s="96">
        <v>10000</v>
      </c>
      <c r="Y889" s="145" t="s">
        <v>189</v>
      </c>
      <c r="Z889" s="96"/>
      <c r="AA889" s="96"/>
      <c r="AB889" s="96"/>
    </row>
    <row r="890" spans="1:28" x14ac:dyDescent="0.3">
      <c r="A890" s="95" t="s">
        <v>2290</v>
      </c>
      <c r="B890" s="94" t="s">
        <v>18</v>
      </c>
      <c r="D890" s="94" t="s">
        <v>49</v>
      </c>
      <c r="E890" s="94" t="s">
        <v>49</v>
      </c>
      <c r="F890" s="94" t="s">
        <v>18</v>
      </c>
      <c r="G890" s="94" t="s">
        <v>1496</v>
      </c>
      <c r="H890" s="94" t="s">
        <v>2257</v>
      </c>
      <c r="I890" s="95">
        <v>10</v>
      </c>
      <c r="J890" s="95"/>
      <c r="K890" s="95">
        <v>0</v>
      </c>
      <c r="L890" s="94" t="str">
        <f t="shared" si="52"/>
        <v>E-Equ-Cab-Mul-4C-10--0</v>
      </c>
      <c r="M890" s="95" t="s">
        <v>2290</v>
      </c>
      <c r="N890" s="94" t="s">
        <v>1</v>
      </c>
      <c r="O890" s="96"/>
      <c r="P890" s="95">
        <v>1.1537889999999997</v>
      </c>
      <c r="Q890" s="97">
        <f t="shared" si="50"/>
        <v>3.3387628523999999</v>
      </c>
      <c r="R890" s="97">
        <v>3.21</v>
      </c>
      <c r="S890" s="97">
        <f t="shared" si="49"/>
        <v>0.12876285239999996</v>
      </c>
      <c r="T890" s="96"/>
      <c r="U890" s="96">
        <v>200</v>
      </c>
      <c r="V890" s="96">
        <v>10000</v>
      </c>
      <c r="Y890" s="145" t="s">
        <v>189</v>
      </c>
      <c r="Z890" s="96"/>
      <c r="AA890" s="96"/>
      <c r="AB890" s="96"/>
    </row>
    <row r="891" spans="1:28" x14ac:dyDescent="0.3">
      <c r="A891" s="95" t="s">
        <v>2291</v>
      </c>
      <c r="B891" s="94" t="s">
        <v>18</v>
      </c>
      <c r="D891" s="94" t="s">
        <v>49</v>
      </c>
      <c r="E891" s="94" t="s">
        <v>49</v>
      </c>
      <c r="F891" s="94" t="s">
        <v>18</v>
      </c>
      <c r="G891" s="94" t="s">
        <v>1496</v>
      </c>
      <c r="H891" s="94" t="s">
        <v>2257</v>
      </c>
      <c r="I891" s="95">
        <v>120</v>
      </c>
      <c r="J891" s="95"/>
      <c r="K891" s="95">
        <v>0</v>
      </c>
      <c r="L891" s="94" t="str">
        <f t="shared" si="52"/>
        <v>E-Equ-Cab-Mul-4C-120--0</v>
      </c>
      <c r="M891" s="95" t="s">
        <v>2291</v>
      </c>
      <c r="N891" s="94" t="s">
        <v>1</v>
      </c>
      <c r="O891" s="96"/>
      <c r="P891" s="95">
        <v>7.8527849079999985</v>
      </c>
      <c r="Q891" s="97">
        <f t="shared" si="50"/>
        <v>20.8763707957328</v>
      </c>
      <c r="R891" s="97">
        <v>20</v>
      </c>
      <c r="S891" s="97">
        <f t="shared" si="49"/>
        <v>0.87637079573279975</v>
      </c>
      <c r="T891" s="96"/>
      <c r="U891" s="96">
        <v>200</v>
      </c>
      <c r="V891" s="96">
        <v>10000</v>
      </c>
      <c r="Y891" s="145" t="s">
        <v>189</v>
      </c>
      <c r="Z891" s="96"/>
      <c r="AA891" s="96"/>
      <c r="AB891" s="96"/>
    </row>
    <row r="892" spans="1:28" x14ac:dyDescent="0.3">
      <c r="A892" s="95" t="s">
        <v>2292</v>
      </c>
      <c r="B892" s="94" t="s">
        <v>18</v>
      </c>
      <c r="D892" s="94" t="s">
        <v>49</v>
      </c>
      <c r="E892" s="94" t="s">
        <v>49</v>
      </c>
      <c r="F892" s="94" t="s">
        <v>18</v>
      </c>
      <c r="G892" s="94" t="s">
        <v>1496</v>
      </c>
      <c r="H892" s="94" t="s">
        <v>2257</v>
      </c>
      <c r="I892" s="95">
        <v>150</v>
      </c>
      <c r="J892" s="95"/>
      <c r="K892" s="95">
        <v>0</v>
      </c>
      <c r="L892" s="94" t="str">
        <f t="shared" si="52"/>
        <v>E-Equ-Cab-Mul-4C-150--0</v>
      </c>
      <c r="M892" s="95" t="s">
        <v>2292</v>
      </c>
      <c r="N892" s="94" t="s">
        <v>1</v>
      </c>
      <c r="O892" s="96"/>
      <c r="P892" s="95">
        <v>9.3870830399999967</v>
      </c>
      <c r="Q892" s="97">
        <f t="shared" si="50"/>
        <v>24.847598467264</v>
      </c>
      <c r="R892" s="97">
        <v>23.8</v>
      </c>
      <c r="S892" s="97">
        <f t="shared" si="49"/>
        <v>1.0475984672639997</v>
      </c>
      <c r="T892" s="96"/>
      <c r="U892" s="96">
        <v>200</v>
      </c>
      <c r="V892" s="96">
        <v>10000</v>
      </c>
      <c r="Y892" s="145" t="s">
        <v>189</v>
      </c>
      <c r="Z892" s="96"/>
      <c r="AA892" s="96"/>
      <c r="AB892" s="96"/>
    </row>
    <row r="893" spans="1:28" x14ac:dyDescent="0.3">
      <c r="A893" s="95" t="s">
        <v>2293</v>
      </c>
      <c r="B893" s="94" t="s">
        <v>18</v>
      </c>
      <c r="D893" s="94" t="s">
        <v>49</v>
      </c>
      <c r="E893" s="94" t="s">
        <v>49</v>
      </c>
      <c r="F893" s="94" t="s">
        <v>18</v>
      </c>
      <c r="G893" s="94" t="s">
        <v>1496</v>
      </c>
      <c r="H893" s="94" t="s">
        <v>2257</v>
      </c>
      <c r="I893" s="95">
        <v>16</v>
      </c>
      <c r="J893" s="95"/>
      <c r="K893" s="95">
        <v>0</v>
      </c>
      <c r="L893" s="94" t="str">
        <f t="shared" si="52"/>
        <v>E-Equ-Cab-Mul-4C-16--0</v>
      </c>
      <c r="M893" s="95" t="s">
        <v>2293</v>
      </c>
      <c r="N893" s="94" t="s">
        <v>1</v>
      </c>
      <c r="O893" s="96"/>
      <c r="P893" s="95">
        <v>1.487365756</v>
      </c>
      <c r="Q893" s="97">
        <f t="shared" si="50"/>
        <v>4.2359900183696002</v>
      </c>
      <c r="R893" s="97">
        <v>4.07</v>
      </c>
      <c r="S893" s="97">
        <f t="shared" si="49"/>
        <v>0.16599001836959998</v>
      </c>
      <c r="T893" s="96"/>
      <c r="U893" s="96">
        <v>200</v>
      </c>
      <c r="V893" s="96">
        <v>10000</v>
      </c>
      <c r="Y893" s="145" t="s">
        <v>189</v>
      </c>
      <c r="Z893" s="96"/>
      <c r="AA893" s="96"/>
      <c r="AB893" s="96"/>
    </row>
    <row r="894" spans="1:28" x14ac:dyDescent="0.3">
      <c r="A894" s="95" t="s">
        <v>2294</v>
      </c>
      <c r="B894" s="94" t="s">
        <v>18</v>
      </c>
      <c r="D894" s="94" t="s">
        <v>49</v>
      </c>
      <c r="E894" s="94" t="s">
        <v>49</v>
      </c>
      <c r="F894" s="94" t="s">
        <v>18</v>
      </c>
      <c r="G894" s="94" t="s">
        <v>1496</v>
      </c>
      <c r="H894" s="94" t="s">
        <v>2257</v>
      </c>
      <c r="I894" s="95">
        <v>185</v>
      </c>
      <c r="J894" s="95"/>
      <c r="K894" s="95">
        <v>0</v>
      </c>
      <c r="L894" s="94" t="str">
        <f t="shared" si="52"/>
        <v>E-Equ-Cab-Mul-4C-185--0</v>
      </c>
      <c r="M894" s="95" t="s">
        <v>2294</v>
      </c>
      <c r="N894" s="94" t="s">
        <v>1</v>
      </c>
      <c r="O894" s="96"/>
      <c r="P894" s="95">
        <v>11.236604399999999</v>
      </c>
      <c r="Q894" s="97">
        <f t="shared" si="50"/>
        <v>29.654005051039999</v>
      </c>
      <c r="R894" s="97">
        <v>28.4</v>
      </c>
      <c r="S894" s="97">
        <f t="shared" si="49"/>
        <v>1.2540050510399998</v>
      </c>
      <c r="T894" s="96"/>
      <c r="U894" s="96">
        <v>200</v>
      </c>
      <c r="V894" s="96">
        <v>10000</v>
      </c>
      <c r="Y894" s="145" t="s">
        <v>189</v>
      </c>
      <c r="Z894" s="96"/>
      <c r="AA894" s="96"/>
      <c r="AB894" s="96"/>
    </row>
    <row r="895" spans="1:28" x14ac:dyDescent="0.3">
      <c r="A895" s="95" t="s">
        <v>2295</v>
      </c>
      <c r="B895" s="94" t="s">
        <v>18</v>
      </c>
      <c r="D895" s="94" t="s">
        <v>49</v>
      </c>
      <c r="E895" s="94" t="s">
        <v>49</v>
      </c>
      <c r="F895" s="94" t="s">
        <v>18</v>
      </c>
      <c r="G895" s="94" t="s">
        <v>1496</v>
      </c>
      <c r="H895" s="94" t="s">
        <v>2257</v>
      </c>
      <c r="I895" s="95">
        <v>2.5</v>
      </c>
      <c r="J895" s="95"/>
      <c r="K895" s="95">
        <v>0</v>
      </c>
      <c r="L895" s="94" t="str">
        <f t="shared" si="52"/>
        <v>E-Equ-Cab-Mul-4C-2.5--0</v>
      </c>
      <c r="M895" s="95" t="s">
        <v>2295</v>
      </c>
      <c r="N895" s="94" t="s">
        <v>1</v>
      </c>
      <c r="O895" s="96"/>
      <c r="P895" s="95">
        <v>0.49035772799999977</v>
      </c>
      <c r="Q895" s="97">
        <f t="shared" si="50"/>
        <v>1.4347239224447998</v>
      </c>
      <c r="R895" s="97">
        <v>1.38</v>
      </c>
      <c r="S895" s="97">
        <f t="shared" si="49"/>
        <v>5.4723922444799976E-2</v>
      </c>
      <c r="T895" s="96"/>
      <c r="U895" s="96">
        <v>200</v>
      </c>
      <c r="V895" s="96">
        <v>10000</v>
      </c>
      <c r="Y895" s="145" t="s">
        <v>189</v>
      </c>
      <c r="Z895" s="96"/>
      <c r="AA895" s="96"/>
      <c r="AB895" s="96"/>
    </row>
    <row r="896" spans="1:28" x14ac:dyDescent="0.3">
      <c r="A896" s="95" t="s">
        <v>2296</v>
      </c>
      <c r="B896" s="94" t="s">
        <v>18</v>
      </c>
      <c r="D896" s="94" t="s">
        <v>49</v>
      </c>
      <c r="E896" s="94" t="s">
        <v>49</v>
      </c>
      <c r="F896" s="94" t="s">
        <v>18</v>
      </c>
      <c r="G896" s="94" t="s">
        <v>1496</v>
      </c>
      <c r="H896" s="94" t="s">
        <v>2257</v>
      </c>
      <c r="I896" s="95">
        <v>2.5</v>
      </c>
      <c r="J896" s="95"/>
      <c r="K896" s="95">
        <v>0</v>
      </c>
      <c r="L896" s="94" t="str">
        <f t="shared" si="52"/>
        <v>E-Equ-Cab-Mul-4C-2.5--0</v>
      </c>
      <c r="M896" s="95" t="s">
        <v>7531</v>
      </c>
      <c r="N896" s="94" t="s">
        <v>1</v>
      </c>
      <c r="O896" s="96"/>
      <c r="P896" s="95">
        <v>0.48</v>
      </c>
      <c r="Q896" s="97">
        <f t="shared" si="50"/>
        <v>1.433568</v>
      </c>
      <c r="R896" s="97">
        <v>1.38</v>
      </c>
      <c r="S896" s="97">
        <f t="shared" si="49"/>
        <v>5.3567999999999998E-2</v>
      </c>
      <c r="T896" s="96"/>
      <c r="U896" s="96">
        <v>200</v>
      </c>
      <c r="V896" s="96">
        <v>10000</v>
      </c>
      <c r="Y896" s="145" t="s">
        <v>189</v>
      </c>
      <c r="Z896" s="96"/>
      <c r="AA896" s="96"/>
      <c r="AB896" s="96"/>
    </row>
    <row r="897" spans="1:28" x14ac:dyDescent="0.3">
      <c r="A897" s="95" t="s">
        <v>2297</v>
      </c>
      <c r="B897" s="94" t="s">
        <v>18</v>
      </c>
      <c r="D897" s="94" t="s">
        <v>49</v>
      </c>
      <c r="E897" s="94" t="s">
        <v>49</v>
      </c>
      <c r="F897" s="94" t="s">
        <v>18</v>
      </c>
      <c r="G897" s="94" t="s">
        <v>1496</v>
      </c>
      <c r="H897" s="94" t="s">
        <v>2257</v>
      </c>
      <c r="I897" s="95">
        <v>25</v>
      </c>
      <c r="J897" s="95"/>
      <c r="K897" s="95">
        <v>0</v>
      </c>
      <c r="L897" s="94" t="str">
        <f t="shared" si="52"/>
        <v>E-Equ-Cab-Mul-4C-25--0</v>
      </c>
      <c r="M897" s="95" t="s">
        <v>2297</v>
      </c>
      <c r="N897" s="94" t="s">
        <v>1</v>
      </c>
      <c r="O897" s="96"/>
      <c r="P897" s="95">
        <v>2.3380660280000005</v>
      </c>
      <c r="Q897" s="97">
        <f t="shared" si="50"/>
        <v>6.5209281687248</v>
      </c>
      <c r="R897" s="97">
        <v>6.26</v>
      </c>
      <c r="S897" s="97">
        <f t="shared" si="49"/>
        <v>0.26092816872480007</v>
      </c>
      <c r="T897" s="96"/>
      <c r="U897" s="96">
        <v>200</v>
      </c>
      <c r="V897" s="96">
        <v>10000</v>
      </c>
      <c r="Y897" s="145" t="s">
        <v>189</v>
      </c>
      <c r="Z897" s="96"/>
      <c r="AA897" s="96"/>
      <c r="AB897" s="96"/>
    </row>
    <row r="898" spans="1:28" x14ac:dyDescent="0.3">
      <c r="A898" s="95" t="s">
        <v>2298</v>
      </c>
      <c r="B898" s="94" t="s">
        <v>18</v>
      </c>
      <c r="D898" s="94" t="s">
        <v>49</v>
      </c>
      <c r="E898" s="94" t="s">
        <v>49</v>
      </c>
      <c r="F898" s="94" t="s">
        <v>18</v>
      </c>
      <c r="G898" s="94" t="s">
        <v>1496</v>
      </c>
      <c r="H898" s="94" t="s">
        <v>2257</v>
      </c>
      <c r="I898" s="95">
        <v>300</v>
      </c>
      <c r="J898" s="95"/>
      <c r="K898" s="95">
        <v>0</v>
      </c>
      <c r="L898" s="94" t="str">
        <f t="shared" si="52"/>
        <v>E-Equ-Cab-Mul-4C-300--0</v>
      </c>
      <c r="M898" s="95" t="s">
        <v>2298</v>
      </c>
      <c r="N898" s="94" t="s">
        <v>1</v>
      </c>
      <c r="O898" s="96"/>
      <c r="P898" s="95">
        <v>16.809999999999999</v>
      </c>
      <c r="Q898" s="97">
        <f t="shared" si="50"/>
        <v>44.075996000000004</v>
      </c>
      <c r="R898" s="97">
        <v>42.2</v>
      </c>
      <c r="S898" s="97">
        <f t="shared" ref="S898:S912" si="53">((U898*(P898/1000))*0.1065)+((V898*(P898/1000))*0.00903)</f>
        <v>1.8759959999999998</v>
      </c>
      <c r="T898" s="96"/>
      <c r="U898" s="96">
        <v>200</v>
      </c>
      <c r="V898" s="96">
        <v>10000</v>
      </c>
      <c r="Y898" s="145" t="s">
        <v>189</v>
      </c>
      <c r="Z898" s="96"/>
      <c r="AA898" s="96"/>
      <c r="AB898" s="96"/>
    </row>
    <row r="899" spans="1:28" x14ac:dyDescent="0.3">
      <c r="A899" s="95" t="s">
        <v>2299</v>
      </c>
      <c r="B899" s="94" t="s">
        <v>18</v>
      </c>
      <c r="D899" s="94" t="s">
        <v>49</v>
      </c>
      <c r="E899" s="94" t="s">
        <v>49</v>
      </c>
      <c r="F899" s="94" t="s">
        <v>18</v>
      </c>
      <c r="G899" s="94" t="s">
        <v>1496</v>
      </c>
      <c r="H899" s="94" t="s">
        <v>2257</v>
      </c>
      <c r="I899" s="95">
        <v>35</v>
      </c>
      <c r="J899" s="95"/>
      <c r="K899" s="95">
        <v>0</v>
      </c>
      <c r="L899" s="94" t="str">
        <f t="shared" si="52"/>
        <v>E-Equ-Cab-Mul-4C-35--0</v>
      </c>
      <c r="M899" s="95" t="s">
        <v>2299</v>
      </c>
      <c r="N899" s="94" t="s">
        <v>1</v>
      </c>
      <c r="O899" s="96"/>
      <c r="P899" s="95">
        <v>2.9084122560000005</v>
      </c>
      <c r="Q899" s="97">
        <f t="shared" si="50"/>
        <v>8.0345788077696003</v>
      </c>
      <c r="R899" s="97">
        <v>7.71</v>
      </c>
      <c r="S899" s="97">
        <f t="shared" si="53"/>
        <v>0.32457880776960008</v>
      </c>
      <c r="T899" s="96"/>
      <c r="U899" s="96">
        <v>200</v>
      </c>
      <c r="V899" s="96">
        <v>10000</v>
      </c>
      <c r="Y899" s="145" t="s">
        <v>189</v>
      </c>
      <c r="Z899" s="96"/>
      <c r="AA899" s="96"/>
      <c r="AB899" s="96"/>
    </row>
    <row r="900" spans="1:28" x14ac:dyDescent="0.3">
      <c r="A900" s="95" t="s">
        <v>2300</v>
      </c>
      <c r="B900" s="94" t="s">
        <v>18</v>
      </c>
      <c r="D900" s="94" t="s">
        <v>49</v>
      </c>
      <c r="E900" s="94" t="s">
        <v>49</v>
      </c>
      <c r="F900" s="94" t="s">
        <v>18</v>
      </c>
      <c r="G900" s="94" t="s">
        <v>1496</v>
      </c>
      <c r="H900" s="94" t="s">
        <v>2257</v>
      </c>
      <c r="I900" s="95">
        <v>400</v>
      </c>
      <c r="J900" s="95"/>
      <c r="K900" s="95">
        <v>0</v>
      </c>
      <c r="L900" s="94" t="str">
        <f t="shared" si="52"/>
        <v>E-Equ-Cab-Mul-4C-400--0</v>
      </c>
      <c r="M900" s="95" t="s">
        <v>2300</v>
      </c>
      <c r="N900" s="94" t="s">
        <v>1</v>
      </c>
      <c r="O900" s="96"/>
      <c r="P900" s="95">
        <v>22.478000000000002</v>
      </c>
      <c r="Q900" s="97">
        <f t="shared" ref="Q900:Q912" si="54">SUM(R900:T900)</f>
        <v>58.708544800000006</v>
      </c>
      <c r="R900" s="97">
        <v>56.2</v>
      </c>
      <c r="S900" s="97">
        <f t="shared" si="53"/>
        <v>2.5085447999999997</v>
      </c>
      <c r="T900" s="96"/>
      <c r="U900" s="96">
        <v>200</v>
      </c>
      <c r="V900" s="96">
        <v>10000</v>
      </c>
      <c r="Y900" s="145" t="s">
        <v>189</v>
      </c>
      <c r="Z900" s="96"/>
      <c r="AA900" s="96"/>
      <c r="AB900" s="96"/>
    </row>
    <row r="901" spans="1:28" x14ac:dyDescent="0.3">
      <c r="A901" s="95" t="s">
        <v>2301</v>
      </c>
      <c r="B901" s="94" t="s">
        <v>18</v>
      </c>
      <c r="D901" s="94" t="s">
        <v>49</v>
      </c>
      <c r="E901" s="94" t="s">
        <v>49</v>
      </c>
      <c r="F901" s="94" t="s">
        <v>18</v>
      </c>
      <c r="G901" s="94" t="s">
        <v>1496</v>
      </c>
      <c r="H901" s="94" t="s">
        <v>2257</v>
      </c>
      <c r="I901" s="95">
        <v>4</v>
      </c>
      <c r="J901" s="95"/>
      <c r="K901" s="95">
        <v>0</v>
      </c>
      <c r="L901" s="94" t="str">
        <f t="shared" si="52"/>
        <v>E-Equ-Cab-Mul-4C-4--0</v>
      </c>
      <c r="M901" s="95" t="s">
        <v>2301</v>
      </c>
      <c r="N901" s="94" t="s">
        <v>1</v>
      </c>
      <c r="O901" s="96"/>
      <c r="P901" s="95">
        <v>0.60344987999999999</v>
      </c>
      <c r="Q901" s="97">
        <f t="shared" si="54"/>
        <v>1.8373450066079999</v>
      </c>
      <c r="R901" s="97">
        <v>1.77</v>
      </c>
      <c r="S901" s="97">
        <f t="shared" si="53"/>
        <v>6.7345006607999996E-2</v>
      </c>
      <c r="T901" s="96"/>
      <c r="U901" s="96">
        <v>200</v>
      </c>
      <c r="V901" s="96">
        <v>10000</v>
      </c>
      <c r="Y901" s="145" t="s">
        <v>189</v>
      </c>
      <c r="Z901" s="96"/>
      <c r="AA901" s="96"/>
      <c r="AB901" s="96"/>
    </row>
    <row r="902" spans="1:28" x14ac:dyDescent="0.3">
      <c r="A902" s="95" t="s">
        <v>2302</v>
      </c>
      <c r="B902" s="94" t="s">
        <v>18</v>
      </c>
      <c r="D902" s="94" t="s">
        <v>49</v>
      </c>
      <c r="E902" s="94" t="s">
        <v>49</v>
      </c>
      <c r="F902" s="94" t="s">
        <v>18</v>
      </c>
      <c r="G902" s="94" t="s">
        <v>1496</v>
      </c>
      <c r="H902" s="94" t="s">
        <v>2257</v>
      </c>
      <c r="I902" s="95">
        <v>6</v>
      </c>
      <c r="J902" s="95"/>
      <c r="K902" s="95">
        <v>0</v>
      </c>
      <c r="L902" s="94" t="str">
        <f t="shared" si="52"/>
        <v>E-Equ-Cab-Mul-4C-6--0</v>
      </c>
      <c r="M902" s="95" t="s">
        <v>2302</v>
      </c>
      <c r="N902" s="94" t="s">
        <v>1</v>
      </c>
      <c r="O902" s="96"/>
      <c r="P902" s="95">
        <v>0.87896523999999987</v>
      </c>
      <c r="Q902" s="97">
        <f t="shared" si="54"/>
        <v>2.5880925207840004</v>
      </c>
      <c r="R902" s="97">
        <v>2.4900000000000002</v>
      </c>
      <c r="S902" s="97">
        <f t="shared" si="53"/>
        <v>9.8092520783999992E-2</v>
      </c>
      <c r="T902" s="96"/>
      <c r="U902" s="96">
        <v>200</v>
      </c>
      <c r="V902" s="96">
        <v>10000</v>
      </c>
      <c r="Y902" s="145" t="s">
        <v>189</v>
      </c>
      <c r="Z902" s="96"/>
      <c r="AA902" s="96"/>
      <c r="AB902" s="96"/>
    </row>
    <row r="903" spans="1:28" x14ac:dyDescent="0.3">
      <c r="A903" s="95" t="s">
        <v>2303</v>
      </c>
      <c r="B903" s="94" t="s">
        <v>18</v>
      </c>
      <c r="D903" s="94" t="s">
        <v>49</v>
      </c>
      <c r="E903" s="94" t="s">
        <v>49</v>
      </c>
      <c r="F903" s="94" t="s">
        <v>18</v>
      </c>
      <c r="G903" s="94" t="s">
        <v>1496</v>
      </c>
      <c r="H903" s="94" t="s">
        <v>2257</v>
      </c>
      <c r="I903" s="95">
        <v>70</v>
      </c>
      <c r="J903" s="95"/>
      <c r="K903" s="95">
        <v>0</v>
      </c>
      <c r="L903" s="94" t="str">
        <f t="shared" si="52"/>
        <v>E-Equ-Cab-Mul-4C-70--0</v>
      </c>
      <c r="M903" s="95" t="s">
        <v>2303</v>
      </c>
      <c r="N903" s="94" t="s">
        <v>1</v>
      </c>
      <c r="O903" s="96"/>
      <c r="P903" s="95">
        <v>4.7878496520000011</v>
      </c>
      <c r="Q903" s="97">
        <f t="shared" si="54"/>
        <v>12.934324021163201</v>
      </c>
      <c r="R903" s="97">
        <v>12.4</v>
      </c>
      <c r="S903" s="97">
        <f t="shared" si="53"/>
        <v>0.5343240211632001</v>
      </c>
      <c r="T903" s="96"/>
      <c r="U903" s="96">
        <v>200</v>
      </c>
      <c r="V903" s="96">
        <v>10000</v>
      </c>
      <c r="Y903" s="145" t="s">
        <v>189</v>
      </c>
      <c r="Z903" s="96"/>
      <c r="AA903" s="96"/>
      <c r="AB903" s="96"/>
    </row>
    <row r="904" spans="1:28" x14ac:dyDescent="0.3">
      <c r="A904" s="95" t="s">
        <v>2304</v>
      </c>
      <c r="B904" s="94" t="s">
        <v>18</v>
      </c>
      <c r="D904" s="94" t="s">
        <v>49</v>
      </c>
      <c r="E904" s="94" t="s">
        <v>49</v>
      </c>
      <c r="F904" s="94" t="s">
        <v>18</v>
      </c>
      <c r="G904" s="94" t="s">
        <v>1496</v>
      </c>
      <c r="H904" s="94" t="s">
        <v>2257</v>
      </c>
      <c r="I904" s="95">
        <v>95</v>
      </c>
      <c r="J904" s="95"/>
      <c r="K904" s="95">
        <v>0</v>
      </c>
      <c r="L904" s="94" t="str">
        <f t="shared" si="52"/>
        <v>E-Equ-Cab-Mul-4C-95--0</v>
      </c>
      <c r="M904" s="95" t="s">
        <v>2304</v>
      </c>
      <c r="N904" s="94" t="s">
        <v>1</v>
      </c>
      <c r="O904" s="96"/>
      <c r="P904" s="95">
        <v>6.0130117600000021</v>
      </c>
      <c r="Q904" s="97">
        <f t="shared" si="54"/>
        <v>16.071052112416002</v>
      </c>
      <c r="R904" s="97">
        <v>15.4</v>
      </c>
      <c r="S904" s="97">
        <f t="shared" si="53"/>
        <v>0.67105211241600027</v>
      </c>
      <c r="T904" s="96"/>
      <c r="U904" s="96">
        <v>200</v>
      </c>
      <c r="V904" s="96">
        <v>10000</v>
      </c>
      <c r="Y904" s="145" t="s">
        <v>189</v>
      </c>
      <c r="Z904" s="96"/>
      <c r="AA904" s="96"/>
      <c r="AB904" s="96"/>
    </row>
    <row r="905" spans="1:28" x14ac:dyDescent="0.3">
      <c r="A905" s="95" t="s">
        <v>2306</v>
      </c>
      <c r="B905" s="94" t="s">
        <v>18</v>
      </c>
      <c r="D905" s="94" t="s">
        <v>49</v>
      </c>
      <c r="E905" s="94" t="s">
        <v>49</v>
      </c>
      <c r="F905" s="94" t="s">
        <v>18</v>
      </c>
      <c r="G905" s="94" t="s">
        <v>1496</v>
      </c>
      <c r="H905" s="94" t="s">
        <v>2305</v>
      </c>
      <c r="I905" s="95">
        <v>4</v>
      </c>
      <c r="J905" s="95"/>
      <c r="K905" s="95">
        <v>0</v>
      </c>
      <c r="L905" s="94" t="str">
        <f t="shared" si="52"/>
        <v>E-Equ-Cab-Mul-5C-4--0</v>
      </c>
      <c r="M905" s="95" t="s">
        <v>7532</v>
      </c>
      <c r="N905" s="94" t="s">
        <v>1</v>
      </c>
      <c r="O905" s="96"/>
      <c r="P905" s="95">
        <v>0.82326015600000024</v>
      </c>
      <c r="Q905" s="97">
        <f t="shared" si="54"/>
        <v>2.4418758334096</v>
      </c>
      <c r="R905" s="97">
        <v>2.35</v>
      </c>
      <c r="S905" s="97">
        <f t="shared" si="53"/>
        <v>9.1875833409600025E-2</v>
      </c>
      <c r="T905" s="96"/>
      <c r="U905" s="96">
        <v>200</v>
      </c>
      <c r="V905" s="96">
        <v>10000</v>
      </c>
      <c r="Y905" s="145" t="s">
        <v>189</v>
      </c>
      <c r="Z905" s="96"/>
      <c r="AA905" s="96"/>
      <c r="AB905" s="96"/>
    </row>
    <row r="906" spans="1:28" x14ac:dyDescent="0.3">
      <c r="A906" s="95" t="s">
        <v>2307</v>
      </c>
      <c r="B906" s="94" t="s">
        <v>18</v>
      </c>
      <c r="D906" s="94" t="s">
        <v>49</v>
      </c>
      <c r="E906" s="94" t="s">
        <v>49</v>
      </c>
      <c r="F906" s="94" t="s">
        <v>18</v>
      </c>
      <c r="G906" s="94" t="s">
        <v>1496</v>
      </c>
      <c r="H906" s="94" t="s">
        <v>2305</v>
      </c>
      <c r="I906" s="95">
        <v>6</v>
      </c>
      <c r="J906" s="95"/>
      <c r="K906" s="95">
        <v>0</v>
      </c>
      <c r="L906" s="94" t="str">
        <f t="shared" si="52"/>
        <v>E-Equ-Cab-Mul-5C-6--0</v>
      </c>
      <c r="M906" s="95" t="s">
        <v>7533</v>
      </c>
      <c r="N906" s="94" t="s">
        <v>1</v>
      </c>
      <c r="O906" s="96"/>
      <c r="P906" s="95">
        <v>0.98025099199999999</v>
      </c>
      <c r="Q906" s="97">
        <f t="shared" si="54"/>
        <v>2.8593960107071998</v>
      </c>
      <c r="R906" s="97">
        <v>2.75</v>
      </c>
      <c r="S906" s="97">
        <f t="shared" si="53"/>
        <v>0.10939601070719998</v>
      </c>
      <c r="T906" s="96"/>
      <c r="U906" s="96">
        <v>200</v>
      </c>
      <c r="V906" s="96">
        <v>10000</v>
      </c>
      <c r="Y906" s="145" t="s">
        <v>189</v>
      </c>
      <c r="Z906" s="96"/>
      <c r="AA906" s="96"/>
      <c r="AB906" s="96"/>
    </row>
    <row r="907" spans="1:28" x14ac:dyDescent="0.3">
      <c r="A907" s="95" t="s">
        <v>2309</v>
      </c>
      <c r="B907" s="94" t="s">
        <v>18</v>
      </c>
      <c r="D907" s="94" t="s">
        <v>49</v>
      </c>
      <c r="E907" s="94" t="s">
        <v>49</v>
      </c>
      <c r="F907" s="94" t="s">
        <v>18</v>
      </c>
      <c r="G907" s="94" t="s">
        <v>1496</v>
      </c>
      <c r="H907" s="94" t="s">
        <v>2308</v>
      </c>
      <c r="I907" s="95">
        <v>0.5</v>
      </c>
      <c r="J907" s="95"/>
      <c r="K907" s="95">
        <v>0</v>
      </c>
      <c r="L907" s="94" t="str">
        <f t="shared" si="52"/>
        <v>E-Equ-Cab-Mul-5PR-0.5--0</v>
      </c>
      <c r="M907" s="95" t="s">
        <v>2309</v>
      </c>
      <c r="N907" s="94" t="s">
        <v>1</v>
      </c>
      <c r="O907" s="96"/>
      <c r="P907" s="95">
        <v>0.70888717050000005</v>
      </c>
      <c r="Q907" s="97">
        <f t="shared" si="54"/>
        <v>2.2291118082277999</v>
      </c>
      <c r="R907" s="97">
        <v>2.15</v>
      </c>
      <c r="S907" s="97">
        <f t="shared" si="53"/>
        <v>7.9111808227800007E-2</v>
      </c>
      <c r="T907" s="96"/>
      <c r="U907" s="96">
        <v>200</v>
      </c>
      <c r="V907" s="96">
        <v>10000</v>
      </c>
      <c r="Y907" s="145" t="s">
        <v>189</v>
      </c>
      <c r="Z907" s="96"/>
      <c r="AA907" s="96"/>
      <c r="AB907" s="96"/>
    </row>
    <row r="908" spans="1:28" x14ac:dyDescent="0.3">
      <c r="A908" s="95" t="s">
        <v>2311</v>
      </c>
      <c r="B908" s="94" t="s">
        <v>18</v>
      </c>
      <c r="D908" s="94" t="s">
        <v>49</v>
      </c>
      <c r="E908" s="94" t="s">
        <v>49</v>
      </c>
      <c r="F908" s="94" t="s">
        <v>18</v>
      </c>
      <c r="G908" s="94" t="s">
        <v>1496</v>
      </c>
      <c r="H908" s="94" t="s">
        <v>2310</v>
      </c>
      <c r="I908" s="95">
        <v>0.5</v>
      </c>
      <c r="J908" s="95"/>
      <c r="K908" s="95">
        <v>0</v>
      </c>
      <c r="L908" s="94" t="str">
        <f t="shared" si="52"/>
        <v>E-Equ-Cab-Mul-7PR-0.5--0</v>
      </c>
      <c r="M908" s="95" t="s">
        <v>2311</v>
      </c>
      <c r="N908" s="94" t="s">
        <v>1</v>
      </c>
      <c r="O908" s="96"/>
      <c r="P908" s="95">
        <v>1.0716715235000001</v>
      </c>
      <c r="Q908" s="97">
        <f t="shared" si="54"/>
        <v>3.2395985420226001</v>
      </c>
      <c r="R908" s="97">
        <v>3.12</v>
      </c>
      <c r="S908" s="97">
        <f t="shared" si="53"/>
        <v>0.11959854202260001</v>
      </c>
      <c r="T908" s="96"/>
      <c r="U908" s="96">
        <v>200</v>
      </c>
      <c r="V908" s="96">
        <v>10000</v>
      </c>
      <c r="Y908" s="145" t="s">
        <v>189</v>
      </c>
      <c r="Z908" s="96"/>
      <c r="AA908" s="96"/>
      <c r="AB908" s="96"/>
    </row>
    <row r="909" spans="1:28" x14ac:dyDescent="0.3">
      <c r="A909" s="95" t="s">
        <v>2312</v>
      </c>
      <c r="B909" s="94" t="s">
        <v>18</v>
      </c>
      <c r="D909" s="94" t="s">
        <v>49</v>
      </c>
      <c r="E909" s="94" t="s">
        <v>49</v>
      </c>
      <c r="F909" s="94" t="s">
        <v>18</v>
      </c>
      <c r="G909" s="94" t="s">
        <v>1496</v>
      </c>
      <c r="H909" s="94" t="s">
        <v>2310</v>
      </c>
      <c r="I909" s="95">
        <v>0.5</v>
      </c>
      <c r="J909" s="95"/>
      <c r="K909" s="95">
        <v>0</v>
      </c>
      <c r="L909" s="94" t="str">
        <f t="shared" si="52"/>
        <v>E-Equ-Cab-Mul-7PR-0.5--0</v>
      </c>
      <c r="M909" s="95" t="s">
        <v>2312</v>
      </c>
      <c r="N909" s="94" t="s">
        <v>1</v>
      </c>
      <c r="O909" s="96"/>
      <c r="P909" s="95">
        <v>1.0716715235000001</v>
      </c>
      <c r="Q909" s="97">
        <f t="shared" si="54"/>
        <v>3.9495985420226001</v>
      </c>
      <c r="R909" s="97">
        <v>3.83</v>
      </c>
      <c r="S909" s="97">
        <f t="shared" si="53"/>
        <v>0.11959854202260001</v>
      </c>
      <c r="T909" s="96"/>
      <c r="U909" s="96">
        <v>200</v>
      </c>
      <c r="V909" s="96">
        <v>10000</v>
      </c>
      <c r="Y909" s="145" t="s">
        <v>189</v>
      </c>
      <c r="Z909" s="96"/>
      <c r="AA909" s="96"/>
      <c r="AB909" s="96"/>
    </row>
    <row r="910" spans="1:28" x14ac:dyDescent="0.3">
      <c r="A910" s="95" t="s">
        <v>2314</v>
      </c>
      <c r="B910" s="94" t="s">
        <v>18</v>
      </c>
      <c r="D910" s="94" t="s">
        <v>49</v>
      </c>
      <c r="E910" s="94" t="s">
        <v>49</v>
      </c>
      <c r="F910" s="94" t="s">
        <v>18</v>
      </c>
      <c r="G910" s="94" t="s">
        <v>1496</v>
      </c>
      <c r="H910" s="94" t="s">
        <v>2313</v>
      </c>
      <c r="I910" s="95">
        <v>2.5</v>
      </c>
      <c r="J910" s="95"/>
      <c r="K910" s="95">
        <v>0</v>
      </c>
      <c r="L910" s="94" t="str">
        <f t="shared" si="52"/>
        <v>E-Equ-Cab-Mul-7C-2.5--0</v>
      </c>
      <c r="M910" s="95" t="s">
        <v>7534</v>
      </c>
      <c r="N910" s="94" t="s">
        <v>1</v>
      </c>
      <c r="O910" s="96"/>
      <c r="P910" s="95">
        <v>0.63969317999999986</v>
      </c>
      <c r="Q910" s="97">
        <f t="shared" si="54"/>
        <v>1.941389758888</v>
      </c>
      <c r="R910" s="97">
        <v>1.87</v>
      </c>
      <c r="S910" s="97">
        <f t="shared" si="53"/>
        <v>7.1389758887999977E-2</v>
      </c>
      <c r="T910" s="96"/>
      <c r="U910" s="96">
        <v>200</v>
      </c>
      <c r="V910" s="96">
        <v>10000</v>
      </c>
      <c r="Y910" s="145" t="s">
        <v>189</v>
      </c>
      <c r="Z910" s="96"/>
      <c r="AA910" s="96"/>
      <c r="AB910" s="96"/>
    </row>
    <row r="911" spans="1:28" x14ac:dyDescent="0.3">
      <c r="A911" s="95" t="s">
        <v>2315</v>
      </c>
      <c r="B911" s="94" t="s">
        <v>18</v>
      </c>
      <c r="D911" s="94" t="s">
        <v>49</v>
      </c>
      <c r="E911" s="94" t="s">
        <v>49</v>
      </c>
      <c r="F911" s="94" t="s">
        <v>18</v>
      </c>
      <c r="G911" s="94" t="s">
        <v>1496</v>
      </c>
      <c r="H911" s="94" t="s">
        <v>2313</v>
      </c>
      <c r="I911" s="95">
        <v>4</v>
      </c>
      <c r="J911" s="95"/>
      <c r="K911" s="95">
        <v>0</v>
      </c>
      <c r="L911" s="94" t="str">
        <f t="shared" si="52"/>
        <v>E-Equ-Cab-Mul-7C-4--0</v>
      </c>
      <c r="M911" s="95" t="s">
        <v>7535</v>
      </c>
      <c r="N911" s="94" t="s">
        <v>1</v>
      </c>
      <c r="O911" s="96"/>
      <c r="P911" s="95">
        <v>0.96140467649999983</v>
      </c>
      <c r="Q911" s="97">
        <f t="shared" si="54"/>
        <v>2.8172927618974</v>
      </c>
      <c r="R911" s="97">
        <v>2.71</v>
      </c>
      <c r="S911" s="97">
        <f t="shared" si="53"/>
        <v>0.10729276189739997</v>
      </c>
      <c r="T911" s="96"/>
      <c r="U911" s="96">
        <v>200</v>
      </c>
      <c r="V911" s="96">
        <v>10000</v>
      </c>
      <c r="Y911" s="145" t="s">
        <v>189</v>
      </c>
      <c r="Z911" s="96"/>
      <c r="AA911" s="96"/>
      <c r="AB911" s="96"/>
    </row>
    <row r="912" spans="1:28" x14ac:dyDescent="0.3">
      <c r="A912" s="95" t="s">
        <v>2316</v>
      </c>
      <c r="B912" s="94" t="s">
        <v>18</v>
      </c>
      <c r="D912" s="94" t="s">
        <v>49</v>
      </c>
      <c r="E912" s="94" t="s">
        <v>49</v>
      </c>
      <c r="F912" s="94" t="s">
        <v>18</v>
      </c>
      <c r="G912" s="94" t="s">
        <v>1496</v>
      </c>
      <c r="H912" s="94" t="s">
        <v>2313</v>
      </c>
      <c r="I912" s="95">
        <v>6</v>
      </c>
      <c r="J912" s="95"/>
      <c r="K912" s="95">
        <v>0</v>
      </c>
      <c r="L912" s="94" t="str">
        <f t="shared" si="52"/>
        <v>E-Equ-Cab-Mul-7C-6--0</v>
      </c>
      <c r="M912" s="95" t="s">
        <v>7536</v>
      </c>
      <c r="N912" s="94" t="s">
        <v>1</v>
      </c>
      <c r="O912" s="96"/>
      <c r="P912" s="95">
        <v>1.1685957840000001</v>
      </c>
      <c r="Q912" s="97">
        <f t="shared" si="54"/>
        <v>3.3804152894944002</v>
      </c>
      <c r="R912" s="97">
        <v>3.25</v>
      </c>
      <c r="S912" s="97">
        <f t="shared" si="53"/>
        <v>0.13041528949440001</v>
      </c>
      <c r="T912" s="96"/>
      <c r="U912" s="96">
        <v>200</v>
      </c>
      <c r="V912" s="96">
        <v>10000</v>
      </c>
      <c r="Y912" s="145" t="s">
        <v>189</v>
      </c>
      <c r="Z912" s="96"/>
      <c r="AA912" s="96"/>
      <c r="AB912" s="96"/>
    </row>
  </sheetData>
  <sheetProtection algorithmName="SHA-512" hashValue="LgB5TeWcmQozQf8S9fo9jASEbmKFT0/0igAfCNykm5JKB4ntizoJSG6EqvL1aWTf44/l+uMxZE90+ae4YuSOxw==" saltValue="iKyGQrYpzqM8ncIyPt2QBw==" spinCount="100000" sheet="1" objects="1" scenarios="1"/>
  <autoFilter ref="B1:AG912" xr:uid="{C34AE3CA-9D3B-46C1-BF72-F0C82C98C684}">
    <filterColumn colId="19" showButton="0"/>
    <sortState xmlns:xlrd2="http://schemas.microsoft.com/office/spreadsheetml/2017/richdata2" ref="B4:AG876">
      <sortCondition ref="B1:B876"/>
    </sortState>
  </autoFilter>
  <mergeCells count="30">
    <mergeCell ref="X1:X2"/>
    <mergeCell ref="I1:I2"/>
    <mergeCell ref="J1:J2"/>
    <mergeCell ref="K1:K2"/>
    <mergeCell ref="D1:D2"/>
    <mergeCell ref="E1:E2"/>
    <mergeCell ref="F1:F2"/>
    <mergeCell ref="G1:G2"/>
    <mergeCell ref="H1:H2"/>
    <mergeCell ref="U1:V1"/>
    <mergeCell ref="R1:R2"/>
    <mergeCell ref="S1:S2"/>
    <mergeCell ref="T1:T2"/>
    <mergeCell ref="W1:W2"/>
    <mergeCell ref="A1:A2"/>
    <mergeCell ref="B1:B2"/>
    <mergeCell ref="AF1:AF2"/>
    <mergeCell ref="Z1:Z2"/>
    <mergeCell ref="AA1:AA2"/>
    <mergeCell ref="AB1:AB2"/>
    <mergeCell ref="AC1:AC2"/>
    <mergeCell ref="AD1:AD2"/>
    <mergeCell ref="AE1:AE2"/>
    <mergeCell ref="Y1:Y2"/>
    <mergeCell ref="L1:L2"/>
    <mergeCell ref="M1:M2"/>
    <mergeCell ref="N1:N2"/>
    <mergeCell ref="O1:O2"/>
    <mergeCell ref="P1:P2"/>
    <mergeCell ref="Q1:Q2"/>
  </mergeCells>
  <phoneticPr fontId="7" type="noConversion"/>
  <conditionalFormatting sqref="M927:M1048576 M913:M925 M1">
    <cfRule type="duplicateValues" dxfId="485" priority="470"/>
  </conditionalFormatting>
  <conditionalFormatting sqref="AF92 AF105:AF106 AF249 AF254 AF256 AF280:AF370 AF391:AF402 AF131:AF133 AF150:AF151 AF145 AF153:AF156 AF159:AF162 AF168 AF194 AF197:AF199 AF202:AF210 AF214 AF218 AF236:AF246 AF3:AF5 AF192 AF589:AF636 AF638:AF640 AF649:AF654 AF170:AF175 AF704:AF708 AF710:AF714 AF716:AF720 AF722:AF728 AF730:AF733 AF735:AF739 AF762:AF766 AF789:AF793 AF816:AF820 AF741:AF745 AF768:AF772 AF795:AF799 AF822:AF826 AF747:AF751 AF774:AF778 AF801:AF805 AF753:AF760 AF780:AF787 AF807:AF814 AF115:AF129 AF927:AF1048576 AF9:AF54 AF828:AF925 AF511:AF587 AF433:AF492 AF495:AF509 AF666:AF702">
    <cfRule type="containsText" dxfId="484" priority="442" operator="containsText" text="Yes">
      <formula>NOT(ISERROR(SEARCH("Yes",AF3)))</formula>
    </cfRule>
  </conditionalFormatting>
  <conditionalFormatting sqref="AF92 AF105:AF106 AF249 AF254 AF256 AF280:AF370 AF391:AF402 AF131:AF133 AF150:AF151 AF145 AF153:AF156 AF159:AF162 AF168 AF194 AF197:AF199 AF202:AF210 AF214 AF218 AF236:AF246 AF3:AF5 AF192 AF589:AF636 AF638:AF640 AF649:AF654 AF170:AF175 AF704:AF708 AF710:AF714 AF716:AF720 AF722:AF728 AF730:AF733 AF735:AF739 AF762:AF766 AF789:AF793 AF816:AF820 AF741:AF745 AF768:AF772 AF795:AF799 AF822:AF826 AF747:AF751 AF774:AF778 AF801:AF805 AF753:AF760 AF780:AF787 AF807:AF814 AF115:AF129 AF927:AF1048576 AF9:AF54 AF828:AF925 AF511:AF587 AF433:AF492 AF495:AF509 AF666:AF702">
    <cfRule type="containsText" dxfId="483" priority="441" operator="containsText" text="No">
      <formula>NOT(ISERROR(SEARCH("No",AF3)))</formula>
    </cfRule>
  </conditionalFormatting>
  <conditionalFormatting sqref="AF59">
    <cfRule type="containsText" dxfId="482" priority="440" operator="containsText" text="Yes">
      <formula>NOT(ISERROR(SEARCH("Yes",AF59)))</formula>
    </cfRule>
  </conditionalFormatting>
  <conditionalFormatting sqref="AF59">
    <cfRule type="containsText" dxfId="481" priority="439" operator="containsText" text="No">
      <formula>NOT(ISERROR(SEARCH("No",AF59)))</formula>
    </cfRule>
  </conditionalFormatting>
  <conditionalFormatting sqref="AF62">
    <cfRule type="containsText" dxfId="480" priority="438" operator="containsText" text="Yes">
      <formula>NOT(ISERROR(SEARCH("Yes",AF62)))</formula>
    </cfRule>
  </conditionalFormatting>
  <conditionalFormatting sqref="AF62">
    <cfRule type="containsText" dxfId="479" priority="437" operator="containsText" text="No">
      <formula>NOT(ISERROR(SEARCH("No",AF62)))</formula>
    </cfRule>
  </conditionalFormatting>
  <conditionalFormatting sqref="AF63">
    <cfRule type="containsText" dxfId="478" priority="436" operator="containsText" text="Yes">
      <formula>NOT(ISERROR(SEARCH("Yes",AF63)))</formula>
    </cfRule>
  </conditionalFormatting>
  <conditionalFormatting sqref="AF63">
    <cfRule type="containsText" dxfId="477" priority="435" operator="containsText" text="No">
      <formula>NOT(ISERROR(SEARCH("No",AF63)))</formula>
    </cfRule>
  </conditionalFormatting>
  <conditionalFormatting sqref="AF64">
    <cfRule type="containsText" dxfId="476" priority="434" operator="containsText" text="Yes">
      <formula>NOT(ISERROR(SEARCH("Yes",AF64)))</formula>
    </cfRule>
  </conditionalFormatting>
  <conditionalFormatting sqref="AF64">
    <cfRule type="containsText" dxfId="475" priority="433" operator="containsText" text="No">
      <formula>NOT(ISERROR(SEARCH("No",AF64)))</formula>
    </cfRule>
  </conditionalFormatting>
  <conditionalFormatting sqref="AF65">
    <cfRule type="containsText" dxfId="474" priority="432" operator="containsText" text="Yes">
      <formula>NOT(ISERROR(SEARCH("Yes",AF65)))</formula>
    </cfRule>
  </conditionalFormatting>
  <conditionalFormatting sqref="AF65">
    <cfRule type="containsText" dxfId="473" priority="431" operator="containsText" text="No">
      <formula>NOT(ISERROR(SEARCH("No",AF65)))</formula>
    </cfRule>
  </conditionalFormatting>
  <conditionalFormatting sqref="AF67">
    <cfRule type="containsText" dxfId="472" priority="430" operator="containsText" text="Yes">
      <formula>NOT(ISERROR(SEARCH("Yes",AF67)))</formula>
    </cfRule>
  </conditionalFormatting>
  <conditionalFormatting sqref="AF67">
    <cfRule type="containsText" dxfId="471" priority="429" operator="containsText" text="No">
      <formula>NOT(ISERROR(SEARCH("No",AF67)))</formula>
    </cfRule>
  </conditionalFormatting>
  <conditionalFormatting sqref="AF68">
    <cfRule type="containsText" dxfId="470" priority="428" operator="containsText" text="Yes">
      <formula>NOT(ISERROR(SEARCH("Yes",AF68)))</formula>
    </cfRule>
  </conditionalFormatting>
  <conditionalFormatting sqref="AF68">
    <cfRule type="containsText" dxfId="469" priority="427" operator="containsText" text="No">
      <formula>NOT(ISERROR(SEARCH("No",AF68)))</formula>
    </cfRule>
  </conditionalFormatting>
  <conditionalFormatting sqref="AF69">
    <cfRule type="containsText" dxfId="468" priority="426" operator="containsText" text="Yes">
      <formula>NOT(ISERROR(SEARCH("Yes",AF69)))</formula>
    </cfRule>
  </conditionalFormatting>
  <conditionalFormatting sqref="AF69">
    <cfRule type="containsText" dxfId="467" priority="425" operator="containsText" text="No">
      <formula>NOT(ISERROR(SEARCH("No",AF69)))</formula>
    </cfRule>
  </conditionalFormatting>
  <conditionalFormatting sqref="AF70">
    <cfRule type="containsText" dxfId="466" priority="424" operator="containsText" text="Yes">
      <formula>NOT(ISERROR(SEARCH("Yes",AF70)))</formula>
    </cfRule>
  </conditionalFormatting>
  <conditionalFormatting sqref="AF70">
    <cfRule type="containsText" dxfId="465" priority="423" operator="containsText" text="No">
      <formula>NOT(ISERROR(SEARCH("No",AF70)))</formula>
    </cfRule>
  </conditionalFormatting>
  <conditionalFormatting sqref="AF71">
    <cfRule type="containsText" dxfId="464" priority="422" operator="containsText" text="Yes">
      <formula>NOT(ISERROR(SEARCH("Yes",AF71)))</formula>
    </cfRule>
  </conditionalFormatting>
  <conditionalFormatting sqref="AF71">
    <cfRule type="containsText" dxfId="463" priority="421" operator="containsText" text="No">
      <formula>NOT(ISERROR(SEARCH("No",AF71)))</formula>
    </cfRule>
  </conditionalFormatting>
  <conditionalFormatting sqref="AF72">
    <cfRule type="containsText" dxfId="462" priority="420" operator="containsText" text="Yes">
      <formula>NOT(ISERROR(SEARCH("Yes",AF72)))</formula>
    </cfRule>
  </conditionalFormatting>
  <conditionalFormatting sqref="AF72">
    <cfRule type="containsText" dxfId="461" priority="419" operator="containsText" text="No">
      <formula>NOT(ISERROR(SEARCH("No",AF72)))</formula>
    </cfRule>
  </conditionalFormatting>
  <conditionalFormatting sqref="AF73">
    <cfRule type="containsText" dxfId="460" priority="418" operator="containsText" text="Yes">
      <formula>NOT(ISERROR(SEARCH("Yes",AF73)))</formula>
    </cfRule>
  </conditionalFormatting>
  <conditionalFormatting sqref="AF73">
    <cfRule type="containsText" dxfId="459" priority="417" operator="containsText" text="No">
      <formula>NOT(ISERROR(SEARCH("No",AF73)))</formula>
    </cfRule>
  </conditionalFormatting>
  <conditionalFormatting sqref="AF75">
    <cfRule type="containsText" dxfId="458" priority="416" operator="containsText" text="Yes">
      <formula>NOT(ISERROR(SEARCH("Yes",AF75)))</formula>
    </cfRule>
  </conditionalFormatting>
  <conditionalFormatting sqref="AF75">
    <cfRule type="containsText" dxfId="457" priority="415" operator="containsText" text="No">
      <formula>NOT(ISERROR(SEARCH("No",AF75)))</formula>
    </cfRule>
  </conditionalFormatting>
  <conditionalFormatting sqref="AF74">
    <cfRule type="containsText" dxfId="456" priority="414" operator="containsText" text="Yes">
      <formula>NOT(ISERROR(SEARCH("Yes",AF74)))</formula>
    </cfRule>
  </conditionalFormatting>
  <conditionalFormatting sqref="AF74">
    <cfRule type="containsText" dxfId="455" priority="413" operator="containsText" text="No">
      <formula>NOT(ISERROR(SEARCH("No",AF74)))</formula>
    </cfRule>
  </conditionalFormatting>
  <conditionalFormatting sqref="AF76">
    <cfRule type="containsText" dxfId="454" priority="412" operator="containsText" text="Yes">
      <formula>NOT(ISERROR(SEARCH("Yes",AF76)))</formula>
    </cfRule>
  </conditionalFormatting>
  <conditionalFormatting sqref="AF76">
    <cfRule type="containsText" dxfId="453" priority="411" operator="containsText" text="No">
      <formula>NOT(ISERROR(SEARCH("No",AF76)))</formula>
    </cfRule>
  </conditionalFormatting>
  <conditionalFormatting sqref="AF77">
    <cfRule type="containsText" dxfId="452" priority="410" operator="containsText" text="Yes">
      <formula>NOT(ISERROR(SEARCH("Yes",AF77)))</formula>
    </cfRule>
  </conditionalFormatting>
  <conditionalFormatting sqref="AF77">
    <cfRule type="containsText" dxfId="451" priority="409" operator="containsText" text="No">
      <formula>NOT(ISERROR(SEARCH("No",AF77)))</formula>
    </cfRule>
  </conditionalFormatting>
  <conditionalFormatting sqref="AF79">
    <cfRule type="containsText" dxfId="450" priority="408" operator="containsText" text="Yes">
      <formula>NOT(ISERROR(SEARCH("Yes",AF79)))</formula>
    </cfRule>
  </conditionalFormatting>
  <conditionalFormatting sqref="AF79">
    <cfRule type="containsText" dxfId="449" priority="407" operator="containsText" text="No">
      <formula>NOT(ISERROR(SEARCH("No",AF79)))</formula>
    </cfRule>
  </conditionalFormatting>
  <conditionalFormatting sqref="AF82">
    <cfRule type="containsText" dxfId="448" priority="406" operator="containsText" text="Yes">
      <formula>NOT(ISERROR(SEARCH("Yes",AF82)))</formula>
    </cfRule>
  </conditionalFormatting>
  <conditionalFormatting sqref="AF82">
    <cfRule type="containsText" dxfId="447" priority="405" operator="containsText" text="No">
      <formula>NOT(ISERROR(SEARCH("No",AF82)))</formula>
    </cfRule>
  </conditionalFormatting>
  <conditionalFormatting sqref="AF81">
    <cfRule type="containsText" dxfId="446" priority="404" operator="containsText" text="Yes">
      <formula>NOT(ISERROR(SEARCH("Yes",AF81)))</formula>
    </cfRule>
  </conditionalFormatting>
  <conditionalFormatting sqref="AF81">
    <cfRule type="containsText" dxfId="445" priority="403" operator="containsText" text="No">
      <formula>NOT(ISERROR(SEARCH("No",AF81)))</formula>
    </cfRule>
  </conditionalFormatting>
  <conditionalFormatting sqref="AF83">
    <cfRule type="containsText" dxfId="444" priority="402" operator="containsText" text="Yes">
      <formula>NOT(ISERROR(SEARCH("Yes",AF83)))</formula>
    </cfRule>
  </conditionalFormatting>
  <conditionalFormatting sqref="AF83">
    <cfRule type="containsText" dxfId="443" priority="401" operator="containsText" text="No">
      <formula>NOT(ISERROR(SEARCH("No",AF83)))</formula>
    </cfRule>
  </conditionalFormatting>
  <conditionalFormatting sqref="AF84">
    <cfRule type="containsText" dxfId="442" priority="400" operator="containsText" text="Yes">
      <formula>NOT(ISERROR(SEARCH("Yes",AF84)))</formula>
    </cfRule>
  </conditionalFormatting>
  <conditionalFormatting sqref="AF84">
    <cfRule type="containsText" dxfId="441" priority="399" operator="containsText" text="No">
      <formula>NOT(ISERROR(SEARCH("No",AF84)))</formula>
    </cfRule>
  </conditionalFormatting>
  <conditionalFormatting sqref="AF85">
    <cfRule type="containsText" dxfId="440" priority="398" operator="containsText" text="Yes">
      <formula>NOT(ISERROR(SEARCH("Yes",AF85)))</formula>
    </cfRule>
  </conditionalFormatting>
  <conditionalFormatting sqref="AF85">
    <cfRule type="containsText" dxfId="439" priority="397" operator="containsText" text="No">
      <formula>NOT(ISERROR(SEARCH("No",AF85)))</formula>
    </cfRule>
  </conditionalFormatting>
  <conditionalFormatting sqref="AF87">
    <cfRule type="containsText" dxfId="438" priority="396" operator="containsText" text="Yes">
      <formula>NOT(ISERROR(SEARCH("Yes",AF87)))</formula>
    </cfRule>
  </conditionalFormatting>
  <conditionalFormatting sqref="AF87">
    <cfRule type="containsText" dxfId="437" priority="395" operator="containsText" text="No">
      <formula>NOT(ISERROR(SEARCH("No",AF87)))</formula>
    </cfRule>
  </conditionalFormatting>
  <conditionalFormatting sqref="AF86">
    <cfRule type="containsText" dxfId="436" priority="394" operator="containsText" text="Yes">
      <formula>NOT(ISERROR(SEARCH("Yes",AF86)))</formula>
    </cfRule>
  </conditionalFormatting>
  <conditionalFormatting sqref="AF86">
    <cfRule type="containsText" dxfId="435" priority="393" operator="containsText" text="No">
      <formula>NOT(ISERROR(SEARCH("No",AF86)))</formula>
    </cfRule>
  </conditionalFormatting>
  <conditionalFormatting sqref="AF88">
    <cfRule type="containsText" dxfId="434" priority="392" operator="containsText" text="Yes">
      <formula>NOT(ISERROR(SEARCH("Yes",AF88)))</formula>
    </cfRule>
  </conditionalFormatting>
  <conditionalFormatting sqref="AF88">
    <cfRule type="containsText" dxfId="433" priority="391" operator="containsText" text="No">
      <formula>NOT(ISERROR(SEARCH("No",AF88)))</formula>
    </cfRule>
  </conditionalFormatting>
  <conditionalFormatting sqref="AF89">
    <cfRule type="containsText" dxfId="432" priority="390" operator="containsText" text="Yes">
      <formula>NOT(ISERROR(SEARCH("Yes",AF89)))</formula>
    </cfRule>
  </conditionalFormatting>
  <conditionalFormatting sqref="AF89">
    <cfRule type="containsText" dxfId="431" priority="389" operator="containsText" text="No">
      <formula>NOT(ISERROR(SEARCH("No",AF89)))</formula>
    </cfRule>
  </conditionalFormatting>
  <conditionalFormatting sqref="AF90">
    <cfRule type="containsText" dxfId="430" priority="388" operator="containsText" text="Yes">
      <formula>NOT(ISERROR(SEARCH("Yes",AF90)))</formula>
    </cfRule>
  </conditionalFormatting>
  <conditionalFormatting sqref="AF90">
    <cfRule type="containsText" dxfId="429" priority="387" operator="containsText" text="No">
      <formula>NOT(ISERROR(SEARCH("No",AF90)))</formula>
    </cfRule>
  </conditionalFormatting>
  <conditionalFormatting sqref="AF91">
    <cfRule type="containsText" dxfId="428" priority="386" operator="containsText" text="Yes">
      <formula>NOT(ISERROR(SEARCH("Yes",AF91)))</formula>
    </cfRule>
  </conditionalFormatting>
  <conditionalFormatting sqref="AF91">
    <cfRule type="containsText" dxfId="427" priority="385" operator="containsText" text="No">
      <formula>NOT(ISERROR(SEARCH("No",AF91)))</formula>
    </cfRule>
  </conditionalFormatting>
  <conditionalFormatting sqref="AF93">
    <cfRule type="containsText" dxfId="426" priority="384" operator="containsText" text="Yes">
      <formula>NOT(ISERROR(SEARCH("Yes",AF93)))</formula>
    </cfRule>
  </conditionalFormatting>
  <conditionalFormatting sqref="AF93">
    <cfRule type="containsText" dxfId="425" priority="383" operator="containsText" text="No">
      <formula>NOT(ISERROR(SEARCH("No",AF93)))</formula>
    </cfRule>
  </conditionalFormatting>
  <conditionalFormatting sqref="AF94">
    <cfRule type="containsText" dxfId="424" priority="382" operator="containsText" text="Yes">
      <formula>NOT(ISERROR(SEARCH("Yes",AF94)))</formula>
    </cfRule>
  </conditionalFormatting>
  <conditionalFormatting sqref="AF94">
    <cfRule type="containsText" dxfId="423" priority="381" operator="containsText" text="No">
      <formula>NOT(ISERROR(SEARCH("No",AF94)))</formula>
    </cfRule>
  </conditionalFormatting>
  <conditionalFormatting sqref="AF95">
    <cfRule type="containsText" dxfId="422" priority="380" operator="containsText" text="Yes">
      <formula>NOT(ISERROR(SEARCH("Yes",AF95)))</formula>
    </cfRule>
  </conditionalFormatting>
  <conditionalFormatting sqref="AF95">
    <cfRule type="containsText" dxfId="421" priority="379" operator="containsText" text="No">
      <formula>NOT(ISERROR(SEARCH("No",AF95)))</formula>
    </cfRule>
  </conditionalFormatting>
  <conditionalFormatting sqref="AF96">
    <cfRule type="containsText" dxfId="420" priority="378" operator="containsText" text="Yes">
      <formula>NOT(ISERROR(SEARCH("Yes",AF96)))</formula>
    </cfRule>
  </conditionalFormatting>
  <conditionalFormatting sqref="AF96">
    <cfRule type="containsText" dxfId="419" priority="377" operator="containsText" text="No">
      <formula>NOT(ISERROR(SEARCH("No",AF96)))</formula>
    </cfRule>
  </conditionalFormatting>
  <conditionalFormatting sqref="AF97">
    <cfRule type="containsText" dxfId="418" priority="376" operator="containsText" text="Yes">
      <formula>NOT(ISERROR(SEARCH("Yes",AF97)))</formula>
    </cfRule>
  </conditionalFormatting>
  <conditionalFormatting sqref="AF97">
    <cfRule type="containsText" dxfId="417" priority="375" operator="containsText" text="No">
      <formula>NOT(ISERROR(SEARCH("No",AF97)))</formula>
    </cfRule>
  </conditionalFormatting>
  <conditionalFormatting sqref="AF98">
    <cfRule type="containsText" dxfId="416" priority="374" operator="containsText" text="Yes">
      <formula>NOT(ISERROR(SEARCH("Yes",AF98)))</formula>
    </cfRule>
  </conditionalFormatting>
  <conditionalFormatting sqref="AF98">
    <cfRule type="containsText" dxfId="415" priority="373" operator="containsText" text="No">
      <formula>NOT(ISERROR(SEARCH("No",AF98)))</formula>
    </cfRule>
  </conditionalFormatting>
  <conditionalFormatting sqref="AF99">
    <cfRule type="containsText" dxfId="414" priority="372" operator="containsText" text="Yes">
      <formula>NOT(ISERROR(SEARCH("Yes",AF99)))</formula>
    </cfRule>
  </conditionalFormatting>
  <conditionalFormatting sqref="AF99">
    <cfRule type="containsText" dxfId="413" priority="371" operator="containsText" text="No">
      <formula>NOT(ISERROR(SEARCH("No",AF99)))</formula>
    </cfRule>
  </conditionalFormatting>
  <conditionalFormatting sqref="AF100">
    <cfRule type="containsText" dxfId="412" priority="370" operator="containsText" text="Yes">
      <formula>NOT(ISERROR(SEARCH("Yes",AF100)))</formula>
    </cfRule>
  </conditionalFormatting>
  <conditionalFormatting sqref="AF100">
    <cfRule type="containsText" dxfId="411" priority="369" operator="containsText" text="No">
      <formula>NOT(ISERROR(SEARCH("No",AF100)))</formula>
    </cfRule>
  </conditionalFormatting>
  <conditionalFormatting sqref="AF101">
    <cfRule type="containsText" dxfId="410" priority="368" operator="containsText" text="Yes">
      <formula>NOT(ISERROR(SEARCH("Yes",AF101)))</formula>
    </cfRule>
  </conditionalFormatting>
  <conditionalFormatting sqref="AF101">
    <cfRule type="containsText" dxfId="409" priority="367" operator="containsText" text="No">
      <formula>NOT(ISERROR(SEARCH("No",AF101)))</formula>
    </cfRule>
  </conditionalFormatting>
  <conditionalFormatting sqref="AF102">
    <cfRule type="containsText" dxfId="408" priority="366" operator="containsText" text="Yes">
      <formula>NOT(ISERROR(SEARCH("Yes",AF102)))</formula>
    </cfRule>
  </conditionalFormatting>
  <conditionalFormatting sqref="AF102">
    <cfRule type="containsText" dxfId="407" priority="365" operator="containsText" text="No">
      <formula>NOT(ISERROR(SEARCH("No",AF102)))</formula>
    </cfRule>
  </conditionalFormatting>
  <conditionalFormatting sqref="AF103">
    <cfRule type="containsText" dxfId="406" priority="364" operator="containsText" text="Yes">
      <formula>NOT(ISERROR(SEARCH("Yes",AF103)))</formula>
    </cfRule>
  </conditionalFormatting>
  <conditionalFormatting sqref="AF103">
    <cfRule type="containsText" dxfId="405" priority="363" operator="containsText" text="No">
      <formula>NOT(ISERROR(SEARCH("No",AF103)))</formula>
    </cfRule>
  </conditionalFormatting>
  <conditionalFormatting sqref="AF104">
    <cfRule type="containsText" dxfId="404" priority="362" operator="containsText" text="Yes">
      <formula>NOT(ISERROR(SEARCH("Yes",AF104)))</formula>
    </cfRule>
  </conditionalFormatting>
  <conditionalFormatting sqref="AF104">
    <cfRule type="containsText" dxfId="403" priority="361" operator="containsText" text="No">
      <formula>NOT(ISERROR(SEARCH("No",AF104)))</formula>
    </cfRule>
  </conditionalFormatting>
  <conditionalFormatting sqref="AF113">
    <cfRule type="containsText" dxfId="402" priority="360" operator="containsText" text="Yes">
      <formula>NOT(ISERROR(SEARCH("Yes",AF113)))</formula>
    </cfRule>
  </conditionalFormatting>
  <conditionalFormatting sqref="AF113">
    <cfRule type="containsText" dxfId="401" priority="359" operator="containsText" text="No">
      <formula>NOT(ISERROR(SEARCH("No",AF113)))</formula>
    </cfRule>
  </conditionalFormatting>
  <conditionalFormatting sqref="AF114">
    <cfRule type="containsText" dxfId="400" priority="358" operator="containsText" text="Yes">
      <formula>NOT(ISERROR(SEARCH("Yes",AF114)))</formula>
    </cfRule>
  </conditionalFormatting>
  <conditionalFormatting sqref="AF114">
    <cfRule type="containsText" dxfId="399" priority="357" operator="containsText" text="No">
      <formula>NOT(ISERROR(SEARCH("No",AF114)))</formula>
    </cfRule>
  </conditionalFormatting>
  <conditionalFormatting sqref="AF57">
    <cfRule type="containsText" dxfId="398" priority="356" operator="containsText" text="Yes">
      <formula>NOT(ISERROR(SEARCH("Yes",AF57)))</formula>
    </cfRule>
  </conditionalFormatting>
  <conditionalFormatting sqref="AF57">
    <cfRule type="containsText" dxfId="397" priority="355" operator="containsText" text="No">
      <formula>NOT(ISERROR(SEARCH("No",AF57)))</formula>
    </cfRule>
  </conditionalFormatting>
  <conditionalFormatting sqref="AF176">
    <cfRule type="containsText" dxfId="396" priority="354" operator="containsText" text="Yes">
      <formula>NOT(ISERROR(SEARCH("Yes",AF176)))</formula>
    </cfRule>
  </conditionalFormatting>
  <conditionalFormatting sqref="AF176">
    <cfRule type="containsText" dxfId="395" priority="353" operator="containsText" text="No">
      <formula>NOT(ISERROR(SEARCH("No",AF176)))</formula>
    </cfRule>
  </conditionalFormatting>
  <conditionalFormatting sqref="AF177:AF178 AF180 AF182 AF184 AF186 AF188 AF190">
    <cfRule type="containsText" dxfId="394" priority="352" operator="containsText" text="Yes">
      <formula>NOT(ISERROR(SEARCH("Yes",AF177)))</formula>
    </cfRule>
  </conditionalFormatting>
  <conditionalFormatting sqref="AF177:AF178 AF180 AF182 AF184 AF186 AF188 AF190">
    <cfRule type="containsText" dxfId="393" priority="351" operator="containsText" text="No">
      <formula>NOT(ISERROR(SEARCH("No",AF177)))</formula>
    </cfRule>
  </conditionalFormatting>
  <conditionalFormatting sqref="AF179 AF181 AF183 AF185 AF187 AF189 AF191">
    <cfRule type="containsText" dxfId="392" priority="350" operator="containsText" text="Yes">
      <formula>NOT(ISERROR(SEARCH("Yes",AF179)))</formula>
    </cfRule>
  </conditionalFormatting>
  <conditionalFormatting sqref="AF179 AF181 AF183 AF185 AF187 AF189 AF191">
    <cfRule type="containsText" dxfId="391" priority="349" operator="containsText" text="No">
      <formula>NOT(ISERROR(SEARCH("No",AF179)))</formula>
    </cfRule>
  </conditionalFormatting>
  <conditionalFormatting sqref="AF247:AF248">
    <cfRule type="containsText" dxfId="390" priority="348" operator="containsText" text="Yes">
      <formula>NOT(ISERROR(SEARCH("Yes",AF247)))</formula>
    </cfRule>
  </conditionalFormatting>
  <conditionalFormatting sqref="AF247:AF248">
    <cfRule type="containsText" dxfId="389" priority="347" operator="containsText" text="No">
      <formula>NOT(ISERROR(SEARCH("No",AF247)))</formula>
    </cfRule>
  </conditionalFormatting>
  <conditionalFormatting sqref="AF250:AF251">
    <cfRule type="containsText" dxfId="388" priority="346" operator="containsText" text="Yes">
      <formula>NOT(ISERROR(SEARCH("Yes",AF250)))</formula>
    </cfRule>
  </conditionalFormatting>
  <conditionalFormatting sqref="AF250:AF251">
    <cfRule type="containsText" dxfId="387" priority="345" operator="containsText" text="No">
      <formula>NOT(ISERROR(SEARCH("No",AF250)))</formula>
    </cfRule>
  </conditionalFormatting>
  <conditionalFormatting sqref="AF252">
    <cfRule type="containsText" dxfId="386" priority="344" operator="containsText" text="Yes">
      <formula>NOT(ISERROR(SEARCH("Yes",AF252)))</formula>
    </cfRule>
  </conditionalFormatting>
  <conditionalFormatting sqref="AF252">
    <cfRule type="containsText" dxfId="385" priority="343" operator="containsText" text="No">
      <formula>NOT(ISERROR(SEARCH("No",AF252)))</formula>
    </cfRule>
  </conditionalFormatting>
  <conditionalFormatting sqref="AF253">
    <cfRule type="containsText" dxfId="384" priority="342" operator="containsText" text="Yes">
      <formula>NOT(ISERROR(SEARCH("Yes",AF253)))</formula>
    </cfRule>
  </conditionalFormatting>
  <conditionalFormatting sqref="AF253">
    <cfRule type="containsText" dxfId="383" priority="341" operator="containsText" text="No">
      <formula>NOT(ISERROR(SEARCH("No",AF253)))</formula>
    </cfRule>
  </conditionalFormatting>
  <conditionalFormatting sqref="AF255">
    <cfRule type="containsText" dxfId="382" priority="340" operator="containsText" text="Yes">
      <formula>NOT(ISERROR(SEARCH("Yes",AF255)))</formula>
    </cfRule>
  </conditionalFormatting>
  <conditionalFormatting sqref="AF255">
    <cfRule type="containsText" dxfId="381" priority="339" operator="containsText" text="No">
      <formula>NOT(ISERROR(SEARCH("No",AF255)))</formula>
    </cfRule>
  </conditionalFormatting>
  <conditionalFormatting sqref="AF257:AF258">
    <cfRule type="containsText" dxfId="380" priority="338" operator="containsText" text="Yes">
      <formula>NOT(ISERROR(SEARCH("Yes",AF257)))</formula>
    </cfRule>
  </conditionalFormatting>
  <conditionalFormatting sqref="AF257:AF258">
    <cfRule type="containsText" dxfId="379" priority="337" operator="containsText" text="No">
      <formula>NOT(ISERROR(SEARCH("No",AF257)))</formula>
    </cfRule>
  </conditionalFormatting>
  <conditionalFormatting sqref="AF264:AF267">
    <cfRule type="containsText" dxfId="378" priority="336" operator="containsText" text="Yes">
      <formula>NOT(ISERROR(SEARCH("Yes",AF264)))</formula>
    </cfRule>
  </conditionalFormatting>
  <conditionalFormatting sqref="AF264:AF267">
    <cfRule type="containsText" dxfId="377" priority="335" operator="containsText" text="No">
      <formula>NOT(ISERROR(SEARCH("No",AF264)))</formula>
    </cfRule>
  </conditionalFormatting>
  <conditionalFormatting sqref="AF268:AF269">
    <cfRule type="containsText" dxfId="376" priority="334" operator="containsText" text="Yes">
      <formula>NOT(ISERROR(SEARCH("Yes",AF268)))</formula>
    </cfRule>
  </conditionalFormatting>
  <conditionalFormatting sqref="AF268:AF269">
    <cfRule type="containsText" dxfId="375" priority="333" operator="containsText" text="No">
      <formula>NOT(ISERROR(SEARCH("No",AF268)))</formula>
    </cfRule>
  </conditionalFormatting>
  <conditionalFormatting sqref="AF270">
    <cfRule type="containsText" dxfId="374" priority="332" operator="containsText" text="Yes">
      <formula>NOT(ISERROR(SEARCH("Yes",AF270)))</formula>
    </cfRule>
  </conditionalFormatting>
  <conditionalFormatting sqref="AF270">
    <cfRule type="containsText" dxfId="373" priority="331" operator="containsText" text="No">
      <formula>NOT(ISERROR(SEARCH("No",AF270)))</formula>
    </cfRule>
  </conditionalFormatting>
  <conditionalFormatting sqref="AF271:AF272">
    <cfRule type="containsText" dxfId="372" priority="330" operator="containsText" text="Yes">
      <formula>NOT(ISERROR(SEARCH("Yes",AF271)))</formula>
    </cfRule>
  </conditionalFormatting>
  <conditionalFormatting sqref="AF271:AF272">
    <cfRule type="containsText" dxfId="371" priority="329" operator="containsText" text="No">
      <formula>NOT(ISERROR(SEARCH("No",AF271)))</formula>
    </cfRule>
  </conditionalFormatting>
  <conditionalFormatting sqref="AF273">
    <cfRule type="containsText" dxfId="370" priority="328" operator="containsText" text="Yes">
      <formula>NOT(ISERROR(SEARCH("Yes",AF273)))</formula>
    </cfRule>
  </conditionalFormatting>
  <conditionalFormatting sqref="AF273">
    <cfRule type="containsText" dxfId="369" priority="327" operator="containsText" text="No">
      <formula>NOT(ISERROR(SEARCH("No",AF273)))</formula>
    </cfRule>
  </conditionalFormatting>
  <conditionalFormatting sqref="AF274:AF275">
    <cfRule type="containsText" dxfId="368" priority="326" operator="containsText" text="Yes">
      <formula>NOT(ISERROR(SEARCH("Yes",AF274)))</formula>
    </cfRule>
  </conditionalFormatting>
  <conditionalFormatting sqref="AF274:AF275">
    <cfRule type="containsText" dxfId="367" priority="325" operator="containsText" text="No">
      <formula>NOT(ISERROR(SEARCH("No",AF274)))</formula>
    </cfRule>
  </conditionalFormatting>
  <conditionalFormatting sqref="AF276">
    <cfRule type="containsText" dxfId="366" priority="324" operator="containsText" text="Yes">
      <formula>NOT(ISERROR(SEARCH("Yes",AF276)))</formula>
    </cfRule>
  </conditionalFormatting>
  <conditionalFormatting sqref="AF276">
    <cfRule type="containsText" dxfId="365" priority="323" operator="containsText" text="No">
      <formula>NOT(ISERROR(SEARCH("No",AF276)))</formula>
    </cfRule>
  </conditionalFormatting>
  <conditionalFormatting sqref="AF277">
    <cfRule type="containsText" dxfId="364" priority="322" operator="containsText" text="Yes">
      <formula>NOT(ISERROR(SEARCH("Yes",AF277)))</formula>
    </cfRule>
  </conditionalFormatting>
  <conditionalFormatting sqref="AF277">
    <cfRule type="containsText" dxfId="363" priority="321" operator="containsText" text="No">
      <formula>NOT(ISERROR(SEARCH("No",AF277)))</formula>
    </cfRule>
  </conditionalFormatting>
  <conditionalFormatting sqref="AF279">
    <cfRule type="containsText" dxfId="362" priority="320" operator="containsText" text="Yes">
      <formula>NOT(ISERROR(SEARCH("Yes",AF279)))</formula>
    </cfRule>
  </conditionalFormatting>
  <conditionalFormatting sqref="AF279">
    <cfRule type="containsText" dxfId="361" priority="319" operator="containsText" text="No">
      <formula>NOT(ISERROR(SEARCH("No",AF279)))</formula>
    </cfRule>
  </conditionalFormatting>
  <conditionalFormatting sqref="AF371:AF372">
    <cfRule type="containsText" dxfId="360" priority="318" operator="containsText" text="Yes">
      <formula>NOT(ISERROR(SEARCH("Yes",AF371)))</formula>
    </cfRule>
  </conditionalFormatting>
  <conditionalFormatting sqref="AF371:AF372">
    <cfRule type="containsText" dxfId="359" priority="317" operator="containsText" text="No">
      <formula>NOT(ISERROR(SEARCH("No",AF371)))</formula>
    </cfRule>
  </conditionalFormatting>
  <conditionalFormatting sqref="AF373">
    <cfRule type="containsText" dxfId="358" priority="316" operator="containsText" text="Yes">
      <formula>NOT(ISERROR(SEARCH("Yes",AF373)))</formula>
    </cfRule>
  </conditionalFormatting>
  <conditionalFormatting sqref="AF373">
    <cfRule type="containsText" dxfId="357" priority="315" operator="containsText" text="No">
      <formula>NOT(ISERROR(SEARCH("No",AF373)))</formula>
    </cfRule>
  </conditionalFormatting>
  <conditionalFormatting sqref="AF374:AF375">
    <cfRule type="containsText" dxfId="356" priority="314" operator="containsText" text="Yes">
      <formula>NOT(ISERROR(SEARCH("Yes",AF374)))</formula>
    </cfRule>
  </conditionalFormatting>
  <conditionalFormatting sqref="AF374:AF375">
    <cfRule type="containsText" dxfId="355" priority="313" operator="containsText" text="No">
      <formula>NOT(ISERROR(SEARCH("No",AF374)))</formula>
    </cfRule>
  </conditionalFormatting>
  <conditionalFormatting sqref="AF376">
    <cfRule type="containsText" dxfId="354" priority="312" operator="containsText" text="Yes">
      <formula>NOT(ISERROR(SEARCH("Yes",AF376)))</formula>
    </cfRule>
  </conditionalFormatting>
  <conditionalFormatting sqref="AF376">
    <cfRule type="containsText" dxfId="353" priority="311" operator="containsText" text="No">
      <formula>NOT(ISERROR(SEARCH("No",AF376)))</formula>
    </cfRule>
  </conditionalFormatting>
  <conditionalFormatting sqref="AF377:AF378">
    <cfRule type="containsText" dxfId="352" priority="310" operator="containsText" text="Yes">
      <formula>NOT(ISERROR(SEARCH("Yes",AF377)))</formula>
    </cfRule>
  </conditionalFormatting>
  <conditionalFormatting sqref="AF377:AF378">
    <cfRule type="containsText" dxfId="351" priority="309" operator="containsText" text="No">
      <formula>NOT(ISERROR(SEARCH("No",AF377)))</formula>
    </cfRule>
  </conditionalFormatting>
  <conditionalFormatting sqref="AF379">
    <cfRule type="containsText" dxfId="350" priority="308" operator="containsText" text="Yes">
      <formula>NOT(ISERROR(SEARCH("Yes",AF379)))</formula>
    </cfRule>
  </conditionalFormatting>
  <conditionalFormatting sqref="AF379">
    <cfRule type="containsText" dxfId="349" priority="307" operator="containsText" text="No">
      <formula>NOT(ISERROR(SEARCH("No",AF379)))</formula>
    </cfRule>
  </conditionalFormatting>
  <conditionalFormatting sqref="AF380:AF381">
    <cfRule type="containsText" dxfId="348" priority="306" operator="containsText" text="Yes">
      <formula>NOT(ISERROR(SEARCH("Yes",AF380)))</formula>
    </cfRule>
  </conditionalFormatting>
  <conditionalFormatting sqref="AF380:AF381">
    <cfRule type="containsText" dxfId="347" priority="305" operator="containsText" text="No">
      <formula>NOT(ISERROR(SEARCH("No",AF380)))</formula>
    </cfRule>
  </conditionalFormatting>
  <conditionalFormatting sqref="AF382">
    <cfRule type="containsText" dxfId="346" priority="304" operator="containsText" text="Yes">
      <formula>NOT(ISERROR(SEARCH("Yes",AF382)))</formula>
    </cfRule>
  </conditionalFormatting>
  <conditionalFormatting sqref="AF382">
    <cfRule type="containsText" dxfId="345" priority="303" operator="containsText" text="No">
      <formula>NOT(ISERROR(SEARCH("No",AF382)))</formula>
    </cfRule>
  </conditionalFormatting>
  <conditionalFormatting sqref="AF383">
    <cfRule type="containsText" dxfId="344" priority="302" operator="containsText" text="Yes">
      <formula>NOT(ISERROR(SEARCH("Yes",AF383)))</formula>
    </cfRule>
  </conditionalFormatting>
  <conditionalFormatting sqref="AF383">
    <cfRule type="containsText" dxfId="343" priority="301" operator="containsText" text="No">
      <formula>NOT(ISERROR(SEARCH("No",AF383)))</formula>
    </cfRule>
  </conditionalFormatting>
  <conditionalFormatting sqref="AF384">
    <cfRule type="containsText" dxfId="342" priority="300" operator="containsText" text="Yes">
      <formula>NOT(ISERROR(SEARCH("Yes",AF384)))</formula>
    </cfRule>
  </conditionalFormatting>
  <conditionalFormatting sqref="AF384">
    <cfRule type="containsText" dxfId="341" priority="299" operator="containsText" text="No">
      <formula>NOT(ISERROR(SEARCH("No",AF384)))</formula>
    </cfRule>
  </conditionalFormatting>
  <conditionalFormatting sqref="AF385">
    <cfRule type="containsText" dxfId="340" priority="298" operator="containsText" text="Yes">
      <formula>NOT(ISERROR(SEARCH("Yes",AF385)))</formula>
    </cfRule>
  </conditionalFormatting>
  <conditionalFormatting sqref="AF385">
    <cfRule type="containsText" dxfId="339" priority="297" operator="containsText" text="No">
      <formula>NOT(ISERROR(SEARCH("No",AF385)))</formula>
    </cfRule>
  </conditionalFormatting>
  <conditionalFormatting sqref="AF386">
    <cfRule type="containsText" dxfId="338" priority="296" operator="containsText" text="Yes">
      <formula>NOT(ISERROR(SEARCH("Yes",AF386)))</formula>
    </cfRule>
  </conditionalFormatting>
  <conditionalFormatting sqref="AF386">
    <cfRule type="containsText" dxfId="337" priority="295" operator="containsText" text="No">
      <formula>NOT(ISERROR(SEARCH("No",AF386)))</formula>
    </cfRule>
  </conditionalFormatting>
  <conditionalFormatting sqref="AF387">
    <cfRule type="containsText" dxfId="336" priority="294" operator="containsText" text="Yes">
      <formula>NOT(ISERROR(SEARCH("Yes",AF387)))</formula>
    </cfRule>
  </conditionalFormatting>
  <conditionalFormatting sqref="AF387">
    <cfRule type="containsText" dxfId="335" priority="293" operator="containsText" text="No">
      <formula>NOT(ISERROR(SEARCH("No",AF387)))</formula>
    </cfRule>
  </conditionalFormatting>
  <conditionalFormatting sqref="AF388">
    <cfRule type="containsText" dxfId="334" priority="292" operator="containsText" text="Yes">
      <formula>NOT(ISERROR(SEARCH("Yes",AF388)))</formula>
    </cfRule>
  </conditionalFormatting>
  <conditionalFormatting sqref="AF388">
    <cfRule type="containsText" dxfId="333" priority="291" operator="containsText" text="No">
      <formula>NOT(ISERROR(SEARCH("No",AF388)))</formula>
    </cfRule>
  </conditionalFormatting>
  <conditionalFormatting sqref="AF389">
    <cfRule type="containsText" dxfId="332" priority="290" operator="containsText" text="Yes">
      <formula>NOT(ISERROR(SEARCH("Yes",AF389)))</formula>
    </cfRule>
  </conditionalFormatting>
  <conditionalFormatting sqref="AF389">
    <cfRule type="containsText" dxfId="331" priority="289" operator="containsText" text="No">
      <formula>NOT(ISERROR(SEARCH("No",AF389)))</formula>
    </cfRule>
  </conditionalFormatting>
  <conditionalFormatting sqref="AF390">
    <cfRule type="containsText" dxfId="330" priority="288" operator="containsText" text="Yes">
      <formula>NOT(ISERROR(SEARCH("Yes",AF390)))</formula>
    </cfRule>
  </conditionalFormatting>
  <conditionalFormatting sqref="AF390">
    <cfRule type="containsText" dxfId="329" priority="287" operator="containsText" text="No">
      <formula>NOT(ISERROR(SEARCH("No",AF390)))</formula>
    </cfRule>
  </conditionalFormatting>
  <conditionalFormatting sqref="AF403">
    <cfRule type="containsText" dxfId="328" priority="286" operator="containsText" text="Yes">
      <formula>NOT(ISERROR(SEARCH("Yes",AF403)))</formula>
    </cfRule>
  </conditionalFormatting>
  <conditionalFormatting sqref="AF403">
    <cfRule type="containsText" dxfId="327" priority="285" operator="containsText" text="No">
      <formula>NOT(ISERROR(SEARCH("No",AF403)))</formula>
    </cfRule>
  </conditionalFormatting>
  <conditionalFormatting sqref="AF404">
    <cfRule type="containsText" dxfId="326" priority="284" operator="containsText" text="Yes">
      <formula>NOT(ISERROR(SEARCH("Yes",AF404)))</formula>
    </cfRule>
  </conditionalFormatting>
  <conditionalFormatting sqref="AF404">
    <cfRule type="containsText" dxfId="325" priority="283" operator="containsText" text="No">
      <formula>NOT(ISERROR(SEARCH("No",AF404)))</formula>
    </cfRule>
  </conditionalFormatting>
  <conditionalFormatting sqref="AF405">
    <cfRule type="containsText" dxfId="324" priority="282" operator="containsText" text="Yes">
      <formula>NOT(ISERROR(SEARCH("Yes",AF405)))</formula>
    </cfRule>
  </conditionalFormatting>
  <conditionalFormatting sqref="AF405">
    <cfRule type="containsText" dxfId="323" priority="281" operator="containsText" text="No">
      <formula>NOT(ISERROR(SEARCH("No",AF405)))</formula>
    </cfRule>
  </conditionalFormatting>
  <conditionalFormatting sqref="AF406">
    <cfRule type="containsText" dxfId="322" priority="280" operator="containsText" text="Yes">
      <formula>NOT(ISERROR(SEARCH("Yes",AF406)))</formula>
    </cfRule>
  </conditionalFormatting>
  <conditionalFormatting sqref="AF406">
    <cfRule type="containsText" dxfId="321" priority="279" operator="containsText" text="No">
      <formula>NOT(ISERROR(SEARCH("No",AF406)))</formula>
    </cfRule>
  </conditionalFormatting>
  <conditionalFormatting sqref="AF407">
    <cfRule type="containsText" dxfId="320" priority="278" operator="containsText" text="Yes">
      <formula>NOT(ISERROR(SEARCH("Yes",AF407)))</formula>
    </cfRule>
  </conditionalFormatting>
  <conditionalFormatting sqref="AF407">
    <cfRule type="containsText" dxfId="319" priority="277" operator="containsText" text="No">
      <formula>NOT(ISERROR(SEARCH("No",AF407)))</formula>
    </cfRule>
  </conditionalFormatting>
  <conditionalFormatting sqref="AF408">
    <cfRule type="containsText" dxfId="318" priority="276" operator="containsText" text="Yes">
      <formula>NOT(ISERROR(SEARCH("Yes",AF408)))</formula>
    </cfRule>
  </conditionalFormatting>
  <conditionalFormatting sqref="AF408">
    <cfRule type="containsText" dxfId="317" priority="275" operator="containsText" text="No">
      <formula>NOT(ISERROR(SEARCH("No",AF408)))</formula>
    </cfRule>
  </conditionalFormatting>
  <conditionalFormatting sqref="AF409">
    <cfRule type="containsText" dxfId="316" priority="274" operator="containsText" text="Yes">
      <formula>NOT(ISERROR(SEARCH("Yes",AF409)))</formula>
    </cfRule>
  </conditionalFormatting>
  <conditionalFormatting sqref="AF409">
    <cfRule type="containsText" dxfId="315" priority="273" operator="containsText" text="No">
      <formula>NOT(ISERROR(SEARCH("No",AF409)))</formula>
    </cfRule>
  </conditionalFormatting>
  <conditionalFormatting sqref="AF410">
    <cfRule type="containsText" dxfId="314" priority="272" operator="containsText" text="Yes">
      <formula>NOT(ISERROR(SEARCH("Yes",AF410)))</formula>
    </cfRule>
  </conditionalFormatting>
  <conditionalFormatting sqref="AF410">
    <cfRule type="containsText" dxfId="313" priority="271" operator="containsText" text="No">
      <formula>NOT(ISERROR(SEARCH("No",AF410)))</formula>
    </cfRule>
  </conditionalFormatting>
  <conditionalFormatting sqref="AF411">
    <cfRule type="containsText" dxfId="312" priority="270" operator="containsText" text="Yes">
      <formula>NOT(ISERROR(SEARCH("Yes",AF411)))</formula>
    </cfRule>
  </conditionalFormatting>
  <conditionalFormatting sqref="AF411">
    <cfRule type="containsText" dxfId="311" priority="269" operator="containsText" text="No">
      <formula>NOT(ISERROR(SEARCH("No",AF411)))</formula>
    </cfRule>
  </conditionalFormatting>
  <conditionalFormatting sqref="AF412">
    <cfRule type="containsText" dxfId="310" priority="268" operator="containsText" text="Yes">
      <formula>NOT(ISERROR(SEARCH("Yes",AF412)))</formula>
    </cfRule>
  </conditionalFormatting>
  <conditionalFormatting sqref="AF412">
    <cfRule type="containsText" dxfId="309" priority="267" operator="containsText" text="No">
      <formula>NOT(ISERROR(SEARCH("No",AF412)))</formula>
    </cfRule>
  </conditionalFormatting>
  <conditionalFormatting sqref="AF413">
    <cfRule type="containsText" dxfId="308" priority="266" operator="containsText" text="Yes">
      <formula>NOT(ISERROR(SEARCH("Yes",AF413)))</formula>
    </cfRule>
  </conditionalFormatting>
  <conditionalFormatting sqref="AF413">
    <cfRule type="containsText" dxfId="307" priority="265" operator="containsText" text="No">
      <formula>NOT(ISERROR(SEARCH("No",AF413)))</formula>
    </cfRule>
  </conditionalFormatting>
  <conditionalFormatting sqref="AF414">
    <cfRule type="containsText" dxfId="306" priority="264" operator="containsText" text="Yes">
      <formula>NOT(ISERROR(SEARCH("Yes",AF414)))</formula>
    </cfRule>
  </conditionalFormatting>
  <conditionalFormatting sqref="AF414">
    <cfRule type="containsText" dxfId="305" priority="263" operator="containsText" text="No">
      <formula>NOT(ISERROR(SEARCH("No",AF414)))</formula>
    </cfRule>
  </conditionalFormatting>
  <conditionalFormatting sqref="AF415">
    <cfRule type="containsText" dxfId="304" priority="262" operator="containsText" text="Yes">
      <formula>NOT(ISERROR(SEARCH("Yes",AF415)))</formula>
    </cfRule>
  </conditionalFormatting>
  <conditionalFormatting sqref="AF415">
    <cfRule type="containsText" dxfId="303" priority="261" operator="containsText" text="No">
      <formula>NOT(ISERROR(SEARCH("No",AF415)))</formula>
    </cfRule>
  </conditionalFormatting>
  <conditionalFormatting sqref="AF416">
    <cfRule type="containsText" dxfId="302" priority="260" operator="containsText" text="Yes">
      <formula>NOT(ISERROR(SEARCH("Yes",AF416)))</formula>
    </cfRule>
  </conditionalFormatting>
  <conditionalFormatting sqref="AF416">
    <cfRule type="containsText" dxfId="301" priority="259" operator="containsText" text="No">
      <formula>NOT(ISERROR(SEARCH("No",AF416)))</formula>
    </cfRule>
  </conditionalFormatting>
  <conditionalFormatting sqref="AF417">
    <cfRule type="containsText" dxfId="300" priority="258" operator="containsText" text="Yes">
      <formula>NOT(ISERROR(SEARCH("Yes",AF417)))</formula>
    </cfRule>
  </conditionalFormatting>
  <conditionalFormatting sqref="AF417">
    <cfRule type="containsText" dxfId="299" priority="257" operator="containsText" text="No">
      <formula>NOT(ISERROR(SEARCH("No",AF417)))</formula>
    </cfRule>
  </conditionalFormatting>
  <conditionalFormatting sqref="AF418">
    <cfRule type="containsText" dxfId="298" priority="256" operator="containsText" text="Yes">
      <formula>NOT(ISERROR(SEARCH("Yes",AF418)))</formula>
    </cfRule>
  </conditionalFormatting>
  <conditionalFormatting sqref="AF418">
    <cfRule type="containsText" dxfId="297" priority="255" operator="containsText" text="No">
      <formula>NOT(ISERROR(SEARCH("No",AF418)))</formula>
    </cfRule>
  </conditionalFormatting>
  <conditionalFormatting sqref="AF419">
    <cfRule type="containsText" dxfId="296" priority="254" operator="containsText" text="Yes">
      <formula>NOT(ISERROR(SEARCH("Yes",AF419)))</formula>
    </cfRule>
  </conditionalFormatting>
  <conditionalFormatting sqref="AF419">
    <cfRule type="containsText" dxfId="295" priority="253" operator="containsText" text="No">
      <formula>NOT(ISERROR(SEARCH("No",AF419)))</formula>
    </cfRule>
  </conditionalFormatting>
  <conditionalFormatting sqref="AF420">
    <cfRule type="containsText" dxfId="294" priority="252" operator="containsText" text="Yes">
      <formula>NOT(ISERROR(SEARCH("Yes",AF420)))</formula>
    </cfRule>
  </conditionalFormatting>
  <conditionalFormatting sqref="AF420">
    <cfRule type="containsText" dxfId="293" priority="251" operator="containsText" text="No">
      <formula>NOT(ISERROR(SEARCH("No",AF420)))</formula>
    </cfRule>
  </conditionalFormatting>
  <conditionalFormatting sqref="AF421">
    <cfRule type="containsText" dxfId="292" priority="250" operator="containsText" text="Yes">
      <formula>NOT(ISERROR(SEARCH("Yes",AF421)))</formula>
    </cfRule>
  </conditionalFormatting>
  <conditionalFormatting sqref="AF421">
    <cfRule type="containsText" dxfId="291" priority="249" operator="containsText" text="No">
      <formula>NOT(ISERROR(SEARCH("No",AF421)))</formula>
    </cfRule>
  </conditionalFormatting>
  <conditionalFormatting sqref="AF422:AF432">
    <cfRule type="containsText" dxfId="290" priority="248" operator="containsText" text="Yes">
      <formula>NOT(ISERROR(SEARCH("Yes",AF422)))</formula>
    </cfRule>
  </conditionalFormatting>
  <conditionalFormatting sqref="AF422:AF432">
    <cfRule type="containsText" dxfId="289" priority="247" operator="containsText" text="No">
      <formula>NOT(ISERROR(SEARCH("No",AF422)))</formula>
    </cfRule>
  </conditionalFormatting>
  <conditionalFormatting sqref="AF588">
    <cfRule type="containsText" dxfId="288" priority="246" operator="containsText" text="Yes">
      <formula>NOT(ISERROR(SEARCH("Yes",AF588)))</formula>
    </cfRule>
  </conditionalFormatting>
  <conditionalFormatting sqref="AF588">
    <cfRule type="containsText" dxfId="287" priority="245" operator="containsText" text="No">
      <formula>NOT(ISERROR(SEARCH("No",AF588)))</formula>
    </cfRule>
  </conditionalFormatting>
  <conditionalFormatting sqref="AF493">
    <cfRule type="containsText" dxfId="286" priority="244" operator="containsText" text="Yes">
      <formula>NOT(ISERROR(SEARCH("Yes",AF493)))</formula>
    </cfRule>
  </conditionalFormatting>
  <conditionalFormatting sqref="AF493">
    <cfRule type="containsText" dxfId="285" priority="243" operator="containsText" text="No">
      <formula>NOT(ISERROR(SEARCH("No",AF493)))</formula>
    </cfRule>
  </conditionalFormatting>
  <conditionalFormatting sqref="AF494">
    <cfRule type="containsText" dxfId="284" priority="242" operator="containsText" text="Yes">
      <formula>NOT(ISERROR(SEARCH("Yes",AF494)))</formula>
    </cfRule>
  </conditionalFormatting>
  <conditionalFormatting sqref="AF494">
    <cfRule type="containsText" dxfId="283" priority="241" operator="containsText" text="No">
      <formula>NOT(ISERROR(SEARCH("No",AF494)))</formula>
    </cfRule>
  </conditionalFormatting>
  <conditionalFormatting sqref="AF107">
    <cfRule type="containsText" dxfId="282" priority="240" operator="containsText" text="Yes">
      <formula>NOT(ISERROR(SEARCH("Yes",AF107)))</formula>
    </cfRule>
  </conditionalFormatting>
  <conditionalFormatting sqref="AF107">
    <cfRule type="containsText" dxfId="281" priority="239" operator="containsText" text="No">
      <formula>NOT(ISERROR(SEARCH("No",AF107)))</formula>
    </cfRule>
  </conditionalFormatting>
  <conditionalFormatting sqref="AF108:AF112">
    <cfRule type="containsText" dxfId="280" priority="238" operator="containsText" text="Yes">
      <formula>NOT(ISERROR(SEARCH("Yes",AF108)))</formula>
    </cfRule>
  </conditionalFormatting>
  <conditionalFormatting sqref="AF108:AF112">
    <cfRule type="containsText" dxfId="279" priority="237" operator="containsText" text="No">
      <formula>NOT(ISERROR(SEARCH("No",AF108)))</formula>
    </cfRule>
  </conditionalFormatting>
  <conditionalFormatting sqref="AF130">
    <cfRule type="containsText" dxfId="278" priority="236" operator="containsText" text="Yes">
      <formula>NOT(ISERROR(SEARCH("Yes",AF130)))</formula>
    </cfRule>
  </conditionalFormatting>
  <conditionalFormatting sqref="AF130">
    <cfRule type="containsText" dxfId="277" priority="235" operator="containsText" text="No">
      <formula>NOT(ISERROR(SEARCH("No",AF130)))</formula>
    </cfRule>
  </conditionalFormatting>
  <conditionalFormatting sqref="AF146">
    <cfRule type="containsText" dxfId="276" priority="234" operator="containsText" text="Yes">
      <formula>NOT(ISERROR(SEARCH("Yes",AF146)))</formula>
    </cfRule>
  </conditionalFormatting>
  <conditionalFormatting sqref="AF146">
    <cfRule type="containsText" dxfId="275" priority="233" operator="containsText" text="No">
      <formula>NOT(ISERROR(SEARCH("No",AF146)))</formula>
    </cfRule>
  </conditionalFormatting>
  <conditionalFormatting sqref="AF147">
    <cfRule type="containsText" dxfId="274" priority="232" operator="containsText" text="Yes">
      <formula>NOT(ISERROR(SEARCH("Yes",AF147)))</formula>
    </cfRule>
  </conditionalFormatting>
  <conditionalFormatting sqref="AF147">
    <cfRule type="containsText" dxfId="273" priority="231" operator="containsText" text="No">
      <formula>NOT(ISERROR(SEARCH("No",AF147)))</formula>
    </cfRule>
  </conditionalFormatting>
  <conditionalFormatting sqref="AF148">
    <cfRule type="containsText" dxfId="272" priority="230" operator="containsText" text="Yes">
      <formula>NOT(ISERROR(SEARCH("Yes",AF148)))</formula>
    </cfRule>
  </conditionalFormatting>
  <conditionalFormatting sqref="AF148">
    <cfRule type="containsText" dxfId="271" priority="229" operator="containsText" text="No">
      <formula>NOT(ISERROR(SEARCH("No",AF148)))</formula>
    </cfRule>
  </conditionalFormatting>
  <conditionalFormatting sqref="AF149">
    <cfRule type="containsText" dxfId="270" priority="228" operator="containsText" text="Yes">
      <formula>NOT(ISERROR(SEARCH("Yes",AF149)))</formula>
    </cfRule>
  </conditionalFormatting>
  <conditionalFormatting sqref="AF149">
    <cfRule type="containsText" dxfId="269" priority="227" operator="containsText" text="No">
      <formula>NOT(ISERROR(SEARCH("No",AF149)))</formula>
    </cfRule>
  </conditionalFormatting>
  <conditionalFormatting sqref="AF134">
    <cfRule type="containsText" dxfId="268" priority="226" operator="containsText" text="Yes">
      <formula>NOT(ISERROR(SEARCH("Yes",AF134)))</formula>
    </cfRule>
  </conditionalFormatting>
  <conditionalFormatting sqref="AF134">
    <cfRule type="containsText" dxfId="267" priority="225" operator="containsText" text="No">
      <formula>NOT(ISERROR(SEARCH("No",AF134)))</formula>
    </cfRule>
  </conditionalFormatting>
  <conditionalFormatting sqref="AF135">
    <cfRule type="containsText" dxfId="266" priority="224" operator="containsText" text="Yes">
      <formula>NOT(ISERROR(SEARCH("Yes",AF135)))</formula>
    </cfRule>
  </conditionalFormatting>
  <conditionalFormatting sqref="AF135">
    <cfRule type="containsText" dxfId="265" priority="223" operator="containsText" text="No">
      <formula>NOT(ISERROR(SEARCH("No",AF135)))</formula>
    </cfRule>
  </conditionalFormatting>
  <conditionalFormatting sqref="AF136">
    <cfRule type="containsText" dxfId="264" priority="222" operator="containsText" text="Yes">
      <formula>NOT(ISERROR(SEARCH("Yes",AF136)))</formula>
    </cfRule>
  </conditionalFormatting>
  <conditionalFormatting sqref="AF136">
    <cfRule type="containsText" dxfId="263" priority="221" operator="containsText" text="No">
      <formula>NOT(ISERROR(SEARCH("No",AF136)))</formula>
    </cfRule>
  </conditionalFormatting>
  <conditionalFormatting sqref="AF137">
    <cfRule type="containsText" dxfId="262" priority="220" operator="containsText" text="Yes">
      <formula>NOT(ISERROR(SEARCH("Yes",AF137)))</formula>
    </cfRule>
  </conditionalFormatting>
  <conditionalFormatting sqref="AF137">
    <cfRule type="containsText" dxfId="261" priority="219" operator="containsText" text="No">
      <formula>NOT(ISERROR(SEARCH("No",AF137)))</formula>
    </cfRule>
  </conditionalFormatting>
  <conditionalFormatting sqref="AF138">
    <cfRule type="containsText" dxfId="260" priority="218" operator="containsText" text="Yes">
      <formula>NOT(ISERROR(SEARCH("Yes",AF138)))</formula>
    </cfRule>
  </conditionalFormatting>
  <conditionalFormatting sqref="AF138">
    <cfRule type="containsText" dxfId="259" priority="217" operator="containsText" text="No">
      <formula>NOT(ISERROR(SEARCH("No",AF138)))</formula>
    </cfRule>
  </conditionalFormatting>
  <conditionalFormatting sqref="AF139">
    <cfRule type="containsText" dxfId="258" priority="216" operator="containsText" text="Yes">
      <formula>NOT(ISERROR(SEARCH("Yes",AF139)))</formula>
    </cfRule>
  </conditionalFormatting>
  <conditionalFormatting sqref="AF139">
    <cfRule type="containsText" dxfId="257" priority="215" operator="containsText" text="No">
      <formula>NOT(ISERROR(SEARCH("No",AF139)))</formula>
    </cfRule>
  </conditionalFormatting>
  <conditionalFormatting sqref="AF140">
    <cfRule type="containsText" dxfId="256" priority="214" operator="containsText" text="Yes">
      <formula>NOT(ISERROR(SEARCH("Yes",AF140)))</formula>
    </cfRule>
  </conditionalFormatting>
  <conditionalFormatting sqref="AF140">
    <cfRule type="containsText" dxfId="255" priority="213" operator="containsText" text="No">
      <formula>NOT(ISERROR(SEARCH("No",AF140)))</formula>
    </cfRule>
  </conditionalFormatting>
  <conditionalFormatting sqref="AF141">
    <cfRule type="containsText" dxfId="254" priority="212" operator="containsText" text="Yes">
      <formula>NOT(ISERROR(SEARCH("Yes",AF141)))</formula>
    </cfRule>
  </conditionalFormatting>
  <conditionalFormatting sqref="AF141">
    <cfRule type="containsText" dxfId="253" priority="211" operator="containsText" text="No">
      <formula>NOT(ISERROR(SEARCH("No",AF141)))</formula>
    </cfRule>
  </conditionalFormatting>
  <conditionalFormatting sqref="AF142">
    <cfRule type="containsText" dxfId="252" priority="210" operator="containsText" text="Yes">
      <formula>NOT(ISERROR(SEARCH("Yes",AF142)))</formula>
    </cfRule>
  </conditionalFormatting>
  <conditionalFormatting sqref="AF142">
    <cfRule type="containsText" dxfId="251" priority="209" operator="containsText" text="No">
      <formula>NOT(ISERROR(SEARCH("No",AF142)))</formula>
    </cfRule>
  </conditionalFormatting>
  <conditionalFormatting sqref="AF143">
    <cfRule type="containsText" dxfId="250" priority="208" operator="containsText" text="Yes">
      <formula>NOT(ISERROR(SEARCH("Yes",AF143)))</formula>
    </cfRule>
  </conditionalFormatting>
  <conditionalFormatting sqref="AF143">
    <cfRule type="containsText" dxfId="249" priority="207" operator="containsText" text="No">
      <formula>NOT(ISERROR(SEARCH("No",AF143)))</formula>
    </cfRule>
  </conditionalFormatting>
  <conditionalFormatting sqref="AF144">
    <cfRule type="containsText" dxfId="248" priority="206" operator="containsText" text="Yes">
      <formula>NOT(ISERROR(SEARCH("Yes",AF144)))</formula>
    </cfRule>
  </conditionalFormatting>
  <conditionalFormatting sqref="AF144">
    <cfRule type="containsText" dxfId="247" priority="205" operator="containsText" text="No">
      <formula>NOT(ISERROR(SEARCH("No",AF144)))</formula>
    </cfRule>
  </conditionalFormatting>
  <conditionalFormatting sqref="AF152">
    <cfRule type="containsText" dxfId="246" priority="204" operator="containsText" text="Yes">
      <formula>NOT(ISERROR(SEARCH("Yes",AF152)))</formula>
    </cfRule>
  </conditionalFormatting>
  <conditionalFormatting sqref="AF152">
    <cfRule type="containsText" dxfId="245" priority="203" operator="containsText" text="No">
      <formula>NOT(ISERROR(SEARCH("No",AF152)))</formula>
    </cfRule>
  </conditionalFormatting>
  <conditionalFormatting sqref="AF157">
    <cfRule type="containsText" dxfId="244" priority="202" operator="containsText" text="Yes">
      <formula>NOT(ISERROR(SEARCH("Yes",AF157)))</formula>
    </cfRule>
  </conditionalFormatting>
  <conditionalFormatting sqref="AF157">
    <cfRule type="containsText" dxfId="243" priority="201" operator="containsText" text="No">
      <formula>NOT(ISERROR(SEARCH("No",AF157)))</formula>
    </cfRule>
  </conditionalFormatting>
  <conditionalFormatting sqref="AF158">
    <cfRule type="containsText" dxfId="242" priority="200" operator="containsText" text="Yes">
      <formula>NOT(ISERROR(SEARCH("Yes",AF158)))</formula>
    </cfRule>
  </conditionalFormatting>
  <conditionalFormatting sqref="AF158">
    <cfRule type="containsText" dxfId="241" priority="199" operator="containsText" text="No">
      <formula>NOT(ISERROR(SEARCH("No",AF158)))</formula>
    </cfRule>
  </conditionalFormatting>
  <conditionalFormatting sqref="AF165">
    <cfRule type="containsText" dxfId="240" priority="198" operator="containsText" text="Yes">
      <formula>NOT(ISERROR(SEARCH("Yes",AF165)))</formula>
    </cfRule>
  </conditionalFormatting>
  <conditionalFormatting sqref="AF165">
    <cfRule type="containsText" dxfId="239" priority="197" operator="containsText" text="No">
      <formula>NOT(ISERROR(SEARCH("No",AF165)))</formula>
    </cfRule>
  </conditionalFormatting>
  <conditionalFormatting sqref="AF163 AF166">
    <cfRule type="containsText" dxfId="238" priority="196" operator="containsText" text="Yes">
      <formula>NOT(ISERROR(SEARCH("Yes",AF163)))</formula>
    </cfRule>
  </conditionalFormatting>
  <conditionalFormatting sqref="AF163 AF166">
    <cfRule type="containsText" dxfId="237" priority="195" operator="containsText" text="No">
      <formula>NOT(ISERROR(SEARCH("No",AF163)))</formula>
    </cfRule>
  </conditionalFormatting>
  <conditionalFormatting sqref="AF164">
    <cfRule type="containsText" dxfId="236" priority="194" operator="containsText" text="Yes">
      <formula>NOT(ISERROR(SEARCH("Yes",AF164)))</formula>
    </cfRule>
  </conditionalFormatting>
  <conditionalFormatting sqref="AF164">
    <cfRule type="containsText" dxfId="235" priority="193" operator="containsText" text="No">
      <formula>NOT(ISERROR(SEARCH("No",AF164)))</formula>
    </cfRule>
  </conditionalFormatting>
  <conditionalFormatting sqref="AF167">
    <cfRule type="containsText" dxfId="234" priority="192" operator="containsText" text="Yes">
      <formula>NOT(ISERROR(SEARCH("Yes",AF167)))</formula>
    </cfRule>
  </conditionalFormatting>
  <conditionalFormatting sqref="AF167">
    <cfRule type="containsText" dxfId="233" priority="191" operator="containsText" text="No">
      <formula>NOT(ISERROR(SEARCH("No",AF167)))</formula>
    </cfRule>
  </conditionalFormatting>
  <conditionalFormatting sqref="AF169">
    <cfRule type="containsText" dxfId="232" priority="190" operator="containsText" text="Yes">
      <formula>NOT(ISERROR(SEARCH("Yes",AF169)))</formula>
    </cfRule>
  </conditionalFormatting>
  <conditionalFormatting sqref="AF169">
    <cfRule type="containsText" dxfId="231" priority="189" operator="containsText" text="No">
      <formula>NOT(ISERROR(SEARCH("No",AF169)))</formula>
    </cfRule>
  </conditionalFormatting>
  <conditionalFormatting sqref="AF193">
    <cfRule type="containsText" dxfId="230" priority="188" operator="containsText" text="Yes">
      <formula>NOT(ISERROR(SEARCH("Yes",AF193)))</formula>
    </cfRule>
  </conditionalFormatting>
  <conditionalFormatting sqref="AF193">
    <cfRule type="containsText" dxfId="229" priority="187" operator="containsText" text="No">
      <formula>NOT(ISERROR(SEARCH("No",AF193)))</formula>
    </cfRule>
  </conditionalFormatting>
  <conditionalFormatting sqref="AF195">
    <cfRule type="containsText" dxfId="228" priority="186" operator="containsText" text="Yes">
      <formula>NOT(ISERROR(SEARCH("Yes",AF195)))</formula>
    </cfRule>
  </conditionalFormatting>
  <conditionalFormatting sqref="AF195">
    <cfRule type="containsText" dxfId="227" priority="185" operator="containsText" text="No">
      <formula>NOT(ISERROR(SEARCH("No",AF195)))</formula>
    </cfRule>
  </conditionalFormatting>
  <conditionalFormatting sqref="AF196">
    <cfRule type="containsText" dxfId="226" priority="184" operator="containsText" text="Yes">
      <formula>NOT(ISERROR(SEARCH("Yes",AF196)))</formula>
    </cfRule>
  </conditionalFormatting>
  <conditionalFormatting sqref="AF196">
    <cfRule type="containsText" dxfId="225" priority="183" operator="containsText" text="No">
      <formula>NOT(ISERROR(SEARCH("No",AF196)))</formula>
    </cfRule>
  </conditionalFormatting>
  <conditionalFormatting sqref="AF200">
    <cfRule type="containsText" dxfId="224" priority="182" operator="containsText" text="Yes">
      <formula>NOT(ISERROR(SEARCH("Yes",AF200)))</formula>
    </cfRule>
  </conditionalFormatting>
  <conditionalFormatting sqref="AF200">
    <cfRule type="containsText" dxfId="223" priority="181" operator="containsText" text="No">
      <formula>NOT(ISERROR(SEARCH("No",AF200)))</formula>
    </cfRule>
  </conditionalFormatting>
  <conditionalFormatting sqref="AF201">
    <cfRule type="containsText" dxfId="222" priority="180" operator="containsText" text="Yes">
      <formula>NOT(ISERROR(SEARCH("Yes",AF201)))</formula>
    </cfRule>
  </conditionalFormatting>
  <conditionalFormatting sqref="AF201">
    <cfRule type="containsText" dxfId="221" priority="179" operator="containsText" text="No">
      <formula>NOT(ISERROR(SEARCH("No",AF201)))</formula>
    </cfRule>
  </conditionalFormatting>
  <conditionalFormatting sqref="AF211:AF213">
    <cfRule type="containsText" dxfId="220" priority="178" operator="containsText" text="Yes">
      <formula>NOT(ISERROR(SEARCH("Yes",AF211)))</formula>
    </cfRule>
  </conditionalFormatting>
  <conditionalFormatting sqref="AF211:AF213">
    <cfRule type="containsText" dxfId="219" priority="177" operator="containsText" text="No">
      <formula>NOT(ISERROR(SEARCH("No",AF211)))</formula>
    </cfRule>
  </conditionalFormatting>
  <conditionalFormatting sqref="AF216:AF217">
    <cfRule type="containsText" dxfId="218" priority="176" operator="containsText" text="Yes">
      <formula>NOT(ISERROR(SEARCH("Yes",AF216)))</formula>
    </cfRule>
  </conditionalFormatting>
  <conditionalFormatting sqref="AF216:AF217">
    <cfRule type="containsText" dxfId="217" priority="175" operator="containsText" text="No">
      <formula>NOT(ISERROR(SEARCH("No",AF216)))</formula>
    </cfRule>
  </conditionalFormatting>
  <conditionalFormatting sqref="AF215">
    <cfRule type="containsText" dxfId="216" priority="174" operator="containsText" text="Yes">
      <formula>NOT(ISERROR(SEARCH("Yes",AF215)))</formula>
    </cfRule>
  </conditionalFormatting>
  <conditionalFormatting sqref="AF215">
    <cfRule type="containsText" dxfId="215" priority="173" operator="containsText" text="No">
      <formula>NOT(ISERROR(SEARCH("No",AF215)))</formula>
    </cfRule>
  </conditionalFormatting>
  <conditionalFormatting sqref="AF219:AF226">
    <cfRule type="containsText" dxfId="214" priority="172" operator="containsText" text="Yes">
      <formula>NOT(ISERROR(SEARCH("Yes",AF219)))</formula>
    </cfRule>
  </conditionalFormatting>
  <conditionalFormatting sqref="AF219:AF226">
    <cfRule type="containsText" dxfId="213" priority="171" operator="containsText" text="No">
      <formula>NOT(ISERROR(SEARCH("No",AF219)))</formula>
    </cfRule>
  </conditionalFormatting>
  <conditionalFormatting sqref="AF227">
    <cfRule type="containsText" dxfId="212" priority="170" operator="containsText" text="Yes">
      <formula>NOT(ISERROR(SEARCH("Yes",AF227)))</formula>
    </cfRule>
  </conditionalFormatting>
  <conditionalFormatting sqref="AF227">
    <cfRule type="containsText" dxfId="211" priority="169" operator="containsText" text="No">
      <formula>NOT(ISERROR(SEARCH("No",AF227)))</formula>
    </cfRule>
  </conditionalFormatting>
  <conditionalFormatting sqref="AF231">
    <cfRule type="containsText" dxfId="210" priority="168" operator="containsText" text="Yes">
      <formula>NOT(ISERROR(SEARCH("Yes",AF231)))</formula>
    </cfRule>
  </conditionalFormatting>
  <conditionalFormatting sqref="AF231">
    <cfRule type="containsText" dxfId="209" priority="167" operator="containsText" text="No">
      <formula>NOT(ISERROR(SEARCH("No",AF231)))</formula>
    </cfRule>
  </conditionalFormatting>
  <conditionalFormatting sqref="AF228:AF230">
    <cfRule type="containsText" dxfId="208" priority="166" operator="containsText" text="Yes">
      <formula>NOT(ISERROR(SEARCH("Yes",AF228)))</formula>
    </cfRule>
  </conditionalFormatting>
  <conditionalFormatting sqref="AF228:AF230">
    <cfRule type="containsText" dxfId="207" priority="165" operator="containsText" text="No">
      <formula>NOT(ISERROR(SEARCH("No",AF228)))</formula>
    </cfRule>
  </conditionalFormatting>
  <conditionalFormatting sqref="AF233">
    <cfRule type="containsText" dxfId="206" priority="164" operator="containsText" text="Yes">
      <formula>NOT(ISERROR(SEARCH("Yes",AF233)))</formula>
    </cfRule>
  </conditionalFormatting>
  <conditionalFormatting sqref="AF233">
    <cfRule type="containsText" dxfId="205" priority="163" operator="containsText" text="No">
      <formula>NOT(ISERROR(SEARCH("No",AF233)))</formula>
    </cfRule>
  </conditionalFormatting>
  <conditionalFormatting sqref="AF232">
    <cfRule type="containsText" dxfId="204" priority="162" operator="containsText" text="Yes">
      <formula>NOT(ISERROR(SEARCH("Yes",AF232)))</formula>
    </cfRule>
  </conditionalFormatting>
  <conditionalFormatting sqref="AF232">
    <cfRule type="containsText" dxfId="203" priority="161" operator="containsText" text="No">
      <formula>NOT(ISERROR(SEARCH("No",AF232)))</formula>
    </cfRule>
  </conditionalFormatting>
  <conditionalFormatting sqref="AF234">
    <cfRule type="containsText" dxfId="202" priority="160" operator="containsText" text="Yes">
      <formula>NOT(ISERROR(SEARCH("Yes",AF234)))</formula>
    </cfRule>
  </conditionalFormatting>
  <conditionalFormatting sqref="AF234">
    <cfRule type="containsText" dxfId="201" priority="159" operator="containsText" text="No">
      <formula>NOT(ISERROR(SEARCH("No",AF234)))</formula>
    </cfRule>
  </conditionalFormatting>
  <conditionalFormatting sqref="AF235">
    <cfRule type="containsText" dxfId="200" priority="158" operator="containsText" text="Yes">
      <formula>NOT(ISERROR(SEARCH("Yes",AF235)))</formula>
    </cfRule>
  </conditionalFormatting>
  <conditionalFormatting sqref="AF235">
    <cfRule type="containsText" dxfId="199" priority="157" operator="containsText" text="No">
      <formula>NOT(ISERROR(SEARCH("No",AF235)))</formula>
    </cfRule>
  </conditionalFormatting>
  <conditionalFormatting sqref="AF55">
    <cfRule type="containsText" dxfId="198" priority="156" operator="containsText" text="Yes">
      <formula>NOT(ISERROR(SEARCH("Yes",AF55)))</formula>
    </cfRule>
  </conditionalFormatting>
  <conditionalFormatting sqref="AF55">
    <cfRule type="containsText" dxfId="197" priority="155" operator="containsText" text="No">
      <formula>NOT(ISERROR(SEARCH("No",AF55)))</formula>
    </cfRule>
  </conditionalFormatting>
  <conditionalFormatting sqref="AF56">
    <cfRule type="containsText" dxfId="196" priority="154" operator="containsText" text="Yes">
      <formula>NOT(ISERROR(SEARCH("Yes",AF56)))</formula>
    </cfRule>
  </conditionalFormatting>
  <conditionalFormatting sqref="AF56">
    <cfRule type="containsText" dxfId="195" priority="153" operator="containsText" text="No">
      <formula>NOT(ISERROR(SEARCH("No",AF56)))</formula>
    </cfRule>
  </conditionalFormatting>
  <conditionalFormatting sqref="AF78">
    <cfRule type="containsText" dxfId="194" priority="152" operator="containsText" text="Yes">
      <formula>NOT(ISERROR(SEARCH("Yes",AF78)))</formula>
    </cfRule>
  </conditionalFormatting>
  <conditionalFormatting sqref="AF78">
    <cfRule type="containsText" dxfId="193" priority="151" operator="containsText" text="No">
      <formula>NOT(ISERROR(SEARCH("No",AF78)))</formula>
    </cfRule>
  </conditionalFormatting>
  <conditionalFormatting sqref="AF58">
    <cfRule type="containsText" dxfId="192" priority="150" operator="containsText" text="Yes">
      <formula>NOT(ISERROR(SEARCH("Yes",AF58)))</formula>
    </cfRule>
  </conditionalFormatting>
  <conditionalFormatting sqref="AF58">
    <cfRule type="containsText" dxfId="191" priority="149" operator="containsText" text="No">
      <formula>NOT(ISERROR(SEARCH("No",AF58)))</formula>
    </cfRule>
  </conditionalFormatting>
  <conditionalFormatting sqref="AF259">
    <cfRule type="containsText" dxfId="190" priority="148" operator="containsText" text="Yes">
      <formula>NOT(ISERROR(SEARCH("Yes",AF259)))</formula>
    </cfRule>
  </conditionalFormatting>
  <conditionalFormatting sqref="AF259">
    <cfRule type="containsText" dxfId="189" priority="147" operator="containsText" text="No">
      <formula>NOT(ISERROR(SEARCH("No",AF259)))</formula>
    </cfRule>
  </conditionalFormatting>
  <conditionalFormatting sqref="AF260">
    <cfRule type="containsText" dxfId="188" priority="146" operator="containsText" text="Yes">
      <formula>NOT(ISERROR(SEARCH("Yes",AF260)))</formula>
    </cfRule>
  </conditionalFormatting>
  <conditionalFormatting sqref="AF260">
    <cfRule type="containsText" dxfId="187" priority="145" operator="containsText" text="No">
      <formula>NOT(ISERROR(SEARCH("No",AF260)))</formula>
    </cfRule>
  </conditionalFormatting>
  <conditionalFormatting sqref="AF261">
    <cfRule type="containsText" dxfId="186" priority="144" operator="containsText" text="Yes">
      <formula>NOT(ISERROR(SEARCH("Yes",AF261)))</formula>
    </cfRule>
  </conditionalFormatting>
  <conditionalFormatting sqref="AF261">
    <cfRule type="containsText" dxfId="185" priority="143" operator="containsText" text="No">
      <formula>NOT(ISERROR(SEARCH("No",AF261)))</formula>
    </cfRule>
  </conditionalFormatting>
  <conditionalFormatting sqref="AF262">
    <cfRule type="containsText" dxfId="184" priority="142" operator="containsText" text="Yes">
      <formula>NOT(ISERROR(SEARCH("Yes",AF262)))</formula>
    </cfRule>
  </conditionalFormatting>
  <conditionalFormatting sqref="AF262">
    <cfRule type="containsText" dxfId="183" priority="141" operator="containsText" text="No">
      <formula>NOT(ISERROR(SEARCH("No",AF262)))</formula>
    </cfRule>
  </conditionalFormatting>
  <conditionalFormatting sqref="AF263">
    <cfRule type="containsText" dxfId="182" priority="140" operator="containsText" text="Yes">
      <formula>NOT(ISERROR(SEARCH("Yes",AF263)))</formula>
    </cfRule>
  </conditionalFormatting>
  <conditionalFormatting sqref="AF263">
    <cfRule type="containsText" dxfId="181" priority="139" operator="containsText" text="No">
      <formula>NOT(ISERROR(SEARCH("No",AF263)))</formula>
    </cfRule>
  </conditionalFormatting>
  <conditionalFormatting sqref="AF278">
    <cfRule type="containsText" dxfId="180" priority="138" operator="containsText" text="Yes">
      <formula>NOT(ISERROR(SEARCH("Yes",AF278)))</formula>
    </cfRule>
  </conditionalFormatting>
  <conditionalFormatting sqref="AF278">
    <cfRule type="containsText" dxfId="179" priority="137" operator="containsText" text="No">
      <formula>NOT(ISERROR(SEARCH("No",AF278)))</formula>
    </cfRule>
  </conditionalFormatting>
  <conditionalFormatting sqref="AF60">
    <cfRule type="containsText" dxfId="178" priority="136" operator="containsText" text="Yes">
      <formula>NOT(ISERROR(SEARCH("Yes",AF60)))</formula>
    </cfRule>
  </conditionalFormatting>
  <conditionalFormatting sqref="AF60">
    <cfRule type="containsText" dxfId="177" priority="135" operator="containsText" text="No">
      <formula>NOT(ISERROR(SEARCH("No",AF60)))</formula>
    </cfRule>
  </conditionalFormatting>
  <conditionalFormatting sqref="AF61">
    <cfRule type="containsText" dxfId="176" priority="134" operator="containsText" text="Yes">
      <formula>NOT(ISERROR(SEARCH("Yes",AF61)))</formula>
    </cfRule>
  </conditionalFormatting>
  <conditionalFormatting sqref="AF61">
    <cfRule type="containsText" dxfId="175" priority="133" operator="containsText" text="No">
      <formula>NOT(ISERROR(SEARCH("No",AF61)))</formula>
    </cfRule>
  </conditionalFormatting>
  <conditionalFormatting sqref="AF510">
    <cfRule type="containsText" dxfId="174" priority="132" operator="containsText" text="Yes">
      <formula>NOT(ISERROR(SEARCH("Yes",AF510)))</formula>
    </cfRule>
  </conditionalFormatting>
  <conditionalFormatting sqref="AF510">
    <cfRule type="containsText" dxfId="173" priority="131" operator="containsText" text="No">
      <formula>NOT(ISERROR(SEARCH("No",AF510)))</formula>
    </cfRule>
  </conditionalFormatting>
  <conditionalFormatting sqref="AF637">
    <cfRule type="containsText" dxfId="172" priority="130" operator="containsText" text="Yes">
      <formula>NOT(ISERROR(SEARCH("Yes",AF637)))</formula>
    </cfRule>
  </conditionalFormatting>
  <conditionalFormatting sqref="AF637">
    <cfRule type="containsText" dxfId="171" priority="129" operator="containsText" text="No">
      <formula>NOT(ISERROR(SEARCH("No",AF637)))</formula>
    </cfRule>
  </conditionalFormatting>
  <conditionalFormatting sqref="AF641">
    <cfRule type="containsText" dxfId="170" priority="128" operator="containsText" text="Yes">
      <formula>NOT(ISERROR(SEARCH("Yes",AF641)))</formula>
    </cfRule>
  </conditionalFormatting>
  <conditionalFormatting sqref="AF641">
    <cfRule type="containsText" dxfId="169" priority="127" operator="containsText" text="No">
      <formula>NOT(ISERROR(SEARCH("No",AF641)))</formula>
    </cfRule>
  </conditionalFormatting>
  <conditionalFormatting sqref="AF642">
    <cfRule type="containsText" dxfId="168" priority="126" operator="containsText" text="Yes">
      <formula>NOT(ISERROR(SEARCH("Yes",AF642)))</formula>
    </cfRule>
  </conditionalFormatting>
  <conditionalFormatting sqref="AF642">
    <cfRule type="containsText" dxfId="167" priority="125" operator="containsText" text="No">
      <formula>NOT(ISERROR(SEARCH("No",AF642)))</formula>
    </cfRule>
  </conditionalFormatting>
  <conditionalFormatting sqref="AF643">
    <cfRule type="containsText" dxfId="166" priority="124" operator="containsText" text="Yes">
      <formula>NOT(ISERROR(SEARCH("Yes",AF643)))</formula>
    </cfRule>
  </conditionalFormatting>
  <conditionalFormatting sqref="AF643">
    <cfRule type="containsText" dxfId="165" priority="123" operator="containsText" text="No">
      <formula>NOT(ISERROR(SEARCH("No",AF643)))</formula>
    </cfRule>
  </conditionalFormatting>
  <conditionalFormatting sqref="AF644:AF647">
    <cfRule type="containsText" dxfId="164" priority="122" operator="containsText" text="Yes">
      <formula>NOT(ISERROR(SEARCH("Yes",AF644)))</formula>
    </cfRule>
  </conditionalFormatting>
  <conditionalFormatting sqref="AF644:AF647">
    <cfRule type="containsText" dxfId="163" priority="121" operator="containsText" text="No">
      <formula>NOT(ISERROR(SEARCH("No",AF644)))</formula>
    </cfRule>
  </conditionalFormatting>
  <conditionalFormatting sqref="AF648">
    <cfRule type="containsText" dxfId="162" priority="120" operator="containsText" text="Yes">
      <formula>NOT(ISERROR(SEARCH("Yes",AF648)))</formula>
    </cfRule>
  </conditionalFormatting>
  <conditionalFormatting sqref="AF648">
    <cfRule type="containsText" dxfId="161" priority="119" operator="containsText" text="No">
      <formula>NOT(ISERROR(SEARCH("No",AF648)))</formula>
    </cfRule>
  </conditionalFormatting>
  <conditionalFormatting sqref="AF66">
    <cfRule type="containsText" dxfId="160" priority="118" operator="containsText" text="Yes">
      <formula>NOT(ISERROR(SEARCH("Yes",AF66)))</formula>
    </cfRule>
  </conditionalFormatting>
  <conditionalFormatting sqref="AF66">
    <cfRule type="containsText" dxfId="159" priority="117" operator="containsText" text="No">
      <formula>NOT(ISERROR(SEARCH("No",AF66)))</formula>
    </cfRule>
  </conditionalFormatting>
  <conditionalFormatting sqref="AF655">
    <cfRule type="containsText" dxfId="158" priority="115" operator="containsText" text="Yes">
      <formula>NOT(ISERROR(SEARCH("Yes",AF655)))</formula>
    </cfRule>
  </conditionalFormatting>
  <conditionalFormatting sqref="AF655">
    <cfRule type="containsText" dxfId="157" priority="114" operator="containsText" text="No">
      <formula>NOT(ISERROR(SEARCH("No",AF655)))</formula>
    </cfRule>
  </conditionalFormatting>
  <conditionalFormatting sqref="AF656">
    <cfRule type="containsText" dxfId="156" priority="113" operator="containsText" text="Yes">
      <formula>NOT(ISERROR(SEARCH("Yes",AF656)))</formula>
    </cfRule>
  </conditionalFormatting>
  <conditionalFormatting sqref="AF656">
    <cfRule type="containsText" dxfId="155" priority="112" operator="containsText" text="No">
      <formula>NOT(ISERROR(SEARCH("No",AF656)))</formula>
    </cfRule>
  </conditionalFormatting>
  <conditionalFormatting sqref="AF657">
    <cfRule type="containsText" dxfId="154" priority="111" operator="containsText" text="Yes">
      <formula>NOT(ISERROR(SEARCH("Yes",AF657)))</formula>
    </cfRule>
  </conditionalFormatting>
  <conditionalFormatting sqref="AF657">
    <cfRule type="containsText" dxfId="153" priority="110" operator="containsText" text="No">
      <formula>NOT(ISERROR(SEARCH("No",AF657)))</formula>
    </cfRule>
  </conditionalFormatting>
  <conditionalFormatting sqref="AF658">
    <cfRule type="containsText" dxfId="152" priority="109" operator="containsText" text="Yes">
      <formula>NOT(ISERROR(SEARCH("Yes",AF658)))</formula>
    </cfRule>
  </conditionalFormatting>
  <conditionalFormatting sqref="AF658">
    <cfRule type="containsText" dxfId="151" priority="108" operator="containsText" text="No">
      <formula>NOT(ISERROR(SEARCH("No",AF658)))</formula>
    </cfRule>
  </conditionalFormatting>
  <conditionalFormatting sqref="AF659">
    <cfRule type="containsText" dxfId="150" priority="107" operator="containsText" text="Yes">
      <formula>NOT(ISERROR(SEARCH("Yes",AF659)))</formula>
    </cfRule>
  </conditionalFormatting>
  <conditionalFormatting sqref="AF659">
    <cfRule type="containsText" dxfId="149" priority="106" operator="containsText" text="No">
      <formula>NOT(ISERROR(SEARCH("No",AF659)))</formula>
    </cfRule>
  </conditionalFormatting>
  <conditionalFormatting sqref="AF660">
    <cfRule type="containsText" dxfId="148" priority="105" operator="containsText" text="Yes">
      <formula>NOT(ISERROR(SEARCH("Yes",AF660)))</formula>
    </cfRule>
  </conditionalFormatting>
  <conditionalFormatting sqref="AF660">
    <cfRule type="containsText" dxfId="147" priority="104" operator="containsText" text="No">
      <formula>NOT(ISERROR(SEARCH("No",AF660)))</formula>
    </cfRule>
  </conditionalFormatting>
  <conditionalFormatting sqref="AF661">
    <cfRule type="containsText" dxfId="146" priority="103" operator="containsText" text="Yes">
      <formula>NOT(ISERROR(SEARCH("Yes",AF661)))</formula>
    </cfRule>
  </conditionalFormatting>
  <conditionalFormatting sqref="AF661">
    <cfRule type="containsText" dxfId="145" priority="102" operator="containsText" text="No">
      <formula>NOT(ISERROR(SEARCH("No",AF661)))</formula>
    </cfRule>
  </conditionalFormatting>
  <conditionalFormatting sqref="AF662">
    <cfRule type="containsText" dxfId="144" priority="101" operator="containsText" text="Yes">
      <formula>NOT(ISERROR(SEARCH("Yes",AF662)))</formula>
    </cfRule>
  </conditionalFormatting>
  <conditionalFormatting sqref="AF662">
    <cfRule type="containsText" dxfId="143" priority="100" operator="containsText" text="No">
      <formula>NOT(ISERROR(SEARCH("No",AF662)))</formula>
    </cfRule>
  </conditionalFormatting>
  <conditionalFormatting sqref="AF663">
    <cfRule type="containsText" dxfId="142" priority="99" operator="containsText" text="Yes">
      <formula>NOT(ISERROR(SEARCH("Yes",AF663)))</formula>
    </cfRule>
  </conditionalFormatting>
  <conditionalFormatting sqref="AF663">
    <cfRule type="containsText" dxfId="141" priority="98" operator="containsText" text="No">
      <formula>NOT(ISERROR(SEARCH("No",AF663)))</formula>
    </cfRule>
  </conditionalFormatting>
  <conditionalFormatting sqref="AF664">
    <cfRule type="containsText" dxfId="140" priority="97" operator="containsText" text="Yes">
      <formula>NOT(ISERROR(SEARCH("Yes",AF664)))</formula>
    </cfRule>
  </conditionalFormatting>
  <conditionalFormatting sqref="AF664">
    <cfRule type="containsText" dxfId="139" priority="96" operator="containsText" text="No">
      <formula>NOT(ISERROR(SEARCH("No",AF664)))</formula>
    </cfRule>
  </conditionalFormatting>
  <conditionalFormatting sqref="AF665">
    <cfRule type="containsText" dxfId="138" priority="95" operator="containsText" text="Yes">
      <formula>NOT(ISERROR(SEARCH("Yes",AF665)))</formula>
    </cfRule>
  </conditionalFormatting>
  <conditionalFormatting sqref="AF665">
    <cfRule type="containsText" dxfId="137" priority="94" operator="containsText" text="No">
      <formula>NOT(ISERROR(SEARCH("No",AF665)))</formula>
    </cfRule>
  </conditionalFormatting>
  <conditionalFormatting sqref="AF703 AF709 AF715 AF721 AF729 AF734 AF761 AF788 AF815 AF740 AF767 AF794 AF821 AF746 AF773 AF800 AF827 AF752 AF779 AF806">
    <cfRule type="containsText" dxfId="136" priority="93" operator="containsText" text="Yes">
      <formula>NOT(ISERROR(SEARCH("Yes",AF703)))</formula>
    </cfRule>
  </conditionalFormatting>
  <conditionalFormatting sqref="AF703 AF709 AF715 AF721 AF729 AF734 AF761 AF788 AF815 AF740 AF767 AF794 AF821 AF746 AF773 AF800 AF827 AF752 AF779 AF806">
    <cfRule type="containsText" dxfId="135" priority="92" operator="containsText" text="No">
      <formula>NOT(ISERROR(SEARCH("No",AF703)))</formula>
    </cfRule>
  </conditionalFormatting>
  <conditionalFormatting sqref="AF80">
    <cfRule type="containsText" dxfId="134" priority="87" operator="containsText" text="Yes">
      <formula>NOT(ISERROR(SEARCH("Yes",AF80)))</formula>
    </cfRule>
  </conditionalFormatting>
  <conditionalFormatting sqref="AF80">
    <cfRule type="containsText" dxfId="133" priority="86" operator="containsText" text="No">
      <formula>NOT(ISERROR(SEARCH("No",AF80)))</formula>
    </cfRule>
  </conditionalFormatting>
  <conditionalFormatting sqref="AF6:AF8">
    <cfRule type="containsText" dxfId="132" priority="82" operator="containsText" text="Yes">
      <formula>NOT(ISERROR(SEARCH("Yes",AF6)))</formula>
    </cfRule>
  </conditionalFormatting>
  <conditionalFormatting sqref="AF6:AF8">
    <cfRule type="containsText" dxfId="131" priority="81" operator="containsText" text="No">
      <formula>NOT(ISERROR(SEARCH("No",AF6)))</formula>
    </cfRule>
  </conditionalFormatting>
  <conditionalFormatting sqref="L262:L271 L3:L5 L83:L250 L9:L81">
    <cfRule type="duplicateValues" dxfId="130" priority="55"/>
  </conditionalFormatting>
  <conditionalFormatting sqref="L251:L261">
    <cfRule type="duplicateValues" dxfId="129" priority="56"/>
  </conditionalFormatting>
  <conditionalFormatting sqref="M301">
    <cfRule type="duplicateValues" dxfId="128" priority="53"/>
  </conditionalFormatting>
  <conditionalFormatting sqref="L301">
    <cfRule type="duplicateValues" dxfId="127" priority="54"/>
  </conditionalFormatting>
  <conditionalFormatting sqref="M308:M360 M303 M287:M300 M3:M5 M686:M703 M706:M739 M741:M862 M91:M92 M94:M280 M83:M89 M362:M684 M9:M81">
    <cfRule type="duplicateValues" dxfId="126" priority="57"/>
  </conditionalFormatting>
  <conditionalFormatting sqref="M302">
    <cfRule type="duplicateValues" dxfId="125" priority="51"/>
  </conditionalFormatting>
  <conditionalFormatting sqref="L302">
    <cfRule type="duplicateValues" dxfId="124" priority="52"/>
  </conditionalFormatting>
  <conditionalFormatting sqref="M306">
    <cfRule type="duplicateValues" dxfId="123" priority="47"/>
  </conditionalFormatting>
  <conditionalFormatting sqref="L306">
    <cfRule type="duplicateValues" dxfId="122" priority="48"/>
  </conditionalFormatting>
  <conditionalFormatting sqref="M305">
    <cfRule type="duplicateValues" dxfId="121" priority="49"/>
  </conditionalFormatting>
  <conditionalFormatting sqref="L305">
    <cfRule type="duplicateValues" dxfId="120" priority="50"/>
  </conditionalFormatting>
  <conditionalFormatting sqref="M307">
    <cfRule type="duplicateValues" dxfId="119" priority="45"/>
  </conditionalFormatting>
  <conditionalFormatting sqref="L307">
    <cfRule type="duplicateValues" dxfId="118" priority="46"/>
  </conditionalFormatting>
  <conditionalFormatting sqref="M304">
    <cfRule type="duplicateValues" dxfId="117" priority="43"/>
  </conditionalFormatting>
  <conditionalFormatting sqref="L304">
    <cfRule type="duplicateValues" dxfId="116" priority="44"/>
  </conditionalFormatting>
  <conditionalFormatting sqref="M282">
    <cfRule type="duplicateValues" dxfId="115" priority="41"/>
  </conditionalFormatting>
  <conditionalFormatting sqref="L282">
    <cfRule type="duplicateValues" dxfId="114" priority="42"/>
  </conditionalFormatting>
  <conditionalFormatting sqref="M281">
    <cfRule type="duplicateValues" dxfId="113" priority="39"/>
  </conditionalFormatting>
  <conditionalFormatting sqref="L281">
    <cfRule type="duplicateValues" dxfId="112" priority="40"/>
  </conditionalFormatting>
  <conditionalFormatting sqref="M283">
    <cfRule type="duplicateValues" dxfId="111" priority="37"/>
  </conditionalFormatting>
  <conditionalFormatting sqref="L283">
    <cfRule type="duplicateValues" dxfId="110" priority="38"/>
  </conditionalFormatting>
  <conditionalFormatting sqref="L285">
    <cfRule type="duplicateValues" dxfId="109" priority="36"/>
  </conditionalFormatting>
  <conditionalFormatting sqref="L284">
    <cfRule type="duplicateValues" dxfId="108" priority="35"/>
  </conditionalFormatting>
  <conditionalFormatting sqref="M284">
    <cfRule type="duplicateValues" dxfId="107" priority="34"/>
  </conditionalFormatting>
  <conditionalFormatting sqref="M285">
    <cfRule type="duplicateValues" dxfId="106" priority="33"/>
  </conditionalFormatting>
  <conditionalFormatting sqref="M286">
    <cfRule type="duplicateValues" dxfId="105" priority="31"/>
  </conditionalFormatting>
  <conditionalFormatting sqref="L286">
    <cfRule type="duplicateValues" dxfId="104" priority="32"/>
  </conditionalFormatting>
  <conditionalFormatting sqref="M685">
    <cfRule type="duplicateValues" dxfId="103" priority="30"/>
  </conditionalFormatting>
  <conditionalFormatting sqref="M90">
    <cfRule type="duplicateValues" dxfId="102" priority="29"/>
  </conditionalFormatting>
  <conditionalFormatting sqref="M93">
    <cfRule type="duplicateValues" dxfId="101" priority="28"/>
  </conditionalFormatting>
  <conditionalFormatting sqref="L82">
    <cfRule type="duplicateValues" dxfId="100" priority="26"/>
  </conditionalFormatting>
  <conditionalFormatting sqref="M82">
    <cfRule type="duplicateValues" dxfId="99" priority="27"/>
  </conditionalFormatting>
  <conditionalFormatting sqref="M361">
    <cfRule type="duplicateValues" dxfId="98" priority="25"/>
  </conditionalFormatting>
  <conditionalFormatting sqref="L6:L8">
    <cfRule type="duplicateValues" dxfId="97" priority="23"/>
  </conditionalFormatting>
  <conditionalFormatting sqref="M6:M8">
    <cfRule type="duplicateValues" dxfId="96" priority="24"/>
  </conditionalFormatting>
  <conditionalFormatting sqref="L770:L862">
    <cfRule type="duplicateValues" dxfId="95" priority="58"/>
  </conditionalFormatting>
  <conditionalFormatting sqref="L686 L303 L272:L280 L287:L300 L740:L758 L308:L682 L761:L769 L703:L704">
    <cfRule type="duplicateValues" dxfId="94" priority="59"/>
  </conditionalFormatting>
  <conditionalFormatting sqref="Y71">
    <cfRule type="containsText" dxfId="93" priority="22" operator="containsText" text="Yes">
      <formula>NOT(ISERROR(SEARCH("Yes",Y71)))</formula>
    </cfRule>
  </conditionalFormatting>
  <conditionalFormatting sqref="Y71">
    <cfRule type="containsText" dxfId="92" priority="21" operator="containsText" text="No">
      <formula>NOT(ISERROR(SEARCH("No",Y71)))</formula>
    </cfRule>
  </conditionalFormatting>
  <conditionalFormatting sqref="A927:A1048576 A913:A925 A1">
    <cfRule type="duplicateValues" dxfId="91" priority="20"/>
  </conditionalFormatting>
  <conditionalFormatting sqref="A301">
    <cfRule type="duplicateValues" dxfId="90" priority="18"/>
  </conditionalFormatting>
  <conditionalFormatting sqref="A308:A360 A303 A287:A300 A3:A5 A686:A703 A706:A739 A741:A862 A91:A92 A94:A280 A83:A89 A362:A684 A9:A81">
    <cfRule type="duplicateValues" dxfId="89" priority="19"/>
  </conditionalFormatting>
  <conditionalFormatting sqref="A302">
    <cfRule type="duplicateValues" dxfId="88" priority="17"/>
  </conditionalFormatting>
  <conditionalFormatting sqref="A306">
    <cfRule type="duplicateValues" dxfId="87" priority="15"/>
  </conditionalFormatting>
  <conditionalFormatting sqref="A305">
    <cfRule type="duplicateValues" dxfId="86" priority="16"/>
  </conditionalFormatting>
  <conditionalFormatting sqref="A307">
    <cfRule type="duplicateValues" dxfId="85" priority="14"/>
  </conditionalFormatting>
  <conditionalFormatting sqref="A304">
    <cfRule type="duplicateValues" dxfId="84" priority="13"/>
  </conditionalFormatting>
  <conditionalFormatting sqref="A282">
    <cfRule type="duplicateValues" dxfId="83" priority="12"/>
  </conditionalFormatting>
  <conditionalFormatting sqref="A281">
    <cfRule type="duplicateValues" dxfId="82" priority="11"/>
  </conditionalFormatting>
  <conditionalFormatting sqref="A283">
    <cfRule type="duplicateValues" dxfId="81" priority="10"/>
  </conditionalFormatting>
  <conditionalFormatting sqref="A284">
    <cfRule type="duplicateValues" dxfId="80" priority="9"/>
  </conditionalFormatting>
  <conditionalFormatting sqref="A285">
    <cfRule type="duplicateValues" dxfId="79" priority="8"/>
  </conditionalFormatting>
  <conditionalFormatting sqref="A286">
    <cfRule type="duplicateValues" dxfId="78" priority="7"/>
  </conditionalFormatting>
  <conditionalFormatting sqref="A685">
    <cfRule type="duplicateValues" dxfId="77" priority="6"/>
  </conditionalFormatting>
  <conditionalFormatting sqref="A90">
    <cfRule type="duplicateValues" dxfId="76" priority="5"/>
  </conditionalFormatting>
  <conditionalFormatting sqref="A93">
    <cfRule type="duplicateValues" dxfId="75" priority="4"/>
  </conditionalFormatting>
  <conditionalFormatting sqref="A82">
    <cfRule type="duplicateValues" dxfId="74" priority="3"/>
  </conditionalFormatting>
  <conditionalFormatting sqref="A361">
    <cfRule type="duplicateValues" dxfId="73" priority="2"/>
  </conditionalFormatting>
  <conditionalFormatting sqref="A6:A8">
    <cfRule type="duplicateValues" dxfId="72" priority="1"/>
  </conditionalFormatting>
  <dataValidations count="1">
    <dataValidation type="list" allowBlank="1" showInputMessage="1" showErrorMessage="1" sqref="D681 D686:D691 D703 D706:D737 D740:D757 D272:D630" xr:uid="{7A7AE532-216A-432A-9B9B-4C32B788AD05}">
      <formula1>"Equipment, Civils, Temporary, Nonmaterial"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1754-8B59-4CF4-81E5-5D6FEE2310A6}">
  <dimension ref="A1:V198"/>
  <sheetViews>
    <sheetView topLeftCell="E1" workbookViewId="0">
      <pane ySplit="1" topLeftCell="A2" activePane="bottomLeft" state="frozen"/>
      <selection pane="bottomLeft" activeCell="J5" sqref="J5"/>
    </sheetView>
  </sheetViews>
  <sheetFormatPr defaultRowHeight="15.05" x14ac:dyDescent="0.3"/>
  <cols>
    <col min="1" max="2" width="37" customWidth="1"/>
    <col min="3" max="3" width="27.6640625" customWidth="1"/>
    <col min="4" max="4" width="40.44140625" customWidth="1"/>
    <col min="5" max="5" width="46.6640625" customWidth="1"/>
    <col min="6" max="6" width="16.77734375" customWidth="1"/>
    <col min="20" max="22" width="8.88671875" style="121"/>
  </cols>
  <sheetData>
    <row r="1" spans="1:22" ht="15.65" x14ac:dyDescent="0.3">
      <c r="A1" s="109" t="s">
        <v>18</v>
      </c>
      <c r="B1" s="109" t="s">
        <v>7453</v>
      </c>
      <c r="C1" s="109" t="s">
        <v>17</v>
      </c>
      <c r="D1" s="109" t="s">
        <v>7377</v>
      </c>
      <c r="E1" s="109" t="s">
        <v>7378</v>
      </c>
      <c r="F1" s="109" t="s">
        <v>7379</v>
      </c>
      <c r="G1" s="110" t="s">
        <v>7383</v>
      </c>
      <c r="H1" s="110" t="s">
        <v>7384</v>
      </c>
      <c r="I1" s="110" t="s">
        <v>7452</v>
      </c>
      <c r="J1" s="110" t="s">
        <v>7382</v>
      </c>
      <c r="K1" s="110" t="s">
        <v>7385</v>
      </c>
      <c r="L1" s="110" t="s">
        <v>7380</v>
      </c>
      <c r="M1" s="110" t="s">
        <v>7381</v>
      </c>
      <c r="N1" s="110" t="s">
        <v>7454</v>
      </c>
      <c r="O1" s="111" t="s">
        <v>7386</v>
      </c>
      <c r="P1" s="110" t="s">
        <v>7387</v>
      </c>
    </row>
    <row r="2" spans="1:22" ht="15.65" x14ac:dyDescent="0.3">
      <c r="A2" s="94" t="s">
        <v>837</v>
      </c>
      <c r="B2" s="125" t="s">
        <v>7412</v>
      </c>
      <c r="C2" s="130" t="s">
        <v>244</v>
      </c>
      <c r="D2" s="94" t="s">
        <v>161</v>
      </c>
      <c r="E2" s="154" t="s">
        <v>1663</v>
      </c>
      <c r="F2" s="94" t="s">
        <v>1681</v>
      </c>
      <c r="G2" s="130" t="s">
        <v>389</v>
      </c>
      <c r="H2" s="130" t="s">
        <v>431</v>
      </c>
      <c r="I2" s="154" t="s">
        <v>7405</v>
      </c>
      <c r="J2" s="94" t="s">
        <v>167</v>
      </c>
      <c r="K2" s="94" t="s">
        <v>719</v>
      </c>
      <c r="L2" s="94" t="s">
        <v>576</v>
      </c>
      <c r="M2" s="94" t="s">
        <v>746</v>
      </c>
      <c r="N2" s="130" t="s">
        <v>2228</v>
      </c>
      <c r="O2" s="94" t="s">
        <v>966</v>
      </c>
      <c r="P2" s="94" t="s">
        <v>266</v>
      </c>
      <c r="T2" s="226"/>
      <c r="U2" s="226"/>
    </row>
    <row r="3" spans="1:22" ht="15.65" x14ac:dyDescent="0.3">
      <c r="A3" s="94" t="s">
        <v>839</v>
      </c>
      <c r="B3" s="125" t="s">
        <v>7414</v>
      </c>
      <c r="C3" s="130" t="s">
        <v>249</v>
      </c>
      <c r="D3" s="94" t="s">
        <v>743</v>
      </c>
      <c r="E3" s="154" t="s">
        <v>1667</v>
      </c>
      <c r="F3" s="94" t="s">
        <v>1709</v>
      </c>
      <c r="G3" s="130" t="s">
        <v>395</v>
      </c>
      <c r="H3" s="130" t="s">
        <v>435</v>
      </c>
      <c r="I3" s="94" t="s">
        <v>304</v>
      </c>
      <c r="J3" s="125" t="s">
        <v>263</v>
      </c>
      <c r="K3" s="94" t="s">
        <v>723</v>
      </c>
      <c r="L3" s="94" t="s">
        <v>580</v>
      </c>
      <c r="M3" s="94" t="s">
        <v>1676</v>
      </c>
      <c r="N3" s="130" t="s">
        <v>2234</v>
      </c>
      <c r="O3" s="143" t="s">
        <v>971</v>
      </c>
      <c r="P3" s="94" t="s">
        <v>295</v>
      </c>
      <c r="T3" s="227" t="s">
        <v>18</v>
      </c>
      <c r="U3" s="228" t="s">
        <v>18</v>
      </c>
      <c r="V3" s="121" t="str">
        <f>T3</f>
        <v>Cables</v>
      </c>
    </row>
    <row r="4" spans="1:22" ht="15.65" x14ac:dyDescent="0.3">
      <c r="A4" s="94" t="s">
        <v>841</v>
      </c>
      <c r="B4" s="125" t="s">
        <v>7416</v>
      </c>
      <c r="C4" s="130" t="s">
        <v>252</v>
      </c>
      <c r="D4" s="94" t="s">
        <v>773</v>
      </c>
      <c r="E4" s="154" t="s">
        <v>1670</v>
      </c>
      <c r="F4" s="94" t="s">
        <v>1712</v>
      </c>
      <c r="G4" s="130" t="s">
        <v>398</v>
      </c>
      <c r="H4" s="130" t="s">
        <v>438</v>
      </c>
      <c r="I4" s="94" t="s">
        <v>309</v>
      </c>
      <c r="J4" s="94" t="s">
        <v>767</v>
      </c>
      <c r="K4" s="94" t="s">
        <v>726</v>
      </c>
      <c r="L4" s="94" t="s">
        <v>582</v>
      </c>
      <c r="M4" s="94" t="s">
        <v>2078</v>
      </c>
      <c r="N4" s="130" t="s">
        <v>2237</v>
      </c>
      <c r="O4" s="94" t="s">
        <v>977</v>
      </c>
      <c r="P4" s="94" t="s">
        <v>711</v>
      </c>
      <c r="T4" s="228" t="s">
        <v>7408</v>
      </c>
      <c r="U4" s="228" t="s">
        <v>7455</v>
      </c>
      <c r="V4" s="121" t="str">
        <f>V3&amp;","&amp;T4</f>
        <v>Cables,Civils &amp; Groundworks</v>
      </c>
    </row>
    <row r="5" spans="1:22" ht="15.65" x14ac:dyDescent="0.3">
      <c r="A5" s="94" t="s">
        <v>842</v>
      </c>
      <c r="B5" s="94" t="s">
        <v>72</v>
      </c>
      <c r="C5" s="130" t="s">
        <v>255</v>
      </c>
      <c r="D5" s="94" t="s">
        <v>789</v>
      </c>
      <c r="E5" s="154" t="s">
        <v>1673</v>
      </c>
      <c r="F5" s="94" t="s">
        <v>1714</v>
      </c>
      <c r="G5" s="130" t="s">
        <v>403</v>
      </c>
      <c r="H5" s="130" t="s">
        <v>441</v>
      </c>
      <c r="I5" s="94" t="s">
        <v>312</v>
      </c>
      <c r="J5" s="94" t="s">
        <v>770</v>
      </c>
      <c r="K5" s="94" t="s">
        <v>730</v>
      </c>
      <c r="L5" s="94" t="s">
        <v>584</v>
      </c>
      <c r="M5" s="94" t="s">
        <v>2080</v>
      </c>
      <c r="N5" s="130" t="s">
        <v>2240</v>
      </c>
      <c r="O5" s="94" t="s">
        <v>983</v>
      </c>
      <c r="P5" s="94" t="s">
        <v>739</v>
      </c>
      <c r="T5" s="227" t="s">
        <v>17</v>
      </c>
      <c r="U5" s="228" t="s">
        <v>17</v>
      </c>
      <c r="V5" s="121" t="str">
        <f t="shared" ref="V5:V18" si="0">V4&amp;","&amp;T5</f>
        <v>Cables,Civils &amp; Groundworks,Conductors</v>
      </c>
    </row>
    <row r="6" spans="1:22" ht="15.65" x14ac:dyDescent="0.3">
      <c r="A6" s="94" t="s">
        <v>845</v>
      </c>
      <c r="B6" s="94" t="s">
        <v>73</v>
      </c>
      <c r="C6" s="130" t="s">
        <v>258</v>
      </c>
      <c r="D6" s="94" t="s">
        <v>795</v>
      </c>
      <c r="E6" s="154" t="s">
        <v>1686</v>
      </c>
      <c r="F6" s="154" t="s">
        <v>1706</v>
      </c>
      <c r="G6" s="130" t="s">
        <v>406</v>
      </c>
      <c r="H6" s="130" t="s">
        <v>444</v>
      </c>
      <c r="I6" s="130"/>
      <c r="J6" s="94" t="s">
        <v>791</v>
      </c>
      <c r="K6" s="94" t="s">
        <v>1522</v>
      </c>
      <c r="L6" s="94" t="s">
        <v>1758</v>
      </c>
      <c r="M6" s="94" t="s">
        <v>2082</v>
      </c>
      <c r="N6" s="130" t="s">
        <v>2243</v>
      </c>
      <c r="O6" s="94" t="s">
        <v>986</v>
      </c>
      <c r="P6" s="94" t="s">
        <v>759</v>
      </c>
      <c r="T6" s="227" t="s">
        <v>7357</v>
      </c>
      <c r="U6" s="228" t="s">
        <v>7377</v>
      </c>
      <c r="V6" s="121" t="str">
        <f t="shared" si="0"/>
        <v>Cables,Civils &amp; Groundworks,Conductors,Construction Materials</v>
      </c>
    </row>
    <row r="7" spans="1:22" ht="15.65" x14ac:dyDescent="0.3">
      <c r="A7" s="94" t="s">
        <v>846</v>
      </c>
      <c r="B7" s="94" t="s">
        <v>74</v>
      </c>
      <c r="C7" s="130" t="s">
        <v>261</v>
      </c>
      <c r="D7" s="94" t="s">
        <v>797</v>
      </c>
      <c r="E7" s="154" t="s">
        <v>1689</v>
      </c>
      <c r="F7" s="154" t="s">
        <v>1717</v>
      </c>
      <c r="G7" s="130" t="s">
        <v>408</v>
      </c>
      <c r="H7" s="130" t="s">
        <v>447</v>
      </c>
      <c r="I7" s="130"/>
      <c r="J7" s="94" t="s">
        <v>804</v>
      </c>
      <c r="K7" s="94" t="s">
        <v>381</v>
      </c>
      <c r="L7" s="94" t="s">
        <v>1761</v>
      </c>
      <c r="M7" s="94" t="s">
        <v>2085</v>
      </c>
      <c r="N7" s="130" t="s">
        <v>2246</v>
      </c>
      <c r="O7" s="94" t="s">
        <v>989</v>
      </c>
      <c r="P7" s="94" t="s">
        <v>763</v>
      </c>
      <c r="T7" s="227" t="s">
        <v>7366</v>
      </c>
      <c r="U7" s="228" t="s">
        <v>7378</v>
      </c>
      <c r="V7" s="121" t="str">
        <f t="shared" si="0"/>
        <v>Cables,Civils &amp; Groundworks,Conductors,Construction Materials,Electrical Assets - Other</v>
      </c>
    </row>
    <row r="8" spans="1:22" ht="15.65" x14ac:dyDescent="0.3">
      <c r="A8" s="94" t="s">
        <v>1530</v>
      </c>
      <c r="B8" s="94" t="s">
        <v>75</v>
      </c>
      <c r="C8" s="130" t="s">
        <v>187</v>
      </c>
      <c r="D8" s="94" t="s">
        <v>798</v>
      </c>
      <c r="E8" s="154" t="s">
        <v>1691</v>
      </c>
      <c r="F8" s="154" t="s">
        <v>1720</v>
      </c>
      <c r="G8" s="130" t="s">
        <v>410</v>
      </c>
      <c r="H8" s="130" t="s">
        <v>450</v>
      </c>
      <c r="I8" s="130"/>
      <c r="J8" s="94" t="s">
        <v>807</v>
      </c>
      <c r="K8" s="94" t="s">
        <v>714</v>
      </c>
      <c r="L8" s="94" t="s">
        <v>1764</v>
      </c>
      <c r="M8" s="94" t="s">
        <v>2087</v>
      </c>
      <c r="N8" s="130" t="s">
        <v>2249</v>
      </c>
      <c r="O8" s="94" t="s">
        <v>992</v>
      </c>
      <c r="P8" s="94" t="s">
        <v>779</v>
      </c>
      <c r="T8" s="227" t="s">
        <v>7365</v>
      </c>
      <c r="U8" s="228" t="s">
        <v>7379</v>
      </c>
      <c r="V8" s="121" t="str">
        <f t="shared" si="0"/>
        <v>Cables,Civils &amp; Groundworks,Conductors,Construction Materials,Electrical Assets - Other,Electrical Assets - Transformers</v>
      </c>
    </row>
    <row r="9" spans="1:22" ht="15.65" x14ac:dyDescent="0.3">
      <c r="A9" s="94" t="s">
        <v>1533</v>
      </c>
      <c r="B9" s="94" t="s">
        <v>76</v>
      </c>
      <c r="C9" s="130" t="s">
        <v>196</v>
      </c>
      <c r="D9" s="94" t="s">
        <v>816</v>
      </c>
      <c r="E9" s="165" t="s">
        <v>1699</v>
      </c>
      <c r="F9" s="154" t="s">
        <v>1723</v>
      </c>
      <c r="G9" s="130" t="s">
        <v>412</v>
      </c>
      <c r="H9" s="130" t="s">
        <v>453</v>
      </c>
      <c r="I9" s="130"/>
      <c r="J9" s="94" t="s">
        <v>828</v>
      </c>
      <c r="K9" s="94" t="s">
        <v>323</v>
      </c>
      <c r="L9" s="94" t="s">
        <v>1766</v>
      </c>
      <c r="M9" s="94" t="s">
        <v>2090</v>
      </c>
      <c r="N9" s="130" t="s">
        <v>2252</v>
      </c>
      <c r="O9" s="94" t="s">
        <v>995</v>
      </c>
      <c r="P9" s="94" t="s">
        <v>786</v>
      </c>
      <c r="T9" s="227" t="s">
        <v>7456</v>
      </c>
      <c r="U9" s="229" t="s">
        <v>7383</v>
      </c>
      <c r="V9" s="121" t="str">
        <f t="shared" si="0"/>
        <v>Cables,Civils &amp; Groundworks,Conductors,Construction Materials,Electrical Assets - Other,Electrical Assets - Transformers,Fittings - Pilots Spacers &amp; Insulator Dishes</v>
      </c>
    </row>
    <row r="10" spans="1:22" ht="15.65" x14ac:dyDescent="0.3">
      <c r="A10" s="94" t="s">
        <v>1536</v>
      </c>
      <c r="B10" s="94" t="s">
        <v>77</v>
      </c>
      <c r="C10" s="130" t="s">
        <v>199</v>
      </c>
      <c r="D10" s="94" t="s">
        <v>823</v>
      </c>
      <c r="E10" s="154" t="s">
        <v>1701</v>
      </c>
      <c r="F10" s="154" t="s">
        <v>1725</v>
      </c>
      <c r="G10" s="130" t="s">
        <v>414</v>
      </c>
      <c r="H10" s="130" t="s">
        <v>456</v>
      </c>
      <c r="I10" s="130"/>
      <c r="J10" s="94" t="s">
        <v>849</v>
      </c>
      <c r="K10" s="94" t="s">
        <v>331</v>
      </c>
      <c r="L10" s="94" t="s">
        <v>1769</v>
      </c>
      <c r="M10" s="94" t="s">
        <v>2093</v>
      </c>
      <c r="N10" s="130" t="s">
        <v>2255</v>
      </c>
      <c r="O10" s="94" t="s">
        <v>998</v>
      </c>
      <c r="P10" s="94" t="s">
        <v>819</v>
      </c>
      <c r="T10" s="227" t="s">
        <v>7360</v>
      </c>
      <c r="U10" s="229" t="s">
        <v>7384</v>
      </c>
      <c r="V10" s="121" t="str">
        <f t="shared" si="0"/>
        <v>Cables,Civils &amp; Groundworks,Conductors,Construction Materials,Electrical Assets - Other,Electrical Assets - Transformers,Fittings - Pilots Spacers &amp; Insulator Dishes,Fittings - Tension &amp; Suspension Sets</v>
      </c>
    </row>
    <row r="11" spans="1:22" ht="15.65" x14ac:dyDescent="0.3">
      <c r="A11" s="94" t="s">
        <v>1539</v>
      </c>
      <c r="B11" s="94" t="s">
        <v>7423</v>
      </c>
      <c r="C11" s="130" t="s">
        <v>202</v>
      </c>
      <c r="D11" s="94" t="s">
        <v>934</v>
      </c>
      <c r="E11" s="154" t="s">
        <v>1702</v>
      </c>
      <c r="F11" s="154" t="s">
        <v>1726</v>
      </c>
      <c r="G11" s="130" t="s">
        <v>417</v>
      </c>
      <c r="H11" s="130" t="s">
        <v>459</v>
      </c>
      <c r="I11" s="130"/>
      <c r="J11" s="94" t="s">
        <v>852</v>
      </c>
      <c r="K11" s="94" t="s">
        <v>334</v>
      </c>
      <c r="L11" s="94" t="s">
        <v>1772</v>
      </c>
      <c r="M11" s="94" t="s">
        <v>2096</v>
      </c>
      <c r="N11" s="94" t="s">
        <v>7446</v>
      </c>
      <c r="O11" s="94" t="s">
        <v>1001</v>
      </c>
      <c r="P11" s="94" t="s">
        <v>858</v>
      </c>
      <c r="T11" s="229" t="s">
        <v>7403</v>
      </c>
      <c r="U11" s="229" t="s">
        <v>7452</v>
      </c>
      <c r="V11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</v>
      </c>
    </row>
    <row r="12" spans="1:22" ht="15.65" x14ac:dyDescent="0.3">
      <c r="A12" s="94" t="s">
        <v>1540</v>
      </c>
      <c r="B12" s="94" t="s">
        <v>79</v>
      </c>
      <c r="C12" s="130" t="s">
        <v>205</v>
      </c>
      <c r="D12" s="94" t="s">
        <v>952</v>
      </c>
      <c r="E12" s="154" t="s">
        <v>1751</v>
      </c>
      <c r="F12" s="154" t="s">
        <v>1727</v>
      </c>
      <c r="G12" s="130" t="s">
        <v>419</v>
      </c>
      <c r="H12" s="130" t="s">
        <v>462</v>
      </c>
      <c r="I12" s="130"/>
      <c r="J12" s="94" t="s">
        <v>943</v>
      </c>
      <c r="K12" s="94" t="s">
        <v>340</v>
      </c>
      <c r="L12" s="94" t="s">
        <v>2108</v>
      </c>
      <c r="M12" s="94" t="s">
        <v>2098</v>
      </c>
      <c r="N12" s="154" t="s">
        <v>1694</v>
      </c>
      <c r="O12" s="94" t="s">
        <v>1004</v>
      </c>
      <c r="P12" s="47" t="s">
        <v>1518</v>
      </c>
      <c r="T12" s="227" t="s">
        <v>7364</v>
      </c>
      <c r="U12" s="229" t="s">
        <v>7382</v>
      </c>
      <c r="V12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</v>
      </c>
    </row>
    <row r="13" spans="1:22" ht="15.65" x14ac:dyDescent="0.3">
      <c r="A13" s="94" t="s">
        <v>1542</v>
      </c>
      <c r="B13" s="94" t="s">
        <v>80</v>
      </c>
      <c r="C13" s="130" t="s">
        <v>209</v>
      </c>
      <c r="D13" s="130" t="s">
        <v>97</v>
      </c>
      <c r="E13" s="154" t="s">
        <v>1753</v>
      </c>
      <c r="F13" s="154" t="s">
        <v>1728</v>
      </c>
      <c r="G13" s="130" t="s">
        <v>421</v>
      </c>
      <c r="H13" s="130" t="s">
        <v>465</v>
      </c>
      <c r="I13" s="130"/>
      <c r="J13" s="94" t="s">
        <v>948</v>
      </c>
      <c r="K13" s="94" t="s">
        <v>346</v>
      </c>
      <c r="L13" s="94" t="s">
        <v>2111</v>
      </c>
      <c r="M13" s="94" t="s">
        <v>2101</v>
      </c>
      <c r="O13" s="94" t="s">
        <v>1007</v>
      </c>
      <c r="P13" s="94" t="s">
        <v>831</v>
      </c>
      <c r="T13" s="227" t="s">
        <v>7367</v>
      </c>
      <c r="U13" s="229" t="s">
        <v>7385</v>
      </c>
      <c r="V13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</v>
      </c>
    </row>
    <row r="14" spans="1:22" ht="15.65" x14ac:dyDescent="0.3">
      <c r="A14" s="95" t="s">
        <v>2277</v>
      </c>
      <c r="B14" s="94" t="s">
        <v>81</v>
      </c>
      <c r="C14" s="130" t="s">
        <v>212</v>
      </c>
      <c r="D14" s="130" t="s">
        <v>101</v>
      </c>
      <c r="E14" s="154" t="s">
        <v>1755</v>
      </c>
      <c r="F14" s="154" t="s">
        <v>1731</v>
      </c>
      <c r="G14" s="130" t="s">
        <v>423</v>
      </c>
      <c r="H14" s="130" t="s">
        <v>468</v>
      </c>
      <c r="I14" s="130"/>
      <c r="J14" s="94" t="s">
        <v>1651</v>
      </c>
      <c r="K14" s="94" t="s">
        <v>350</v>
      </c>
      <c r="L14" s="94" t="s">
        <v>2114</v>
      </c>
      <c r="M14" s="94" t="s">
        <v>2103</v>
      </c>
      <c r="O14" s="94" t="s">
        <v>1010</v>
      </c>
      <c r="P14" s="125" t="s">
        <v>941</v>
      </c>
      <c r="T14" s="227" t="s">
        <v>7362</v>
      </c>
      <c r="U14" s="229" t="s">
        <v>7380</v>
      </c>
      <c r="V14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Services,Switchgear - AIS</v>
      </c>
    </row>
    <row r="15" spans="1:22" ht="15.65" x14ac:dyDescent="0.3">
      <c r="A15" s="128" t="s">
        <v>1647</v>
      </c>
      <c r="B15" s="94" t="s">
        <v>82</v>
      </c>
      <c r="C15" s="130" t="s">
        <v>215</v>
      </c>
      <c r="D15" s="130" t="s">
        <v>106</v>
      </c>
      <c r="E15" s="154" t="s">
        <v>2073</v>
      </c>
      <c r="F15" s="154" t="s">
        <v>1734</v>
      </c>
      <c r="G15" s="130" t="s">
        <v>425</v>
      </c>
      <c r="H15" s="130" t="s">
        <v>471</v>
      </c>
      <c r="I15" s="130"/>
      <c r="J15" s="94" t="s">
        <v>1653</v>
      </c>
      <c r="K15" s="94" t="s">
        <v>352</v>
      </c>
      <c r="L15" s="94" t="s">
        <v>2117</v>
      </c>
      <c r="M15" s="94" t="s">
        <v>2105</v>
      </c>
      <c r="O15" s="94" t="s">
        <v>1013</v>
      </c>
      <c r="P15" s="47" t="s">
        <v>273</v>
      </c>
      <c r="T15" s="227" t="s">
        <v>7361</v>
      </c>
      <c r="U15" s="229" t="s">
        <v>7381</v>
      </c>
      <c r="V15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Services,Switchgear - AIS,Switchgear - GIS</v>
      </c>
    </row>
    <row r="16" spans="1:22" ht="15.65" x14ac:dyDescent="0.3">
      <c r="A16" s="95" t="s">
        <v>2259</v>
      </c>
      <c r="B16" s="94" t="s">
        <v>83</v>
      </c>
      <c r="C16" s="130" t="s">
        <v>218</v>
      </c>
      <c r="D16" s="130" t="s">
        <v>108</v>
      </c>
      <c r="E16" s="154" t="s">
        <v>2074</v>
      </c>
      <c r="F16" s="154" t="s">
        <v>1736</v>
      </c>
      <c r="G16" s="130" t="s">
        <v>427</v>
      </c>
      <c r="H16" s="130" t="s">
        <v>633</v>
      </c>
      <c r="I16" s="130"/>
      <c r="J16" s="94" t="s">
        <v>1654</v>
      </c>
      <c r="K16" s="94" t="s">
        <v>357</v>
      </c>
      <c r="L16" s="94" t="s">
        <v>2120</v>
      </c>
      <c r="O16" s="94" t="s">
        <v>1016</v>
      </c>
      <c r="P16" s="94" t="s">
        <v>277</v>
      </c>
      <c r="T16" s="227" t="s">
        <v>7402</v>
      </c>
      <c r="U16" s="229" t="s">
        <v>7454</v>
      </c>
      <c r="V16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Services,Switchgear - AIS,Switchgear - GIS,Temporary Equipment</v>
      </c>
    </row>
    <row r="17" spans="1:22" ht="15.65" x14ac:dyDescent="0.3">
      <c r="A17" s="95" t="s">
        <v>2260</v>
      </c>
      <c r="B17" s="94" t="s">
        <v>84</v>
      </c>
      <c r="C17" s="130" t="s">
        <v>221</v>
      </c>
      <c r="D17" s="130" t="s">
        <v>112</v>
      </c>
      <c r="E17" s="154" t="s">
        <v>2076</v>
      </c>
      <c r="F17" s="154" t="s">
        <v>1737</v>
      </c>
      <c r="G17" s="130" t="s">
        <v>475</v>
      </c>
      <c r="H17" s="130" t="s">
        <v>637</v>
      </c>
      <c r="I17" s="130"/>
      <c r="J17" s="94" t="s">
        <v>1655</v>
      </c>
      <c r="K17" s="94" t="s">
        <v>360</v>
      </c>
      <c r="L17" s="94" t="s">
        <v>2123</v>
      </c>
      <c r="O17" s="94" t="s">
        <v>1019</v>
      </c>
      <c r="P17" s="94" t="s">
        <v>281</v>
      </c>
      <c r="T17" s="227" t="s">
        <v>7363</v>
      </c>
      <c r="U17" s="229" t="s">
        <v>7386</v>
      </c>
      <c r="V17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Services,Switchgear - AIS,Switchgear - GIS,Temporary Equipment,Towers &amp; Pylons</v>
      </c>
    </row>
    <row r="18" spans="1:22" ht="15.65" x14ac:dyDescent="0.3">
      <c r="A18" s="95" t="s">
        <v>2262</v>
      </c>
      <c r="B18" s="94" t="s">
        <v>85</v>
      </c>
      <c r="C18" s="130" t="s">
        <v>224</v>
      </c>
      <c r="D18" s="130" t="s">
        <v>114</v>
      </c>
      <c r="F18" s="154" t="s">
        <v>1740</v>
      </c>
      <c r="G18" s="130" t="s">
        <v>479</v>
      </c>
      <c r="H18" s="130" t="s">
        <v>639</v>
      </c>
      <c r="I18" s="130"/>
      <c r="J18" s="130" t="s">
        <v>2202</v>
      </c>
      <c r="K18" s="94" t="s">
        <v>364</v>
      </c>
      <c r="L18" s="94" t="s">
        <v>2126</v>
      </c>
      <c r="O18" s="94" t="s">
        <v>1022</v>
      </c>
      <c r="P18" s="94" t="s">
        <v>284</v>
      </c>
      <c r="T18" s="227" t="s">
        <v>7457</v>
      </c>
      <c r="U18" s="229" t="s">
        <v>7387</v>
      </c>
      <c r="V18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Services,Switchgear - AIS,Switchgear - GIS,Temporary Equipment,Towers &amp; Pylons,Trenches Ducts &amp; Drainage</v>
      </c>
    </row>
    <row r="19" spans="1:22" ht="15.65" x14ac:dyDescent="0.3">
      <c r="A19" s="95" t="s">
        <v>2264</v>
      </c>
      <c r="B19" s="94" t="s">
        <v>86</v>
      </c>
      <c r="C19" s="130" t="s">
        <v>227</v>
      </c>
      <c r="D19" s="130" t="s">
        <v>118</v>
      </c>
      <c r="F19" s="154" t="s">
        <v>1743</v>
      </c>
      <c r="G19" s="130" t="s">
        <v>481</v>
      </c>
      <c r="H19" s="130" t="s">
        <v>641</v>
      </c>
      <c r="I19" s="130"/>
      <c r="J19" s="130" t="s">
        <v>2205</v>
      </c>
      <c r="K19" s="94" t="s">
        <v>367</v>
      </c>
      <c r="L19" s="94" t="s">
        <v>2129</v>
      </c>
      <c r="O19" s="94" t="s">
        <v>1024</v>
      </c>
      <c r="P19" s="94" t="s">
        <v>287</v>
      </c>
    </row>
    <row r="20" spans="1:22" ht="15.65" x14ac:dyDescent="0.3">
      <c r="A20" s="95" t="s">
        <v>2266</v>
      </c>
      <c r="B20" s="94" t="s">
        <v>297</v>
      </c>
      <c r="C20" s="130" t="s">
        <v>230</v>
      </c>
      <c r="D20" s="130" t="s">
        <v>120</v>
      </c>
      <c r="F20" s="154" t="s">
        <v>1745</v>
      </c>
      <c r="G20" s="130" t="s">
        <v>484</v>
      </c>
      <c r="H20" s="130" t="s">
        <v>643</v>
      </c>
      <c r="I20" s="130"/>
      <c r="J20" s="130" t="s">
        <v>2208</v>
      </c>
      <c r="K20" s="94" t="s">
        <v>377</v>
      </c>
      <c r="L20" s="94" t="s">
        <v>2132</v>
      </c>
      <c r="O20" s="94" t="s">
        <v>1027</v>
      </c>
      <c r="P20" s="94" t="s">
        <v>289</v>
      </c>
    </row>
    <row r="21" spans="1:22" ht="15.65" x14ac:dyDescent="0.3">
      <c r="A21" s="95" t="s">
        <v>2268</v>
      </c>
      <c r="B21" s="131" t="s">
        <v>7427</v>
      </c>
      <c r="C21" s="130" t="s">
        <v>233</v>
      </c>
      <c r="D21" s="130" t="s">
        <v>122</v>
      </c>
      <c r="F21" s="154" t="s">
        <v>1748</v>
      </c>
      <c r="G21" s="130" t="s">
        <v>487</v>
      </c>
      <c r="H21" s="130" t="s">
        <v>645</v>
      </c>
      <c r="I21" s="130"/>
      <c r="J21" s="130" t="s">
        <v>2212</v>
      </c>
      <c r="K21" s="94" t="s">
        <v>777</v>
      </c>
      <c r="L21" s="94" t="s">
        <v>2135</v>
      </c>
      <c r="O21" s="94" t="s">
        <v>1030</v>
      </c>
      <c r="P21" s="131" t="s">
        <v>292</v>
      </c>
    </row>
    <row r="22" spans="1:22" ht="15.65" x14ac:dyDescent="0.3">
      <c r="A22" s="95" t="s">
        <v>2270</v>
      </c>
      <c r="B22" s="154" t="s">
        <v>7430</v>
      </c>
      <c r="C22" s="130" t="s">
        <v>236</v>
      </c>
      <c r="D22" s="130" t="s">
        <v>125</v>
      </c>
      <c r="G22" s="130" t="s">
        <v>490</v>
      </c>
      <c r="H22" s="130" t="s">
        <v>647</v>
      </c>
      <c r="I22" s="130"/>
      <c r="J22" s="130" t="s">
        <v>2215</v>
      </c>
      <c r="K22" s="94" t="s">
        <v>1526</v>
      </c>
      <c r="L22" s="94" t="s">
        <v>2137</v>
      </c>
      <c r="O22" s="94" t="s">
        <v>1033</v>
      </c>
      <c r="P22" s="94" t="s">
        <v>1478</v>
      </c>
    </row>
    <row r="23" spans="1:22" ht="15.65" x14ac:dyDescent="0.3">
      <c r="A23" s="95" t="s">
        <v>2272</v>
      </c>
      <c r="B23" s="154" t="s">
        <v>7435</v>
      </c>
      <c r="C23" s="130" t="s">
        <v>239</v>
      </c>
      <c r="D23" s="130" t="s">
        <v>127</v>
      </c>
      <c r="G23" s="130" t="s">
        <v>492</v>
      </c>
      <c r="H23" s="130" t="s">
        <v>649</v>
      </c>
      <c r="I23" s="130"/>
      <c r="J23" s="130" t="s">
        <v>2217</v>
      </c>
      <c r="K23" s="94" t="s">
        <v>60</v>
      </c>
      <c r="L23" s="94" t="s">
        <v>2140</v>
      </c>
      <c r="O23" s="94" t="s">
        <v>1036</v>
      </c>
      <c r="P23" s="94" t="s">
        <v>1482</v>
      </c>
    </row>
    <row r="24" spans="1:22" ht="15.65" x14ac:dyDescent="0.3">
      <c r="A24" s="95" t="s">
        <v>2273</v>
      </c>
      <c r="B24" s="154" t="s">
        <v>157</v>
      </c>
      <c r="D24" s="130" t="s">
        <v>129</v>
      </c>
      <c r="G24" s="130" t="s">
        <v>494</v>
      </c>
      <c r="H24" s="130" t="s">
        <v>651</v>
      </c>
      <c r="I24" s="130"/>
      <c r="J24" s="130" t="s">
        <v>2219</v>
      </c>
      <c r="K24" s="94" t="s">
        <v>317</v>
      </c>
      <c r="L24" s="94" t="s">
        <v>2143</v>
      </c>
      <c r="O24" s="94" t="s">
        <v>1039</v>
      </c>
      <c r="P24" s="94" t="s">
        <v>1485</v>
      </c>
    </row>
    <row r="25" spans="1:22" ht="15.65" x14ac:dyDescent="0.3">
      <c r="A25" s="95" t="s">
        <v>2274</v>
      </c>
      <c r="B25" s="168"/>
      <c r="D25" s="130" t="s">
        <v>134</v>
      </c>
      <c r="G25" s="130" t="s">
        <v>497</v>
      </c>
      <c r="H25" s="130" t="s">
        <v>653</v>
      </c>
      <c r="I25" s="169"/>
      <c r="J25" s="130" t="s">
        <v>2221</v>
      </c>
      <c r="K25" s="94" t="s">
        <v>370</v>
      </c>
      <c r="L25" s="94" t="s">
        <v>2145</v>
      </c>
      <c r="O25" s="94" t="s">
        <v>1042</v>
      </c>
      <c r="P25" s="94" t="s">
        <v>1489</v>
      </c>
    </row>
    <row r="26" spans="1:22" ht="15.65" x14ac:dyDescent="0.3">
      <c r="A26" s="95" t="s">
        <v>2275</v>
      </c>
      <c r="B26" s="168"/>
      <c r="D26" s="130" t="s">
        <v>136</v>
      </c>
      <c r="G26" s="130" t="s">
        <v>502</v>
      </c>
      <c r="H26" s="130" t="s">
        <v>655</v>
      </c>
      <c r="I26" s="169"/>
      <c r="J26" s="130" t="s">
        <v>2223</v>
      </c>
      <c r="K26" s="94" t="s">
        <v>373</v>
      </c>
      <c r="L26" s="94" t="s">
        <v>2147</v>
      </c>
      <c r="O26" s="94" t="s">
        <v>1045</v>
      </c>
      <c r="P26" s="94" t="s">
        <v>1492</v>
      </c>
    </row>
    <row r="27" spans="1:22" ht="15.65" x14ac:dyDescent="0.3">
      <c r="A27" s="95" t="s">
        <v>2276</v>
      </c>
      <c r="B27" s="168"/>
      <c r="D27" s="130" t="s">
        <v>140</v>
      </c>
      <c r="G27" s="130" t="s">
        <v>506</v>
      </c>
      <c r="H27" s="130" t="s">
        <v>657</v>
      </c>
      <c r="I27" s="169"/>
      <c r="J27" s="130" t="s">
        <v>2225</v>
      </c>
      <c r="K27" s="94" t="s">
        <v>343</v>
      </c>
      <c r="L27" s="94" t="s">
        <v>2150</v>
      </c>
      <c r="O27" s="94" t="s">
        <v>1048</v>
      </c>
      <c r="P27" s="94" t="s">
        <v>1494</v>
      </c>
    </row>
    <row r="28" spans="1:22" ht="15.65" x14ac:dyDescent="0.3">
      <c r="A28" s="95" t="s">
        <v>2278</v>
      </c>
      <c r="B28" s="168"/>
      <c r="D28" s="130" t="s">
        <v>142</v>
      </c>
      <c r="G28" s="130" t="s">
        <v>509</v>
      </c>
      <c r="H28" s="130" t="s">
        <v>659</v>
      </c>
      <c r="I28" s="169"/>
      <c r="J28" s="94" t="s">
        <v>7451</v>
      </c>
      <c r="K28" s="94" t="s">
        <v>67</v>
      </c>
      <c r="L28" s="94" t="s">
        <v>2152</v>
      </c>
      <c r="O28" s="94" t="s">
        <v>1051</v>
      </c>
      <c r="P28" s="94" t="s">
        <v>1497</v>
      </c>
    </row>
    <row r="29" spans="1:22" ht="15.65" x14ac:dyDescent="0.3">
      <c r="A29" s="95" t="s">
        <v>2279</v>
      </c>
      <c r="B29" s="168"/>
      <c r="D29" s="130" t="s">
        <v>144</v>
      </c>
      <c r="G29" s="130" t="s">
        <v>513</v>
      </c>
      <c r="H29" s="130" t="s">
        <v>661</v>
      </c>
      <c r="I29" s="169"/>
      <c r="J29" s="94" t="s">
        <v>855</v>
      </c>
      <c r="K29" s="94" t="s">
        <v>53</v>
      </c>
      <c r="L29" s="94" t="s">
        <v>2154</v>
      </c>
      <c r="O29" s="94" t="s">
        <v>1054</v>
      </c>
      <c r="P29" s="94" t="s">
        <v>1499</v>
      </c>
    </row>
    <row r="30" spans="1:22" ht="15.65" x14ac:dyDescent="0.3">
      <c r="A30" s="95" t="s">
        <v>2280</v>
      </c>
      <c r="B30" s="168"/>
      <c r="D30" s="130" t="s">
        <v>147</v>
      </c>
      <c r="G30" s="130" t="s">
        <v>516</v>
      </c>
      <c r="H30" s="130" t="s">
        <v>663</v>
      </c>
      <c r="I30" s="169"/>
      <c r="K30" s="94" t="s">
        <v>355</v>
      </c>
      <c r="L30" s="94" t="s">
        <v>2156</v>
      </c>
      <c r="O30" s="94" t="s">
        <v>1057</v>
      </c>
      <c r="P30" s="94" t="s">
        <v>1502</v>
      </c>
    </row>
    <row r="31" spans="1:22" ht="15.65" x14ac:dyDescent="0.3">
      <c r="A31" s="95" t="s">
        <v>2281</v>
      </c>
      <c r="B31" s="168"/>
      <c r="D31" s="130" t="s">
        <v>149</v>
      </c>
      <c r="G31" s="130" t="s">
        <v>518</v>
      </c>
      <c r="H31" s="130" t="s">
        <v>665</v>
      </c>
      <c r="I31" s="169"/>
      <c r="K31" s="94" t="s">
        <v>337</v>
      </c>
      <c r="L31" s="94" t="s">
        <v>2158</v>
      </c>
      <c r="O31" s="94" t="s">
        <v>1060</v>
      </c>
      <c r="P31" s="94" t="s">
        <v>1505</v>
      </c>
    </row>
    <row r="32" spans="1:22" ht="15.65" x14ac:dyDescent="0.3">
      <c r="A32" s="95" t="s">
        <v>2282</v>
      </c>
      <c r="B32" s="168"/>
      <c r="D32" s="130" t="s">
        <v>151</v>
      </c>
      <c r="G32" s="130" t="s">
        <v>521</v>
      </c>
      <c r="H32" s="130" t="s">
        <v>668</v>
      </c>
      <c r="I32" s="169"/>
      <c r="K32" s="94" t="s">
        <v>321</v>
      </c>
      <c r="L32" s="94" t="s">
        <v>2160</v>
      </c>
      <c r="O32" s="94" t="s">
        <v>1063</v>
      </c>
      <c r="P32" s="94" t="s">
        <v>1509</v>
      </c>
    </row>
    <row r="33" spans="1:16" ht="15.65" x14ac:dyDescent="0.3">
      <c r="A33" s="95" t="s">
        <v>2283</v>
      </c>
      <c r="B33" s="168"/>
      <c r="D33" s="94" t="s">
        <v>735</v>
      </c>
      <c r="G33" s="130" t="s">
        <v>524</v>
      </c>
      <c r="H33" s="130" t="s">
        <v>671</v>
      </c>
      <c r="I33" s="169"/>
      <c r="K33" s="94" t="s">
        <v>328</v>
      </c>
      <c r="L33" s="94" t="s">
        <v>2163</v>
      </c>
      <c r="O33" s="94" t="s">
        <v>1066</v>
      </c>
      <c r="P33" s="94" t="s">
        <v>1512</v>
      </c>
    </row>
    <row r="34" spans="1:16" ht="15.65" x14ac:dyDescent="0.3">
      <c r="A34" s="95" t="s">
        <v>2285</v>
      </c>
      <c r="B34" s="168"/>
      <c r="D34" s="94" t="s">
        <v>176</v>
      </c>
      <c r="G34" s="130" t="s">
        <v>527</v>
      </c>
      <c r="H34" s="130" t="s">
        <v>673</v>
      </c>
      <c r="I34" s="169"/>
      <c r="K34" s="94" t="s">
        <v>384</v>
      </c>
      <c r="L34" s="94" t="s">
        <v>2165</v>
      </c>
      <c r="O34" s="94" t="s">
        <v>1069</v>
      </c>
      <c r="P34" s="94" t="s">
        <v>811</v>
      </c>
    </row>
    <row r="35" spans="1:16" ht="15.65" x14ac:dyDescent="0.3">
      <c r="A35" s="95" t="s">
        <v>1647</v>
      </c>
      <c r="B35" s="168"/>
      <c r="D35" s="94" t="s">
        <v>800</v>
      </c>
      <c r="G35" s="130" t="s">
        <v>530</v>
      </c>
      <c r="H35" s="130" t="s">
        <v>675</v>
      </c>
      <c r="I35" s="169"/>
      <c r="K35" s="94" t="s">
        <v>937</v>
      </c>
      <c r="L35" s="94" t="s">
        <v>2167</v>
      </c>
      <c r="O35" s="94" t="s">
        <v>1072</v>
      </c>
      <c r="P35" s="94" t="s">
        <v>750</v>
      </c>
    </row>
    <row r="36" spans="1:16" ht="15.65" x14ac:dyDescent="0.3">
      <c r="A36" s="95" t="s">
        <v>2287</v>
      </c>
      <c r="B36" s="168"/>
      <c r="D36" s="161" t="s">
        <v>765</v>
      </c>
      <c r="G36" s="130" t="s">
        <v>533</v>
      </c>
      <c r="H36" s="130" t="s">
        <v>677</v>
      </c>
      <c r="I36" s="169"/>
      <c r="K36" s="107"/>
      <c r="L36" s="94" t="s">
        <v>2169</v>
      </c>
      <c r="O36" s="94" t="s">
        <v>1075</v>
      </c>
      <c r="P36" s="94" t="s">
        <v>753</v>
      </c>
    </row>
    <row r="37" spans="1:16" ht="15.65" x14ac:dyDescent="0.3">
      <c r="A37" s="95" t="s">
        <v>2288</v>
      </c>
      <c r="B37" s="168"/>
      <c r="D37" s="130" t="s">
        <v>95</v>
      </c>
      <c r="G37" s="130" t="s">
        <v>536</v>
      </c>
      <c r="H37" s="130" t="s">
        <v>680</v>
      </c>
      <c r="I37" s="169"/>
      <c r="L37" s="94" t="s">
        <v>2171</v>
      </c>
      <c r="O37" s="94" t="s">
        <v>1078</v>
      </c>
      <c r="P37" s="94" t="s">
        <v>755</v>
      </c>
    </row>
    <row r="38" spans="1:16" ht="15.65" x14ac:dyDescent="0.3">
      <c r="A38" s="95" t="s">
        <v>2289</v>
      </c>
      <c r="B38" s="168"/>
      <c r="D38" s="130" t="s">
        <v>105</v>
      </c>
      <c r="G38" s="130" t="s">
        <v>539</v>
      </c>
      <c r="H38" s="130" t="s">
        <v>682</v>
      </c>
      <c r="I38" s="169"/>
      <c r="L38" s="94" t="s">
        <v>2173</v>
      </c>
      <c r="O38" s="94" t="s">
        <v>1081</v>
      </c>
      <c r="P38" s="94" t="s">
        <v>757</v>
      </c>
    </row>
    <row r="39" spans="1:16" ht="15.65" x14ac:dyDescent="0.3">
      <c r="A39" s="95" t="s">
        <v>2290</v>
      </c>
      <c r="B39" s="168"/>
      <c r="D39" s="130" t="s">
        <v>111</v>
      </c>
      <c r="G39" s="130" t="s">
        <v>542</v>
      </c>
      <c r="H39" s="130" t="s">
        <v>684</v>
      </c>
      <c r="I39" s="169"/>
      <c r="L39" s="94" t="s">
        <v>2175</v>
      </c>
      <c r="O39" s="94" t="s">
        <v>1084</v>
      </c>
      <c r="P39" s="94" t="s">
        <v>1515</v>
      </c>
    </row>
    <row r="40" spans="1:16" ht="15.65" x14ac:dyDescent="0.3">
      <c r="A40" s="95" t="s">
        <v>2291</v>
      </c>
      <c r="B40" s="168"/>
      <c r="D40" s="130" t="s">
        <v>133</v>
      </c>
      <c r="G40" s="130" t="s">
        <v>545</v>
      </c>
      <c r="H40" s="130" t="s">
        <v>687</v>
      </c>
      <c r="I40" s="169"/>
      <c r="L40" s="94" t="s">
        <v>2177</v>
      </c>
      <c r="O40" s="94" t="s">
        <v>1087</v>
      </c>
    </row>
    <row r="41" spans="1:16" ht="15.65" x14ac:dyDescent="0.3">
      <c r="A41" s="95" t="s">
        <v>2292</v>
      </c>
      <c r="B41" s="168"/>
      <c r="D41" s="130" t="s">
        <v>154</v>
      </c>
      <c r="G41" s="130" t="s">
        <v>548</v>
      </c>
      <c r="H41" s="130" t="s">
        <v>690</v>
      </c>
      <c r="I41" s="169"/>
      <c r="L41" s="94" t="s">
        <v>2180</v>
      </c>
      <c r="O41" s="94" t="s">
        <v>1090</v>
      </c>
    </row>
    <row r="42" spans="1:16" ht="15.65" x14ac:dyDescent="0.3">
      <c r="A42" s="95" t="s">
        <v>2293</v>
      </c>
      <c r="B42" s="168"/>
      <c r="D42" s="94" t="s">
        <v>171</v>
      </c>
      <c r="G42" s="130" t="s">
        <v>551</v>
      </c>
      <c r="H42" s="130" t="s">
        <v>692</v>
      </c>
      <c r="I42" s="169"/>
      <c r="L42" s="94" t="s">
        <v>2182</v>
      </c>
      <c r="O42" s="94" t="s">
        <v>1092</v>
      </c>
    </row>
    <row r="43" spans="1:16" ht="15.65" x14ac:dyDescent="0.3">
      <c r="A43" s="95" t="s">
        <v>2294</v>
      </c>
      <c r="B43" s="168"/>
      <c r="D43" s="94" t="s">
        <v>23</v>
      </c>
      <c r="G43" s="130" t="s">
        <v>554</v>
      </c>
      <c r="H43" s="130" t="s">
        <v>694</v>
      </c>
      <c r="I43" s="169"/>
      <c r="L43" s="94" t="s">
        <v>2184</v>
      </c>
      <c r="O43" s="94" t="s">
        <v>1095</v>
      </c>
    </row>
    <row r="44" spans="1:16" ht="15.65" x14ac:dyDescent="0.3">
      <c r="A44" s="95" t="s">
        <v>2295</v>
      </c>
      <c r="B44" s="168"/>
      <c r="D44" s="154" t="s">
        <v>783</v>
      </c>
      <c r="G44" s="130" t="s">
        <v>557</v>
      </c>
      <c r="H44" s="130" t="s">
        <v>696</v>
      </c>
      <c r="I44" s="169"/>
      <c r="L44" s="94" t="s">
        <v>2188</v>
      </c>
      <c r="O44" s="94" t="s">
        <v>1098</v>
      </c>
    </row>
    <row r="45" spans="1:16" ht="15.65" x14ac:dyDescent="0.3">
      <c r="A45" s="95" t="s">
        <v>2296</v>
      </c>
      <c r="B45" s="168"/>
      <c r="D45" s="94" t="s">
        <v>861</v>
      </c>
      <c r="G45" s="130" t="s">
        <v>560</v>
      </c>
      <c r="H45" s="130" t="s">
        <v>698</v>
      </c>
      <c r="I45" s="169"/>
      <c r="L45" s="94" t="s">
        <v>2191</v>
      </c>
      <c r="O45" s="94" t="s">
        <v>1101</v>
      </c>
    </row>
    <row r="46" spans="1:16" ht="15.65" x14ac:dyDescent="0.3">
      <c r="A46" s="95" t="s">
        <v>2297</v>
      </c>
      <c r="B46" s="168"/>
      <c r="D46" s="94" t="s">
        <v>862</v>
      </c>
      <c r="G46" s="130" t="s">
        <v>563</v>
      </c>
      <c r="H46" s="130" t="s">
        <v>453</v>
      </c>
      <c r="I46" s="169"/>
      <c r="L46" s="94" t="s">
        <v>2194</v>
      </c>
      <c r="O46" s="94" t="s">
        <v>1104</v>
      </c>
    </row>
    <row r="47" spans="1:16" ht="15.65" x14ac:dyDescent="0.3">
      <c r="A47" s="95" t="s">
        <v>2298</v>
      </c>
      <c r="B47" s="168"/>
      <c r="D47" s="94" t="s">
        <v>863</v>
      </c>
      <c r="G47" s="130" t="s">
        <v>566</v>
      </c>
      <c r="H47" s="130" t="s">
        <v>701</v>
      </c>
      <c r="I47" s="169"/>
      <c r="L47" s="94" t="s">
        <v>2197</v>
      </c>
      <c r="O47" s="94" t="s">
        <v>1107</v>
      </c>
    </row>
    <row r="48" spans="1:16" ht="15.65" x14ac:dyDescent="0.3">
      <c r="A48" s="95" t="s">
        <v>2299</v>
      </c>
      <c r="B48" s="168"/>
      <c r="D48" s="94" t="s">
        <v>864</v>
      </c>
      <c r="G48" s="130" t="s">
        <v>569</v>
      </c>
      <c r="H48" s="130" t="s">
        <v>703</v>
      </c>
      <c r="I48" s="169"/>
      <c r="L48" s="94" t="s">
        <v>2199</v>
      </c>
      <c r="O48" s="94" t="s">
        <v>1110</v>
      </c>
    </row>
    <row r="49" spans="1:15" ht="15.65" x14ac:dyDescent="0.3">
      <c r="A49" s="95" t="s">
        <v>2300</v>
      </c>
      <c r="B49" s="168"/>
      <c r="D49" s="94" t="s">
        <v>865</v>
      </c>
      <c r="G49" s="130" t="s">
        <v>572</v>
      </c>
      <c r="H49" s="130" t="s">
        <v>705</v>
      </c>
      <c r="I49" s="169"/>
      <c r="L49" s="94" t="s">
        <v>2187</v>
      </c>
      <c r="O49" s="94" t="s">
        <v>1113</v>
      </c>
    </row>
    <row r="50" spans="1:15" ht="15.65" x14ac:dyDescent="0.3">
      <c r="A50" s="95" t="s">
        <v>2301</v>
      </c>
      <c r="B50" s="168"/>
      <c r="D50" s="94" t="s">
        <v>866</v>
      </c>
      <c r="G50" s="130" t="s">
        <v>1657</v>
      </c>
      <c r="H50" s="130" t="s">
        <v>465</v>
      </c>
      <c r="I50" s="169"/>
      <c r="L50" s="94" t="s">
        <v>1777</v>
      </c>
      <c r="O50" s="94" t="s">
        <v>1116</v>
      </c>
    </row>
    <row r="51" spans="1:15" ht="15.65" x14ac:dyDescent="0.3">
      <c r="A51" s="95" t="s">
        <v>2302</v>
      </c>
      <c r="B51" s="168"/>
      <c r="D51" s="94" t="s">
        <v>867</v>
      </c>
      <c r="H51" s="130" t="s">
        <v>708</v>
      </c>
      <c r="I51" s="169"/>
      <c r="L51" s="94" t="s">
        <v>1781</v>
      </c>
      <c r="O51" s="94" t="s">
        <v>1119</v>
      </c>
    </row>
    <row r="52" spans="1:15" ht="15.65" x14ac:dyDescent="0.3">
      <c r="A52" s="95" t="s">
        <v>2303</v>
      </c>
      <c r="B52" s="168"/>
      <c r="D52" s="94" t="s">
        <v>868</v>
      </c>
      <c r="H52" s="94" t="s">
        <v>587</v>
      </c>
      <c r="I52" s="167"/>
      <c r="L52" s="94" t="s">
        <v>1784</v>
      </c>
      <c r="O52" s="94" t="s">
        <v>1122</v>
      </c>
    </row>
    <row r="53" spans="1:15" ht="15.65" x14ac:dyDescent="0.3">
      <c r="A53" s="95" t="s">
        <v>2304</v>
      </c>
      <c r="B53" s="168"/>
      <c r="D53" s="94" t="s">
        <v>869</v>
      </c>
      <c r="H53" s="134" t="s">
        <v>590</v>
      </c>
      <c r="I53" s="170"/>
      <c r="L53" s="94" t="s">
        <v>1786</v>
      </c>
      <c r="O53" s="94" t="s">
        <v>1125</v>
      </c>
    </row>
    <row r="54" spans="1:15" ht="15.65" x14ac:dyDescent="0.3">
      <c r="A54" s="95" t="s">
        <v>2306</v>
      </c>
      <c r="B54" s="168"/>
      <c r="D54" s="94" t="s">
        <v>870</v>
      </c>
      <c r="H54" s="94" t="s">
        <v>592</v>
      </c>
      <c r="I54" s="167"/>
      <c r="L54" s="94" t="s">
        <v>1789</v>
      </c>
      <c r="O54" s="94" t="s">
        <v>1128</v>
      </c>
    </row>
    <row r="55" spans="1:15" ht="15.65" x14ac:dyDescent="0.3">
      <c r="A55" s="95" t="s">
        <v>2307</v>
      </c>
      <c r="B55" s="168"/>
      <c r="D55" s="94" t="s">
        <v>871</v>
      </c>
      <c r="H55" s="94" t="s">
        <v>594</v>
      </c>
      <c r="I55" s="167"/>
      <c r="L55" s="94" t="s">
        <v>1791</v>
      </c>
      <c r="O55" s="94" t="s">
        <v>1131</v>
      </c>
    </row>
    <row r="56" spans="1:15" ht="15.65" x14ac:dyDescent="0.3">
      <c r="A56" s="95" t="s">
        <v>2309</v>
      </c>
      <c r="B56" s="168"/>
      <c r="D56" s="94" t="s">
        <v>872</v>
      </c>
      <c r="H56" s="94" t="s">
        <v>596</v>
      </c>
      <c r="I56" s="167"/>
      <c r="L56" s="94" t="s">
        <v>1795</v>
      </c>
      <c r="O56" s="94" t="s">
        <v>1134</v>
      </c>
    </row>
    <row r="57" spans="1:15" ht="15.65" x14ac:dyDescent="0.3">
      <c r="A57" s="95" t="s">
        <v>2311</v>
      </c>
      <c r="B57" s="168"/>
      <c r="D57" s="94" t="s">
        <v>873</v>
      </c>
      <c r="H57" s="94" t="s">
        <v>598</v>
      </c>
      <c r="I57" s="167"/>
      <c r="L57" s="94" t="s">
        <v>1798</v>
      </c>
      <c r="O57" s="94" t="s">
        <v>1137</v>
      </c>
    </row>
    <row r="58" spans="1:15" ht="15.65" x14ac:dyDescent="0.3">
      <c r="A58" s="95" t="s">
        <v>2312</v>
      </c>
      <c r="B58" s="168"/>
      <c r="D58" s="94" t="s">
        <v>874</v>
      </c>
      <c r="H58" s="94" t="s">
        <v>601</v>
      </c>
      <c r="I58" s="167"/>
      <c r="L58" s="94" t="s">
        <v>1801</v>
      </c>
      <c r="O58" s="94" t="s">
        <v>1140</v>
      </c>
    </row>
    <row r="59" spans="1:15" ht="15.65" x14ac:dyDescent="0.3">
      <c r="A59" s="95" t="s">
        <v>2314</v>
      </c>
      <c r="B59" s="168"/>
      <c r="D59" s="94" t="s">
        <v>875</v>
      </c>
      <c r="H59" s="94" t="s">
        <v>603</v>
      </c>
      <c r="I59" s="167"/>
      <c r="L59" s="94" t="s">
        <v>1804</v>
      </c>
      <c r="O59" s="94" t="s">
        <v>1143</v>
      </c>
    </row>
    <row r="60" spans="1:15" ht="15.65" x14ac:dyDescent="0.3">
      <c r="A60" s="95" t="s">
        <v>2315</v>
      </c>
      <c r="B60" s="168"/>
      <c r="D60" s="94" t="s">
        <v>876</v>
      </c>
      <c r="H60" s="94" t="s">
        <v>605</v>
      </c>
      <c r="I60" s="167"/>
      <c r="L60" s="94" t="s">
        <v>1807</v>
      </c>
      <c r="O60" s="94" t="s">
        <v>1146</v>
      </c>
    </row>
    <row r="61" spans="1:15" ht="15.65" x14ac:dyDescent="0.3">
      <c r="A61" s="95" t="s">
        <v>2316</v>
      </c>
      <c r="B61" s="168"/>
      <c r="D61" s="94" t="s">
        <v>877</v>
      </c>
      <c r="H61" s="94" t="s">
        <v>608</v>
      </c>
      <c r="I61" s="167"/>
      <c r="L61" s="94" t="s">
        <v>1810</v>
      </c>
      <c r="O61" s="94" t="s">
        <v>1149</v>
      </c>
    </row>
    <row r="62" spans="1:15" ht="15.65" x14ac:dyDescent="0.3">
      <c r="D62" s="94" t="s">
        <v>878</v>
      </c>
      <c r="H62" s="94" t="s">
        <v>611</v>
      </c>
      <c r="I62" s="167"/>
      <c r="L62" s="94" t="s">
        <v>1813</v>
      </c>
      <c r="O62" s="94" t="s">
        <v>1152</v>
      </c>
    </row>
    <row r="63" spans="1:15" ht="15.65" x14ac:dyDescent="0.3">
      <c r="D63" s="94" t="s">
        <v>879</v>
      </c>
      <c r="H63" s="94" t="s">
        <v>614</v>
      </c>
      <c r="I63" s="167"/>
      <c r="L63" s="94" t="s">
        <v>1816</v>
      </c>
      <c r="O63" s="94" t="s">
        <v>1155</v>
      </c>
    </row>
    <row r="64" spans="1:15" ht="15.65" x14ac:dyDescent="0.3">
      <c r="D64" s="94" t="s">
        <v>880</v>
      </c>
      <c r="H64" s="94" t="s">
        <v>618</v>
      </c>
      <c r="I64" s="167"/>
      <c r="L64" s="94" t="s">
        <v>1819</v>
      </c>
      <c r="O64" s="94" t="s">
        <v>1158</v>
      </c>
    </row>
    <row r="65" spans="4:15" ht="15.65" x14ac:dyDescent="0.3">
      <c r="D65" s="94" t="s">
        <v>881</v>
      </c>
      <c r="H65" s="94" t="s">
        <v>620</v>
      </c>
      <c r="I65" s="167"/>
      <c r="L65" s="94" t="s">
        <v>1822</v>
      </c>
      <c r="O65" s="94" t="s">
        <v>1161</v>
      </c>
    </row>
    <row r="66" spans="4:15" ht="15.65" x14ac:dyDescent="0.3">
      <c r="D66" s="94" t="s">
        <v>883</v>
      </c>
      <c r="H66" s="94" t="s">
        <v>622</v>
      </c>
      <c r="I66" s="167"/>
      <c r="L66" s="94" t="s">
        <v>1824</v>
      </c>
      <c r="O66" s="94" t="s">
        <v>1164</v>
      </c>
    </row>
    <row r="67" spans="4:15" ht="15.65" x14ac:dyDescent="0.3">
      <c r="D67" s="94" t="s">
        <v>884</v>
      </c>
      <c r="H67" s="94" t="s">
        <v>625</v>
      </c>
      <c r="I67" s="167"/>
      <c r="L67" s="94" t="s">
        <v>1828</v>
      </c>
      <c r="O67" s="94" t="s">
        <v>1167</v>
      </c>
    </row>
    <row r="68" spans="4:15" ht="15.65" x14ac:dyDescent="0.3">
      <c r="D68" s="94" t="s">
        <v>885</v>
      </c>
      <c r="H68" s="94" t="s">
        <v>627</v>
      </c>
      <c r="I68" s="167"/>
      <c r="L68" s="94" t="s">
        <v>1830</v>
      </c>
      <c r="O68" s="94" t="s">
        <v>1170</v>
      </c>
    </row>
    <row r="69" spans="4:15" ht="15.65" x14ac:dyDescent="0.3">
      <c r="D69" s="94" t="s">
        <v>886</v>
      </c>
      <c r="H69" s="94" t="s">
        <v>629</v>
      </c>
      <c r="I69" s="167"/>
      <c r="L69" s="94" t="s">
        <v>1833</v>
      </c>
      <c r="O69" s="94" t="s">
        <v>1173</v>
      </c>
    </row>
    <row r="70" spans="4:15" ht="15.65" x14ac:dyDescent="0.3">
      <c r="D70" s="94" t="s">
        <v>887</v>
      </c>
      <c r="L70" s="94" t="s">
        <v>1837</v>
      </c>
      <c r="O70" s="94" t="s">
        <v>1175</v>
      </c>
    </row>
    <row r="71" spans="4:15" ht="15.65" x14ac:dyDescent="0.3">
      <c r="D71" s="94" t="s">
        <v>888</v>
      </c>
      <c r="L71" s="94" t="s">
        <v>1840</v>
      </c>
      <c r="O71" s="94" t="s">
        <v>1178</v>
      </c>
    </row>
    <row r="72" spans="4:15" ht="15.65" x14ac:dyDescent="0.3">
      <c r="D72" s="94" t="s">
        <v>889</v>
      </c>
      <c r="L72" s="94" t="s">
        <v>1843</v>
      </c>
      <c r="O72" s="94" t="s">
        <v>1181</v>
      </c>
    </row>
    <row r="73" spans="4:15" ht="15.65" x14ac:dyDescent="0.3">
      <c r="D73" s="94" t="s">
        <v>890</v>
      </c>
      <c r="L73" s="94" t="s">
        <v>1847</v>
      </c>
      <c r="O73" s="94" t="s">
        <v>1184</v>
      </c>
    </row>
    <row r="74" spans="4:15" ht="15.65" x14ac:dyDescent="0.3">
      <c r="D74" s="94" t="s">
        <v>891</v>
      </c>
      <c r="L74" s="94" t="s">
        <v>1849</v>
      </c>
      <c r="O74" s="94" t="s">
        <v>1187</v>
      </c>
    </row>
    <row r="75" spans="4:15" ht="15.65" x14ac:dyDescent="0.3">
      <c r="D75" s="94" t="s">
        <v>892</v>
      </c>
      <c r="L75" s="94" t="s">
        <v>1853</v>
      </c>
      <c r="O75" s="94" t="s">
        <v>1190</v>
      </c>
    </row>
    <row r="76" spans="4:15" ht="15.65" x14ac:dyDescent="0.3">
      <c r="D76" s="94" t="s">
        <v>893</v>
      </c>
      <c r="L76" s="94" t="s">
        <v>1856</v>
      </c>
      <c r="O76" s="94" t="s">
        <v>1193</v>
      </c>
    </row>
    <row r="77" spans="4:15" ht="15.65" x14ac:dyDescent="0.3">
      <c r="D77" s="94" t="s">
        <v>894</v>
      </c>
      <c r="L77" s="94" t="s">
        <v>1858</v>
      </c>
      <c r="O77" s="94" t="s">
        <v>1196</v>
      </c>
    </row>
    <row r="78" spans="4:15" ht="15.65" x14ac:dyDescent="0.3">
      <c r="D78" s="94" t="s">
        <v>895</v>
      </c>
      <c r="L78" s="94" t="s">
        <v>1861</v>
      </c>
      <c r="O78" s="94" t="s">
        <v>1199</v>
      </c>
    </row>
    <row r="79" spans="4:15" ht="15.65" x14ac:dyDescent="0.3">
      <c r="D79" s="94" t="s">
        <v>896</v>
      </c>
      <c r="L79" s="94" t="s">
        <v>1863</v>
      </c>
      <c r="O79" s="94" t="s">
        <v>1202</v>
      </c>
    </row>
    <row r="80" spans="4:15" ht="15.65" x14ac:dyDescent="0.3">
      <c r="D80" s="94" t="s">
        <v>897</v>
      </c>
      <c r="L80" s="94" t="s">
        <v>1865</v>
      </c>
      <c r="O80" s="94" t="s">
        <v>1205</v>
      </c>
    </row>
    <row r="81" spans="4:15" ht="15.65" x14ac:dyDescent="0.3">
      <c r="D81" s="94" t="s">
        <v>898</v>
      </c>
      <c r="L81" s="94" t="s">
        <v>1867</v>
      </c>
      <c r="O81" s="94" t="s">
        <v>1208</v>
      </c>
    </row>
    <row r="82" spans="4:15" ht="15.65" x14ac:dyDescent="0.3">
      <c r="D82" s="94" t="s">
        <v>899</v>
      </c>
      <c r="L82" s="94" t="s">
        <v>1869</v>
      </c>
      <c r="O82" s="94" t="s">
        <v>1210</v>
      </c>
    </row>
    <row r="83" spans="4:15" ht="15.65" x14ac:dyDescent="0.3">
      <c r="D83" s="94" t="s">
        <v>900</v>
      </c>
      <c r="L83" s="94" t="s">
        <v>1871</v>
      </c>
      <c r="O83" s="94" t="s">
        <v>1213</v>
      </c>
    </row>
    <row r="84" spans="4:15" ht="15.65" x14ac:dyDescent="0.3">
      <c r="D84" s="94" t="s">
        <v>901</v>
      </c>
      <c r="L84" s="94" t="s">
        <v>1873</v>
      </c>
      <c r="O84" s="94" t="s">
        <v>1216</v>
      </c>
    </row>
    <row r="85" spans="4:15" ht="15.65" x14ac:dyDescent="0.3">
      <c r="D85" s="94" t="s">
        <v>902</v>
      </c>
      <c r="L85" s="94" t="s">
        <v>1875</v>
      </c>
      <c r="O85" s="94" t="s">
        <v>1219</v>
      </c>
    </row>
    <row r="86" spans="4:15" ht="15.65" x14ac:dyDescent="0.3">
      <c r="D86" s="94" t="s">
        <v>903</v>
      </c>
      <c r="L86" s="94" t="s">
        <v>1877</v>
      </c>
      <c r="O86" s="94" t="s">
        <v>1221</v>
      </c>
    </row>
    <row r="87" spans="4:15" ht="15.65" x14ac:dyDescent="0.3">
      <c r="D87" s="94" t="s">
        <v>905</v>
      </c>
      <c r="L87" s="94" t="s">
        <v>1880</v>
      </c>
      <c r="O87" s="94" t="s">
        <v>1224</v>
      </c>
    </row>
    <row r="88" spans="4:15" ht="15.65" x14ac:dyDescent="0.3">
      <c r="D88" s="94" t="s">
        <v>906</v>
      </c>
      <c r="L88" s="94" t="s">
        <v>1883</v>
      </c>
      <c r="O88" s="94" t="s">
        <v>1226</v>
      </c>
    </row>
    <row r="89" spans="4:15" ht="15.65" x14ac:dyDescent="0.3">
      <c r="D89" s="94" t="s">
        <v>907</v>
      </c>
      <c r="L89" s="94" t="s">
        <v>1885</v>
      </c>
      <c r="O89" s="94" t="s">
        <v>1229</v>
      </c>
    </row>
    <row r="90" spans="4:15" ht="15.65" x14ac:dyDescent="0.3">
      <c r="D90" s="94" t="s">
        <v>908</v>
      </c>
      <c r="L90" s="94" t="s">
        <v>1887</v>
      </c>
      <c r="O90" s="94" t="s">
        <v>1232</v>
      </c>
    </row>
    <row r="91" spans="4:15" ht="15.65" x14ac:dyDescent="0.3">
      <c r="D91" s="94" t="s">
        <v>909</v>
      </c>
      <c r="L91" s="94" t="s">
        <v>1889</v>
      </c>
      <c r="O91" s="94" t="s">
        <v>1235</v>
      </c>
    </row>
    <row r="92" spans="4:15" ht="15.65" x14ac:dyDescent="0.3">
      <c r="D92" s="94" t="s">
        <v>910</v>
      </c>
      <c r="L92" s="94" t="s">
        <v>1891</v>
      </c>
      <c r="O92" s="94" t="s">
        <v>1238</v>
      </c>
    </row>
    <row r="93" spans="4:15" ht="15.65" x14ac:dyDescent="0.3">
      <c r="D93" s="94" t="s">
        <v>911</v>
      </c>
      <c r="L93" s="94" t="s">
        <v>1895</v>
      </c>
      <c r="O93" s="94" t="s">
        <v>1241</v>
      </c>
    </row>
    <row r="94" spans="4:15" ht="15.65" x14ac:dyDescent="0.3">
      <c r="D94" s="94" t="s">
        <v>912</v>
      </c>
      <c r="L94" s="94" t="s">
        <v>1899</v>
      </c>
      <c r="O94" s="94" t="s">
        <v>1244</v>
      </c>
    </row>
    <row r="95" spans="4:15" ht="15.65" x14ac:dyDescent="0.3">
      <c r="D95" s="94" t="s">
        <v>913</v>
      </c>
      <c r="L95" s="94" t="s">
        <v>1903</v>
      </c>
      <c r="O95" s="94" t="s">
        <v>1247</v>
      </c>
    </row>
    <row r="96" spans="4:15" ht="15.65" x14ac:dyDescent="0.3">
      <c r="D96" s="94" t="s">
        <v>914</v>
      </c>
      <c r="L96" s="94" t="s">
        <v>1906</v>
      </c>
      <c r="O96" s="94" t="s">
        <v>1250</v>
      </c>
    </row>
    <row r="97" spans="4:15" ht="15.65" x14ac:dyDescent="0.3">
      <c r="D97" s="94" t="s">
        <v>915</v>
      </c>
      <c r="L97" s="94" t="s">
        <v>1910</v>
      </c>
      <c r="O97" s="94" t="s">
        <v>1253</v>
      </c>
    </row>
    <row r="98" spans="4:15" ht="15.65" x14ac:dyDescent="0.3">
      <c r="D98" s="94" t="s">
        <v>916</v>
      </c>
      <c r="L98" s="94" t="s">
        <v>1913</v>
      </c>
      <c r="O98" s="94" t="s">
        <v>1256</v>
      </c>
    </row>
    <row r="99" spans="4:15" ht="15.65" x14ac:dyDescent="0.3">
      <c r="D99" s="94" t="s">
        <v>917</v>
      </c>
      <c r="L99" s="94" t="s">
        <v>1916</v>
      </c>
      <c r="O99" s="94" t="s">
        <v>1258</v>
      </c>
    </row>
    <row r="100" spans="4:15" ht="15.65" x14ac:dyDescent="0.3">
      <c r="D100" s="94" t="s">
        <v>918</v>
      </c>
      <c r="L100" s="94" t="s">
        <v>1920</v>
      </c>
      <c r="O100" s="94" t="s">
        <v>1261</v>
      </c>
    </row>
    <row r="101" spans="4:15" ht="15.65" x14ac:dyDescent="0.3">
      <c r="D101" s="94" t="s">
        <v>919</v>
      </c>
      <c r="L101" s="94" t="s">
        <v>1923</v>
      </c>
      <c r="O101" s="94" t="s">
        <v>1264</v>
      </c>
    </row>
    <row r="102" spans="4:15" ht="15.65" x14ac:dyDescent="0.3">
      <c r="D102" s="94" t="s">
        <v>920</v>
      </c>
      <c r="L102" s="94" t="s">
        <v>1926</v>
      </c>
      <c r="O102" s="94" t="s">
        <v>1266</v>
      </c>
    </row>
    <row r="103" spans="4:15" ht="15.65" x14ac:dyDescent="0.3">
      <c r="D103" s="94" t="s">
        <v>921</v>
      </c>
      <c r="L103" s="94" t="s">
        <v>1929</v>
      </c>
      <c r="O103" s="94" t="s">
        <v>1269</v>
      </c>
    </row>
    <row r="104" spans="4:15" ht="15.65" x14ac:dyDescent="0.3">
      <c r="D104" s="94" t="s">
        <v>922</v>
      </c>
      <c r="L104" s="94" t="s">
        <v>1932</v>
      </c>
      <c r="O104" s="94" t="s">
        <v>1272</v>
      </c>
    </row>
    <row r="105" spans="4:15" ht="15.65" x14ac:dyDescent="0.3">
      <c r="D105" s="94" t="s">
        <v>923</v>
      </c>
      <c r="L105" s="94" t="s">
        <v>1936</v>
      </c>
      <c r="O105" s="94" t="s">
        <v>1275</v>
      </c>
    </row>
    <row r="106" spans="4:15" ht="15.65" x14ac:dyDescent="0.3">
      <c r="D106" s="94" t="s">
        <v>924</v>
      </c>
      <c r="L106" s="94" t="s">
        <v>1939</v>
      </c>
      <c r="O106" s="94" t="s">
        <v>1278</v>
      </c>
    </row>
    <row r="107" spans="4:15" ht="15.65" x14ac:dyDescent="0.3">
      <c r="D107" s="94" t="s">
        <v>925</v>
      </c>
      <c r="L107" s="94" t="s">
        <v>1942</v>
      </c>
      <c r="O107" s="94" t="s">
        <v>1281</v>
      </c>
    </row>
    <row r="108" spans="4:15" ht="15.65" x14ac:dyDescent="0.3">
      <c r="D108" s="94" t="s">
        <v>927</v>
      </c>
      <c r="L108" s="94" t="s">
        <v>1945</v>
      </c>
      <c r="O108" s="94" t="s">
        <v>1284</v>
      </c>
    </row>
    <row r="109" spans="4:15" ht="15.65" x14ac:dyDescent="0.3">
      <c r="D109" s="94" t="s">
        <v>928</v>
      </c>
      <c r="L109" s="94" t="s">
        <v>1948</v>
      </c>
      <c r="O109" s="94" t="s">
        <v>1287</v>
      </c>
    </row>
    <row r="110" spans="4:15" ht="15.65" x14ac:dyDescent="0.3">
      <c r="D110" s="94" t="s">
        <v>930</v>
      </c>
      <c r="L110" s="94" t="s">
        <v>1951</v>
      </c>
      <c r="O110" s="94" t="s">
        <v>1290</v>
      </c>
    </row>
    <row r="111" spans="4:15" ht="15.65" x14ac:dyDescent="0.3">
      <c r="D111" s="94" t="s">
        <v>1546</v>
      </c>
      <c r="L111" s="94" t="s">
        <v>1954</v>
      </c>
      <c r="O111" s="94" t="s">
        <v>1293</v>
      </c>
    </row>
    <row r="112" spans="4:15" ht="15.65" x14ac:dyDescent="0.3">
      <c r="D112" s="94" t="s">
        <v>1548</v>
      </c>
      <c r="L112" s="94" t="s">
        <v>1957</v>
      </c>
      <c r="O112" s="94" t="s">
        <v>1296</v>
      </c>
    </row>
    <row r="113" spans="4:15" ht="15.65" x14ac:dyDescent="0.3">
      <c r="D113" s="94" t="s">
        <v>1549</v>
      </c>
      <c r="L113" s="94" t="s">
        <v>1960</v>
      </c>
      <c r="O113" s="94" t="s">
        <v>1299</v>
      </c>
    </row>
    <row r="114" spans="4:15" ht="15.65" x14ac:dyDescent="0.3">
      <c r="D114" s="94" t="s">
        <v>1550</v>
      </c>
      <c r="L114" s="94" t="s">
        <v>1963</v>
      </c>
      <c r="O114" s="94" t="s">
        <v>1302</v>
      </c>
    </row>
    <row r="115" spans="4:15" ht="15.65" x14ac:dyDescent="0.3">
      <c r="D115" s="94" t="s">
        <v>1552</v>
      </c>
      <c r="L115" s="94" t="s">
        <v>1966</v>
      </c>
      <c r="O115" s="94" t="s">
        <v>1305</v>
      </c>
    </row>
    <row r="116" spans="4:15" ht="15.65" x14ac:dyDescent="0.3">
      <c r="D116" s="94" t="s">
        <v>1553</v>
      </c>
      <c r="L116" s="94" t="s">
        <v>1969</v>
      </c>
      <c r="O116" s="94" t="s">
        <v>1308</v>
      </c>
    </row>
    <row r="117" spans="4:15" ht="15.65" x14ac:dyDescent="0.3">
      <c r="D117" s="94" t="s">
        <v>1554</v>
      </c>
      <c r="L117" s="94" t="s">
        <v>1972</v>
      </c>
      <c r="O117" s="94" t="s">
        <v>1311</v>
      </c>
    </row>
    <row r="118" spans="4:15" ht="15.65" x14ac:dyDescent="0.3">
      <c r="D118" s="94" t="s">
        <v>1556</v>
      </c>
      <c r="L118" s="94" t="s">
        <v>1975</v>
      </c>
      <c r="O118" s="94" t="s">
        <v>1314</v>
      </c>
    </row>
    <row r="119" spans="4:15" ht="15.65" x14ac:dyDescent="0.3">
      <c r="D119" s="94" t="s">
        <v>1557</v>
      </c>
      <c r="L119" s="94" t="s">
        <v>1978</v>
      </c>
      <c r="O119" s="94" t="s">
        <v>1317</v>
      </c>
    </row>
    <row r="120" spans="4:15" ht="15.65" x14ac:dyDescent="0.3">
      <c r="D120" s="94" t="s">
        <v>1558</v>
      </c>
      <c r="L120" s="94" t="s">
        <v>1981</v>
      </c>
      <c r="O120" s="94" t="s">
        <v>1319</v>
      </c>
    </row>
    <row r="121" spans="4:15" ht="15.65" x14ac:dyDescent="0.3">
      <c r="D121" s="94" t="s">
        <v>1559</v>
      </c>
      <c r="L121" s="94" t="s">
        <v>1984</v>
      </c>
      <c r="O121" s="94" t="s">
        <v>1322</v>
      </c>
    </row>
    <row r="122" spans="4:15" ht="15.65" x14ac:dyDescent="0.3">
      <c r="D122" s="94" t="s">
        <v>1560</v>
      </c>
      <c r="L122" s="94" t="s">
        <v>1987</v>
      </c>
      <c r="O122" s="94" t="s">
        <v>1325</v>
      </c>
    </row>
    <row r="123" spans="4:15" ht="15.65" x14ac:dyDescent="0.3">
      <c r="D123" s="94" t="s">
        <v>1561</v>
      </c>
      <c r="L123" s="94" t="s">
        <v>1990</v>
      </c>
      <c r="O123" s="94" t="s">
        <v>1328</v>
      </c>
    </row>
    <row r="124" spans="4:15" ht="15.65" x14ac:dyDescent="0.3">
      <c r="D124" s="94" t="s">
        <v>1562</v>
      </c>
      <c r="L124" s="94" t="s">
        <v>1993</v>
      </c>
      <c r="O124" s="94" t="s">
        <v>1331</v>
      </c>
    </row>
    <row r="125" spans="4:15" ht="15.65" x14ac:dyDescent="0.3">
      <c r="D125" s="94" t="s">
        <v>1564</v>
      </c>
      <c r="L125" s="94" t="s">
        <v>1996</v>
      </c>
      <c r="O125" s="94" t="s">
        <v>1333</v>
      </c>
    </row>
    <row r="126" spans="4:15" ht="15.65" x14ac:dyDescent="0.3">
      <c r="D126" s="94" t="s">
        <v>1565</v>
      </c>
      <c r="L126" s="94" t="s">
        <v>1999</v>
      </c>
      <c r="O126" s="94" t="s">
        <v>1336</v>
      </c>
    </row>
    <row r="127" spans="4:15" ht="15.65" x14ac:dyDescent="0.3">
      <c r="D127" s="94" t="s">
        <v>1566</v>
      </c>
      <c r="L127" s="94" t="s">
        <v>2003</v>
      </c>
      <c r="O127" s="94" t="s">
        <v>1339</v>
      </c>
    </row>
    <row r="128" spans="4:15" ht="15.65" x14ac:dyDescent="0.3">
      <c r="D128" s="94" t="s">
        <v>1567</v>
      </c>
      <c r="L128" s="94" t="s">
        <v>2007</v>
      </c>
      <c r="O128" s="94" t="s">
        <v>1342</v>
      </c>
    </row>
    <row r="129" spans="4:15" ht="15.65" x14ac:dyDescent="0.3">
      <c r="D129" s="94" t="s">
        <v>1568</v>
      </c>
      <c r="L129" s="94" t="s">
        <v>2011</v>
      </c>
      <c r="O129" s="94" t="s">
        <v>1345</v>
      </c>
    </row>
    <row r="130" spans="4:15" ht="15.65" x14ac:dyDescent="0.3">
      <c r="D130" s="94" t="s">
        <v>1569</v>
      </c>
      <c r="L130" s="94" t="s">
        <v>2015</v>
      </c>
      <c r="O130" s="94" t="s">
        <v>1347</v>
      </c>
    </row>
    <row r="131" spans="4:15" ht="15.65" x14ac:dyDescent="0.3">
      <c r="D131" s="94" t="s">
        <v>1570</v>
      </c>
      <c r="L131" s="94" t="s">
        <v>2019</v>
      </c>
      <c r="O131" s="94" t="s">
        <v>1349</v>
      </c>
    </row>
    <row r="132" spans="4:15" ht="15.65" x14ac:dyDescent="0.3">
      <c r="D132" s="94" t="s">
        <v>1572</v>
      </c>
      <c r="L132" s="94" t="s">
        <v>2023</v>
      </c>
      <c r="O132" s="94" t="s">
        <v>1352</v>
      </c>
    </row>
    <row r="133" spans="4:15" ht="15.65" x14ac:dyDescent="0.3">
      <c r="D133" s="94" t="s">
        <v>1573</v>
      </c>
      <c r="L133" s="94" t="s">
        <v>2027</v>
      </c>
      <c r="O133" s="94" t="s">
        <v>1355</v>
      </c>
    </row>
    <row r="134" spans="4:15" ht="15.65" x14ac:dyDescent="0.3">
      <c r="D134" s="94" t="s">
        <v>1574</v>
      </c>
      <c r="L134" s="94" t="s">
        <v>2029</v>
      </c>
      <c r="O134" s="94" t="s">
        <v>1358</v>
      </c>
    </row>
    <row r="135" spans="4:15" ht="15.65" x14ac:dyDescent="0.3">
      <c r="D135" s="94" t="s">
        <v>1575</v>
      </c>
      <c r="L135" s="94" t="s">
        <v>2032</v>
      </c>
      <c r="O135" s="94" t="s">
        <v>1361</v>
      </c>
    </row>
    <row r="136" spans="4:15" ht="15.65" x14ac:dyDescent="0.3">
      <c r="D136" s="94" t="s">
        <v>1576</v>
      </c>
      <c r="L136" s="94" t="s">
        <v>2035</v>
      </c>
      <c r="O136" s="94" t="s">
        <v>1363</v>
      </c>
    </row>
    <row r="137" spans="4:15" ht="15.65" x14ac:dyDescent="0.3">
      <c r="D137" s="94" t="s">
        <v>1577</v>
      </c>
      <c r="L137" s="94" t="s">
        <v>2038</v>
      </c>
      <c r="O137" s="94" t="s">
        <v>1366</v>
      </c>
    </row>
    <row r="138" spans="4:15" ht="15.65" x14ac:dyDescent="0.3">
      <c r="D138" s="94" t="s">
        <v>1578</v>
      </c>
      <c r="L138" s="94" t="s">
        <v>2041</v>
      </c>
      <c r="O138" s="94" t="s">
        <v>1369</v>
      </c>
    </row>
    <row r="139" spans="4:15" ht="15.65" x14ac:dyDescent="0.3">
      <c r="D139" s="94" t="s">
        <v>1580</v>
      </c>
      <c r="L139" s="94" t="s">
        <v>2045</v>
      </c>
      <c r="O139" s="94" t="s">
        <v>1372</v>
      </c>
    </row>
    <row r="140" spans="4:15" ht="15.65" x14ac:dyDescent="0.3">
      <c r="D140" s="94" t="s">
        <v>1581</v>
      </c>
      <c r="L140" s="94" t="s">
        <v>2048</v>
      </c>
      <c r="O140" s="94" t="s">
        <v>1375</v>
      </c>
    </row>
    <row r="141" spans="4:15" ht="15.65" x14ac:dyDescent="0.3">
      <c r="D141" s="94" t="s">
        <v>1582</v>
      </c>
      <c r="L141" s="94" t="s">
        <v>2052</v>
      </c>
      <c r="O141" s="94" t="s">
        <v>1378</v>
      </c>
    </row>
    <row r="142" spans="4:15" ht="15.65" x14ac:dyDescent="0.3">
      <c r="D142" s="94" t="s">
        <v>1583</v>
      </c>
      <c r="L142" s="94" t="s">
        <v>2055</v>
      </c>
      <c r="O142" s="94" t="s">
        <v>1381</v>
      </c>
    </row>
    <row r="143" spans="4:15" ht="15.65" x14ac:dyDescent="0.3">
      <c r="D143" s="94" t="s">
        <v>1584</v>
      </c>
      <c r="L143" s="94" t="s">
        <v>2059</v>
      </c>
      <c r="O143" s="94" t="s">
        <v>1384</v>
      </c>
    </row>
    <row r="144" spans="4:15" ht="15.65" x14ac:dyDescent="0.3">
      <c r="D144" s="94" t="s">
        <v>1585</v>
      </c>
      <c r="L144" s="94" t="s">
        <v>2062</v>
      </c>
      <c r="O144" s="94" t="s">
        <v>1386</v>
      </c>
    </row>
    <row r="145" spans="4:15" ht="15.65" x14ac:dyDescent="0.3">
      <c r="D145" s="94" t="s">
        <v>1586</v>
      </c>
      <c r="L145" s="94" t="s">
        <v>2065</v>
      </c>
      <c r="O145" s="94" t="s">
        <v>1389</v>
      </c>
    </row>
    <row r="146" spans="4:15" ht="15.65" x14ac:dyDescent="0.3">
      <c r="D146" s="94" t="s">
        <v>1588</v>
      </c>
      <c r="L146" s="94" t="s">
        <v>2069</v>
      </c>
      <c r="O146" s="94" t="s">
        <v>1392</v>
      </c>
    </row>
    <row r="147" spans="4:15" ht="15.65" x14ac:dyDescent="0.3">
      <c r="D147" s="94" t="s">
        <v>1589</v>
      </c>
      <c r="O147" s="94" t="s">
        <v>1395</v>
      </c>
    </row>
    <row r="148" spans="4:15" ht="15.65" x14ac:dyDescent="0.3">
      <c r="D148" s="94" t="s">
        <v>1590</v>
      </c>
      <c r="O148" s="94" t="s">
        <v>1398</v>
      </c>
    </row>
    <row r="149" spans="4:15" ht="15.65" x14ac:dyDescent="0.3">
      <c r="D149" s="94" t="s">
        <v>1591</v>
      </c>
      <c r="O149" s="94" t="s">
        <v>1400</v>
      </c>
    </row>
    <row r="150" spans="4:15" ht="15.65" x14ac:dyDescent="0.3">
      <c r="D150" s="94" t="s">
        <v>1592</v>
      </c>
      <c r="O150" s="94" t="s">
        <v>1402</v>
      </c>
    </row>
    <row r="151" spans="4:15" ht="15.65" x14ac:dyDescent="0.3">
      <c r="D151" s="94" t="s">
        <v>1593</v>
      </c>
      <c r="O151" s="94" t="s">
        <v>1405</v>
      </c>
    </row>
    <row r="152" spans="4:15" ht="15.65" x14ac:dyDescent="0.3">
      <c r="D152" s="94" t="s">
        <v>1594</v>
      </c>
      <c r="O152" s="94" t="s">
        <v>1408</v>
      </c>
    </row>
    <row r="153" spans="4:15" ht="15.65" x14ac:dyDescent="0.3">
      <c r="D153" s="94" t="s">
        <v>1596</v>
      </c>
      <c r="O153" s="94" t="s">
        <v>1411</v>
      </c>
    </row>
    <row r="154" spans="4:15" ht="15.65" x14ac:dyDescent="0.3">
      <c r="D154" s="94" t="s">
        <v>1597</v>
      </c>
      <c r="O154" s="94" t="s">
        <v>1414</v>
      </c>
    </row>
    <row r="155" spans="4:15" ht="15.65" x14ac:dyDescent="0.3">
      <c r="D155" s="94" t="s">
        <v>1598</v>
      </c>
      <c r="O155" s="94" t="s">
        <v>1417</v>
      </c>
    </row>
    <row r="156" spans="4:15" ht="15.65" x14ac:dyDescent="0.3">
      <c r="D156" s="94" t="s">
        <v>1599</v>
      </c>
      <c r="O156" s="94" t="s">
        <v>1420</v>
      </c>
    </row>
    <row r="157" spans="4:15" ht="15.65" x14ac:dyDescent="0.3">
      <c r="D157" s="94" t="s">
        <v>1600</v>
      </c>
      <c r="O157" s="94" t="s">
        <v>1423</v>
      </c>
    </row>
    <row r="158" spans="4:15" ht="15.65" x14ac:dyDescent="0.3">
      <c r="D158" s="94" t="s">
        <v>1601</v>
      </c>
      <c r="O158" s="94" t="s">
        <v>1426</v>
      </c>
    </row>
    <row r="159" spans="4:15" ht="15.65" x14ac:dyDescent="0.3">
      <c r="D159" s="94" t="s">
        <v>1602</v>
      </c>
      <c r="O159" s="94" t="s">
        <v>1429</v>
      </c>
    </row>
    <row r="160" spans="4:15" ht="15.65" x14ac:dyDescent="0.3">
      <c r="D160" s="94" t="s">
        <v>1604</v>
      </c>
      <c r="O160" s="94" t="s">
        <v>1432</v>
      </c>
    </row>
    <row r="161" spans="4:15" ht="15.65" x14ac:dyDescent="0.3">
      <c r="D161" s="94" t="s">
        <v>1605</v>
      </c>
      <c r="O161" s="94" t="s">
        <v>1435</v>
      </c>
    </row>
    <row r="162" spans="4:15" ht="15.65" x14ac:dyDescent="0.3">
      <c r="D162" s="94" t="s">
        <v>1606</v>
      </c>
      <c r="O162" s="94" t="s">
        <v>1438</v>
      </c>
    </row>
    <row r="163" spans="4:15" ht="15.65" x14ac:dyDescent="0.3">
      <c r="D163" s="94" t="s">
        <v>1607</v>
      </c>
      <c r="O163" s="94" t="s">
        <v>1441</v>
      </c>
    </row>
    <row r="164" spans="4:15" ht="15.65" x14ac:dyDescent="0.3">
      <c r="D164" s="94" t="s">
        <v>1608</v>
      </c>
      <c r="O164" s="94" t="s">
        <v>1443</v>
      </c>
    </row>
    <row r="165" spans="4:15" ht="15.65" x14ac:dyDescent="0.3">
      <c r="D165" s="94" t="s">
        <v>1609</v>
      </c>
      <c r="O165" s="130" t="s">
        <v>957</v>
      </c>
    </row>
    <row r="166" spans="4:15" ht="15.65" x14ac:dyDescent="0.3">
      <c r="D166" s="94" t="s">
        <v>1610</v>
      </c>
      <c r="O166" s="130" t="s">
        <v>961</v>
      </c>
    </row>
    <row r="167" spans="4:15" ht="15.65" x14ac:dyDescent="0.3">
      <c r="D167" s="94" t="s">
        <v>1612</v>
      </c>
      <c r="O167" s="130" t="s">
        <v>974</v>
      </c>
    </row>
    <row r="168" spans="4:15" ht="15.65" x14ac:dyDescent="0.3">
      <c r="D168" s="94" t="s">
        <v>1613</v>
      </c>
      <c r="O168" s="144" t="s">
        <v>1447</v>
      </c>
    </row>
    <row r="169" spans="4:15" ht="15.65" x14ac:dyDescent="0.3">
      <c r="D169" s="94" t="s">
        <v>1614</v>
      </c>
      <c r="O169" s="144" t="s">
        <v>1451</v>
      </c>
    </row>
    <row r="170" spans="4:15" ht="15.65" x14ac:dyDescent="0.3">
      <c r="D170" s="94" t="s">
        <v>1615</v>
      </c>
      <c r="O170" s="144" t="s">
        <v>1452</v>
      </c>
    </row>
    <row r="171" spans="4:15" ht="15.65" x14ac:dyDescent="0.3">
      <c r="D171" s="94" t="s">
        <v>1616</v>
      </c>
      <c r="O171" s="144" t="s">
        <v>1455</v>
      </c>
    </row>
    <row r="172" spans="4:15" ht="15.65" x14ac:dyDescent="0.3">
      <c r="D172" s="94" t="s">
        <v>1617</v>
      </c>
      <c r="O172" s="144" t="s">
        <v>1457</v>
      </c>
    </row>
    <row r="173" spans="4:15" ht="15.65" x14ac:dyDescent="0.3">
      <c r="D173" s="94" t="s">
        <v>1618</v>
      </c>
      <c r="O173" s="144" t="s">
        <v>1459</v>
      </c>
    </row>
    <row r="174" spans="4:15" ht="15.65" x14ac:dyDescent="0.3">
      <c r="D174" s="94" t="s">
        <v>1620</v>
      </c>
      <c r="O174" s="144" t="s">
        <v>1461</v>
      </c>
    </row>
    <row r="175" spans="4:15" ht="15.65" x14ac:dyDescent="0.3">
      <c r="D175" s="94" t="s">
        <v>1621</v>
      </c>
      <c r="O175" s="144" t="s">
        <v>1463</v>
      </c>
    </row>
    <row r="176" spans="4:15" ht="15.65" x14ac:dyDescent="0.3">
      <c r="D176" s="94" t="s">
        <v>1622</v>
      </c>
      <c r="O176" s="144" t="s">
        <v>1465</v>
      </c>
    </row>
    <row r="177" spans="4:15" ht="15.65" x14ac:dyDescent="0.3">
      <c r="D177" s="94" t="s">
        <v>1623</v>
      </c>
      <c r="O177" s="144" t="s">
        <v>1467</v>
      </c>
    </row>
    <row r="178" spans="4:15" ht="15.65" x14ac:dyDescent="0.3">
      <c r="D178" s="94" t="s">
        <v>1624</v>
      </c>
      <c r="O178" s="144" t="s">
        <v>1469</v>
      </c>
    </row>
    <row r="179" spans="4:15" ht="15.65" x14ac:dyDescent="0.3">
      <c r="D179" s="94" t="s">
        <v>1625</v>
      </c>
      <c r="O179" s="144" t="s">
        <v>1470</v>
      </c>
    </row>
    <row r="180" spans="4:15" ht="15.65" x14ac:dyDescent="0.3">
      <c r="D180" s="94" t="s">
        <v>1626</v>
      </c>
      <c r="O180" s="144" t="s">
        <v>1472</v>
      </c>
    </row>
    <row r="181" spans="4:15" ht="15.65" x14ac:dyDescent="0.3">
      <c r="D181" s="94" t="s">
        <v>1628</v>
      </c>
      <c r="O181" s="144" t="s">
        <v>1473</v>
      </c>
    </row>
    <row r="182" spans="4:15" ht="15.65" x14ac:dyDescent="0.3">
      <c r="D182" s="94" t="s">
        <v>1629</v>
      </c>
      <c r="O182" s="144" t="s">
        <v>1474</v>
      </c>
    </row>
    <row r="183" spans="4:15" ht="15.65" x14ac:dyDescent="0.3">
      <c r="D183" s="94" t="s">
        <v>1630</v>
      </c>
    </row>
    <row r="184" spans="4:15" ht="15.65" x14ac:dyDescent="0.3">
      <c r="D184" s="94" t="s">
        <v>1631</v>
      </c>
    </row>
    <row r="185" spans="4:15" ht="15.65" x14ac:dyDescent="0.3">
      <c r="D185" s="94" t="s">
        <v>1632</v>
      </c>
    </row>
    <row r="186" spans="4:15" ht="15.65" x14ac:dyDescent="0.3">
      <c r="D186" s="94" t="s">
        <v>1633</v>
      </c>
    </row>
    <row r="187" spans="4:15" ht="15.65" x14ac:dyDescent="0.3">
      <c r="D187" s="94" t="s">
        <v>1634</v>
      </c>
    </row>
    <row r="188" spans="4:15" ht="15.65" x14ac:dyDescent="0.3">
      <c r="D188" s="94" t="s">
        <v>1636</v>
      </c>
    </row>
    <row r="189" spans="4:15" ht="15.65" x14ac:dyDescent="0.3">
      <c r="D189" s="94" t="s">
        <v>1637</v>
      </c>
    </row>
    <row r="190" spans="4:15" ht="15.65" x14ac:dyDescent="0.3">
      <c r="D190" s="94" t="s">
        <v>1638</v>
      </c>
    </row>
    <row r="191" spans="4:15" ht="15.65" x14ac:dyDescent="0.3">
      <c r="D191" s="94" t="s">
        <v>1639</v>
      </c>
    </row>
    <row r="192" spans="4:15" ht="15.65" x14ac:dyDescent="0.3">
      <c r="D192" s="94" t="s">
        <v>1640</v>
      </c>
    </row>
    <row r="193" spans="4:4" ht="15.65" x14ac:dyDescent="0.3">
      <c r="D193" s="94" t="s">
        <v>1641</v>
      </c>
    </row>
    <row r="194" spans="4:4" ht="15.65" x14ac:dyDescent="0.3">
      <c r="D194" s="94" t="s">
        <v>1642</v>
      </c>
    </row>
    <row r="195" spans="4:4" ht="15.65" x14ac:dyDescent="0.3">
      <c r="D195" s="94" t="s">
        <v>1774</v>
      </c>
    </row>
    <row r="196" spans="4:4" ht="15.65" x14ac:dyDescent="0.3">
      <c r="D196" s="94" t="s">
        <v>7443</v>
      </c>
    </row>
    <row r="197" spans="4:4" ht="15.65" x14ac:dyDescent="0.3">
      <c r="D197" s="154" t="s">
        <v>7448</v>
      </c>
    </row>
    <row r="198" spans="4:4" ht="15.65" x14ac:dyDescent="0.3">
      <c r="D198" s="94" t="s">
        <v>182</v>
      </c>
    </row>
  </sheetData>
  <sheetProtection algorithmName="SHA-512" hashValue="aDFvnyBApFRyIn5UGNCbjJgxaloooVqZXdsRpdrRt024c2ZZ7+iwJCP1SqK6KNysn6bZGqFU281CBI+OjU7MOw==" saltValue="JYt+ObnkLvRNn7Fepznavg==" spinCount="100000" sheet="1" objects="1" scenarios="1"/>
  <autoFilter ref="A1:P191" xr:uid="{E4D83698-4241-42FA-976F-A15533E13647}"/>
  <conditionalFormatting sqref="A2:A15">
    <cfRule type="duplicateValues" dxfId="71" priority="34"/>
  </conditionalFormatting>
  <conditionalFormatting sqref="B2:B24">
    <cfRule type="duplicateValues" dxfId="70" priority="33"/>
  </conditionalFormatting>
  <conditionalFormatting sqref="C2:C23">
    <cfRule type="duplicateValues" dxfId="69" priority="32"/>
  </conditionalFormatting>
  <conditionalFormatting sqref="D198 D181:D196 D2:D179">
    <cfRule type="duplicateValues" dxfId="68" priority="31"/>
  </conditionalFormatting>
  <conditionalFormatting sqref="D180">
    <cfRule type="duplicateValues" dxfId="67" priority="30"/>
  </conditionalFormatting>
  <conditionalFormatting sqref="E2:E8 E10:E17">
    <cfRule type="duplicateValues" dxfId="66" priority="29"/>
  </conditionalFormatting>
  <conditionalFormatting sqref="F2:F21">
    <cfRule type="duplicateValues" dxfId="65" priority="28"/>
  </conditionalFormatting>
  <conditionalFormatting sqref="G2:G50">
    <cfRule type="duplicateValues" dxfId="64" priority="27"/>
  </conditionalFormatting>
  <conditionalFormatting sqref="H52:I69 H37:I50 H6:I30 H2:H5">
    <cfRule type="duplicateValues" dxfId="63" priority="26"/>
  </conditionalFormatting>
  <conditionalFormatting sqref="H51:I51">
    <cfRule type="duplicateValues" dxfId="62" priority="25"/>
  </conditionalFormatting>
  <conditionalFormatting sqref="H32:I32">
    <cfRule type="duplicateValues" dxfId="61" priority="24"/>
  </conditionalFormatting>
  <conditionalFormatting sqref="H31:I31">
    <cfRule type="duplicateValues" dxfId="60" priority="23"/>
  </conditionalFormatting>
  <conditionalFormatting sqref="H33:I33">
    <cfRule type="duplicateValues" dxfId="59" priority="22"/>
  </conditionalFormatting>
  <conditionalFormatting sqref="H34:I34">
    <cfRule type="duplicateValues" dxfId="58" priority="21"/>
  </conditionalFormatting>
  <conditionalFormatting sqref="H35:I35">
    <cfRule type="duplicateValues" dxfId="57" priority="20"/>
  </conditionalFormatting>
  <conditionalFormatting sqref="H36:I36">
    <cfRule type="duplicateValues" dxfId="56" priority="19"/>
  </conditionalFormatting>
  <conditionalFormatting sqref="I2:I5">
    <cfRule type="duplicateValues" dxfId="55" priority="18"/>
  </conditionalFormatting>
  <conditionalFormatting sqref="J29 J2:J27">
    <cfRule type="duplicateValues" dxfId="54" priority="17"/>
  </conditionalFormatting>
  <conditionalFormatting sqref="K2:K35">
    <cfRule type="duplicateValues" dxfId="53" priority="16"/>
  </conditionalFormatting>
  <conditionalFormatting sqref="L2:L4 L8:L142">
    <cfRule type="duplicateValues" dxfId="52" priority="15"/>
  </conditionalFormatting>
  <conditionalFormatting sqref="L5:L7">
    <cfRule type="duplicateValues" dxfId="51" priority="14"/>
  </conditionalFormatting>
  <conditionalFormatting sqref="M2:M15">
    <cfRule type="duplicateValues" dxfId="50" priority="13"/>
  </conditionalFormatting>
  <conditionalFormatting sqref="N2:N12">
    <cfRule type="duplicateValues" dxfId="49" priority="12"/>
  </conditionalFormatting>
  <conditionalFormatting sqref="O10:O62 O5 O64:O182 O2:O3">
    <cfRule type="duplicateValues" dxfId="48" priority="11"/>
  </conditionalFormatting>
  <conditionalFormatting sqref="O4">
    <cfRule type="duplicateValues" dxfId="47" priority="10"/>
  </conditionalFormatting>
  <conditionalFormatting sqref="O8">
    <cfRule type="duplicateValues" dxfId="46" priority="8"/>
  </conditionalFormatting>
  <conditionalFormatting sqref="O7">
    <cfRule type="duplicateValues" dxfId="45" priority="9"/>
  </conditionalFormatting>
  <conditionalFormatting sqref="O9">
    <cfRule type="duplicateValues" dxfId="44" priority="7"/>
  </conditionalFormatting>
  <conditionalFormatting sqref="O6">
    <cfRule type="duplicateValues" dxfId="43" priority="6"/>
  </conditionalFormatting>
  <conditionalFormatting sqref="O63">
    <cfRule type="duplicateValues" dxfId="42" priority="5"/>
  </conditionalFormatting>
  <conditionalFormatting sqref="P13:P14 P16:P39 P5:P11 P2:P3">
    <cfRule type="duplicateValues" dxfId="41" priority="4"/>
  </conditionalFormatting>
  <conditionalFormatting sqref="P12">
    <cfRule type="duplicateValues" dxfId="40" priority="3"/>
  </conditionalFormatting>
  <conditionalFormatting sqref="P15">
    <cfRule type="duplicateValues" dxfId="39" priority="2"/>
  </conditionalFormatting>
  <conditionalFormatting sqref="P4">
    <cfRule type="duplicateValues" dxfId="3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C2AA-097F-45F2-AA33-350979A8AC7D}">
  <sheetPr codeName="Sheet2"/>
  <dimension ref="A1:YF3096"/>
  <sheetViews>
    <sheetView workbookViewId="0"/>
  </sheetViews>
  <sheetFormatPr defaultColWidth="9.109375" defaultRowHeight="15.05" x14ac:dyDescent="0.3"/>
  <cols>
    <col min="1" max="1" width="32" style="2" bestFit="1" customWidth="1"/>
    <col min="2" max="2" width="24.109375" style="1" bestFit="1" customWidth="1"/>
    <col min="3" max="3" width="22.109375" customWidth="1"/>
    <col min="4" max="4" width="65.5546875" customWidth="1"/>
    <col min="5" max="5" width="11.6640625" bestFit="1" customWidth="1"/>
    <col min="6" max="6" width="12.44140625" style="1" bestFit="1" customWidth="1"/>
    <col min="7" max="8" width="13.6640625" style="1" customWidth="1"/>
    <col min="9" max="41" width="9.109375" style="1" customWidth="1"/>
    <col min="42" max="57" width="9.109375" style="1"/>
    <col min="58" max="58" width="9.5546875" style="1" bestFit="1" customWidth="1"/>
    <col min="59" max="59" width="9.109375" style="1"/>
    <col min="60" max="63" width="9.5546875" style="1" bestFit="1" customWidth="1"/>
    <col min="64" max="64" width="9.109375" style="1"/>
    <col min="65" max="70" width="9.5546875" style="1" bestFit="1" customWidth="1"/>
    <col min="71" max="287" width="9.109375" style="1"/>
    <col min="288" max="288" width="10.109375" style="1" customWidth="1"/>
    <col min="289" max="301" width="9.109375" style="1"/>
    <col min="302" max="302" width="10.6640625" style="1" customWidth="1"/>
    <col min="303" max="303" width="9.109375" style="1"/>
    <col min="304" max="305" width="9.5546875" style="1" bestFit="1" customWidth="1"/>
    <col min="306" max="308" width="9.109375" style="1"/>
    <col min="309" max="312" width="9.5546875" style="1" bestFit="1" customWidth="1"/>
    <col min="313" max="314" width="9.109375" style="1"/>
    <col min="315" max="322" width="9.5546875" style="1" bestFit="1" customWidth="1"/>
    <col min="323" max="323" width="9.109375" style="1"/>
    <col min="324" max="324" width="9.5546875" style="1" bestFit="1" customWidth="1"/>
    <col min="325" max="333" width="9.109375" style="1"/>
    <col min="334" max="372" width="9.5546875" style="1" bestFit="1" customWidth="1"/>
    <col min="373" max="400" width="9.109375" style="1"/>
    <col min="401" max="401" width="9.5546875" style="1" bestFit="1" customWidth="1"/>
    <col min="402" max="406" width="9.109375" style="1"/>
    <col min="407" max="408" width="9.5546875" style="1" bestFit="1" customWidth="1"/>
    <col min="409" max="413" width="9.109375" style="1"/>
    <col min="414" max="415" width="9.5546875" style="1" bestFit="1" customWidth="1"/>
    <col min="416" max="420" width="9.109375" style="1"/>
    <col min="421" max="423" width="9.5546875" style="1" bestFit="1" customWidth="1"/>
    <col min="424" max="424" width="9.109375" style="1"/>
    <col min="425" max="425" width="8.5546875" style="1" bestFit="1" customWidth="1"/>
    <col min="426" max="436" width="9.5546875" style="1" bestFit="1" customWidth="1"/>
    <col min="437" max="438" width="9.109375" style="1"/>
    <col min="439" max="439" width="9.5546875" style="1" bestFit="1" customWidth="1"/>
    <col min="440" max="480" width="9.109375" style="1"/>
    <col min="481" max="481" width="13.44140625" style="1" customWidth="1"/>
    <col min="482" max="607" width="9.109375" style="1"/>
    <col min="608" max="608" width="12.44140625" style="1" customWidth="1"/>
    <col min="609" max="609" width="11.33203125" style="1" customWidth="1"/>
    <col min="610" max="610" width="10.5546875" style="1" customWidth="1"/>
    <col min="611" max="611" width="10.33203125" style="1" customWidth="1"/>
    <col min="612" max="612" width="11.44140625" style="1" customWidth="1"/>
    <col min="613" max="613" width="9.88671875" style="1" customWidth="1"/>
    <col min="614" max="614" width="11.88671875" style="1" customWidth="1"/>
    <col min="615" max="615" width="10.5546875" style="1" customWidth="1"/>
    <col min="616" max="616" width="10.33203125" style="1" customWidth="1"/>
    <col min="617" max="617" width="12.44140625" style="1" customWidth="1"/>
    <col min="618" max="618" width="11.109375" style="1" customWidth="1"/>
    <col min="619" max="619" width="11.33203125" style="1" customWidth="1"/>
    <col min="620" max="620" width="11.109375" style="1" customWidth="1"/>
    <col min="621" max="621" width="13.6640625" style="1" customWidth="1"/>
    <col min="622" max="622" width="12" style="1" customWidth="1"/>
    <col min="623" max="16384" width="9.109375" style="1"/>
  </cols>
  <sheetData>
    <row r="1" spans="1:656" ht="75.150000000000006" x14ac:dyDescent="0.3">
      <c r="A1" s="57" t="s">
        <v>2317</v>
      </c>
      <c r="B1" s="59" t="s">
        <v>2318</v>
      </c>
      <c r="C1" s="72" t="s">
        <v>10</v>
      </c>
      <c r="D1" s="7"/>
      <c r="E1" s="7"/>
      <c r="G1" s="5" t="s">
        <v>2319</v>
      </c>
      <c r="H1" s="5" t="s">
        <v>2320</v>
      </c>
      <c r="I1" s="5" t="s">
        <v>2321</v>
      </c>
      <c r="J1" s="5" t="s">
        <v>2322</v>
      </c>
      <c r="K1" s="5" t="s">
        <v>2323</v>
      </c>
      <c r="L1" s="5" t="s">
        <v>2324</v>
      </c>
      <c r="M1" s="5" t="s">
        <v>2325</v>
      </c>
      <c r="N1" s="5" t="s">
        <v>2326</v>
      </c>
      <c r="O1" s="5" t="s">
        <v>2327</v>
      </c>
      <c r="P1" s="5" t="s">
        <v>2328</v>
      </c>
      <c r="Q1" s="5" t="s">
        <v>2329</v>
      </c>
      <c r="R1" s="5" t="s">
        <v>2330</v>
      </c>
      <c r="S1" s="5" t="s">
        <v>2331</v>
      </c>
      <c r="T1" s="5" t="s">
        <v>2332</v>
      </c>
      <c r="U1" s="5" t="s">
        <v>2333</v>
      </c>
      <c r="V1" s="5" t="s">
        <v>2334</v>
      </c>
      <c r="W1" s="5" t="s">
        <v>2335</v>
      </c>
      <c r="X1" s="5" t="s">
        <v>2336</v>
      </c>
      <c r="Y1" s="5" t="s">
        <v>2337</v>
      </c>
      <c r="Z1" s="5" t="s">
        <v>2338</v>
      </c>
      <c r="AA1" s="5" t="s">
        <v>2339</v>
      </c>
      <c r="AB1" s="5" t="s">
        <v>2340</v>
      </c>
      <c r="AC1" s="5" t="s">
        <v>2341</v>
      </c>
      <c r="AD1" s="5" t="s">
        <v>2342</v>
      </c>
      <c r="AE1" s="5" t="s">
        <v>2343</v>
      </c>
      <c r="AF1" s="5" t="s">
        <v>2344</v>
      </c>
      <c r="AG1" s="5" t="s">
        <v>2345</v>
      </c>
      <c r="AH1" s="5" t="s">
        <v>2346</v>
      </c>
      <c r="AI1" s="5" t="s">
        <v>2347</v>
      </c>
      <c r="AJ1" s="5" t="s">
        <v>2348</v>
      </c>
      <c r="AK1" s="5" t="s">
        <v>2349</v>
      </c>
      <c r="AL1" s="5" t="s">
        <v>2350</v>
      </c>
      <c r="AM1" s="5" t="s">
        <v>2351</v>
      </c>
      <c r="AN1" s="5" t="s">
        <v>2352</v>
      </c>
      <c r="AO1" s="5" t="s">
        <v>2353</v>
      </c>
      <c r="AP1" s="5" t="s">
        <v>2354</v>
      </c>
      <c r="AQ1" s="5" t="s">
        <v>2355</v>
      </c>
      <c r="AR1" s="5" t="s">
        <v>2356</v>
      </c>
      <c r="AS1" s="5" t="s">
        <v>2357</v>
      </c>
      <c r="AT1" s="5" t="s">
        <v>2358</v>
      </c>
      <c r="AU1" s="5" t="s">
        <v>2359</v>
      </c>
      <c r="AV1" s="5" t="s">
        <v>2360</v>
      </c>
      <c r="AW1" s="5" t="s">
        <v>2361</v>
      </c>
      <c r="AX1" s="5" t="s">
        <v>2362</v>
      </c>
      <c r="AY1" s="5" t="s">
        <v>2363</v>
      </c>
      <c r="AZ1" s="5" t="s">
        <v>2364</v>
      </c>
      <c r="BA1" s="5" t="s">
        <v>2365</v>
      </c>
      <c r="BB1" s="5" t="s">
        <v>2366</v>
      </c>
      <c r="BC1" s="5" t="s">
        <v>2367</v>
      </c>
      <c r="BD1" s="5" t="s">
        <v>2368</v>
      </c>
      <c r="BE1" s="5" t="s">
        <v>2369</v>
      </c>
      <c r="BF1" s="5" t="s">
        <v>2370</v>
      </c>
      <c r="BG1" s="5" t="s">
        <v>2371</v>
      </c>
      <c r="BH1" s="5" t="s">
        <v>2372</v>
      </c>
      <c r="BI1" s="5" t="s">
        <v>2373</v>
      </c>
      <c r="BJ1" s="5" t="s">
        <v>2374</v>
      </c>
      <c r="BK1" s="5" t="s">
        <v>2375</v>
      </c>
      <c r="BL1" s="5" t="s">
        <v>2376</v>
      </c>
      <c r="BM1" s="5" t="s">
        <v>2377</v>
      </c>
      <c r="BN1" s="5" t="s">
        <v>2378</v>
      </c>
      <c r="BO1" s="5" t="s">
        <v>2379</v>
      </c>
      <c r="BP1" s="5" t="s">
        <v>2380</v>
      </c>
      <c r="BQ1" s="5" t="s">
        <v>2381</v>
      </c>
      <c r="BR1" s="5" t="s">
        <v>2382</v>
      </c>
      <c r="BS1" s="5" t="s">
        <v>2383</v>
      </c>
      <c r="BT1" s="5" t="s">
        <v>2384</v>
      </c>
      <c r="BU1" s="5" t="s">
        <v>2385</v>
      </c>
      <c r="BV1" s="5" t="s">
        <v>2386</v>
      </c>
      <c r="BW1" s="5" t="s">
        <v>2387</v>
      </c>
      <c r="BX1" s="5" t="s">
        <v>2388</v>
      </c>
      <c r="BY1" s="5" t="s">
        <v>2389</v>
      </c>
      <c r="BZ1" s="5" t="s">
        <v>2390</v>
      </c>
      <c r="CA1" s="5" t="s">
        <v>2391</v>
      </c>
      <c r="CB1" s="5" t="s">
        <v>2392</v>
      </c>
      <c r="CC1" s="5" t="s">
        <v>2393</v>
      </c>
      <c r="CD1" s="5" t="s">
        <v>2394</v>
      </c>
      <c r="CE1" s="5" t="s">
        <v>2395</v>
      </c>
      <c r="CF1" s="5" t="s">
        <v>2396</v>
      </c>
      <c r="CG1" s="5" t="s">
        <v>2397</v>
      </c>
      <c r="CH1" s="5" t="s">
        <v>2398</v>
      </c>
      <c r="CI1" s="5" t="s">
        <v>2399</v>
      </c>
      <c r="CJ1" s="5" t="s">
        <v>2400</v>
      </c>
      <c r="CK1" s="5" t="s">
        <v>2401</v>
      </c>
      <c r="CL1" s="5" t="s">
        <v>2402</v>
      </c>
      <c r="CM1" s="5" t="s">
        <v>2403</v>
      </c>
      <c r="CN1" s="5" t="s">
        <v>2404</v>
      </c>
      <c r="CO1" s="5" t="s">
        <v>2405</v>
      </c>
      <c r="CP1" s="5" t="s">
        <v>2406</v>
      </c>
      <c r="CQ1" s="5" t="s">
        <v>2407</v>
      </c>
      <c r="CR1" s="5" t="s">
        <v>2408</v>
      </c>
      <c r="CS1" s="5" t="s">
        <v>2409</v>
      </c>
      <c r="CT1" s="5" t="s">
        <v>2410</v>
      </c>
      <c r="CU1" s="5" t="s">
        <v>2411</v>
      </c>
      <c r="CV1" s="5" t="s">
        <v>2412</v>
      </c>
      <c r="CW1" s="5" t="s">
        <v>2413</v>
      </c>
      <c r="CX1" s="5" t="s">
        <v>2414</v>
      </c>
      <c r="CY1" s="5" t="s">
        <v>2415</v>
      </c>
      <c r="CZ1" s="5" t="s">
        <v>2416</v>
      </c>
      <c r="DA1" s="5" t="s">
        <v>2417</v>
      </c>
      <c r="DB1" s="5" t="s">
        <v>2418</v>
      </c>
      <c r="DC1" s="5" t="s">
        <v>2419</v>
      </c>
      <c r="DD1" s="5" t="s">
        <v>2420</v>
      </c>
      <c r="DE1" s="5" t="s">
        <v>2421</v>
      </c>
      <c r="DF1" s="5" t="s">
        <v>2422</v>
      </c>
      <c r="DG1" s="5" t="s">
        <v>2423</v>
      </c>
      <c r="DH1" s="5" t="s">
        <v>2424</v>
      </c>
      <c r="DI1" s="5" t="s">
        <v>2425</v>
      </c>
      <c r="DJ1" s="5" t="s">
        <v>2426</v>
      </c>
      <c r="DK1" s="5" t="s">
        <v>2427</v>
      </c>
      <c r="DL1" s="5" t="s">
        <v>2428</v>
      </c>
      <c r="DM1" s="5" t="s">
        <v>2429</v>
      </c>
      <c r="DN1" s="5" t="s">
        <v>2430</v>
      </c>
      <c r="DO1" s="5" t="s">
        <v>2431</v>
      </c>
      <c r="DP1" s="5" t="s">
        <v>2432</v>
      </c>
      <c r="DQ1" s="5" t="s">
        <v>2433</v>
      </c>
      <c r="DR1" s="5" t="s">
        <v>2434</v>
      </c>
      <c r="DS1" s="5" t="s">
        <v>2435</v>
      </c>
      <c r="DT1" s="5" t="s">
        <v>2436</v>
      </c>
      <c r="DU1" s="5" t="s">
        <v>2437</v>
      </c>
      <c r="DV1" s="5" t="s">
        <v>2438</v>
      </c>
      <c r="DW1" s="5" t="s">
        <v>2439</v>
      </c>
      <c r="DX1" s="5" t="s">
        <v>2440</v>
      </c>
      <c r="DY1" s="5" t="s">
        <v>2441</v>
      </c>
      <c r="DZ1" s="5" t="s">
        <v>2442</v>
      </c>
      <c r="EA1" s="5" t="s">
        <v>2443</v>
      </c>
      <c r="EB1" s="5" t="s">
        <v>2444</v>
      </c>
      <c r="EC1" s="5" t="s">
        <v>2445</v>
      </c>
      <c r="ED1" s="5" t="s">
        <v>2446</v>
      </c>
      <c r="EE1" s="5" t="s">
        <v>2447</v>
      </c>
      <c r="EF1" s="5" t="s">
        <v>2448</v>
      </c>
      <c r="EG1" s="5" t="s">
        <v>2449</v>
      </c>
      <c r="EH1" s="5" t="s">
        <v>2450</v>
      </c>
      <c r="EI1" s="5" t="s">
        <v>2451</v>
      </c>
      <c r="EJ1" s="5" t="s">
        <v>2452</v>
      </c>
      <c r="EK1" s="5" t="s">
        <v>2453</v>
      </c>
      <c r="EL1" s="5" t="s">
        <v>2454</v>
      </c>
      <c r="EM1" s="5" t="s">
        <v>2455</v>
      </c>
      <c r="EN1" s="5" t="s">
        <v>2456</v>
      </c>
      <c r="EO1" s="5" t="s">
        <v>2457</v>
      </c>
      <c r="EP1" s="5" t="s">
        <v>2458</v>
      </c>
      <c r="EQ1" s="5" t="s">
        <v>2459</v>
      </c>
      <c r="ER1" s="5" t="s">
        <v>2460</v>
      </c>
      <c r="ES1" s="5" t="s">
        <v>2461</v>
      </c>
      <c r="ET1" s="5" t="s">
        <v>2462</v>
      </c>
      <c r="EU1" s="5" t="s">
        <v>2463</v>
      </c>
      <c r="EV1" s="5" t="s">
        <v>2464</v>
      </c>
      <c r="EW1" s="5" t="s">
        <v>2465</v>
      </c>
      <c r="EX1" s="5" t="s">
        <v>2466</v>
      </c>
      <c r="EY1" s="5" t="s">
        <v>2467</v>
      </c>
      <c r="EZ1" s="5" t="s">
        <v>2468</v>
      </c>
      <c r="FA1" s="5" t="s">
        <v>2469</v>
      </c>
      <c r="FB1" s="5" t="s">
        <v>2470</v>
      </c>
      <c r="FC1" s="5" t="s">
        <v>2471</v>
      </c>
      <c r="FD1" s="5" t="s">
        <v>2472</v>
      </c>
      <c r="FE1" s="5" t="s">
        <v>2473</v>
      </c>
      <c r="FF1" s="5" t="s">
        <v>2474</v>
      </c>
      <c r="FG1" s="5" t="s">
        <v>2475</v>
      </c>
      <c r="FH1" s="5" t="s">
        <v>2476</v>
      </c>
      <c r="FI1" s="5" t="s">
        <v>2477</v>
      </c>
      <c r="FJ1" s="5" t="s">
        <v>2478</v>
      </c>
      <c r="FK1" s="5" t="s">
        <v>2479</v>
      </c>
      <c r="FL1" s="5" t="s">
        <v>2480</v>
      </c>
      <c r="FM1" s="5" t="s">
        <v>2481</v>
      </c>
      <c r="FN1" s="5" t="s">
        <v>2482</v>
      </c>
      <c r="FO1" s="5" t="s">
        <v>2483</v>
      </c>
      <c r="FP1" s="5" t="s">
        <v>2484</v>
      </c>
      <c r="FQ1" s="5" t="s">
        <v>2485</v>
      </c>
      <c r="FR1" s="5" t="s">
        <v>2486</v>
      </c>
      <c r="FS1" s="5" t="s">
        <v>2487</v>
      </c>
      <c r="FT1" s="5" t="s">
        <v>2488</v>
      </c>
      <c r="FU1" s="5" t="s">
        <v>2489</v>
      </c>
      <c r="FV1" s="5" t="s">
        <v>2490</v>
      </c>
      <c r="FW1" s="5" t="s">
        <v>2491</v>
      </c>
      <c r="FX1" s="5" t="s">
        <v>2492</v>
      </c>
      <c r="FY1" s="5" t="s">
        <v>2493</v>
      </c>
      <c r="FZ1" s="5" t="s">
        <v>2494</v>
      </c>
      <c r="GA1" s="5" t="s">
        <v>2495</v>
      </c>
      <c r="GB1" s="5" t="s">
        <v>2496</v>
      </c>
      <c r="GC1" s="5" t="s">
        <v>2497</v>
      </c>
      <c r="GD1" s="5" t="s">
        <v>2498</v>
      </c>
      <c r="GE1" s="5" t="s">
        <v>2499</v>
      </c>
      <c r="GF1" s="5" t="s">
        <v>2500</v>
      </c>
      <c r="GG1" s="5" t="s">
        <v>2501</v>
      </c>
      <c r="GH1" s="5" t="s">
        <v>2502</v>
      </c>
      <c r="GI1" s="5" t="s">
        <v>2503</v>
      </c>
      <c r="GJ1" s="5" t="s">
        <v>2504</v>
      </c>
      <c r="GK1" s="5" t="s">
        <v>2505</v>
      </c>
      <c r="GL1" s="5" t="s">
        <v>2506</v>
      </c>
      <c r="GM1" s="5" t="s">
        <v>2507</v>
      </c>
      <c r="GN1" s="5" t="s">
        <v>2508</v>
      </c>
      <c r="GO1" s="5" t="s">
        <v>2509</v>
      </c>
      <c r="GP1" s="5" t="s">
        <v>2510</v>
      </c>
      <c r="GQ1" s="5" t="s">
        <v>2511</v>
      </c>
      <c r="GR1" s="5" t="s">
        <v>2512</v>
      </c>
      <c r="GS1" s="5" t="s">
        <v>2513</v>
      </c>
      <c r="GT1" s="5" t="s">
        <v>2514</v>
      </c>
      <c r="GU1" s="5" t="s">
        <v>2515</v>
      </c>
      <c r="GV1" s="5" t="s">
        <v>2516</v>
      </c>
      <c r="GW1" s="5" t="s">
        <v>2517</v>
      </c>
      <c r="GX1" s="5" t="s">
        <v>2518</v>
      </c>
      <c r="GY1" s="5" t="s">
        <v>2519</v>
      </c>
      <c r="GZ1" s="5" t="s">
        <v>2520</v>
      </c>
      <c r="HA1" s="5" t="s">
        <v>2521</v>
      </c>
      <c r="HB1" s="5" t="s">
        <v>2522</v>
      </c>
      <c r="HC1" s="5" t="s">
        <v>2523</v>
      </c>
      <c r="HD1" s="5" t="s">
        <v>2524</v>
      </c>
      <c r="HE1" s="5" t="s">
        <v>2525</v>
      </c>
      <c r="HF1" s="5" t="s">
        <v>2526</v>
      </c>
      <c r="HG1" s="5" t="s">
        <v>2527</v>
      </c>
      <c r="HH1" s="5" t="s">
        <v>2528</v>
      </c>
      <c r="HI1" s="5" t="s">
        <v>2529</v>
      </c>
      <c r="HJ1" s="5" t="s">
        <v>2530</v>
      </c>
      <c r="HK1" s="5" t="s">
        <v>2531</v>
      </c>
      <c r="HL1" s="5" t="s">
        <v>2532</v>
      </c>
      <c r="HM1" s="5" t="s">
        <v>2533</v>
      </c>
      <c r="HN1" s="5" t="s">
        <v>2534</v>
      </c>
      <c r="HO1" s="5" t="s">
        <v>2535</v>
      </c>
      <c r="HP1" s="5" t="s">
        <v>2536</v>
      </c>
      <c r="HQ1" s="5" t="s">
        <v>2537</v>
      </c>
      <c r="HR1" s="5" t="s">
        <v>2538</v>
      </c>
      <c r="HS1" s="5" t="s">
        <v>2539</v>
      </c>
      <c r="HT1" s="5" t="s">
        <v>2540</v>
      </c>
      <c r="HU1" s="5" t="s">
        <v>2541</v>
      </c>
      <c r="HV1" s="5" t="s">
        <v>2542</v>
      </c>
      <c r="HW1" s="5" t="s">
        <v>2543</v>
      </c>
      <c r="HX1" s="5" t="s">
        <v>2544</v>
      </c>
      <c r="HY1" s="5" t="s">
        <v>2545</v>
      </c>
      <c r="HZ1" s="5" t="s">
        <v>2546</v>
      </c>
      <c r="IA1" s="5" t="s">
        <v>2547</v>
      </c>
      <c r="IB1" s="5" t="s">
        <v>2548</v>
      </c>
      <c r="IC1" s="5" t="s">
        <v>2549</v>
      </c>
      <c r="ID1" s="5" t="s">
        <v>2550</v>
      </c>
      <c r="IE1" s="5" t="s">
        <v>2551</v>
      </c>
      <c r="IF1" s="5" t="s">
        <v>2552</v>
      </c>
      <c r="IG1" s="5" t="s">
        <v>2553</v>
      </c>
      <c r="IH1" s="5" t="s">
        <v>2554</v>
      </c>
      <c r="II1" s="5" t="s">
        <v>2555</v>
      </c>
      <c r="IJ1" s="5" t="s">
        <v>2556</v>
      </c>
      <c r="IK1" s="5" t="s">
        <v>2557</v>
      </c>
      <c r="IL1" s="5" t="s">
        <v>2558</v>
      </c>
      <c r="IM1" s="5" t="s">
        <v>2559</v>
      </c>
      <c r="IN1" s="5" t="s">
        <v>2560</v>
      </c>
      <c r="IO1" s="5" t="s">
        <v>2561</v>
      </c>
      <c r="IP1" s="5" t="s">
        <v>2562</v>
      </c>
      <c r="IQ1" s="5" t="s">
        <v>2563</v>
      </c>
      <c r="IR1" s="5" t="s">
        <v>2564</v>
      </c>
      <c r="IS1" s="5" t="s">
        <v>2565</v>
      </c>
      <c r="IT1" s="5" t="s">
        <v>2566</v>
      </c>
      <c r="IU1" s="5" t="s">
        <v>2567</v>
      </c>
      <c r="IV1" s="5" t="s">
        <v>2567</v>
      </c>
      <c r="IW1" s="5" t="s">
        <v>2567</v>
      </c>
      <c r="IX1" s="5" t="s">
        <v>2567</v>
      </c>
      <c r="IY1" s="5" t="s">
        <v>2568</v>
      </c>
      <c r="IZ1" s="5" t="s">
        <v>2569</v>
      </c>
      <c r="JA1" s="5" t="s">
        <v>2569</v>
      </c>
      <c r="JB1" s="5" t="s">
        <v>2569</v>
      </c>
      <c r="JC1" s="5" t="s">
        <v>2569</v>
      </c>
      <c r="JD1" s="5" t="s">
        <v>2570</v>
      </c>
      <c r="JE1" s="5" t="s">
        <v>2571</v>
      </c>
      <c r="JF1" s="5" t="s">
        <v>2572</v>
      </c>
      <c r="JG1" s="5" t="s">
        <v>2573</v>
      </c>
      <c r="JH1" s="5" t="s">
        <v>2573</v>
      </c>
      <c r="JI1" s="5" t="s">
        <v>2574</v>
      </c>
      <c r="JJ1" s="5" t="s">
        <v>2575</v>
      </c>
      <c r="JK1" s="5" t="s">
        <v>2575</v>
      </c>
      <c r="JL1" s="5" t="s">
        <v>2576</v>
      </c>
      <c r="JM1" s="5" t="s">
        <v>2577</v>
      </c>
      <c r="JN1" s="5" t="s">
        <v>2578</v>
      </c>
      <c r="JO1" s="5" t="s">
        <v>2579</v>
      </c>
      <c r="JP1" s="5" t="s">
        <v>2580</v>
      </c>
      <c r="JQ1" s="5" t="s">
        <v>2581</v>
      </c>
      <c r="JR1" s="5" t="s">
        <v>2582</v>
      </c>
      <c r="JS1" s="5" t="s">
        <v>2583</v>
      </c>
      <c r="JT1" s="5" t="s">
        <v>2584</v>
      </c>
      <c r="JU1" s="5" t="s">
        <v>2585</v>
      </c>
      <c r="JV1" s="5" t="s">
        <v>2586</v>
      </c>
      <c r="JW1" s="5" t="s">
        <v>2587</v>
      </c>
      <c r="JX1" s="5" t="s">
        <v>2588</v>
      </c>
      <c r="JY1" s="5" t="s">
        <v>2589</v>
      </c>
      <c r="JZ1" s="5" t="s">
        <v>2590</v>
      </c>
      <c r="KA1" s="5" t="s">
        <v>2591</v>
      </c>
      <c r="KB1" s="5" t="s">
        <v>2592</v>
      </c>
      <c r="KC1" s="5" t="s">
        <v>2593</v>
      </c>
      <c r="KD1" s="5" t="s">
        <v>2594</v>
      </c>
      <c r="KE1" s="5" t="s">
        <v>2595</v>
      </c>
      <c r="KF1" s="5" t="s">
        <v>2596</v>
      </c>
      <c r="KG1" s="5" t="s">
        <v>2597</v>
      </c>
      <c r="KH1" s="5" t="s">
        <v>2598</v>
      </c>
      <c r="KI1" s="5" t="s">
        <v>2599</v>
      </c>
      <c r="KJ1" s="5" t="s">
        <v>2600</v>
      </c>
      <c r="KK1" s="5" t="s">
        <v>2601</v>
      </c>
      <c r="KL1" s="5" t="s">
        <v>2602</v>
      </c>
      <c r="KM1" s="5" t="s">
        <v>2603</v>
      </c>
      <c r="KN1" s="5" t="s">
        <v>2604</v>
      </c>
      <c r="KO1" s="5" t="s">
        <v>2605</v>
      </c>
      <c r="KP1" s="5" t="s">
        <v>2606</v>
      </c>
      <c r="KQ1" s="5" t="s">
        <v>2607</v>
      </c>
      <c r="KR1" s="5" t="s">
        <v>2608</v>
      </c>
      <c r="KS1" s="5" t="s">
        <v>2609</v>
      </c>
      <c r="KT1" s="5" t="s">
        <v>2610</v>
      </c>
      <c r="KU1" s="5" t="s">
        <v>2611</v>
      </c>
      <c r="KV1" s="5" t="s">
        <v>2612</v>
      </c>
      <c r="KW1" s="5" t="s">
        <v>2613</v>
      </c>
      <c r="KX1" s="5" t="s">
        <v>2614</v>
      </c>
      <c r="KY1" s="5" t="s">
        <v>2615</v>
      </c>
      <c r="KZ1" s="5" t="s">
        <v>2616</v>
      </c>
      <c r="LA1" s="5" t="s">
        <v>2617</v>
      </c>
      <c r="LB1" s="5" t="s">
        <v>2618</v>
      </c>
      <c r="LC1" s="5" t="s">
        <v>2619</v>
      </c>
      <c r="LD1" s="5" t="s">
        <v>2620</v>
      </c>
      <c r="LE1" s="5" t="s">
        <v>2621</v>
      </c>
      <c r="LF1" s="5" t="s">
        <v>2622</v>
      </c>
      <c r="LG1" s="5" t="s">
        <v>2623</v>
      </c>
      <c r="LH1" s="5" t="s">
        <v>2624</v>
      </c>
      <c r="LI1" s="5" t="s">
        <v>2625</v>
      </c>
      <c r="LJ1" s="5" t="s">
        <v>2626</v>
      </c>
      <c r="LK1" s="5" t="s">
        <v>2627</v>
      </c>
      <c r="LL1" s="5" t="s">
        <v>2628</v>
      </c>
      <c r="LM1" s="5" t="s">
        <v>2629</v>
      </c>
      <c r="LN1" s="5" t="s">
        <v>2630</v>
      </c>
      <c r="LO1" s="5" t="s">
        <v>2631</v>
      </c>
      <c r="LP1" s="5" t="s">
        <v>2632</v>
      </c>
      <c r="LQ1" s="5" t="s">
        <v>2633</v>
      </c>
      <c r="LR1" s="5" t="s">
        <v>2634</v>
      </c>
      <c r="LS1" s="5" t="s">
        <v>2635</v>
      </c>
      <c r="LT1" s="5" t="s">
        <v>2636</v>
      </c>
      <c r="LU1" s="5" t="s">
        <v>2637</v>
      </c>
      <c r="LV1" s="5" t="s">
        <v>2638</v>
      </c>
      <c r="LW1" s="5" t="s">
        <v>2639</v>
      </c>
      <c r="LX1" s="5" t="s">
        <v>2640</v>
      </c>
      <c r="LY1" s="5" t="s">
        <v>2641</v>
      </c>
      <c r="LZ1" s="5" t="s">
        <v>2642</v>
      </c>
      <c r="MA1" s="5" t="s">
        <v>2643</v>
      </c>
      <c r="MB1" s="5" t="s">
        <v>2644</v>
      </c>
      <c r="MC1" s="5" t="s">
        <v>2645</v>
      </c>
      <c r="MD1" s="5" t="s">
        <v>2646</v>
      </c>
      <c r="ME1" s="5" t="s">
        <v>2647</v>
      </c>
      <c r="MF1" s="5" t="s">
        <v>2648</v>
      </c>
      <c r="MG1" s="5" t="s">
        <v>2649</v>
      </c>
      <c r="MH1" s="5" t="s">
        <v>2650</v>
      </c>
      <c r="MI1" s="5" t="s">
        <v>2651</v>
      </c>
      <c r="MJ1" s="5" t="s">
        <v>2652</v>
      </c>
      <c r="MK1" s="5" t="s">
        <v>2653</v>
      </c>
      <c r="ML1" s="5" t="s">
        <v>2654</v>
      </c>
      <c r="MM1" s="5" t="s">
        <v>2655</v>
      </c>
      <c r="MN1" s="5" t="s">
        <v>2656</v>
      </c>
      <c r="MO1" s="5" t="s">
        <v>2657</v>
      </c>
      <c r="MP1" s="5" t="s">
        <v>2658</v>
      </c>
      <c r="MQ1" s="5" t="s">
        <v>2659</v>
      </c>
      <c r="MR1" s="5" t="s">
        <v>2660</v>
      </c>
      <c r="MS1" s="5" t="s">
        <v>2661</v>
      </c>
      <c r="MT1" s="5" t="s">
        <v>2662</v>
      </c>
      <c r="MU1" s="5" t="s">
        <v>2663</v>
      </c>
      <c r="MV1" s="5" t="s">
        <v>2664</v>
      </c>
      <c r="MW1" s="5" t="s">
        <v>2665</v>
      </c>
      <c r="MX1" s="5" t="s">
        <v>2666</v>
      </c>
      <c r="MY1" s="5" t="s">
        <v>2667</v>
      </c>
      <c r="MZ1" s="5" t="s">
        <v>2668</v>
      </c>
      <c r="NA1" s="5" t="s">
        <v>2669</v>
      </c>
      <c r="NB1" s="5" t="s">
        <v>2670</v>
      </c>
      <c r="NC1" s="5" t="s">
        <v>2671</v>
      </c>
      <c r="ND1" s="5" t="s">
        <v>2672</v>
      </c>
      <c r="NE1" s="5" t="s">
        <v>2673</v>
      </c>
      <c r="NF1" s="5" t="s">
        <v>2674</v>
      </c>
      <c r="NG1" s="5" t="s">
        <v>2675</v>
      </c>
      <c r="NH1" s="5" t="s">
        <v>2676</v>
      </c>
      <c r="NI1" s="5" t="s">
        <v>2677</v>
      </c>
      <c r="NJ1" s="5" t="s">
        <v>2678</v>
      </c>
      <c r="NK1" s="5" t="s">
        <v>2679</v>
      </c>
      <c r="NL1" s="5" t="s">
        <v>2680</v>
      </c>
      <c r="NM1" s="5" t="s">
        <v>2681</v>
      </c>
      <c r="NN1" s="5" t="s">
        <v>2682</v>
      </c>
      <c r="NO1" s="5" t="s">
        <v>2683</v>
      </c>
      <c r="NP1" s="5" t="s">
        <v>2684</v>
      </c>
      <c r="NQ1" s="5" t="s">
        <v>2685</v>
      </c>
      <c r="NR1" s="5" t="s">
        <v>2686</v>
      </c>
      <c r="NS1" s="5" t="s">
        <v>2687</v>
      </c>
      <c r="NT1" s="5" t="s">
        <v>2688</v>
      </c>
      <c r="NU1" s="5" t="s">
        <v>2689</v>
      </c>
      <c r="NV1" s="5" t="s">
        <v>2690</v>
      </c>
      <c r="NW1" s="5" t="s">
        <v>2691</v>
      </c>
      <c r="NX1" s="5" t="s">
        <v>2692</v>
      </c>
      <c r="NY1" s="5" t="s">
        <v>2693</v>
      </c>
      <c r="NZ1" s="5" t="s">
        <v>2694</v>
      </c>
      <c r="OA1" s="5" t="s">
        <v>2695</v>
      </c>
      <c r="OB1" s="5" t="s">
        <v>2696</v>
      </c>
      <c r="OC1" s="5" t="s">
        <v>2697</v>
      </c>
      <c r="OD1" s="5" t="s">
        <v>2698</v>
      </c>
      <c r="OE1" s="5" t="s">
        <v>2699</v>
      </c>
      <c r="OF1" s="5" t="s">
        <v>2700</v>
      </c>
      <c r="OG1" s="5" t="s">
        <v>2701</v>
      </c>
      <c r="OH1" s="5" t="s">
        <v>2702</v>
      </c>
      <c r="OI1" s="5" t="s">
        <v>2703</v>
      </c>
      <c r="OJ1" s="5" t="s">
        <v>2704</v>
      </c>
      <c r="OK1" s="5" t="s">
        <v>2705</v>
      </c>
      <c r="OL1" s="5" t="s">
        <v>2706</v>
      </c>
      <c r="OM1" s="5" t="s">
        <v>2707</v>
      </c>
      <c r="ON1" s="5" t="s">
        <v>2708</v>
      </c>
      <c r="OO1" s="5" t="s">
        <v>2709</v>
      </c>
      <c r="OP1" s="5" t="s">
        <v>2710</v>
      </c>
      <c r="OQ1" s="5" t="s">
        <v>2711</v>
      </c>
      <c r="OR1" s="5" t="s">
        <v>2712</v>
      </c>
      <c r="OS1" s="5" t="s">
        <v>2713</v>
      </c>
      <c r="OT1" s="5" t="s">
        <v>2714</v>
      </c>
      <c r="OU1" s="5" t="s">
        <v>2715</v>
      </c>
      <c r="OV1" s="5" t="s">
        <v>2716</v>
      </c>
      <c r="OW1" s="5" t="s">
        <v>2717</v>
      </c>
      <c r="OX1" s="5" t="s">
        <v>2718</v>
      </c>
      <c r="OY1" s="5" t="s">
        <v>2719</v>
      </c>
      <c r="OZ1" s="5" t="s">
        <v>2720</v>
      </c>
      <c r="PA1" s="5" t="s">
        <v>2721</v>
      </c>
      <c r="PB1" s="5" t="s">
        <v>2722</v>
      </c>
      <c r="PC1" s="5" t="s">
        <v>2723</v>
      </c>
      <c r="PD1" s="5" t="s">
        <v>2724</v>
      </c>
      <c r="PE1" s="5" t="s">
        <v>2725</v>
      </c>
      <c r="PF1" s="5" t="s">
        <v>2726</v>
      </c>
      <c r="PG1" s="5" t="s">
        <v>2727</v>
      </c>
      <c r="PH1" s="5" t="s">
        <v>2728</v>
      </c>
      <c r="PI1" s="5" t="s">
        <v>2729</v>
      </c>
      <c r="PJ1" s="5" t="s">
        <v>2730</v>
      </c>
      <c r="PK1" s="5" t="s">
        <v>2731</v>
      </c>
      <c r="PL1" s="5" t="s">
        <v>2732</v>
      </c>
      <c r="PM1" s="5" t="s">
        <v>2733</v>
      </c>
      <c r="PN1" s="5" t="s">
        <v>2734</v>
      </c>
      <c r="PO1" s="5" t="s">
        <v>2735</v>
      </c>
      <c r="PP1" s="5" t="s">
        <v>2736</v>
      </c>
      <c r="PQ1" s="5" t="s">
        <v>2737</v>
      </c>
      <c r="PR1" s="5" t="s">
        <v>2738</v>
      </c>
      <c r="PS1" s="5" t="s">
        <v>2739</v>
      </c>
      <c r="PT1" s="5" t="s">
        <v>2740</v>
      </c>
      <c r="PU1" s="5" t="s">
        <v>2741</v>
      </c>
      <c r="PV1" s="5" t="s">
        <v>2742</v>
      </c>
      <c r="PW1" s="5" t="s">
        <v>2743</v>
      </c>
      <c r="PX1" s="5" t="s">
        <v>2744</v>
      </c>
      <c r="PY1" s="5" t="s">
        <v>2745</v>
      </c>
      <c r="PZ1" s="5" t="s">
        <v>2746</v>
      </c>
      <c r="QA1" s="5" t="s">
        <v>2747</v>
      </c>
      <c r="QB1" s="5" t="s">
        <v>2748</v>
      </c>
      <c r="QC1" s="5" t="s">
        <v>2749</v>
      </c>
      <c r="QD1" s="5" t="s">
        <v>2750</v>
      </c>
      <c r="QE1" s="5" t="s">
        <v>2751</v>
      </c>
      <c r="QF1" s="5" t="s">
        <v>2752</v>
      </c>
      <c r="QG1" s="5" t="s">
        <v>2753</v>
      </c>
      <c r="QH1" s="5" t="s">
        <v>2754</v>
      </c>
      <c r="QI1" s="5" t="s">
        <v>2755</v>
      </c>
      <c r="QJ1" s="5" t="s">
        <v>2756</v>
      </c>
      <c r="QK1" s="5" t="s">
        <v>2757</v>
      </c>
      <c r="QL1" s="5" t="s">
        <v>2758</v>
      </c>
      <c r="QM1" s="5" t="s">
        <v>2759</v>
      </c>
      <c r="QN1" s="5" t="s">
        <v>2760</v>
      </c>
      <c r="QO1" s="5" t="s">
        <v>2761</v>
      </c>
      <c r="QP1" s="5" t="s">
        <v>2762</v>
      </c>
      <c r="QQ1" s="5" t="s">
        <v>2763</v>
      </c>
      <c r="QR1" s="5" t="s">
        <v>2764</v>
      </c>
      <c r="QS1" s="5" t="s">
        <v>2765</v>
      </c>
      <c r="QT1" s="5" t="s">
        <v>2766</v>
      </c>
      <c r="QU1" s="5" t="s">
        <v>2767</v>
      </c>
      <c r="QV1" s="5" t="s">
        <v>2768</v>
      </c>
      <c r="QW1" s="5" t="s">
        <v>2769</v>
      </c>
      <c r="QX1" s="14" t="s">
        <v>2771</v>
      </c>
      <c r="QY1" s="14" t="s">
        <v>2770</v>
      </c>
      <c r="QZ1" s="14" t="s">
        <v>7071</v>
      </c>
      <c r="RA1" s="14" t="s">
        <v>7072</v>
      </c>
      <c r="RB1" s="14" t="s">
        <v>7073</v>
      </c>
      <c r="RC1" s="14" t="s">
        <v>2774</v>
      </c>
      <c r="RD1" s="14" t="s">
        <v>2780</v>
      </c>
      <c r="RE1" s="14" t="s">
        <v>7074</v>
      </c>
      <c r="RF1" s="14" t="s">
        <v>2779</v>
      </c>
      <c r="RG1" s="14" t="s">
        <v>2778</v>
      </c>
      <c r="RH1" s="14" t="s">
        <v>2781</v>
      </c>
      <c r="RI1" s="14" t="s">
        <v>7075</v>
      </c>
      <c r="RJ1" s="14" t="s">
        <v>2777</v>
      </c>
      <c r="RK1" s="14" t="s">
        <v>2776</v>
      </c>
      <c r="RL1" s="14" t="s">
        <v>2772</v>
      </c>
      <c r="RM1" s="14" t="s">
        <v>2773</v>
      </c>
      <c r="RN1" s="14" t="s">
        <v>2782</v>
      </c>
      <c r="RO1" s="14" t="s">
        <v>2775</v>
      </c>
      <c r="RP1" s="14" t="s">
        <v>7076</v>
      </c>
      <c r="RQ1" s="14" t="s">
        <v>2783</v>
      </c>
      <c r="RR1" s="14" t="s">
        <v>2784</v>
      </c>
      <c r="RS1" s="14" t="s">
        <v>2785</v>
      </c>
      <c r="RT1" s="14" t="s">
        <v>2786</v>
      </c>
      <c r="RU1" s="14" t="s">
        <v>2787</v>
      </c>
      <c r="RV1" s="14" t="s">
        <v>2788</v>
      </c>
      <c r="RW1" s="14" t="s">
        <v>2789</v>
      </c>
      <c r="RX1" s="14" t="s">
        <v>2790</v>
      </c>
      <c r="RY1" s="14" t="s">
        <v>2791</v>
      </c>
      <c r="RZ1" s="14" t="s">
        <v>2792</v>
      </c>
      <c r="SA1" s="14" t="s">
        <v>2793</v>
      </c>
      <c r="SB1" s="14" t="s">
        <v>2794</v>
      </c>
      <c r="SC1" s="14" t="s">
        <v>2795</v>
      </c>
      <c r="SD1" s="14" t="s">
        <v>2796</v>
      </c>
      <c r="SE1" s="14" t="s">
        <v>2797</v>
      </c>
      <c r="SF1" s="14" t="s">
        <v>2798</v>
      </c>
      <c r="SG1" s="14" t="s">
        <v>2799</v>
      </c>
      <c r="SH1" s="14" t="s">
        <v>2800</v>
      </c>
      <c r="SI1" s="14" t="s">
        <v>2801</v>
      </c>
      <c r="SJ1" s="14" t="s">
        <v>2802</v>
      </c>
      <c r="SK1" s="14" t="s">
        <v>2803</v>
      </c>
      <c r="SL1" s="14" t="s">
        <v>2804</v>
      </c>
      <c r="SM1" s="14" t="s">
        <v>2805</v>
      </c>
      <c r="SN1" s="14" t="s">
        <v>2806</v>
      </c>
      <c r="SO1" s="14" t="s">
        <v>7077</v>
      </c>
      <c r="SP1" s="14" t="s">
        <v>2807</v>
      </c>
      <c r="SQ1" s="14" t="s">
        <v>2808</v>
      </c>
      <c r="SR1" s="14" t="s">
        <v>2809</v>
      </c>
      <c r="SS1" s="14" t="s">
        <v>2810</v>
      </c>
      <c r="ST1" s="14" t="s">
        <v>2811</v>
      </c>
      <c r="SU1" s="14" t="s">
        <v>2812</v>
      </c>
      <c r="SV1" s="14" t="s">
        <v>2813</v>
      </c>
      <c r="SW1" s="14" t="s">
        <v>2814</v>
      </c>
      <c r="SX1" s="14" t="s">
        <v>2815</v>
      </c>
      <c r="SY1" s="14" t="s">
        <v>2816</v>
      </c>
      <c r="SZ1" s="14" t="s">
        <v>2817</v>
      </c>
      <c r="TA1" s="14" t="s">
        <v>2818</v>
      </c>
      <c r="TB1" s="14" t="s">
        <v>2819</v>
      </c>
      <c r="TC1" s="14" t="s">
        <v>2820</v>
      </c>
      <c r="TD1" s="14" t="s">
        <v>2821</v>
      </c>
      <c r="TE1" s="14" t="s">
        <v>2822</v>
      </c>
      <c r="TF1" s="14" t="s">
        <v>2823</v>
      </c>
      <c r="TG1" s="14" t="s">
        <v>2824</v>
      </c>
      <c r="TH1" s="14" t="s">
        <v>2825</v>
      </c>
      <c r="TI1" s="14" t="s">
        <v>2826</v>
      </c>
      <c r="TJ1" s="14" t="s">
        <v>2827</v>
      </c>
      <c r="TK1" s="14" t="s">
        <v>2828</v>
      </c>
      <c r="TL1" s="14" t="s">
        <v>2829</v>
      </c>
      <c r="TM1" s="14" t="s">
        <v>2830</v>
      </c>
      <c r="TN1" s="14" t="s">
        <v>2831</v>
      </c>
      <c r="TO1" s="14" t="s">
        <v>2832</v>
      </c>
      <c r="TP1" s="14" t="s">
        <v>2833</v>
      </c>
      <c r="TQ1" s="14" t="s">
        <v>2834</v>
      </c>
      <c r="TR1" s="14" t="s">
        <v>2835</v>
      </c>
      <c r="TS1" s="14" t="s">
        <v>2836</v>
      </c>
      <c r="TT1" s="14" t="s">
        <v>2837</v>
      </c>
      <c r="TU1" s="14" t="s">
        <v>2838</v>
      </c>
      <c r="TV1" s="14" t="s">
        <v>2839</v>
      </c>
      <c r="TW1" s="14" t="s">
        <v>2840</v>
      </c>
      <c r="TX1" s="14" t="s">
        <v>2841</v>
      </c>
      <c r="TY1" s="14" t="s">
        <v>2842</v>
      </c>
      <c r="TZ1" s="14" t="s">
        <v>2843</v>
      </c>
      <c r="UA1" s="14" t="s">
        <v>2844</v>
      </c>
      <c r="UB1" s="14" t="s">
        <v>2845</v>
      </c>
      <c r="UC1" s="14" t="s">
        <v>2846</v>
      </c>
      <c r="UD1" s="14" t="s">
        <v>2847</v>
      </c>
      <c r="UE1" s="14" t="s">
        <v>2848</v>
      </c>
      <c r="UF1" s="14" t="s">
        <v>2849</v>
      </c>
      <c r="UG1" s="14" t="s">
        <v>2850</v>
      </c>
      <c r="UH1" s="14" t="s">
        <v>2851</v>
      </c>
      <c r="UI1" s="14" t="s">
        <v>2852</v>
      </c>
      <c r="UJ1" s="14" t="s">
        <v>2853</v>
      </c>
      <c r="UK1" s="14" t="s">
        <v>2854</v>
      </c>
      <c r="UL1" s="14" t="s">
        <v>2855</v>
      </c>
      <c r="UM1" s="14" t="s">
        <v>2856</v>
      </c>
      <c r="UN1" s="14" t="s">
        <v>2857</v>
      </c>
      <c r="UO1" s="14" t="s">
        <v>2858</v>
      </c>
      <c r="UP1" s="14" t="s">
        <v>2859</v>
      </c>
      <c r="UQ1" s="14" t="s">
        <v>2860</v>
      </c>
      <c r="UR1" s="14" t="s">
        <v>2861</v>
      </c>
      <c r="US1" s="14" t="s">
        <v>2862</v>
      </c>
      <c r="UT1" s="14" t="s">
        <v>2863</v>
      </c>
      <c r="UU1" s="14" t="s">
        <v>2864</v>
      </c>
      <c r="UV1" s="14" t="s">
        <v>2865</v>
      </c>
      <c r="UW1" s="14" t="s">
        <v>2866</v>
      </c>
      <c r="UX1" s="14" t="s">
        <v>2867</v>
      </c>
      <c r="UY1" s="14" t="s">
        <v>2868</v>
      </c>
      <c r="UZ1" s="14" t="s">
        <v>2869</v>
      </c>
      <c r="VA1" s="14" t="s">
        <v>2870</v>
      </c>
      <c r="VB1" s="14" t="s">
        <v>2871</v>
      </c>
      <c r="VC1" s="14" t="s">
        <v>2872</v>
      </c>
      <c r="VD1" s="14" t="s">
        <v>2873</v>
      </c>
      <c r="VE1" s="14" t="s">
        <v>2874</v>
      </c>
      <c r="VF1" s="14" t="s">
        <v>2875</v>
      </c>
      <c r="VG1" s="14" t="s">
        <v>2876</v>
      </c>
      <c r="VH1" s="14" t="s">
        <v>2877</v>
      </c>
      <c r="VI1" s="14" t="s">
        <v>2878</v>
      </c>
      <c r="VJ1" s="14" t="s">
        <v>2879</v>
      </c>
      <c r="VK1" s="14" t="s">
        <v>2880</v>
      </c>
      <c r="VL1" s="14" t="s">
        <v>2881</v>
      </c>
      <c r="VM1" s="14" t="s">
        <v>2882</v>
      </c>
      <c r="VN1" s="14" t="s">
        <v>2883</v>
      </c>
      <c r="VO1" s="14" t="s">
        <v>2884</v>
      </c>
      <c r="VP1" s="14" t="s">
        <v>2885</v>
      </c>
      <c r="VQ1" s="14" t="s">
        <v>2886</v>
      </c>
      <c r="VR1" s="14" t="s">
        <v>2887</v>
      </c>
      <c r="VS1" s="14" t="s">
        <v>2888</v>
      </c>
      <c r="VT1" s="14" t="s">
        <v>2889</v>
      </c>
      <c r="VU1" s="14" t="s">
        <v>2890</v>
      </c>
      <c r="VV1" s="14" t="s">
        <v>2891</v>
      </c>
      <c r="VW1" s="14" t="s">
        <v>2892</v>
      </c>
      <c r="VX1" s="14" t="s">
        <v>2893</v>
      </c>
      <c r="VY1" s="14" t="s">
        <v>2894</v>
      </c>
      <c r="VZ1" s="14" t="s">
        <v>2895</v>
      </c>
      <c r="WA1" s="14" t="s">
        <v>2896</v>
      </c>
      <c r="WB1" s="14" t="s">
        <v>2897</v>
      </c>
      <c r="WC1" s="14" t="s">
        <v>2898</v>
      </c>
      <c r="WD1" s="14" t="s">
        <v>2899</v>
      </c>
      <c r="WE1" s="14" t="s">
        <v>2900</v>
      </c>
      <c r="WF1" s="14" t="s">
        <v>2901</v>
      </c>
      <c r="WG1" s="14" t="s">
        <v>2902</v>
      </c>
      <c r="WH1" s="14" t="s">
        <v>2903</v>
      </c>
      <c r="WI1" s="14" t="s">
        <v>2904</v>
      </c>
      <c r="WJ1" s="14" t="s">
        <v>2905</v>
      </c>
      <c r="WK1" s="14" t="s">
        <v>2906</v>
      </c>
      <c r="WL1" s="14" t="s">
        <v>2907</v>
      </c>
      <c r="WM1" s="14" t="s">
        <v>2908</v>
      </c>
      <c r="WN1" s="14" t="s">
        <v>2909</v>
      </c>
      <c r="WO1" s="14" t="s">
        <v>2910</v>
      </c>
      <c r="WP1" s="14" t="s">
        <v>2911</v>
      </c>
      <c r="WQ1" s="14" t="s">
        <v>2912</v>
      </c>
      <c r="WR1" s="14" t="s">
        <v>2913</v>
      </c>
      <c r="WS1" s="14" t="s">
        <v>2914</v>
      </c>
      <c r="WT1" s="14" t="s">
        <v>2915</v>
      </c>
      <c r="WU1" s="14" t="s">
        <v>2916</v>
      </c>
      <c r="WV1" s="14" t="s">
        <v>2917</v>
      </c>
      <c r="WW1" s="14" t="s">
        <v>2918</v>
      </c>
      <c r="WX1" s="14" t="s">
        <v>2919</v>
      </c>
      <c r="WY1" s="14" t="s">
        <v>2920</v>
      </c>
      <c r="WZ1" s="14" t="s">
        <v>2921</v>
      </c>
      <c r="XA1" s="14" t="s">
        <v>2922</v>
      </c>
      <c r="XB1" s="14" t="s">
        <v>2923</v>
      </c>
      <c r="XC1" s="14" t="s">
        <v>2924</v>
      </c>
      <c r="XD1" s="14" t="s">
        <v>2925</v>
      </c>
      <c r="XE1" s="14" t="s">
        <v>2926</v>
      </c>
      <c r="XF1" s="14" t="s">
        <v>2927</v>
      </c>
      <c r="XG1" s="14" t="s">
        <v>2928</v>
      </c>
      <c r="XH1" s="14" t="s">
        <v>2929</v>
      </c>
      <c r="XI1" s="14" t="s">
        <v>2930</v>
      </c>
      <c r="XJ1" s="14" t="s">
        <v>2931</v>
      </c>
      <c r="XK1" s="14" t="s">
        <v>2932</v>
      </c>
      <c r="XL1" s="14" t="s">
        <v>2933</v>
      </c>
      <c r="XM1" s="14" t="s">
        <v>2934</v>
      </c>
      <c r="XN1" s="49" t="s">
        <v>2935</v>
      </c>
      <c r="XO1" s="14" t="s">
        <v>2936</v>
      </c>
      <c r="XP1" s="14" t="s">
        <v>2937</v>
      </c>
      <c r="XQ1" s="14" t="s">
        <v>2938</v>
      </c>
      <c r="XR1" s="49" t="s">
        <v>2939</v>
      </c>
      <c r="XS1" s="14" t="s">
        <v>2940</v>
      </c>
      <c r="XT1" s="14" t="s">
        <v>2941</v>
      </c>
      <c r="XU1" s="14" t="s">
        <v>2942</v>
      </c>
      <c r="XV1" s="14" t="s">
        <v>2943</v>
      </c>
      <c r="XW1" s="14" t="s">
        <v>2944</v>
      </c>
      <c r="XX1" s="14" t="s">
        <v>2945</v>
      </c>
      <c r="XY1" s="14" t="s">
        <v>2946</v>
      </c>
      <c r="XZ1" s="14" t="s">
        <v>2947</v>
      </c>
      <c r="YA1" s="14" t="s">
        <v>2948</v>
      </c>
      <c r="YB1" s="14" t="s">
        <v>2949</v>
      </c>
      <c r="YC1" s="49" t="s">
        <v>2950</v>
      </c>
    </row>
    <row r="2" spans="1:656" ht="75.8" customHeight="1" x14ac:dyDescent="0.3">
      <c r="A2" s="58" t="s">
        <v>2951</v>
      </c>
      <c r="B2" s="62" t="s">
        <v>2952</v>
      </c>
      <c r="C2" s="73" t="s">
        <v>2953</v>
      </c>
      <c r="D2" s="8" t="s">
        <v>2954</v>
      </c>
      <c r="E2" s="7"/>
      <c r="G2" s="5" t="s">
        <v>580</v>
      </c>
      <c r="H2" s="5" t="s">
        <v>576</v>
      </c>
      <c r="I2" s="5" t="s">
        <v>582</v>
      </c>
      <c r="J2" s="5" t="s">
        <v>584</v>
      </c>
      <c r="K2" s="5" t="s">
        <v>1758</v>
      </c>
      <c r="L2" s="5" t="s">
        <v>1761</v>
      </c>
      <c r="M2" s="5" t="s">
        <v>1764</v>
      </c>
      <c r="N2" s="5" t="s">
        <v>1766</v>
      </c>
      <c r="O2" s="5" t="s">
        <v>1769</v>
      </c>
      <c r="P2" s="5" t="s">
        <v>1772</v>
      </c>
      <c r="Q2" s="5" t="s">
        <v>2108</v>
      </c>
      <c r="R2" s="5" t="s">
        <v>2145</v>
      </c>
      <c r="S2" s="5" t="s">
        <v>2197</v>
      </c>
      <c r="T2" s="5" t="s">
        <v>2132</v>
      </c>
      <c r="U2" s="5" t="s">
        <v>2114</v>
      </c>
      <c r="V2" s="5" t="s">
        <v>2147</v>
      </c>
      <c r="W2" s="5" t="s">
        <v>2199</v>
      </c>
      <c r="X2" s="5" t="s">
        <v>2135</v>
      </c>
      <c r="Y2" s="5" t="s">
        <v>2163</v>
      </c>
      <c r="Z2" s="5" t="s">
        <v>2117</v>
      </c>
      <c r="AA2" s="5" t="s">
        <v>2165</v>
      </c>
      <c r="AB2" s="5" t="s">
        <v>2182</v>
      </c>
      <c r="AC2" s="5" t="s">
        <v>2184</v>
      </c>
      <c r="AD2" s="5" t="s">
        <v>2154</v>
      </c>
      <c r="AE2" s="5" t="s">
        <v>2140</v>
      </c>
      <c r="AF2" s="5" t="s">
        <v>2167</v>
      </c>
      <c r="AG2" s="5" t="s">
        <v>2175</v>
      </c>
      <c r="AH2" s="5" t="s">
        <v>2126</v>
      </c>
      <c r="AI2" s="5" t="s">
        <v>2152</v>
      </c>
      <c r="AJ2" s="5" t="s">
        <v>2120</v>
      </c>
      <c r="AK2" s="5" t="s">
        <v>2188</v>
      </c>
      <c r="AL2" s="5" t="s">
        <v>2173</v>
      </c>
      <c r="AM2" s="5" t="s">
        <v>2143</v>
      </c>
      <c r="AN2" s="5" t="s">
        <v>2169</v>
      </c>
      <c r="AO2" s="5" t="s">
        <v>2123</v>
      </c>
      <c r="AP2" s="5" t="s">
        <v>2111</v>
      </c>
      <c r="AQ2" s="5" t="s">
        <v>2129</v>
      </c>
      <c r="AR2" s="5" t="s">
        <v>2160</v>
      </c>
      <c r="AS2" s="5" t="s">
        <v>2158</v>
      </c>
      <c r="AT2" s="5" t="s">
        <v>2156</v>
      </c>
      <c r="AU2" s="5" t="s">
        <v>2180</v>
      </c>
      <c r="AV2" s="5" t="s">
        <v>2171</v>
      </c>
      <c r="AW2" s="5" t="s">
        <v>2150</v>
      </c>
      <c r="AX2" s="5" t="s">
        <v>2137</v>
      </c>
      <c r="AY2" s="5" t="s">
        <v>2177</v>
      </c>
      <c r="AZ2" s="5" t="s">
        <v>2194</v>
      </c>
      <c r="BA2" s="5" t="s">
        <v>2191</v>
      </c>
      <c r="BB2" s="5" t="s">
        <v>2105</v>
      </c>
      <c r="BC2" s="5" t="s">
        <v>2078</v>
      </c>
      <c r="BD2" s="5" t="s">
        <v>2080</v>
      </c>
      <c r="BE2" s="5" t="s">
        <v>2087</v>
      </c>
      <c r="BF2" s="5" t="s">
        <v>2096</v>
      </c>
      <c r="BG2" s="5" t="s">
        <v>2103</v>
      </c>
      <c r="BH2" s="5" t="s">
        <v>2085</v>
      </c>
      <c r="BI2" s="5" t="s">
        <v>2093</v>
      </c>
      <c r="BJ2" s="5" t="s">
        <v>2082</v>
      </c>
      <c r="BK2" s="5" t="s">
        <v>2090</v>
      </c>
      <c r="BL2" s="5" t="s">
        <v>2098</v>
      </c>
      <c r="BM2" s="5" t="s">
        <v>2101</v>
      </c>
      <c r="BN2" s="5" t="s">
        <v>2187</v>
      </c>
      <c r="BO2" s="5" t="s">
        <v>1681</v>
      </c>
      <c r="BP2" s="5" t="s">
        <v>1709</v>
      </c>
      <c r="BQ2" s="5" t="s">
        <v>1712</v>
      </c>
      <c r="BR2" s="5" t="s">
        <v>1714</v>
      </c>
      <c r="BS2" s="5" t="s">
        <v>743</v>
      </c>
      <c r="BT2" s="5" t="s">
        <v>773</v>
      </c>
      <c r="BU2" s="5" t="s">
        <v>789</v>
      </c>
      <c r="BV2" s="5" t="s">
        <v>795</v>
      </c>
      <c r="BW2" s="5" t="s">
        <v>797</v>
      </c>
      <c r="BX2" s="5" t="s">
        <v>798</v>
      </c>
      <c r="BY2" s="5" t="s">
        <v>816</v>
      </c>
      <c r="BZ2" s="5" t="s">
        <v>823</v>
      </c>
      <c r="CA2" s="5" t="s">
        <v>952</v>
      </c>
      <c r="CB2" s="5" t="s">
        <v>739</v>
      </c>
      <c r="CC2" s="5" t="s">
        <v>266</v>
      </c>
      <c r="CD2" s="5" t="s">
        <v>295</v>
      </c>
      <c r="CE2" s="5" t="s">
        <v>711</v>
      </c>
      <c r="CF2" s="5" t="s">
        <v>759</v>
      </c>
      <c r="CG2" s="5" t="s">
        <v>763</v>
      </c>
      <c r="CH2" s="5" t="s">
        <v>779</v>
      </c>
      <c r="CI2" s="5" t="s">
        <v>786</v>
      </c>
      <c r="CJ2" s="5" t="s">
        <v>819</v>
      </c>
      <c r="CK2" s="5" t="s">
        <v>858</v>
      </c>
      <c r="CL2" s="5" t="s">
        <v>1518</v>
      </c>
      <c r="CM2" s="5" t="s">
        <v>273</v>
      </c>
      <c r="CN2" s="5" t="s">
        <v>277</v>
      </c>
      <c r="CO2" s="5" t="s">
        <v>284</v>
      </c>
      <c r="CP2" s="5" t="s">
        <v>7078</v>
      </c>
      <c r="CQ2" s="5" t="s">
        <v>281</v>
      </c>
      <c r="CR2" s="5" t="s">
        <v>289</v>
      </c>
      <c r="CS2" s="5" t="s">
        <v>287</v>
      </c>
      <c r="CT2" s="5" t="s">
        <v>723</v>
      </c>
      <c r="CU2" s="5" t="s">
        <v>719</v>
      </c>
      <c r="CV2" s="5" t="s">
        <v>726</v>
      </c>
      <c r="CW2" s="5" t="s">
        <v>730</v>
      </c>
      <c r="CX2" s="5" t="s">
        <v>167</v>
      </c>
      <c r="CY2" s="5" t="s">
        <v>263</v>
      </c>
      <c r="CZ2" s="5" t="s">
        <v>767</v>
      </c>
      <c r="DA2" s="5" t="s">
        <v>770</v>
      </c>
      <c r="DB2" s="5" t="s">
        <v>791</v>
      </c>
      <c r="DC2" s="5" t="s">
        <v>804</v>
      </c>
      <c r="DD2" s="5" t="s">
        <v>807</v>
      </c>
      <c r="DE2" s="5" t="s">
        <v>828</v>
      </c>
      <c r="DF2" s="5" t="s">
        <v>849</v>
      </c>
      <c r="DG2" s="5" t="s">
        <v>852</v>
      </c>
      <c r="DH2" s="5" t="s">
        <v>943</v>
      </c>
      <c r="DI2" s="5" t="s">
        <v>948</v>
      </c>
      <c r="DJ2" s="5" t="s">
        <v>1522</v>
      </c>
      <c r="DK2" s="5" t="s">
        <v>381</v>
      </c>
      <c r="DL2" s="5" t="s">
        <v>714</v>
      </c>
      <c r="DM2" s="5" t="s">
        <v>377</v>
      </c>
      <c r="DN2" s="5" t="s">
        <v>323</v>
      </c>
      <c r="DO2" s="5" t="s">
        <v>334</v>
      </c>
      <c r="DP2" s="5" t="s">
        <v>331</v>
      </c>
      <c r="DQ2" s="5" t="s">
        <v>340</v>
      </c>
      <c r="DR2" s="5" t="s">
        <v>346</v>
      </c>
      <c r="DS2" s="5" t="s">
        <v>350</v>
      </c>
      <c r="DT2" s="5" t="s">
        <v>352</v>
      </c>
      <c r="DU2" s="5" t="s">
        <v>360</v>
      </c>
      <c r="DV2" s="5" t="s">
        <v>357</v>
      </c>
      <c r="DW2" s="5" t="s">
        <v>364</v>
      </c>
      <c r="DX2" s="5" t="s">
        <v>367</v>
      </c>
      <c r="DY2" s="5" t="s">
        <v>777</v>
      </c>
      <c r="DZ2" s="5" t="s">
        <v>97</v>
      </c>
      <c r="EA2" s="5" t="s">
        <v>101</v>
      </c>
      <c r="EB2" s="5" t="s">
        <v>106</v>
      </c>
      <c r="EC2" s="5" t="s">
        <v>108</v>
      </c>
      <c r="ED2" s="5" t="s">
        <v>112</v>
      </c>
      <c r="EE2" s="5" t="s">
        <v>114</v>
      </c>
      <c r="EF2" s="5" t="s">
        <v>118</v>
      </c>
      <c r="EG2" s="5" t="s">
        <v>125</v>
      </c>
      <c r="EH2" s="5" t="s">
        <v>120</v>
      </c>
      <c r="EI2" s="5" t="s">
        <v>127</v>
      </c>
      <c r="EJ2" s="5" t="s">
        <v>122</v>
      </c>
      <c r="EK2" s="5" t="s">
        <v>129</v>
      </c>
      <c r="EL2" s="5" t="s">
        <v>134</v>
      </c>
      <c r="EM2" s="5" t="s">
        <v>136</v>
      </c>
      <c r="EN2" s="5" t="s">
        <v>140</v>
      </c>
      <c r="EO2" s="5" t="s">
        <v>142</v>
      </c>
      <c r="EP2" s="5" t="s">
        <v>144</v>
      </c>
      <c r="EQ2" s="5" t="s">
        <v>147</v>
      </c>
      <c r="ER2" s="5" t="s">
        <v>149</v>
      </c>
      <c r="ES2" s="5" t="s">
        <v>151</v>
      </c>
      <c r="ET2" s="5" t="s">
        <v>735</v>
      </c>
      <c r="EU2" s="5" t="s">
        <v>800</v>
      </c>
      <c r="EV2" s="5" t="s">
        <v>837</v>
      </c>
      <c r="EW2" s="5" t="s">
        <v>839</v>
      </c>
      <c r="EX2" s="5" t="s">
        <v>841</v>
      </c>
      <c r="EY2" s="5" t="s">
        <v>842</v>
      </c>
      <c r="EZ2" s="5" t="s">
        <v>845</v>
      </c>
      <c r="FA2" s="5" t="s">
        <v>846</v>
      </c>
      <c r="FB2" s="5" t="s">
        <v>1530</v>
      </c>
      <c r="FC2" s="5" t="s">
        <v>1533</v>
      </c>
      <c r="FD2" s="5" t="s">
        <v>1536</v>
      </c>
      <c r="FE2" s="5" t="s">
        <v>1539</v>
      </c>
      <c r="FF2" s="5" t="s">
        <v>1542</v>
      </c>
      <c r="FG2" s="5" t="s">
        <v>1540</v>
      </c>
      <c r="FH2" s="5" t="s">
        <v>244</v>
      </c>
      <c r="FI2" s="5" t="s">
        <v>249</v>
      </c>
      <c r="FJ2" s="5" t="s">
        <v>252</v>
      </c>
      <c r="FK2" s="5" t="s">
        <v>255</v>
      </c>
      <c r="FL2" s="5" t="s">
        <v>258</v>
      </c>
      <c r="FM2" s="5" t="s">
        <v>261</v>
      </c>
      <c r="FN2" s="5" t="s">
        <v>187</v>
      </c>
      <c r="FO2" s="5" t="s">
        <v>196</v>
      </c>
      <c r="FP2" s="5" t="s">
        <v>199</v>
      </c>
      <c r="FQ2" s="5" t="s">
        <v>202</v>
      </c>
      <c r="FR2" s="5" t="s">
        <v>205</v>
      </c>
      <c r="FS2" s="5" t="s">
        <v>209</v>
      </c>
      <c r="FT2" s="5" t="s">
        <v>212</v>
      </c>
      <c r="FU2" s="5" t="s">
        <v>215</v>
      </c>
      <c r="FV2" s="5" t="s">
        <v>218</v>
      </c>
      <c r="FW2" s="5" t="s">
        <v>221</v>
      </c>
      <c r="FX2" s="5" t="s">
        <v>224</v>
      </c>
      <c r="FY2" s="5" t="s">
        <v>227</v>
      </c>
      <c r="FZ2" s="5" t="s">
        <v>230</v>
      </c>
      <c r="GA2" s="5" t="s">
        <v>233</v>
      </c>
      <c r="GB2" s="5" t="s">
        <v>236</v>
      </c>
      <c r="GC2" s="5" t="s">
        <v>239</v>
      </c>
      <c r="GD2" s="5" t="s">
        <v>389</v>
      </c>
      <c r="GE2" s="5" t="s">
        <v>395</v>
      </c>
      <c r="GF2" s="5" t="s">
        <v>398</v>
      </c>
      <c r="GG2" s="5" t="s">
        <v>406</v>
      </c>
      <c r="GH2" s="5" t="s">
        <v>408</v>
      </c>
      <c r="GI2" s="5" t="s">
        <v>412</v>
      </c>
      <c r="GJ2" s="5" t="s">
        <v>403</v>
      </c>
      <c r="GK2" s="5" t="s">
        <v>410</v>
      </c>
      <c r="GL2" s="5" t="s">
        <v>414</v>
      </c>
      <c r="GM2" s="5" t="s">
        <v>419</v>
      </c>
      <c r="GN2" s="5" t="s">
        <v>421</v>
      </c>
      <c r="GO2" s="5" t="s">
        <v>425</v>
      </c>
      <c r="GP2" s="5" t="s">
        <v>417</v>
      </c>
      <c r="GQ2" s="5" t="s">
        <v>423</v>
      </c>
      <c r="GR2" s="5" t="s">
        <v>427</v>
      </c>
      <c r="GS2" s="5" t="s">
        <v>444</v>
      </c>
      <c r="GT2" s="5" t="s">
        <v>456</v>
      </c>
      <c r="GU2" s="5" t="s">
        <v>447</v>
      </c>
      <c r="GV2" s="5" t="s">
        <v>431</v>
      </c>
      <c r="GW2" s="5" t="s">
        <v>450</v>
      </c>
      <c r="GX2" s="5" t="s">
        <v>453</v>
      </c>
      <c r="GY2" s="5" t="s">
        <v>438</v>
      </c>
      <c r="GZ2" s="5" t="s">
        <v>441</v>
      </c>
      <c r="HA2" s="5" t="s">
        <v>435</v>
      </c>
      <c r="HB2" s="5" t="s">
        <v>471</v>
      </c>
      <c r="HC2" s="5" t="s">
        <v>468</v>
      </c>
      <c r="HD2" s="5" t="s">
        <v>459</v>
      </c>
      <c r="HE2" s="5" t="s">
        <v>462</v>
      </c>
      <c r="HF2" s="5" t="s">
        <v>465</v>
      </c>
      <c r="HG2" s="5" t="s">
        <v>490</v>
      </c>
      <c r="HH2" s="5" t="s">
        <v>487</v>
      </c>
      <c r="HI2" s="5" t="s">
        <v>475</v>
      </c>
      <c r="HJ2" s="5" t="s">
        <v>484</v>
      </c>
      <c r="HK2" s="5" t="s">
        <v>481</v>
      </c>
      <c r="HL2" s="5" t="s">
        <v>479</v>
      </c>
      <c r="HM2" s="5" t="s">
        <v>497</v>
      </c>
      <c r="HN2" s="5" t="s">
        <v>492</v>
      </c>
      <c r="HO2" s="5" t="s">
        <v>494</v>
      </c>
      <c r="HP2" s="5" t="s">
        <v>513</v>
      </c>
      <c r="HQ2" s="5" t="s">
        <v>502</v>
      </c>
      <c r="HR2" s="5" t="s">
        <v>506</v>
      </c>
      <c r="HS2" s="5" t="s">
        <v>509</v>
      </c>
      <c r="HT2" s="5" t="s">
        <v>524</v>
      </c>
      <c r="HU2" s="5" t="s">
        <v>516</v>
      </c>
      <c r="HV2" s="5" t="s">
        <v>518</v>
      </c>
      <c r="HW2" s="5" t="s">
        <v>521</v>
      </c>
      <c r="HX2" s="5" t="s">
        <v>530</v>
      </c>
      <c r="HY2" s="5" t="s">
        <v>533</v>
      </c>
      <c r="HZ2" s="5" t="s">
        <v>527</v>
      </c>
      <c r="IA2" s="5" t="s">
        <v>542</v>
      </c>
      <c r="IB2" s="5" t="s">
        <v>545</v>
      </c>
      <c r="IC2" s="5" t="s">
        <v>536</v>
      </c>
      <c r="ID2" s="5" t="s">
        <v>539</v>
      </c>
      <c r="IE2" s="5" t="s">
        <v>554</v>
      </c>
      <c r="IF2" s="5" t="s">
        <v>1657</v>
      </c>
      <c r="IG2" s="5" t="s">
        <v>548</v>
      </c>
      <c r="IH2" s="5" t="s">
        <v>551</v>
      </c>
      <c r="II2" s="5" t="s">
        <v>566</v>
      </c>
      <c r="IJ2" s="5" t="s">
        <v>557</v>
      </c>
      <c r="IK2" s="5" t="s">
        <v>560</v>
      </c>
      <c r="IL2" s="5" t="s">
        <v>563</v>
      </c>
      <c r="IM2" s="5" t="s">
        <v>572</v>
      </c>
      <c r="IN2" s="5" t="s">
        <v>569</v>
      </c>
      <c r="IO2" s="5" t="s">
        <v>633</v>
      </c>
      <c r="IP2" s="5" t="s">
        <v>665</v>
      </c>
      <c r="IQ2" s="5" t="s">
        <v>663</v>
      </c>
      <c r="IR2" s="5" t="s">
        <v>668</v>
      </c>
      <c r="IS2" s="5" t="s">
        <v>637</v>
      </c>
      <c r="IT2" s="5" t="s">
        <v>639</v>
      </c>
      <c r="IU2" s="5" t="s">
        <v>641</v>
      </c>
      <c r="IV2" s="5" t="s">
        <v>643</v>
      </c>
      <c r="IW2" s="5" t="s">
        <v>645</v>
      </c>
      <c r="IX2" s="5" t="s">
        <v>647</v>
      </c>
      <c r="IY2" s="5" t="s">
        <v>657</v>
      </c>
      <c r="IZ2" s="5" t="s">
        <v>649</v>
      </c>
      <c r="JA2" s="5" t="s">
        <v>651</v>
      </c>
      <c r="JB2" s="5" t="s">
        <v>653</v>
      </c>
      <c r="JC2" s="5" t="s">
        <v>655</v>
      </c>
      <c r="JD2" s="5" t="s">
        <v>659</v>
      </c>
      <c r="JE2" s="5" t="s">
        <v>661</v>
      </c>
      <c r="JF2" s="5" t="s">
        <v>671</v>
      </c>
      <c r="JG2" s="5" t="s">
        <v>682</v>
      </c>
      <c r="JH2" s="5" t="s">
        <v>684</v>
      </c>
      <c r="JI2" s="5" t="s">
        <v>673</v>
      </c>
      <c r="JJ2" s="5" t="s">
        <v>675</v>
      </c>
      <c r="JK2" s="5" t="s">
        <v>677</v>
      </c>
      <c r="JL2" s="5" t="s">
        <v>680</v>
      </c>
      <c r="JM2" s="5" t="s">
        <v>687</v>
      </c>
      <c r="JN2" s="5" t="s">
        <v>690</v>
      </c>
      <c r="JO2" s="5" t="s">
        <v>701</v>
      </c>
      <c r="JP2" s="5" t="s">
        <v>453</v>
      </c>
      <c r="JQ2" s="5" t="s">
        <v>692</v>
      </c>
      <c r="JR2" s="5" t="s">
        <v>694</v>
      </c>
      <c r="JS2" s="5" t="s">
        <v>698</v>
      </c>
      <c r="JT2" s="5" t="s">
        <v>696</v>
      </c>
      <c r="JU2" s="5" t="s">
        <v>705</v>
      </c>
      <c r="JV2" s="5" t="s">
        <v>703</v>
      </c>
      <c r="JW2" s="5" t="s">
        <v>465</v>
      </c>
      <c r="JX2" s="5" t="s">
        <v>708</v>
      </c>
      <c r="JY2" s="5" t="s">
        <v>1224</v>
      </c>
      <c r="JZ2" s="5" t="s">
        <v>1238</v>
      </c>
      <c r="KA2" s="5" t="s">
        <v>1244</v>
      </c>
      <c r="KB2" s="5" t="s">
        <v>1250</v>
      </c>
      <c r="KC2" s="5" t="s">
        <v>1256</v>
      </c>
      <c r="KD2" s="5" t="s">
        <v>1269</v>
      </c>
      <c r="KE2" s="5" t="s">
        <v>1284</v>
      </c>
      <c r="KF2" s="5" t="s">
        <v>1331</v>
      </c>
      <c r="KG2" s="5" t="s">
        <v>1339</v>
      </c>
      <c r="KH2" s="5" t="s">
        <v>1345</v>
      </c>
      <c r="KI2" s="5" t="s">
        <v>992</v>
      </c>
      <c r="KJ2" s="5" t="s">
        <v>998</v>
      </c>
      <c r="KK2" s="5" t="s">
        <v>1001</v>
      </c>
      <c r="KL2" s="5" t="s">
        <v>977</v>
      </c>
      <c r="KM2" s="5" t="s">
        <v>1013</v>
      </c>
      <c r="KN2" s="5" t="s">
        <v>1016</v>
      </c>
      <c r="KO2" s="5" t="s">
        <v>1022</v>
      </c>
      <c r="KP2" s="5" t="s">
        <v>1030</v>
      </c>
      <c r="KQ2" s="5" t="s">
        <v>1033</v>
      </c>
      <c r="KR2" s="5" t="s">
        <v>1036</v>
      </c>
      <c r="KS2" s="5" t="s">
        <v>1039</v>
      </c>
      <c r="KT2" s="5" t="s">
        <v>1042</v>
      </c>
      <c r="KU2" s="5" t="s">
        <v>1045</v>
      </c>
      <c r="KV2" s="5" t="s">
        <v>1048</v>
      </c>
      <c r="KW2" s="5" t="s">
        <v>1116</v>
      </c>
      <c r="KX2" s="5" t="s">
        <v>983</v>
      </c>
      <c r="KY2" s="5" t="s">
        <v>1119</v>
      </c>
      <c r="KZ2" s="5" t="s">
        <v>1122</v>
      </c>
      <c r="LA2" s="5" t="s">
        <v>1125</v>
      </c>
      <c r="LB2" s="5" t="s">
        <v>1128</v>
      </c>
      <c r="LC2" s="5" t="s">
        <v>1131</v>
      </c>
      <c r="LD2" s="5" t="s">
        <v>1355</v>
      </c>
      <c r="LE2" s="5" t="s">
        <v>1361</v>
      </c>
      <c r="LF2" s="5" t="s">
        <v>1369</v>
      </c>
      <c r="LG2" s="5" t="s">
        <v>1378</v>
      </c>
      <c r="LH2" s="5" t="s">
        <v>1384</v>
      </c>
      <c r="LI2" s="5" t="s">
        <v>1392</v>
      </c>
      <c r="LJ2" s="5" t="s">
        <v>1398</v>
      </c>
      <c r="LK2" s="5" t="s">
        <v>989</v>
      </c>
      <c r="LL2" s="5" t="s">
        <v>1441</v>
      </c>
      <c r="LM2" s="5" t="s">
        <v>1219</v>
      </c>
      <c r="LN2" s="5" t="s">
        <v>1232</v>
      </c>
      <c r="LO2" s="5" t="s">
        <v>1241</v>
      </c>
      <c r="LP2" s="5" t="s">
        <v>1258</v>
      </c>
      <c r="LQ2" s="5" t="s">
        <v>1264</v>
      </c>
      <c r="LR2" s="5" t="s">
        <v>1278</v>
      </c>
      <c r="LS2" s="5" t="s">
        <v>1333</v>
      </c>
      <c r="LT2" s="5" t="s">
        <v>1134</v>
      </c>
      <c r="LU2" s="5" t="s">
        <v>1347</v>
      </c>
      <c r="LV2" s="5" t="s">
        <v>1057</v>
      </c>
      <c r="LW2" s="5" t="s">
        <v>1069</v>
      </c>
      <c r="LX2" s="5" t="s">
        <v>1072</v>
      </c>
      <c r="LY2" s="5" t="s">
        <v>1078</v>
      </c>
      <c r="LZ2" s="5" t="s">
        <v>1084</v>
      </c>
      <c r="MA2" s="5" t="s">
        <v>1051</v>
      </c>
      <c r="MB2" s="5" t="s">
        <v>1090</v>
      </c>
      <c r="MC2" s="5" t="s">
        <v>1137</v>
      </c>
      <c r="MD2" s="5" t="s">
        <v>1143</v>
      </c>
      <c r="ME2" s="5" t="s">
        <v>1149</v>
      </c>
      <c r="MF2" s="5" t="s">
        <v>1155</v>
      </c>
      <c r="MG2" s="5" t="s">
        <v>1164</v>
      </c>
      <c r="MH2" s="5" t="s">
        <v>1167</v>
      </c>
      <c r="MI2" s="5" t="s">
        <v>1173</v>
      </c>
      <c r="MJ2" s="5" t="s">
        <v>1184</v>
      </c>
      <c r="MK2" s="5" t="s">
        <v>1187</v>
      </c>
      <c r="ML2" s="5" t="s">
        <v>1193</v>
      </c>
      <c r="MM2" s="5" t="s">
        <v>1199</v>
      </c>
      <c r="MN2" s="5" t="s">
        <v>1202</v>
      </c>
      <c r="MO2" s="5" t="s">
        <v>1208</v>
      </c>
      <c r="MP2" s="5" t="s">
        <v>1293</v>
      </c>
      <c r="MQ2" s="5" t="s">
        <v>1299</v>
      </c>
      <c r="MR2" s="5" t="s">
        <v>1305</v>
      </c>
      <c r="MS2" s="5" t="s">
        <v>986</v>
      </c>
      <c r="MT2" s="5" t="s">
        <v>1311</v>
      </c>
      <c r="MU2" s="5" t="s">
        <v>1317</v>
      </c>
      <c r="MV2" s="5" t="s">
        <v>1363</v>
      </c>
      <c r="MW2" s="5" t="s">
        <v>1366</v>
      </c>
      <c r="MX2" s="5" t="s">
        <v>1375</v>
      </c>
      <c r="MY2" s="5" t="s">
        <v>1386</v>
      </c>
      <c r="MZ2" s="5" t="s">
        <v>1389</v>
      </c>
      <c r="NA2" s="5" t="s">
        <v>1400</v>
      </c>
      <c r="NB2" s="5" t="s">
        <v>1408</v>
      </c>
      <c r="NC2" s="5" t="s">
        <v>1411</v>
      </c>
      <c r="ND2" s="5" t="s">
        <v>1414</v>
      </c>
      <c r="NE2" s="5" t="s">
        <v>1417</v>
      </c>
      <c r="NF2" s="5" t="s">
        <v>1420</v>
      </c>
      <c r="NG2" s="5" t="s">
        <v>1405</v>
      </c>
      <c r="NH2" s="5" t="s">
        <v>1423</v>
      </c>
      <c r="NI2" s="5" t="s">
        <v>1213</v>
      </c>
      <c r="NJ2" s="5" t="s">
        <v>1216</v>
      </c>
      <c r="NK2" s="5" t="s">
        <v>1221</v>
      </c>
      <c r="NL2" s="5" t="s">
        <v>1226</v>
      </c>
      <c r="NM2" s="5" t="s">
        <v>1229</v>
      </c>
      <c r="NN2" s="5" t="s">
        <v>1235</v>
      </c>
      <c r="NO2" s="5" t="s">
        <v>1247</v>
      </c>
      <c r="NP2" s="5" t="s">
        <v>1253</v>
      </c>
      <c r="NQ2" s="5" t="s">
        <v>1261</v>
      </c>
      <c r="NR2" s="5" t="s">
        <v>1266</v>
      </c>
      <c r="NS2" s="5" t="s">
        <v>1272</v>
      </c>
      <c r="NT2" s="5" t="s">
        <v>1275</v>
      </c>
      <c r="NU2" s="5" t="s">
        <v>1281</v>
      </c>
      <c r="NV2" s="5" t="s">
        <v>1322</v>
      </c>
      <c r="NW2" s="5" t="s">
        <v>1325</v>
      </c>
      <c r="NX2" s="5" t="s">
        <v>1328</v>
      </c>
      <c r="NY2" s="5" t="s">
        <v>1336</v>
      </c>
      <c r="NZ2" s="5" t="s">
        <v>1342</v>
      </c>
      <c r="OA2" s="5" t="s">
        <v>1349</v>
      </c>
      <c r="OB2" s="5" t="s">
        <v>1007</v>
      </c>
      <c r="OC2" s="5" t="s">
        <v>995</v>
      </c>
      <c r="OD2" s="5" t="s">
        <v>1004</v>
      </c>
      <c r="OE2" s="5" t="s">
        <v>1010</v>
      </c>
      <c r="OF2" s="5" t="s">
        <v>1019</v>
      </c>
      <c r="OG2" s="5" t="s">
        <v>1024</v>
      </c>
      <c r="OH2" s="5" t="s">
        <v>1027</v>
      </c>
      <c r="OI2" s="5" t="s">
        <v>1054</v>
      </c>
      <c r="OJ2" s="5" t="s">
        <v>1060</v>
      </c>
      <c r="OK2" s="5" t="s">
        <v>1063</v>
      </c>
      <c r="OL2" s="5" t="s">
        <v>1066</v>
      </c>
      <c r="OM2" s="5" t="s">
        <v>1075</v>
      </c>
      <c r="ON2" s="5" t="s">
        <v>1081</v>
      </c>
      <c r="OO2" s="5" t="s">
        <v>1087</v>
      </c>
      <c r="OP2" s="5" t="s">
        <v>1092</v>
      </c>
      <c r="OQ2" s="5" t="s">
        <v>1104</v>
      </c>
      <c r="OR2" s="5" t="s">
        <v>1098</v>
      </c>
      <c r="OS2" s="5" t="s">
        <v>1095</v>
      </c>
      <c r="OT2" s="5" t="s">
        <v>1101</v>
      </c>
      <c r="OU2" s="5" t="s">
        <v>1110</v>
      </c>
      <c r="OV2" s="5" t="s">
        <v>1113</v>
      </c>
      <c r="OW2" s="5" t="s">
        <v>1107</v>
      </c>
      <c r="OX2" s="5" t="s">
        <v>1158</v>
      </c>
      <c r="OY2" s="5" t="s">
        <v>1146</v>
      </c>
      <c r="OZ2" s="5" t="s">
        <v>1140</v>
      </c>
      <c r="PA2" s="5" t="s">
        <v>1152</v>
      </c>
      <c r="PB2" s="5" t="s">
        <v>1161</v>
      </c>
      <c r="PC2" s="5" t="s">
        <v>1170</v>
      </c>
      <c r="PD2" s="5" t="s">
        <v>1175</v>
      </c>
      <c r="PE2" s="5" t="s">
        <v>1178</v>
      </c>
      <c r="PF2" s="5" t="s">
        <v>1181</v>
      </c>
      <c r="PG2" s="5" t="s">
        <v>1190</v>
      </c>
      <c r="PH2" s="5" t="s">
        <v>1196</v>
      </c>
      <c r="PI2" s="5" t="s">
        <v>1205</v>
      </c>
      <c r="PJ2" s="5" t="s">
        <v>1210</v>
      </c>
      <c r="PK2" s="5" t="s">
        <v>1287</v>
      </c>
      <c r="PL2" s="5" t="s">
        <v>1296</v>
      </c>
      <c r="PM2" s="5" t="s">
        <v>1290</v>
      </c>
      <c r="PN2" s="5" t="s">
        <v>1302</v>
      </c>
      <c r="PO2" s="5" t="s">
        <v>1308</v>
      </c>
      <c r="PP2" s="5" t="s">
        <v>1314</v>
      </c>
      <c r="PQ2" s="5" t="s">
        <v>1319</v>
      </c>
      <c r="PR2" s="5" t="s">
        <v>1352</v>
      </c>
      <c r="PS2" s="5" t="s">
        <v>1358</v>
      </c>
      <c r="PT2" s="5" t="s">
        <v>1372</v>
      </c>
      <c r="PU2" s="5" t="s">
        <v>1381</v>
      </c>
      <c r="PV2" s="5" t="s">
        <v>1395</v>
      </c>
      <c r="PW2" s="5" t="s">
        <v>1402</v>
      </c>
      <c r="PX2" s="5" t="s">
        <v>1426</v>
      </c>
      <c r="PY2" s="5" t="s">
        <v>1429</v>
      </c>
      <c r="PZ2" s="5" t="s">
        <v>1432</v>
      </c>
      <c r="QA2" s="5" t="s">
        <v>1435</v>
      </c>
      <c r="QB2" s="5" t="s">
        <v>1438</v>
      </c>
      <c r="QC2" s="5" t="s">
        <v>1443</v>
      </c>
      <c r="QD2" s="5" t="s">
        <v>2202</v>
      </c>
      <c r="QE2" s="5" t="s">
        <v>2205</v>
      </c>
      <c r="QF2" s="5" t="s">
        <v>2208</v>
      </c>
      <c r="QG2" s="5" t="s">
        <v>2212</v>
      </c>
      <c r="QH2" s="5" t="s">
        <v>2219</v>
      </c>
      <c r="QI2" s="5" t="s">
        <v>2223</v>
      </c>
      <c r="QJ2" s="5" t="s">
        <v>2215</v>
      </c>
      <c r="QK2" s="5" t="s">
        <v>2217</v>
      </c>
      <c r="QL2" s="5" t="s">
        <v>2221</v>
      </c>
      <c r="QM2" s="5" t="s">
        <v>2225</v>
      </c>
      <c r="QN2" s="5" t="s">
        <v>2228</v>
      </c>
      <c r="QO2" s="5" t="s">
        <v>2234</v>
      </c>
      <c r="QP2" s="5" t="s">
        <v>2237</v>
      </c>
      <c r="QQ2" s="5" t="s">
        <v>2240</v>
      </c>
      <c r="QR2" s="5" t="s">
        <v>2243</v>
      </c>
      <c r="QS2" s="5" t="s">
        <v>2246</v>
      </c>
      <c r="QT2" s="5" t="s">
        <v>2249</v>
      </c>
      <c r="QU2" s="5" t="s">
        <v>2252</v>
      </c>
      <c r="QV2" s="5" t="s">
        <v>2255</v>
      </c>
      <c r="QW2" s="5" t="s">
        <v>961</v>
      </c>
      <c r="QX2" s="5" t="s">
        <v>7079</v>
      </c>
      <c r="QY2" s="5" t="s">
        <v>76</v>
      </c>
      <c r="QZ2" s="5" t="s">
        <v>72</v>
      </c>
      <c r="RA2" s="5" t="s">
        <v>74</v>
      </c>
      <c r="RB2" s="5" t="s">
        <v>75</v>
      </c>
      <c r="RC2" s="5" t="s">
        <v>73</v>
      </c>
      <c r="RD2" s="5" t="s">
        <v>7080</v>
      </c>
      <c r="RE2" s="5" t="s">
        <v>7081</v>
      </c>
      <c r="RF2" s="5" t="s">
        <v>297</v>
      </c>
      <c r="RG2" s="5" t="s">
        <v>79</v>
      </c>
      <c r="RH2" s="5" t="s">
        <v>81</v>
      </c>
      <c r="RI2" s="5" t="s">
        <v>80</v>
      </c>
      <c r="RJ2" s="5" t="s">
        <v>82</v>
      </c>
      <c r="RK2" s="5" t="s">
        <v>85</v>
      </c>
      <c r="RL2" s="5" t="s">
        <v>86</v>
      </c>
      <c r="RM2" s="5" t="s">
        <v>84</v>
      </c>
      <c r="RN2" s="5" t="s">
        <v>83</v>
      </c>
      <c r="RO2" s="5" t="s">
        <v>7082</v>
      </c>
      <c r="RP2" s="5" t="s">
        <v>77</v>
      </c>
      <c r="RQ2" s="5" t="s">
        <v>7083</v>
      </c>
      <c r="RR2" s="5" t="s">
        <v>1526</v>
      </c>
      <c r="RS2" s="5" t="s">
        <v>95</v>
      </c>
      <c r="RT2" s="5" t="s">
        <v>105</v>
      </c>
      <c r="RU2" s="5" t="s">
        <v>111</v>
      </c>
      <c r="RV2" s="5" t="s">
        <v>133</v>
      </c>
      <c r="RW2" s="5" t="s">
        <v>1774</v>
      </c>
      <c r="RX2" s="5" t="s">
        <v>811</v>
      </c>
      <c r="RY2" s="5" t="s">
        <v>750</v>
      </c>
      <c r="RZ2" s="5" t="s">
        <v>753</v>
      </c>
      <c r="SA2" s="5" t="s">
        <v>755</v>
      </c>
      <c r="SB2" s="5" t="s">
        <v>757</v>
      </c>
      <c r="SC2" s="5" t="s">
        <v>1515</v>
      </c>
      <c r="SD2" s="5" t="s">
        <v>161</v>
      </c>
      <c r="SE2" s="5" t="s">
        <v>746</v>
      </c>
      <c r="SF2" s="5" t="s">
        <v>934</v>
      </c>
      <c r="SG2" s="5" t="s">
        <v>831</v>
      </c>
      <c r="SH2" s="5" t="s">
        <v>7084</v>
      </c>
      <c r="SI2" s="5" t="s">
        <v>1676</v>
      </c>
      <c r="SJ2" s="5" t="s">
        <v>855</v>
      </c>
      <c r="SK2" s="5" t="s">
        <v>321</v>
      </c>
      <c r="SL2" s="5" t="s">
        <v>328</v>
      </c>
      <c r="SM2" s="5" t="s">
        <v>384</v>
      </c>
      <c r="SN2" s="5" t="s">
        <v>937</v>
      </c>
      <c r="SO2" s="5" t="s">
        <v>1880</v>
      </c>
      <c r="SP2" s="5" t="s">
        <v>1804</v>
      </c>
      <c r="SQ2" s="5" t="s">
        <v>1867</v>
      </c>
      <c r="SR2" s="5" t="s">
        <v>1883</v>
      </c>
      <c r="SS2" s="5" t="s">
        <v>1807</v>
      </c>
      <c r="ST2" s="5" t="s">
        <v>1869</v>
      </c>
      <c r="SU2" s="5" t="s">
        <v>1885</v>
      </c>
      <c r="SV2" s="5" t="s">
        <v>1810</v>
      </c>
      <c r="SW2" s="5" t="s">
        <v>1871</v>
      </c>
      <c r="SX2" s="5" t="s">
        <v>1887</v>
      </c>
      <c r="SY2" s="5" t="s">
        <v>2029</v>
      </c>
      <c r="SZ2" s="5" t="s">
        <v>2032</v>
      </c>
      <c r="TA2" s="5" t="s">
        <v>1942</v>
      </c>
      <c r="TB2" s="5" t="s">
        <v>2035</v>
      </c>
      <c r="TC2" s="5" t="s">
        <v>2038</v>
      </c>
      <c r="TD2" s="5" t="s">
        <v>2041</v>
      </c>
      <c r="TE2" s="5" t="s">
        <v>2059</v>
      </c>
      <c r="TF2" s="5" t="s">
        <v>1945</v>
      </c>
      <c r="TG2" s="5" t="s">
        <v>2062</v>
      </c>
      <c r="TH2" s="5" t="s">
        <v>1948</v>
      </c>
      <c r="TI2" s="5" t="s">
        <v>2048</v>
      </c>
      <c r="TJ2" s="5" t="s">
        <v>1813</v>
      </c>
      <c r="TK2" s="5" t="s">
        <v>1873</v>
      </c>
      <c r="TL2" s="5" t="s">
        <v>1889</v>
      </c>
      <c r="TM2" s="5" t="s">
        <v>1816</v>
      </c>
      <c r="TN2" s="5" t="s">
        <v>1875</v>
      </c>
      <c r="TO2" s="5" t="s">
        <v>1891</v>
      </c>
      <c r="TP2" s="5" t="s">
        <v>1936</v>
      </c>
      <c r="TQ2" s="5" t="s">
        <v>2019</v>
      </c>
      <c r="TR2" s="5" t="s">
        <v>2065</v>
      </c>
      <c r="TS2" s="5" t="s">
        <v>2045</v>
      </c>
      <c r="TT2" s="5" t="s">
        <v>1781</v>
      </c>
      <c r="TU2" s="5" t="s">
        <v>1789</v>
      </c>
      <c r="TV2" s="5" t="s">
        <v>1923</v>
      </c>
      <c r="TW2" s="5" t="s">
        <v>1926</v>
      </c>
      <c r="TX2" s="5" t="s">
        <v>1819</v>
      </c>
      <c r="TY2" s="5" t="s">
        <v>1877</v>
      </c>
      <c r="TZ2" s="5" t="s">
        <v>1828</v>
      </c>
      <c r="UA2" s="5" t="s">
        <v>1849</v>
      </c>
      <c r="UB2" s="5" t="s">
        <v>1899</v>
      </c>
      <c r="UC2" s="5" t="s">
        <v>2052</v>
      </c>
      <c r="UD2" s="5" t="s">
        <v>1847</v>
      </c>
      <c r="UE2" s="5" t="s">
        <v>1929</v>
      </c>
      <c r="UF2" s="5" t="s">
        <v>1895</v>
      </c>
      <c r="UG2" s="5" t="s">
        <v>1939</v>
      </c>
      <c r="UH2" s="5" t="s">
        <v>1920</v>
      </c>
      <c r="UI2" s="5" t="s">
        <v>2011</v>
      </c>
      <c r="UJ2" s="5" t="s">
        <v>2015</v>
      </c>
      <c r="UK2" s="5" t="s">
        <v>2003</v>
      </c>
      <c r="UL2" s="5" t="s">
        <v>2007</v>
      </c>
      <c r="UM2" s="5" t="s">
        <v>1837</v>
      </c>
      <c r="UN2" s="5" t="s">
        <v>1861</v>
      </c>
      <c r="UO2" s="5" t="s">
        <v>2027</v>
      </c>
      <c r="UP2" s="5" t="s">
        <v>2023</v>
      </c>
      <c r="UQ2" s="5" t="s">
        <v>1932</v>
      </c>
      <c r="UR2" s="5" t="s">
        <v>1910</v>
      </c>
      <c r="US2" s="5" t="s">
        <v>2055</v>
      </c>
      <c r="UT2" s="5" t="s">
        <v>2069</v>
      </c>
      <c r="UU2" s="5" t="s">
        <v>1784</v>
      </c>
      <c r="UV2" s="5" t="s">
        <v>1791</v>
      </c>
      <c r="UW2" s="5" t="s">
        <v>1840</v>
      </c>
      <c r="UX2" s="5" t="s">
        <v>1863</v>
      </c>
      <c r="UY2" s="5" t="s">
        <v>1853</v>
      </c>
      <c r="UZ2" s="5" t="s">
        <v>1856</v>
      </c>
      <c r="VA2" s="5" t="s">
        <v>1903</v>
      </c>
      <c r="VB2" s="5" t="s">
        <v>1913</v>
      </c>
      <c r="VC2" s="5" t="s">
        <v>1795</v>
      </c>
      <c r="VD2" s="5" t="s">
        <v>1798</v>
      </c>
      <c r="VE2" s="5" t="s">
        <v>1906</v>
      </c>
      <c r="VF2" s="5" t="s">
        <v>1916</v>
      </c>
      <c r="VG2" s="5" t="s">
        <v>1843</v>
      </c>
      <c r="VH2" s="5" t="s">
        <v>1865</v>
      </c>
      <c r="VI2" s="5" t="s">
        <v>1833</v>
      </c>
      <c r="VJ2" s="5" t="s">
        <v>1858</v>
      </c>
      <c r="VK2" s="5" t="s">
        <v>1777</v>
      </c>
      <c r="VL2" s="5" t="s">
        <v>1786</v>
      </c>
      <c r="VM2" s="5" t="s">
        <v>1951</v>
      </c>
      <c r="VN2" s="5" t="s">
        <v>1954</v>
      </c>
      <c r="VO2" s="5" t="s">
        <v>1957</v>
      </c>
      <c r="VP2" s="5" t="s">
        <v>1960</v>
      </c>
      <c r="VQ2" s="5" t="s">
        <v>1963</v>
      </c>
      <c r="VR2" s="5" t="s">
        <v>1966</v>
      </c>
      <c r="VS2" s="5" t="s">
        <v>1969</v>
      </c>
      <c r="VT2" s="5" t="s">
        <v>1972</v>
      </c>
      <c r="VU2" s="5" t="s">
        <v>1822</v>
      </c>
      <c r="VV2" s="5" t="s">
        <v>1830</v>
      </c>
      <c r="VW2" s="5" t="s">
        <v>1975</v>
      </c>
      <c r="VX2" s="5" t="s">
        <v>1978</v>
      </c>
      <c r="VY2" s="5" t="s">
        <v>1801</v>
      </c>
      <c r="VZ2" s="5" t="s">
        <v>1824</v>
      </c>
      <c r="WA2" s="5" t="s">
        <v>1981</v>
      </c>
      <c r="WB2" s="5" t="s">
        <v>1984</v>
      </c>
      <c r="WC2" s="5" t="s">
        <v>1987</v>
      </c>
      <c r="WD2" s="5" t="s">
        <v>1990</v>
      </c>
      <c r="WE2" s="5" t="s">
        <v>1993</v>
      </c>
      <c r="WF2" s="5" t="s">
        <v>1996</v>
      </c>
      <c r="WG2" s="5" t="s">
        <v>1999</v>
      </c>
      <c r="WH2" s="5" t="s">
        <v>957</v>
      </c>
      <c r="WI2" s="5" t="s">
        <v>974</v>
      </c>
      <c r="WJ2" s="5" t="s">
        <v>1452</v>
      </c>
      <c r="WK2" s="5" t="s">
        <v>1459</v>
      </c>
      <c r="WL2" s="5" t="s">
        <v>1467</v>
      </c>
      <c r="WM2" s="5" t="s">
        <v>1474</v>
      </c>
      <c r="WN2" s="5" t="s">
        <v>1455</v>
      </c>
      <c r="WO2" s="5" t="s">
        <v>1463</v>
      </c>
      <c r="WP2" s="5" t="s">
        <v>1469</v>
      </c>
      <c r="WQ2" s="5" t="s">
        <v>1472</v>
      </c>
      <c r="WR2" s="5" t="s">
        <v>1451</v>
      </c>
      <c r="WS2" s="5" t="s">
        <v>1457</v>
      </c>
      <c r="WT2" s="5" t="s">
        <v>1461</v>
      </c>
      <c r="WU2" s="5" t="s">
        <v>1465</v>
      </c>
      <c r="WV2" s="5" t="s">
        <v>1470</v>
      </c>
      <c r="WW2" s="5" t="s">
        <v>1473</v>
      </c>
      <c r="WX2" s="5" t="s">
        <v>1447</v>
      </c>
      <c r="WY2" s="5" t="s">
        <v>176</v>
      </c>
      <c r="WZ2" s="5" t="s">
        <v>23</v>
      </c>
      <c r="XA2" s="5" t="s">
        <v>1489</v>
      </c>
      <c r="XB2" s="5" t="s">
        <v>1494</v>
      </c>
      <c r="XC2" s="5" t="s">
        <v>1492</v>
      </c>
      <c r="XD2" s="5" t="s">
        <v>1505</v>
      </c>
      <c r="XE2" s="5" t="s">
        <v>1482</v>
      </c>
      <c r="XF2" s="5" t="s">
        <v>1478</v>
      </c>
      <c r="XG2" s="5" t="s">
        <v>1485</v>
      </c>
      <c r="XH2" s="5" t="s">
        <v>1499</v>
      </c>
      <c r="XI2" s="5" t="s">
        <v>1497</v>
      </c>
      <c r="XJ2" s="5" t="s">
        <v>1502</v>
      </c>
      <c r="XK2" s="5" t="s">
        <v>1509</v>
      </c>
      <c r="XL2" s="5" t="s">
        <v>1512</v>
      </c>
      <c r="XM2" s="14" t="s">
        <v>154</v>
      </c>
      <c r="XN2" s="49" t="s">
        <v>60</v>
      </c>
      <c r="XO2" s="14" t="s">
        <v>304</v>
      </c>
      <c r="XP2" s="14" t="s">
        <v>309</v>
      </c>
      <c r="XQ2" s="14" t="s">
        <v>312</v>
      </c>
      <c r="XR2" s="51" t="s">
        <v>1647</v>
      </c>
      <c r="XS2" s="49" t="s">
        <v>370</v>
      </c>
      <c r="XT2" s="49" t="s">
        <v>317</v>
      </c>
      <c r="XU2" s="49" t="s">
        <v>373</v>
      </c>
      <c r="XV2" s="49" t="s">
        <v>355</v>
      </c>
      <c r="XW2" s="14" t="s">
        <v>337</v>
      </c>
      <c r="XX2" s="14" t="s">
        <v>343</v>
      </c>
      <c r="XY2" s="14" t="s">
        <v>1651</v>
      </c>
      <c r="XZ2" s="14" t="s">
        <v>1655</v>
      </c>
      <c r="YA2" s="14" t="s">
        <v>1653</v>
      </c>
      <c r="YB2" s="14" t="s">
        <v>1654</v>
      </c>
      <c r="YC2" s="49" t="s">
        <v>157</v>
      </c>
    </row>
    <row r="3" spans="1:656" ht="15.65" x14ac:dyDescent="0.3">
      <c r="C3" s="7"/>
      <c r="D3" s="7"/>
      <c r="E3" s="9" t="s">
        <v>12</v>
      </c>
      <c r="F3" s="56">
        <f>COUNTIF(F5:F3095,"&gt;0")/COUNTA(F5:F3095)</f>
        <v>0</v>
      </c>
      <c r="G3" s="1" t="s">
        <v>172</v>
      </c>
      <c r="H3" s="1" t="s">
        <v>172</v>
      </c>
      <c r="I3" s="1" t="s">
        <v>172</v>
      </c>
      <c r="J3" s="1" t="s">
        <v>172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183</v>
      </c>
      <c r="BT3" s="1" t="s">
        <v>70</v>
      </c>
      <c r="BU3" s="1" t="s">
        <v>70</v>
      </c>
      <c r="BV3" s="1" t="s">
        <v>183</v>
      </c>
      <c r="BW3" s="1" t="s">
        <v>183</v>
      </c>
      <c r="BX3" s="1" t="s">
        <v>183</v>
      </c>
      <c r="BY3" s="1" t="s">
        <v>70</v>
      </c>
      <c r="BZ3" s="1" t="s">
        <v>824</v>
      </c>
      <c r="CA3" s="1" t="s">
        <v>183</v>
      </c>
      <c r="CB3" s="1" t="s">
        <v>0</v>
      </c>
      <c r="CC3" s="1" t="s">
        <v>1</v>
      </c>
      <c r="CD3" s="1" t="s">
        <v>183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1</v>
      </c>
      <c r="CM3" s="1" t="s">
        <v>0</v>
      </c>
      <c r="CN3" s="1" t="s">
        <v>1</v>
      </c>
      <c r="CO3" s="1" t="s">
        <v>1</v>
      </c>
      <c r="CP3" s="1" t="s">
        <v>1</v>
      </c>
      <c r="CQ3" s="1" t="s">
        <v>0</v>
      </c>
      <c r="CR3" s="1" t="s">
        <v>1</v>
      </c>
      <c r="CS3" s="1" t="s">
        <v>1</v>
      </c>
      <c r="CT3" s="1" t="s">
        <v>183</v>
      </c>
      <c r="CU3" s="1" t="s">
        <v>70</v>
      </c>
      <c r="CV3" s="1" t="s">
        <v>6</v>
      </c>
      <c r="CW3" s="1" t="s">
        <v>0</v>
      </c>
      <c r="CX3" s="1" t="s">
        <v>1</v>
      </c>
      <c r="CY3" s="1" t="s">
        <v>183</v>
      </c>
      <c r="CZ3" s="1" t="s">
        <v>1</v>
      </c>
      <c r="DA3" s="1" t="s">
        <v>1</v>
      </c>
      <c r="DB3" s="1" t="s">
        <v>183</v>
      </c>
      <c r="DC3" s="1" t="s">
        <v>1</v>
      </c>
      <c r="DD3" s="1" t="s">
        <v>1</v>
      </c>
      <c r="DE3" s="1" t="s">
        <v>183</v>
      </c>
      <c r="DF3" s="1" t="s">
        <v>183</v>
      </c>
      <c r="DG3" s="1" t="s">
        <v>0</v>
      </c>
      <c r="DH3" s="1" t="s">
        <v>183</v>
      </c>
      <c r="DI3" s="1" t="s">
        <v>183</v>
      </c>
      <c r="DJ3" s="1" t="s">
        <v>0</v>
      </c>
      <c r="DK3" s="1" t="s">
        <v>0</v>
      </c>
      <c r="DL3" s="1" t="s">
        <v>183</v>
      </c>
      <c r="DM3" s="1" t="s">
        <v>1</v>
      </c>
      <c r="DN3" s="1" t="s">
        <v>1</v>
      </c>
      <c r="DO3" s="1" t="s">
        <v>0</v>
      </c>
      <c r="DP3" s="1" t="s">
        <v>1</v>
      </c>
      <c r="DQ3" s="1" t="s">
        <v>0</v>
      </c>
      <c r="DR3" s="1" t="s">
        <v>0</v>
      </c>
      <c r="DS3" s="1" t="s">
        <v>0</v>
      </c>
      <c r="DT3" s="1" t="s">
        <v>0</v>
      </c>
      <c r="DU3" s="1" t="s">
        <v>1</v>
      </c>
      <c r="DV3" s="1" t="s">
        <v>1</v>
      </c>
      <c r="DW3" s="1" t="s">
        <v>1</v>
      </c>
      <c r="DX3" s="1" t="s">
        <v>1</v>
      </c>
      <c r="DY3" s="1" t="s">
        <v>0</v>
      </c>
      <c r="DZ3" s="1" t="s">
        <v>70</v>
      </c>
      <c r="EA3" s="1" t="s">
        <v>70</v>
      </c>
      <c r="EB3" s="1" t="s">
        <v>70</v>
      </c>
      <c r="EC3" s="1" t="s">
        <v>70</v>
      </c>
      <c r="ED3" s="1" t="s">
        <v>70</v>
      </c>
      <c r="EE3" s="1" t="s">
        <v>70</v>
      </c>
      <c r="EF3" s="1" t="s">
        <v>70</v>
      </c>
      <c r="EG3" s="1" t="s">
        <v>70</v>
      </c>
      <c r="EH3" s="1" t="s">
        <v>70</v>
      </c>
      <c r="EI3" s="1" t="s">
        <v>70</v>
      </c>
      <c r="EJ3" s="1" t="s">
        <v>70</v>
      </c>
      <c r="EK3" s="1" t="s">
        <v>70</v>
      </c>
      <c r="EL3" s="1" t="s">
        <v>70</v>
      </c>
      <c r="EM3" s="1" t="s">
        <v>70</v>
      </c>
      <c r="EN3" s="1" t="s">
        <v>70</v>
      </c>
      <c r="EO3" s="1" t="s">
        <v>70</v>
      </c>
      <c r="EP3" s="1" t="s">
        <v>70</v>
      </c>
      <c r="EQ3" s="1" t="s">
        <v>70</v>
      </c>
      <c r="ER3" s="1" t="s">
        <v>70</v>
      </c>
      <c r="ES3" s="1" t="s">
        <v>70</v>
      </c>
      <c r="ET3" s="1" t="s">
        <v>183</v>
      </c>
      <c r="EU3" s="1" t="s">
        <v>70</v>
      </c>
      <c r="EV3" s="1" t="s">
        <v>172</v>
      </c>
      <c r="EW3" s="1" t="s">
        <v>172</v>
      </c>
      <c r="EX3" s="1" t="s">
        <v>172</v>
      </c>
      <c r="EY3" s="1" t="s">
        <v>172</v>
      </c>
      <c r="EZ3" s="1" t="s">
        <v>172</v>
      </c>
      <c r="FA3" s="1" t="s">
        <v>172</v>
      </c>
      <c r="FB3" s="1" t="s">
        <v>1</v>
      </c>
      <c r="FC3" s="1" t="s">
        <v>1</v>
      </c>
      <c r="FD3" s="1" t="s">
        <v>1</v>
      </c>
      <c r="FE3" s="1" t="s">
        <v>1</v>
      </c>
      <c r="FF3" s="1" t="s">
        <v>1</v>
      </c>
      <c r="FG3" s="1" t="s">
        <v>1</v>
      </c>
      <c r="FH3" s="1" t="s">
        <v>188</v>
      </c>
      <c r="FI3" s="1" t="s">
        <v>188</v>
      </c>
      <c r="FJ3" s="1" t="s">
        <v>188</v>
      </c>
      <c r="FK3" s="1" t="s">
        <v>188</v>
      </c>
      <c r="FL3" s="1" t="s">
        <v>188</v>
      </c>
      <c r="FM3" s="1" t="s">
        <v>188</v>
      </c>
      <c r="FN3" s="1" t="s">
        <v>188</v>
      </c>
      <c r="FO3" s="1" t="s">
        <v>188</v>
      </c>
      <c r="FP3" s="1" t="s">
        <v>188</v>
      </c>
      <c r="FQ3" s="1" t="s">
        <v>188</v>
      </c>
      <c r="FR3" s="1" t="s">
        <v>188</v>
      </c>
      <c r="FS3" s="1" t="s">
        <v>188</v>
      </c>
      <c r="FT3" s="1" t="s">
        <v>188</v>
      </c>
      <c r="FU3" s="1" t="s">
        <v>188</v>
      </c>
      <c r="FV3" s="1" t="s">
        <v>188</v>
      </c>
      <c r="FW3" s="1" t="s">
        <v>188</v>
      </c>
      <c r="FX3" s="1" t="s">
        <v>188</v>
      </c>
      <c r="FY3" s="1" t="s">
        <v>188</v>
      </c>
      <c r="FZ3" s="1" t="s">
        <v>188</v>
      </c>
      <c r="GA3" s="1" t="s">
        <v>188</v>
      </c>
      <c r="GB3" s="1" t="s">
        <v>188</v>
      </c>
      <c r="GC3" s="1" t="s">
        <v>188</v>
      </c>
      <c r="GD3" s="1" t="s">
        <v>0</v>
      </c>
      <c r="GE3" s="1" t="s">
        <v>0</v>
      </c>
      <c r="GF3" s="1" t="s">
        <v>0</v>
      </c>
      <c r="GG3" s="1" t="s">
        <v>0</v>
      </c>
      <c r="GH3" s="1" t="s">
        <v>0</v>
      </c>
      <c r="GI3" s="1" t="s">
        <v>0</v>
      </c>
      <c r="GJ3" s="1" t="s">
        <v>0</v>
      </c>
      <c r="GK3" s="1" t="s">
        <v>0</v>
      </c>
      <c r="GL3" s="1" t="s">
        <v>0</v>
      </c>
      <c r="GM3" s="1" t="s">
        <v>0</v>
      </c>
      <c r="GN3" s="1" t="s">
        <v>0</v>
      </c>
      <c r="GO3" s="1" t="s">
        <v>0</v>
      </c>
      <c r="GP3" s="1" t="s">
        <v>0</v>
      </c>
      <c r="GQ3" s="1" t="s">
        <v>0</v>
      </c>
      <c r="GR3" s="1" t="s">
        <v>0</v>
      </c>
      <c r="GS3" s="1" t="s">
        <v>0</v>
      </c>
      <c r="GT3" s="1" t="s">
        <v>0</v>
      </c>
      <c r="GU3" s="1" t="s">
        <v>0</v>
      </c>
      <c r="GV3" s="1" t="s">
        <v>0</v>
      </c>
      <c r="GW3" s="1" t="s">
        <v>0</v>
      </c>
      <c r="GX3" s="1" t="s">
        <v>0</v>
      </c>
      <c r="GY3" s="1" t="s">
        <v>0</v>
      </c>
      <c r="GZ3" s="1" t="s">
        <v>0</v>
      </c>
      <c r="HA3" s="1" t="s">
        <v>0</v>
      </c>
      <c r="HB3" s="1" t="s">
        <v>0</v>
      </c>
      <c r="HC3" s="1" t="s">
        <v>0</v>
      </c>
      <c r="HD3" s="1" t="s">
        <v>0</v>
      </c>
      <c r="HE3" s="1" t="s">
        <v>0</v>
      </c>
      <c r="HF3" s="1" t="s">
        <v>0</v>
      </c>
      <c r="HG3" s="1" t="s">
        <v>0</v>
      </c>
      <c r="HH3" s="1" t="s">
        <v>0</v>
      </c>
      <c r="HI3" s="1" t="s">
        <v>0</v>
      </c>
      <c r="HJ3" s="1" t="s">
        <v>0</v>
      </c>
      <c r="HK3" s="1" t="s">
        <v>0</v>
      </c>
      <c r="HL3" s="1" t="s">
        <v>0</v>
      </c>
      <c r="HM3" s="1" t="s">
        <v>0</v>
      </c>
      <c r="HN3" s="1" t="s">
        <v>0</v>
      </c>
      <c r="HO3" s="1" t="s">
        <v>0</v>
      </c>
      <c r="HP3" s="1" t="s">
        <v>0</v>
      </c>
      <c r="HQ3" s="1" t="s">
        <v>0</v>
      </c>
      <c r="HR3" s="1" t="s">
        <v>0</v>
      </c>
      <c r="HS3" s="1" t="s">
        <v>0</v>
      </c>
      <c r="HT3" s="1" t="s">
        <v>0</v>
      </c>
      <c r="HU3" s="1" t="s">
        <v>0</v>
      </c>
      <c r="HV3" s="1" t="s">
        <v>0</v>
      </c>
      <c r="HW3" s="1" t="s">
        <v>0</v>
      </c>
      <c r="HX3" s="1" t="s">
        <v>0</v>
      </c>
      <c r="HY3" s="1" t="s">
        <v>0</v>
      </c>
      <c r="HZ3" s="1" t="s">
        <v>0</v>
      </c>
      <c r="IA3" s="1" t="s">
        <v>0</v>
      </c>
      <c r="IB3" s="1" t="s">
        <v>0</v>
      </c>
      <c r="IC3" s="1" t="s">
        <v>0</v>
      </c>
      <c r="ID3" s="1" t="s">
        <v>0</v>
      </c>
      <c r="IE3" s="1" t="s">
        <v>0</v>
      </c>
      <c r="IF3" s="1" t="s">
        <v>0</v>
      </c>
      <c r="IG3" s="1" t="s">
        <v>0</v>
      </c>
      <c r="IH3" s="1" t="s">
        <v>0</v>
      </c>
      <c r="II3" s="1" t="s">
        <v>0</v>
      </c>
      <c r="IJ3" s="1" t="s">
        <v>0</v>
      </c>
      <c r="IK3" s="1" t="s">
        <v>0</v>
      </c>
      <c r="IL3" s="1" t="s">
        <v>0</v>
      </c>
      <c r="IM3" s="1" t="s">
        <v>0</v>
      </c>
      <c r="IN3" s="1" t="s">
        <v>0</v>
      </c>
      <c r="IO3" s="1" t="s">
        <v>0</v>
      </c>
      <c r="IP3" s="1" t="s">
        <v>0</v>
      </c>
      <c r="IQ3" s="1" t="s">
        <v>0</v>
      </c>
      <c r="IR3" s="1" t="s">
        <v>0</v>
      </c>
      <c r="IS3" s="1" t="s">
        <v>0</v>
      </c>
      <c r="IT3" s="1" t="s">
        <v>0</v>
      </c>
      <c r="IU3" s="1" t="s">
        <v>0</v>
      </c>
      <c r="IV3" s="1" t="s">
        <v>0</v>
      </c>
      <c r="IW3" s="1" t="s">
        <v>0</v>
      </c>
      <c r="IX3" s="1" t="s">
        <v>0</v>
      </c>
      <c r="IY3" s="1" t="s">
        <v>0</v>
      </c>
      <c r="IZ3" s="1" t="s">
        <v>0</v>
      </c>
      <c r="JA3" s="1" t="s">
        <v>0</v>
      </c>
      <c r="JB3" s="1" t="s">
        <v>0</v>
      </c>
      <c r="JC3" s="1" t="s">
        <v>0</v>
      </c>
      <c r="JD3" s="1" t="s">
        <v>0</v>
      </c>
      <c r="JE3" s="1" t="s">
        <v>0</v>
      </c>
      <c r="JF3" s="1" t="s">
        <v>0</v>
      </c>
      <c r="JG3" s="1" t="s">
        <v>0</v>
      </c>
      <c r="JH3" s="1" t="s">
        <v>0</v>
      </c>
      <c r="JI3" s="1" t="s">
        <v>0</v>
      </c>
      <c r="JJ3" s="1" t="s">
        <v>0</v>
      </c>
      <c r="JK3" s="1" t="s">
        <v>0</v>
      </c>
      <c r="JL3" s="1" t="s">
        <v>0</v>
      </c>
      <c r="JM3" s="1" t="s">
        <v>0</v>
      </c>
      <c r="JN3" s="1" t="s">
        <v>0</v>
      </c>
      <c r="JO3" s="1" t="s">
        <v>0</v>
      </c>
      <c r="JP3" s="1" t="s">
        <v>0</v>
      </c>
      <c r="JQ3" s="1" t="s">
        <v>0</v>
      </c>
      <c r="JR3" s="1" t="s">
        <v>0</v>
      </c>
      <c r="JS3" s="1" t="s">
        <v>0</v>
      </c>
      <c r="JT3" s="1" t="s">
        <v>0</v>
      </c>
      <c r="JU3" s="1" t="s">
        <v>0</v>
      </c>
      <c r="JV3" s="1" t="s">
        <v>0</v>
      </c>
      <c r="JW3" s="1" t="s">
        <v>0</v>
      </c>
      <c r="JX3" s="1" t="s">
        <v>0</v>
      </c>
      <c r="JY3" s="1" t="s">
        <v>0</v>
      </c>
      <c r="JZ3" s="1" t="s">
        <v>0</v>
      </c>
      <c r="KA3" s="1" t="s">
        <v>0</v>
      </c>
      <c r="KB3" s="1" t="s">
        <v>0</v>
      </c>
      <c r="KC3" s="1" t="s">
        <v>0</v>
      </c>
      <c r="KD3" s="1" t="s">
        <v>0</v>
      </c>
      <c r="KE3" s="1" t="s">
        <v>0</v>
      </c>
      <c r="KF3" s="1" t="s">
        <v>0</v>
      </c>
      <c r="KG3" s="1" t="s">
        <v>0</v>
      </c>
      <c r="KH3" s="1" t="s">
        <v>0</v>
      </c>
      <c r="KI3" s="1" t="s">
        <v>0</v>
      </c>
      <c r="KJ3" s="1" t="s">
        <v>0</v>
      </c>
      <c r="KK3" s="1" t="s">
        <v>0</v>
      </c>
      <c r="KL3" s="1" t="s">
        <v>0</v>
      </c>
      <c r="KM3" s="1" t="s">
        <v>0</v>
      </c>
      <c r="KN3" s="1" t="s">
        <v>0</v>
      </c>
      <c r="KO3" s="1" t="s">
        <v>0</v>
      </c>
      <c r="KP3" s="1" t="s">
        <v>0</v>
      </c>
      <c r="KQ3" s="1" t="s">
        <v>0</v>
      </c>
      <c r="KR3" s="1" t="s">
        <v>0</v>
      </c>
      <c r="KS3" s="1" t="s">
        <v>0</v>
      </c>
      <c r="KT3" s="1" t="s">
        <v>0</v>
      </c>
      <c r="KU3" s="1" t="s">
        <v>0</v>
      </c>
      <c r="KV3" s="1" t="s">
        <v>0</v>
      </c>
      <c r="KW3" s="1" t="s">
        <v>0</v>
      </c>
      <c r="KX3" s="1" t="s">
        <v>0</v>
      </c>
      <c r="KY3" s="1" t="s">
        <v>0</v>
      </c>
      <c r="KZ3" s="1" t="s">
        <v>0</v>
      </c>
      <c r="LA3" s="1" t="s">
        <v>0</v>
      </c>
      <c r="LB3" s="1" t="s">
        <v>0</v>
      </c>
      <c r="LC3" s="1" t="s">
        <v>0</v>
      </c>
      <c r="LD3" s="1" t="s">
        <v>0</v>
      </c>
      <c r="LE3" s="1" t="s">
        <v>0</v>
      </c>
      <c r="LF3" s="1" t="s">
        <v>0</v>
      </c>
      <c r="LG3" s="1" t="s">
        <v>0</v>
      </c>
      <c r="LH3" s="1" t="s">
        <v>0</v>
      </c>
      <c r="LI3" s="1" t="s">
        <v>0</v>
      </c>
      <c r="LJ3" s="1" t="s">
        <v>0</v>
      </c>
      <c r="LK3" s="1" t="s">
        <v>0</v>
      </c>
      <c r="LL3" s="1" t="s">
        <v>0</v>
      </c>
      <c r="LM3" s="1" t="s">
        <v>0</v>
      </c>
      <c r="LN3" s="1" t="s">
        <v>0</v>
      </c>
      <c r="LO3" s="1" t="s">
        <v>0</v>
      </c>
      <c r="LP3" s="1" t="s">
        <v>0</v>
      </c>
      <c r="LQ3" s="1" t="s">
        <v>0</v>
      </c>
      <c r="LR3" s="1" t="s">
        <v>0</v>
      </c>
      <c r="LS3" s="1" t="s">
        <v>0</v>
      </c>
      <c r="LT3" s="1" t="s">
        <v>0</v>
      </c>
      <c r="LU3" s="1" t="s">
        <v>0</v>
      </c>
      <c r="LV3" s="1" t="s">
        <v>0</v>
      </c>
      <c r="LW3" s="1" t="s">
        <v>0</v>
      </c>
      <c r="LX3" s="1" t="s">
        <v>0</v>
      </c>
      <c r="LY3" s="1" t="s">
        <v>0</v>
      </c>
      <c r="LZ3" s="1" t="s">
        <v>0</v>
      </c>
      <c r="MA3" s="1" t="s">
        <v>0</v>
      </c>
      <c r="MB3" s="1" t="s">
        <v>0</v>
      </c>
      <c r="MC3" s="1" t="s">
        <v>0</v>
      </c>
      <c r="MD3" s="1" t="s">
        <v>0</v>
      </c>
      <c r="ME3" s="1" t="s">
        <v>0</v>
      </c>
      <c r="MF3" s="1" t="s">
        <v>0</v>
      </c>
      <c r="MG3" s="1" t="s">
        <v>0</v>
      </c>
      <c r="MH3" s="1" t="s">
        <v>0</v>
      </c>
      <c r="MI3" s="1" t="s">
        <v>0</v>
      </c>
      <c r="MJ3" s="1" t="s">
        <v>0</v>
      </c>
      <c r="MK3" s="1" t="s">
        <v>0</v>
      </c>
      <c r="ML3" s="1" t="s">
        <v>0</v>
      </c>
      <c r="MM3" s="1" t="s">
        <v>0</v>
      </c>
      <c r="MN3" s="1" t="s">
        <v>0</v>
      </c>
      <c r="MO3" s="1" t="s">
        <v>0</v>
      </c>
      <c r="MP3" s="1" t="s">
        <v>0</v>
      </c>
      <c r="MQ3" s="1" t="s">
        <v>0</v>
      </c>
      <c r="MR3" s="1" t="s">
        <v>0</v>
      </c>
      <c r="MS3" s="1" t="s">
        <v>0</v>
      </c>
      <c r="MT3" s="1" t="s">
        <v>0</v>
      </c>
      <c r="MU3" s="1" t="s">
        <v>0</v>
      </c>
      <c r="MV3" s="1" t="s">
        <v>0</v>
      </c>
      <c r="MW3" s="1" t="s">
        <v>0</v>
      </c>
      <c r="MX3" s="1" t="s">
        <v>0</v>
      </c>
      <c r="MY3" s="1" t="s">
        <v>0</v>
      </c>
      <c r="MZ3" s="1" t="s">
        <v>0</v>
      </c>
      <c r="NA3" s="1" t="s">
        <v>0</v>
      </c>
      <c r="NB3" s="1" t="s">
        <v>0</v>
      </c>
      <c r="NC3" s="1" t="s">
        <v>0</v>
      </c>
      <c r="ND3" s="1" t="s">
        <v>0</v>
      </c>
      <c r="NE3" s="1" t="s">
        <v>0</v>
      </c>
      <c r="NF3" s="1" t="s">
        <v>0</v>
      </c>
      <c r="NG3" s="1" t="s">
        <v>0</v>
      </c>
      <c r="NH3" s="1" t="s">
        <v>0</v>
      </c>
      <c r="NI3" s="1" t="s">
        <v>0</v>
      </c>
      <c r="NJ3" s="1" t="s">
        <v>0</v>
      </c>
      <c r="NK3" s="1" t="s">
        <v>0</v>
      </c>
      <c r="NL3" s="1" t="s">
        <v>0</v>
      </c>
      <c r="NM3" s="1" t="s">
        <v>0</v>
      </c>
      <c r="NN3" s="1" t="s">
        <v>0</v>
      </c>
      <c r="NO3" s="1" t="s">
        <v>0</v>
      </c>
      <c r="NP3" s="1" t="s">
        <v>0</v>
      </c>
      <c r="NQ3" s="1" t="s">
        <v>0</v>
      </c>
      <c r="NR3" s="1" t="s">
        <v>0</v>
      </c>
      <c r="NS3" s="1" t="s">
        <v>0</v>
      </c>
      <c r="NT3" s="1" t="s">
        <v>0</v>
      </c>
      <c r="NU3" s="1" t="s">
        <v>0</v>
      </c>
      <c r="NV3" s="1" t="s">
        <v>0</v>
      </c>
      <c r="NW3" s="1" t="s">
        <v>0</v>
      </c>
      <c r="NX3" s="1" t="s">
        <v>0</v>
      </c>
      <c r="NY3" s="1" t="s">
        <v>0</v>
      </c>
      <c r="NZ3" s="1" t="s">
        <v>0</v>
      </c>
      <c r="OA3" s="1" t="s">
        <v>0</v>
      </c>
      <c r="OB3" s="1" t="s">
        <v>0</v>
      </c>
      <c r="OC3" s="1" t="s">
        <v>0</v>
      </c>
      <c r="OD3" s="1" t="s">
        <v>0</v>
      </c>
      <c r="OE3" s="1" t="s">
        <v>0</v>
      </c>
      <c r="OF3" s="1" t="s">
        <v>0</v>
      </c>
      <c r="OG3" s="1" t="s">
        <v>0</v>
      </c>
      <c r="OH3" s="1" t="s">
        <v>0</v>
      </c>
      <c r="OI3" s="1" t="s">
        <v>0</v>
      </c>
      <c r="OJ3" s="1" t="s">
        <v>0</v>
      </c>
      <c r="OK3" s="1" t="s">
        <v>0</v>
      </c>
      <c r="OL3" s="1" t="s">
        <v>0</v>
      </c>
      <c r="OM3" s="1" t="s">
        <v>0</v>
      </c>
      <c r="ON3" s="1" t="s">
        <v>0</v>
      </c>
      <c r="OO3" s="1" t="s">
        <v>0</v>
      </c>
      <c r="OP3" s="1" t="s">
        <v>0</v>
      </c>
      <c r="OQ3" s="1" t="s">
        <v>0</v>
      </c>
      <c r="OR3" s="1" t="s">
        <v>0</v>
      </c>
      <c r="OS3" s="1" t="s">
        <v>0</v>
      </c>
      <c r="OT3" s="1" t="s">
        <v>0</v>
      </c>
      <c r="OU3" s="1" t="s">
        <v>0</v>
      </c>
      <c r="OV3" s="1" t="s">
        <v>0</v>
      </c>
      <c r="OW3" s="1" t="s">
        <v>0</v>
      </c>
      <c r="OX3" s="1" t="s">
        <v>0</v>
      </c>
      <c r="OY3" s="1" t="s">
        <v>0</v>
      </c>
      <c r="OZ3" s="1" t="s">
        <v>0</v>
      </c>
      <c r="PA3" s="1" t="s">
        <v>0</v>
      </c>
      <c r="PB3" s="1" t="s">
        <v>0</v>
      </c>
      <c r="PC3" s="1" t="s">
        <v>0</v>
      </c>
      <c r="PD3" s="1" t="s">
        <v>0</v>
      </c>
      <c r="PE3" s="1" t="s">
        <v>0</v>
      </c>
      <c r="PF3" s="1" t="s">
        <v>0</v>
      </c>
      <c r="PG3" s="1" t="s">
        <v>0</v>
      </c>
      <c r="PH3" s="1" t="s">
        <v>0</v>
      </c>
      <c r="PI3" s="1" t="s">
        <v>0</v>
      </c>
      <c r="PJ3" s="1" t="s">
        <v>0</v>
      </c>
      <c r="PK3" s="1" t="s">
        <v>0</v>
      </c>
      <c r="PL3" s="1" t="s">
        <v>0</v>
      </c>
      <c r="PM3" s="1" t="s">
        <v>0</v>
      </c>
      <c r="PN3" s="1" t="s">
        <v>0</v>
      </c>
      <c r="PO3" s="1" t="s">
        <v>0</v>
      </c>
      <c r="PP3" s="1" t="s">
        <v>0</v>
      </c>
      <c r="PQ3" s="1" t="s">
        <v>0</v>
      </c>
      <c r="PR3" s="1" t="s">
        <v>0</v>
      </c>
      <c r="PS3" s="1" t="s">
        <v>0</v>
      </c>
      <c r="PT3" s="1" t="s">
        <v>0</v>
      </c>
      <c r="PU3" s="1" t="s">
        <v>0</v>
      </c>
      <c r="PV3" s="1" t="s">
        <v>0</v>
      </c>
      <c r="PW3" s="1" t="s">
        <v>0</v>
      </c>
      <c r="PX3" s="1" t="s">
        <v>0</v>
      </c>
      <c r="PY3" s="1" t="s">
        <v>0</v>
      </c>
      <c r="PZ3" s="1" t="s">
        <v>0</v>
      </c>
      <c r="QA3" s="1" t="s">
        <v>0</v>
      </c>
      <c r="QB3" s="1" t="s">
        <v>0</v>
      </c>
      <c r="QC3" s="1" t="s">
        <v>0</v>
      </c>
      <c r="QD3" s="1" t="s">
        <v>183</v>
      </c>
      <c r="QE3" s="1" t="s">
        <v>183</v>
      </c>
      <c r="QF3" s="1" t="s">
        <v>1</v>
      </c>
      <c r="QG3" s="1" t="s">
        <v>1</v>
      </c>
      <c r="QH3" s="1" t="s">
        <v>183</v>
      </c>
      <c r="QI3" s="1" t="s">
        <v>183</v>
      </c>
      <c r="QJ3" s="1" t="s">
        <v>183</v>
      </c>
      <c r="QK3" s="1" t="s">
        <v>183</v>
      </c>
      <c r="QL3" s="1" t="s">
        <v>183</v>
      </c>
      <c r="QM3" s="1" t="s">
        <v>183</v>
      </c>
      <c r="QN3" s="1" t="s">
        <v>1</v>
      </c>
      <c r="QO3" s="1" t="s">
        <v>1</v>
      </c>
      <c r="QP3" s="1" t="s">
        <v>1</v>
      </c>
      <c r="QQ3" s="1" t="s">
        <v>1</v>
      </c>
      <c r="QR3" s="1" t="s">
        <v>1</v>
      </c>
      <c r="QS3" s="1" t="s">
        <v>1</v>
      </c>
      <c r="QT3" s="1" t="s">
        <v>1</v>
      </c>
      <c r="QU3" s="1" t="s">
        <v>1</v>
      </c>
      <c r="QV3" s="1" t="s">
        <v>1</v>
      </c>
      <c r="QW3" s="1" t="s">
        <v>962</v>
      </c>
      <c r="QX3" s="1" t="s">
        <v>70</v>
      </c>
      <c r="QY3" s="1" t="s">
        <v>70</v>
      </c>
      <c r="QZ3" s="1" t="s">
        <v>70</v>
      </c>
      <c r="RA3" s="1" t="s">
        <v>70</v>
      </c>
      <c r="RB3" s="1" t="s">
        <v>70</v>
      </c>
      <c r="RC3" s="1" t="s">
        <v>70</v>
      </c>
      <c r="RD3" s="1" t="s">
        <v>70</v>
      </c>
      <c r="RE3" s="1" t="s">
        <v>70</v>
      </c>
      <c r="RF3" s="1" t="s">
        <v>70</v>
      </c>
      <c r="RG3" s="1" t="s">
        <v>70</v>
      </c>
      <c r="RH3" s="1" t="s">
        <v>70</v>
      </c>
      <c r="RI3" s="1" t="s">
        <v>70</v>
      </c>
      <c r="RJ3" s="1" t="s">
        <v>70</v>
      </c>
      <c r="RK3" s="1" t="s">
        <v>70</v>
      </c>
      <c r="RL3" s="1" t="s">
        <v>70</v>
      </c>
      <c r="RM3" s="1" t="s">
        <v>70</v>
      </c>
      <c r="RN3" s="1" t="s">
        <v>70</v>
      </c>
      <c r="RO3" s="1" t="s">
        <v>70</v>
      </c>
      <c r="RP3" s="1" t="s">
        <v>70</v>
      </c>
      <c r="RQ3" s="1" t="s">
        <v>70</v>
      </c>
      <c r="RR3" s="1" t="s">
        <v>1</v>
      </c>
      <c r="RS3" s="1" t="s">
        <v>70</v>
      </c>
      <c r="RT3" s="1" t="s">
        <v>70</v>
      </c>
      <c r="RU3" s="1" t="s">
        <v>70</v>
      </c>
      <c r="RV3" s="1" t="s">
        <v>70</v>
      </c>
      <c r="RW3" s="1" t="s">
        <v>179</v>
      </c>
      <c r="RX3" s="1" t="s">
        <v>1</v>
      </c>
      <c r="RY3" s="1" t="s">
        <v>1</v>
      </c>
      <c r="RZ3" s="1" t="s">
        <v>1</v>
      </c>
      <c r="SA3" s="1" t="s">
        <v>1</v>
      </c>
      <c r="SB3" s="1" t="s">
        <v>1</v>
      </c>
      <c r="SC3" s="1" t="s">
        <v>1</v>
      </c>
      <c r="SD3" s="1" t="s">
        <v>70</v>
      </c>
      <c r="SE3" s="1" t="s">
        <v>0</v>
      </c>
      <c r="SF3" s="1" t="s">
        <v>183</v>
      </c>
      <c r="SG3" s="1" t="s">
        <v>1</v>
      </c>
      <c r="SH3" s="1" t="s">
        <v>1</v>
      </c>
      <c r="SI3" s="1" t="s">
        <v>1</v>
      </c>
      <c r="SJ3" s="1" t="s">
        <v>70</v>
      </c>
      <c r="SK3" s="1" t="s">
        <v>0</v>
      </c>
      <c r="SL3" s="1" t="s">
        <v>0</v>
      </c>
      <c r="SM3" s="1" t="s">
        <v>1</v>
      </c>
      <c r="SN3" s="1" t="s">
        <v>0</v>
      </c>
      <c r="SO3" s="1" t="s">
        <v>0</v>
      </c>
      <c r="SP3" s="1" t="s">
        <v>0</v>
      </c>
      <c r="SQ3" s="1" t="s">
        <v>0</v>
      </c>
      <c r="SR3" s="1" t="s">
        <v>0</v>
      </c>
      <c r="SS3" s="1" t="s">
        <v>0</v>
      </c>
      <c r="ST3" s="1" t="s">
        <v>0</v>
      </c>
      <c r="SU3" s="1" t="s">
        <v>0</v>
      </c>
      <c r="SV3" s="1" t="s">
        <v>0</v>
      </c>
      <c r="SW3" s="1" t="s">
        <v>0</v>
      </c>
      <c r="SX3" s="1" t="s">
        <v>0</v>
      </c>
      <c r="SY3" s="1" t="s">
        <v>0</v>
      </c>
      <c r="SZ3" s="1" t="s">
        <v>0</v>
      </c>
      <c r="TA3" s="1" t="s">
        <v>0</v>
      </c>
      <c r="TB3" s="1" t="s">
        <v>0</v>
      </c>
      <c r="TC3" s="1" t="s">
        <v>0</v>
      </c>
      <c r="TD3" s="1" t="s">
        <v>0</v>
      </c>
      <c r="TE3" s="1" t="s">
        <v>0</v>
      </c>
      <c r="TF3" s="1" t="s">
        <v>0</v>
      </c>
      <c r="TG3" s="1" t="s">
        <v>0</v>
      </c>
      <c r="TH3" s="1" t="s">
        <v>0</v>
      </c>
      <c r="TI3" s="1" t="s">
        <v>0</v>
      </c>
      <c r="TJ3" s="1" t="s">
        <v>0</v>
      </c>
      <c r="TK3" s="1" t="s">
        <v>0</v>
      </c>
      <c r="TL3" s="1" t="s">
        <v>0</v>
      </c>
      <c r="TM3" s="1" t="s">
        <v>0</v>
      </c>
      <c r="TN3" s="1" t="s">
        <v>0</v>
      </c>
      <c r="TO3" s="1" t="s">
        <v>0</v>
      </c>
      <c r="TP3" s="1" t="s">
        <v>0</v>
      </c>
      <c r="TQ3" s="1" t="s">
        <v>0</v>
      </c>
      <c r="TR3" s="1" t="s">
        <v>0</v>
      </c>
      <c r="TS3" s="1" t="s">
        <v>0</v>
      </c>
      <c r="TT3" s="1" t="s">
        <v>0</v>
      </c>
      <c r="TU3" s="1" t="s">
        <v>0</v>
      </c>
      <c r="TV3" s="1" t="s">
        <v>0</v>
      </c>
      <c r="TW3" s="1" t="s">
        <v>0</v>
      </c>
      <c r="TX3" s="1" t="s">
        <v>0</v>
      </c>
      <c r="TY3" s="1" t="s">
        <v>0</v>
      </c>
      <c r="TZ3" s="1" t="s">
        <v>0</v>
      </c>
      <c r="UA3" s="1" t="s">
        <v>0</v>
      </c>
      <c r="UB3" s="1" t="s">
        <v>0</v>
      </c>
      <c r="UC3" s="1" t="s">
        <v>0</v>
      </c>
      <c r="UD3" s="1" t="s">
        <v>0</v>
      </c>
      <c r="UE3" s="1" t="s">
        <v>0</v>
      </c>
      <c r="UF3" s="1" t="s">
        <v>0</v>
      </c>
      <c r="UG3" s="1" t="s">
        <v>0</v>
      </c>
      <c r="UH3" s="1" t="s">
        <v>0</v>
      </c>
      <c r="UI3" s="1" t="s">
        <v>0</v>
      </c>
      <c r="UJ3" s="1" t="s">
        <v>0</v>
      </c>
      <c r="UK3" s="1" t="s">
        <v>0</v>
      </c>
      <c r="UL3" s="1" t="s">
        <v>0</v>
      </c>
      <c r="UM3" s="1" t="s">
        <v>0</v>
      </c>
      <c r="UN3" s="1" t="s">
        <v>0</v>
      </c>
      <c r="UO3" s="1" t="s">
        <v>0</v>
      </c>
      <c r="UP3" s="1" t="s">
        <v>0</v>
      </c>
      <c r="UQ3" s="1" t="s">
        <v>0</v>
      </c>
      <c r="UR3" s="1" t="s">
        <v>0</v>
      </c>
      <c r="US3" s="1" t="s">
        <v>0</v>
      </c>
      <c r="UT3" s="1" t="s">
        <v>0</v>
      </c>
      <c r="UU3" s="1" t="s">
        <v>0</v>
      </c>
      <c r="UV3" s="1" t="s">
        <v>0</v>
      </c>
      <c r="UW3" s="1" t="s">
        <v>0</v>
      </c>
      <c r="UX3" s="1" t="s">
        <v>0</v>
      </c>
      <c r="UY3" s="1" t="s">
        <v>0</v>
      </c>
      <c r="UZ3" s="1" t="s">
        <v>0</v>
      </c>
      <c r="VA3" s="1" t="s">
        <v>0</v>
      </c>
      <c r="VB3" s="1" t="s">
        <v>0</v>
      </c>
      <c r="VC3" s="1" t="s">
        <v>0</v>
      </c>
      <c r="VD3" s="1" t="s">
        <v>0</v>
      </c>
      <c r="VE3" s="1" t="s">
        <v>0</v>
      </c>
      <c r="VF3" s="1" t="s">
        <v>0</v>
      </c>
      <c r="VG3" s="1" t="s">
        <v>0</v>
      </c>
      <c r="VH3" s="1" t="s">
        <v>0</v>
      </c>
      <c r="VI3" s="1" t="s">
        <v>0</v>
      </c>
      <c r="VJ3" s="1" t="s">
        <v>0</v>
      </c>
      <c r="VK3" s="1" t="s">
        <v>0</v>
      </c>
      <c r="VL3" s="1" t="s">
        <v>0</v>
      </c>
      <c r="VM3" s="1" t="s">
        <v>0</v>
      </c>
      <c r="VN3" s="1" t="s">
        <v>0</v>
      </c>
      <c r="VO3" s="1" t="s">
        <v>0</v>
      </c>
      <c r="VP3" s="1" t="s">
        <v>0</v>
      </c>
      <c r="VQ3" s="1" t="s">
        <v>0</v>
      </c>
      <c r="VR3" s="1" t="s">
        <v>0</v>
      </c>
      <c r="VS3" s="1" t="s">
        <v>0</v>
      </c>
      <c r="VT3" s="1" t="s">
        <v>0</v>
      </c>
      <c r="VU3" s="1" t="s">
        <v>0</v>
      </c>
      <c r="VV3" s="1" t="s">
        <v>0</v>
      </c>
      <c r="VW3" s="1" t="s">
        <v>0</v>
      </c>
      <c r="VX3" s="1" t="s">
        <v>0</v>
      </c>
      <c r="VY3" s="1" t="s">
        <v>0</v>
      </c>
      <c r="VZ3" s="1" t="s">
        <v>0</v>
      </c>
      <c r="WA3" s="1" t="s">
        <v>0</v>
      </c>
      <c r="WB3" s="1" t="s">
        <v>0</v>
      </c>
      <c r="WC3" s="1" t="s">
        <v>0</v>
      </c>
      <c r="WD3" s="1" t="s">
        <v>0</v>
      </c>
      <c r="WE3" s="1" t="s">
        <v>0</v>
      </c>
      <c r="WF3" s="1" t="s">
        <v>0</v>
      </c>
      <c r="WG3" s="1" t="s">
        <v>0</v>
      </c>
      <c r="WH3" s="1" t="s">
        <v>179</v>
      </c>
      <c r="WI3" s="1" t="s">
        <v>179</v>
      </c>
      <c r="WJ3" s="1" t="s">
        <v>0</v>
      </c>
      <c r="WK3" s="1" t="s">
        <v>0</v>
      </c>
      <c r="WL3" s="1" t="s">
        <v>0</v>
      </c>
      <c r="WM3" s="1" t="s">
        <v>0</v>
      </c>
      <c r="WN3" s="1" t="s">
        <v>0</v>
      </c>
      <c r="WO3" s="1" t="s">
        <v>0</v>
      </c>
      <c r="WP3" s="1" t="s">
        <v>0</v>
      </c>
      <c r="WQ3" s="1" t="s">
        <v>0</v>
      </c>
      <c r="WR3" s="1" t="s">
        <v>0</v>
      </c>
      <c r="WS3" s="1" t="s">
        <v>0</v>
      </c>
      <c r="WT3" s="1" t="s">
        <v>0</v>
      </c>
      <c r="WU3" s="1" t="s">
        <v>0</v>
      </c>
      <c r="WV3" s="1" t="s">
        <v>0</v>
      </c>
      <c r="WW3" s="1" t="s">
        <v>0</v>
      </c>
      <c r="WX3" s="1" t="s">
        <v>0</v>
      </c>
      <c r="WY3" s="1" t="s">
        <v>172</v>
      </c>
      <c r="WZ3" s="1" t="s">
        <v>179</v>
      </c>
      <c r="XA3" s="1" t="s">
        <v>1</v>
      </c>
      <c r="XB3" s="1" t="s">
        <v>1</v>
      </c>
      <c r="XC3" s="1" t="s">
        <v>1</v>
      </c>
      <c r="XD3" s="1" t="s">
        <v>0</v>
      </c>
      <c r="XE3" s="1" t="s">
        <v>1</v>
      </c>
      <c r="XF3" s="1" t="s">
        <v>1</v>
      </c>
      <c r="XG3" s="1" t="s">
        <v>1</v>
      </c>
      <c r="XH3" s="1" t="s">
        <v>1</v>
      </c>
      <c r="XI3" s="1" t="s">
        <v>1</v>
      </c>
      <c r="XJ3" s="1" t="s">
        <v>1</v>
      </c>
      <c r="XK3" s="1" t="s">
        <v>0</v>
      </c>
      <c r="XL3" s="1" t="s">
        <v>0</v>
      </c>
      <c r="XM3" s="1" t="s">
        <v>70</v>
      </c>
      <c r="XN3" s="47" t="s">
        <v>0</v>
      </c>
      <c r="XO3" s="14" t="s">
        <v>305</v>
      </c>
      <c r="XP3" s="14" t="s">
        <v>305</v>
      </c>
      <c r="XQ3" s="14" t="s">
        <v>305</v>
      </c>
      <c r="XR3" s="47" t="s">
        <v>1</v>
      </c>
      <c r="XS3" s="47" t="s">
        <v>1</v>
      </c>
      <c r="XT3" s="47" t="s">
        <v>1</v>
      </c>
      <c r="XU3" s="47" t="s">
        <v>1</v>
      </c>
      <c r="XV3" s="47" t="s">
        <v>1</v>
      </c>
      <c r="XW3" s="1" t="s">
        <v>1</v>
      </c>
      <c r="XX3" s="1" t="s">
        <v>0</v>
      </c>
      <c r="XY3" s="1" t="s">
        <v>183</v>
      </c>
      <c r="XZ3" s="1" t="s">
        <v>183</v>
      </c>
      <c r="YA3" s="1" t="s">
        <v>183</v>
      </c>
      <c r="YB3" s="1" t="s">
        <v>183</v>
      </c>
      <c r="YC3" s="47" t="s">
        <v>54</v>
      </c>
    </row>
    <row r="4" spans="1:656" x14ac:dyDescent="0.3">
      <c r="F4" s="10" t="s">
        <v>2955</v>
      </c>
      <c r="G4" s="1" t="e">
        <f>VLOOKUP('CBS Matrix 1'!G2, 'Carbon Asset Database'!$M:$Q,7, FALSE)</f>
        <v>#REF!</v>
      </c>
      <c r="H4" s="1" t="e">
        <f>VLOOKUP('CBS Matrix 1'!H2, 'Carbon Asset Database'!$M:$Q,7, FALSE)</f>
        <v>#REF!</v>
      </c>
      <c r="I4" s="1" t="e">
        <f>VLOOKUP('CBS Matrix 1'!I2, 'Carbon Asset Database'!$M:$Q,7, FALSE)</f>
        <v>#REF!</v>
      </c>
      <c r="J4" s="1" t="e">
        <f>VLOOKUP('CBS Matrix 1'!J2, 'Carbon Asset Database'!$M:$Q,7, FALSE)</f>
        <v>#REF!</v>
      </c>
      <c r="K4" s="1" t="e">
        <f>VLOOKUP('CBS Matrix 1'!K2, 'Carbon Asset Database'!$M:$Q,7, FALSE)</f>
        <v>#REF!</v>
      </c>
      <c r="L4" s="1" t="e">
        <f>VLOOKUP('CBS Matrix 1'!L2, 'Carbon Asset Database'!$M:$Q,7, FALSE)</f>
        <v>#REF!</v>
      </c>
      <c r="M4" s="1" t="e">
        <f>VLOOKUP('CBS Matrix 1'!M2, 'Carbon Asset Database'!$M:$Q,7, FALSE)</f>
        <v>#REF!</v>
      </c>
      <c r="N4" s="1" t="e">
        <f>VLOOKUP('CBS Matrix 1'!N2, 'Carbon Asset Database'!$M:$Q,7, FALSE)</f>
        <v>#REF!</v>
      </c>
      <c r="O4" s="1" t="e">
        <f>VLOOKUP('CBS Matrix 1'!O2, 'Carbon Asset Database'!$M:$Q,7, FALSE)</f>
        <v>#REF!</v>
      </c>
      <c r="P4" s="1" t="e">
        <f>VLOOKUP('CBS Matrix 1'!P2, 'Carbon Asset Database'!$M:$Q,7, FALSE)</f>
        <v>#REF!</v>
      </c>
      <c r="Q4" s="1" t="e">
        <f>VLOOKUP('CBS Matrix 1'!Q2, 'Carbon Asset Database'!$M:$Q,7, FALSE)</f>
        <v>#REF!</v>
      </c>
      <c r="R4" s="1" t="e">
        <f>VLOOKUP('CBS Matrix 1'!R2, 'Carbon Asset Database'!$M:$Q,7, FALSE)</f>
        <v>#REF!</v>
      </c>
      <c r="S4" s="1" t="e">
        <f>VLOOKUP('CBS Matrix 1'!S2, 'Carbon Asset Database'!$M:$Q,7, FALSE)</f>
        <v>#REF!</v>
      </c>
      <c r="T4" s="1" t="e">
        <f>VLOOKUP('CBS Matrix 1'!T2, 'Carbon Asset Database'!$M:$Q,7, FALSE)</f>
        <v>#REF!</v>
      </c>
      <c r="U4" s="1" t="e">
        <f>VLOOKUP('CBS Matrix 1'!U2, 'Carbon Asset Database'!$M:$Q,7, FALSE)</f>
        <v>#REF!</v>
      </c>
      <c r="V4" s="1" t="e">
        <f>VLOOKUP('CBS Matrix 1'!V2, 'Carbon Asset Database'!$M:$Q,7, FALSE)</f>
        <v>#REF!</v>
      </c>
      <c r="W4" s="1" t="e">
        <f>VLOOKUP('CBS Matrix 1'!W2, 'Carbon Asset Database'!$M:$Q,7, FALSE)</f>
        <v>#REF!</v>
      </c>
      <c r="X4" s="1" t="e">
        <f>VLOOKUP('CBS Matrix 1'!X2, 'Carbon Asset Database'!$M:$Q,7, FALSE)</f>
        <v>#REF!</v>
      </c>
      <c r="Y4" s="1" t="e">
        <f>VLOOKUP('CBS Matrix 1'!Y2, 'Carbon Asset Database'!$M:$Q,7, FALSE)</f>
        <v>#REF!</v>
      </c>
      <c r="Z4" s="1" t="e">
        <f>VLOOKUP('CBS Matrix 1'!Z2, 'Carbon Asset Database'!$M:$Q,7, FALSE)</f>
        <v>#REF!</v>
      </c>
      <c r="AA4" s="1" t="e">
        <f>VLOOKUP('CBS Matrix 1'!AA2, 'Carbon Asset Database'!$M:$Q,7, FALSE)</f>
        <v>#REF!</v>
      </c>
      <c r="AB4" s="1" t="e">
        <f>VLOOKUP('CBS Matrix 1'!AB2, 'Carbon Asset Database'!$M:$Q,7, FALSE)</f>
        <v>#REF!</v>
      </c>
      <c r="AC4" s="1" t="e">
        <f>VLOOKUP('CBS Matrix 1'!AC2, 'Carbon Asset Database'!$M:$Q,7, FALSE)</f>
        <v>#REF!</v>
      </c>
      <c r="AD4" s="1" t="e">
        <f>VLOOKUP('CBS Matrix 1'!AD2, 'Carbon Asset Database'!$M:$Q,7, FALSE)</f>
        <v>#REF!</v>
      </c>
      <c r="AE4" s="1" t="e">
        <f>VLOOKUP('CBS Matrix 1'!AE2, 'Carbon Asset Database'!$M:$Q,7, FALSE)</f>
        <v>#REF!</v>
      </c>
      <c r="AF4" s="1" t="e">
        <f>VLOOKUP('CBS Matrix 1'!AF2, 'Carbon Asset Database'!$M:$Q,7, FALSE)</f>
        <v>#REF!</v>
      </c>
      <c r="AG4" s="1" t="e">
        <f>VLOOKUP('CBS Matrix 1'!AG2, 'Carbon Asset Database'!$M:$Q,7, FALSE)</f>
        <v>#REF!</v>
      </c>
      <c r="AH4" s="1" t="e">
        <f>VLOOKUP('CBS Matrix 1'!AH2, 'Carbon Asset Database'!$M:$Q,7, FALSE)</f>
        <v>#REF!</v>
      </c>
      <c r="AI4" s="1" t="e">
        <f>VLOOKUP('CBS Matrix 1'!AI2, 'Carbon Asset Database'!$M:$Q,7, FALSE)</f>
        <v>#REF!</v>
      </c>
      <c r="AJ4" s="1" t="e">
        <f>VLOOKUP('CBS Matrix 1'!AJ2, 'Carbon Asset Database'!$M:$Q,7, FALSE)</f>
        <v>#REF!</v>
      </c>
      <c r="AK4" s="1" t="e">
        <f>VLOOKUP('CBS Matrix 1'!AK2, 'Carbon Asset Database'!$M:$Q,7, FALSE)</f>
        <v>#REF!</v>
      </c>
      <c r="AL4" s="1" t="e">
        <f>VLOOKUP('CBS Matrix 1'!AL2, 'Carbon Asset Database'!$M:$Q,7, FALSE)</f>
        <v>#REF!</v>
      </c>
      <c r="AM4" s="1" t="e">
        <f>VLOOKUP('CBS Matrix 1'!AM2, 'Carbon Asset Database'!$M:$Q,7, FALSE)</f>
        <v>#REF!</v>
      </c>
      <c r="AN4" s="1" t="e">
        <f>VLOOKUP('CBS Matrix 1'!AN2, 'Carbon Asset Database'!$M:$Q,7, FALSE)</f>
        <v>#REF!</v>
      </c>
      <c r="AO4" s="1" t="e">
        <f>VLOOKUP('CBS Matrix 1'!AO2, 'Carbon Asset Database'!$M:$Q,7, FALSE)</f>
        <v>#REF!</v>
      </c>
      <c r="AP4" s="1" t="e">
        <f>VLOOKUP('CBS Matrix 1'!AP2, 'Carbon Asset Database'!$M:$Q,7, FALSE)</f>
        <v>#REF!</v>
      </c>
      <c r="AQ4" s="1" t="e">
        <f>VLOOKUP('CBS Matrix 1'!AQ2, 'Carbon Asset Database'!$M:$Q,7, FALSE)</f>
        <v>#REF!</v>
      </c>
      <c r="AR4" s="1" t="e">
        <f>VLOOKUP('CBS Matrix 1'!AR2, 'Carbon Asset Database'!$M:$Q,7, FALSE)</f>
        <v>#REF!</v>
      </c>
      <c r="AS4" s="1" t="e">
        <f>VLOOKUP('CBS Matrix 1'!AS2, 'Carbon Asset Database'!$M:$Q,7, FALSE)</f>
        <v>#REF!</v>
      </c>
      <c r="AT4" s="1" t="e">
        <f>VLOOKUP('CBS Matrix 1'!AT2, 'Carbon Asset Database'!$M:$Q,7, FALSE)</f>
        <v>#REF!</v>
      </c>
      <c r="AU4" s="1" t="e">
        <f>VLOOKUP('CBS Matrix 1'!AU2, 'Carbon Asset Database'!$M:$Q,7, FALSE)</f>
        <v>#REF!</v>
      </c>
      <c r="AV4" s="1" t="e">
        <f>VLOOKUP('CBS Matrix 1'!AV2, 'Carbon Asset Database'!$M:$Q,7, FALSE)</f>
        <v>#REF!</v>
      </c>
      <c r="AW4" s="1" t="e">
        <f>VLOOKUP('CBS Matrix 1'!AW2, 'Carbon Asset Database'!$M:$Q,7, FALSE)</f>
        <v>#REF!</v>
      </c>
      <c r="AX4" s="1" t="e">
        <f>VLOOKUP('CBS Matrix 1'!AX2, 'Carbon Asset Database'!$M:$Q,7, FALSE)</f>
        <v>#REF!</v>
      </c>
      <c r="AY4" s="1" t="e">
        <f>VLOOKUP('CBS Matrix 1'!AY2, 'Carbon Asset Database'!$M:$Q,7, FALSE)</f>
        <v>#REF!</v>
      </c>
      <c r="AZ4" s="1" t="e">
        <f>VLOOKUP('CBS Matrix 1'!AZ2, 'Carbon Asset Database'!$M:$Q,7, FALSE)</f>
        <v>#N/A</v>
      </c>
      <c r="BA4" s="1" t="e">
        <f>VLOOKUP('CBS Matrix 1'!BA2, 'Carbon Asset Database'!$M:$Q,7, FALSE)</f>
        <v>#REF!</v>
      </c>
      <c r="BB4" s="1" t="e">
        <f>VLOOKUP('CBS Matrix 1'!BB2, 'Carbon Asset Database'!$M:$Q,7, FALSE)</f>
        <v>#REF!</v>
      </c>
      <c r="BC4" s="1" t="e">
        <f>VLOOKUP('CBS Matrix 1'!BC2, 'Carbon Asset Database'!$M:$Q,7, FALSE)</f>
        <v>#REF!</v>
      </c>
      <c r="BD4" s="1" t="e">
        <f>VLOOKUP('CBS Matrix 1'!BD2, 'Carbon Asset Database'!$M:$Q,7, FALSE)</f>
        <v>#REF!</v>
      </c>
      <c r="BE4" s="1" t="e">
        <f>VLOOKUP('CBS Matrix 1'!BE2, 'Carbon Asset Database'!$M:$Q,7, FALSE)</f>
        <v>#REF!</v>
      </c>
      <c r="BF4" s="1" t="e">
        <f>VLOOKUP('CBS Matrix 1'!BF2, 'Carbon Asset Database'!$M:$Q,7, FALSE)</f>
        <v>#REF!</v>
      </c>
      <c r="BG4" s="1" t="e">
        <f>VLOOKUP('CBS Matrix 1'!BG2, 'Carbon Asset Database'!$M:$Q,7, FALSE)</f>
        <v>#REF!</v>
      </c>
      <c r="BH4" s="1" t="e">
        <f>VLOOKUP('CBS Matrix 1'!BH2, 'Carbon Asset Database'!$M:$Q,7, FALSE)</f>
        <v>#REF!</v>
      </c>
      <c r="BI4" s="1" t="e">
        <f>VLOOKUP('CBS Matrix 1'!BI2, 'Carbon Asset Database'!$M:$Q,7, FALSE)</f>
        <v>#REF!</v>
      </c>
      <c r="BJ4" s="1" t="e">
        <f>VLOOKUP('CBS Matrix 1'!BJ2, 'Carbon Asset Database'!$M:$Q,7, FALSE)</f>
        <v>#REF!</v>
      </c>
      <c r="BK4" s="1" t="e">
        <f>VLOOKUP('CBS Matrix 1'!BK2, 'Carbon Asset Database'!$M:$Q,7, FALSE)</f>
        <v>#REF!</v>
      </c>
      <c r="BL4" s="1" t="e">
        <f>VLOOKUP('CBS Matrix 1'!BL2, 'Carbon Asset Database'!$M:$Q,7, FALSE)</f>
        <v>#REF!</v>
      </c>
      <c r="BM4" s="1" t="e">
        <f>VLOOKUP('CBS Matrix 1'!BM2, 'Carbon Asset Database'!$M:$Q,7, FALSE)</f>
        <v>#REF!</v>
      </c>
      <c r="BN4" s="1" t="e">
        <f>VLOOKUP('CBS Matrix 1'!BN2, 'Carbon Asset Database'!$M:$Q,7, FALSE)</f>
        <v>#REF!</v>
      </c>
      <c r="BO4" s="1" t="e">
        <f>VLOOKUP('CBS Matrix 1'!BO2, 'Carbon Asset Database'!$M:$Q,7, FALSE)</f>
        <v>#REF!</v>
      </c>
      <c r="BP4" s="1" t="e">
        <f>VLOOKUP('CBS Matrix 1'!BP2, 'Carbon Asset Database'!$M:$Q,7, FALSE)</f>
        <v>#REF!</v>
      </c>
      <c r="BQ4" s="1" t="e">
        <f>VLOOKUP('CBS Matrix 1'!BQ2, 'Carbon Asset Database'!$M:$Q,7, FALSE)</f>
        <v>#REF!</v>
      </c>
      <c r="BR4" s="1" t="e">
        <f>VLOOKUP('CBS Matrix 1'!BR2, 'Carbon Asset Database'!$M:$Q,7, FALSE)</f>
        <v>#REF!</v>
      </c>
      <c r="BS4" s="1" t="e">
        <f>VLOOKUP('CBS Matrix 1'!BS2, 'Carbon Asset Database'!$M:$Q,7, FALSE)</f>
        <v>#N/A</v>
      </c>
      <c r="BT4" s="1" t="e">
        <f>VLOOKUP('CBS Matrix 1'!BT2, 'Carbon Asset Database'!$M:$Q,7, FALSE)</f>
        <v>#REF!</v>
      </c>
      <c r="BU4" s="1" t="e">
        <f>VLOOKUP('CBS Matrix 1'!BU2, 'Carbon Asset Database'!$M:$Q,7, FALSE)</f>
        <v>#REF!</v>
      </c>
      <c r="BV4" s="1" t="e">
        <f>VLOOKUP('CBS Matrix 1'!BV2, 'Carbon Asset Database'!$M:$Q,7, FALSE)</f>
        <v>#REF!</v>
      </c>
      <c r="BW4" s="1" t="e">
        <f>VLOOKUP('CBS Matrix 1'!BW2, 'Carbon Asset Database'!$M:$Q,7, FALSE)</f>
        <v>#REF!</v>
      </c>
      <c r="BX4" s="1" t="e">
        <f>VLOOKUP('CBS Matrix 1'!BX2, 'Carbon Asset Database'!$M:$Q,7, FALSE)</f>
        <v>#REF!</v>
      </c>
      <c r="BY4" s="1" t="e">
        <f>VLOOKUP('CBS Matrix 1'!BY2, 'Carbon Asset Database'!$M:$Q,7, FALSE)</f>
        <v>#REF!</v>
      </c>
      <c r="BZ4" s="1" t="e">
        <f>VLOOKUP('CBS Matrix 1'!BZ2, 'Carbon Asset Database'!$M:$Q,7, FALSE)</f>
        <v>#REF!</v>
      </c>
      <c r="CA4" s="1" t="e">
        <f>VLOOKUP('CBS Matrix 1'!CA2, 'Carbon Asset Database'!$M:$Q,7, FALSE)</f>
        <v>#REF!</v>
      </c>
      <c r="CB4" s="1" t="e">
        <f>VLOOKUP('CBS Matrix 1'!CB2, 'Carbon Asset Database'!$M:$Q,7, FALSE)</f>
        <v>#REF!</v>
      </c>
      <c r="CC4" s="1" t="e">
        <f>VLOOKUP('CBS Matrix 1'!CC2, 'Carbon Asset Database'!$M:$Q,7, FALSE)</f>
        <v>#REF!</v>
      </c>
      <c r="CD4" s="1" t="e">
        <f>VLOOKUP('CBS Matrix 1'!CD2, 'Carbon Asset Database'!$M:$Q,7, FALSE)</f>
        <v>#N/A</v>
      </c>
      <c r="CE4" s="1" t="e">
        <f>VLOOKUP('CBS Matrix 1'!CE2, 'Carbon Asset Database'!$M:$Q,7, FALSE)</f>
        <v>#REF!</v>
      </c>
      <c r="CF4" s="1" t="e">
        <f>VLOOKUP('CBS Matrix 1'!CF2, 'Carbon Asset Database'!$M:$Q,7, FALSE)</f>
        <v>#REF!</v>
      </c>
      <c r="CG4" s="1" t="e">
        <f>VLOOKUP('CBS Matrix 1'!CG2, 'Carbon Asset Database'!$M:$Q,7, FALSE)</f>
        <v>#REF!</v>
      </c>
      <c r="CH4" s="1" t="e">
        <f>VLOOKUP('CBS Matrix 1'!CH2, 'Carbon Asset Database'!$M:$Q,7, FALSE)</f>
        <v>#REF!</v>
      </c>
      <c r="CI4" s="1" t="e">
        <f>VLOOKUP('CBS Matrix 1'!CI2, 'Carbon Asset Database'!$M:$Q,7, FALSE)</f>
        <v>#REF!</v>
      </c>
      <c r="CJ4" s="1" t="e">
        <f>VLOOKUP('CBS Matrix 1'!CJ2, 'Carbon Asset Database'!$M:$Q,7, FALSE)</f>
        <v>#REF!</v>
      </c>
      <c r="CK4" s="1" t="e">
        <f>VLOOKUP('CBS Matrix 1'!CK2, 'Carbon Asset Database'!$M:$Q,7, FALSE)</f>
        <v>#REF!</v>
      </c>
      <c r="CL4" s="1" t="e">
        <f>VLOOKUP('CBS Matrix 1'!CL2, 'Carbon Asset Database'!$M:$Q,7, FALSE)</f>
        <v>#N/A</v>
      </c>
      <c r="CM4" s="1" t="e">
        <f>VLOOKUP('CBS Matrix 1'!CM2, 'Carbon Asset Database'!$M:$Q,7, FALSE)</f>
        <v>#REF!</v>
      </c>
      <c r="CN4" s="1" t="e">
        <f>VLOOKUP('CBS Matrix 1'!CN2, 'Carbon Asset Database'!$M:$Q,7, FALSE)</f>
        <v>#REF!</v>
      </c>
      <c r="CO4" s="1" t="e">
        <f>VLOOKUP('CBS Matrix 1'!CO2, 'Carbon Asset Database'!$M:$Q,7, FALSE)</f>
        <v>#REF!</v>
      </c>
      <c r="CP4" s="1" t="e">
        <f>VLOOKUP('CBS Matrix 1'!CP2, 'Carbon Asset Database'!$M:$Q,7, FALSE)</f>
        <v>#N/A</v>
      </c>
      <c r="CQ4" s="1" t="e">
        <f>VLOOKUP('CBS Matrix 1'!CQ2, 'Carbon Asset Database'!$M:$Q,7, FALSE)</f>
        <v>#REF!</v>
      </c>
      <c r="CR4" s="1" t="e">
        <f>VLOOKUP('CBS Matrix 1'!CR2, 'Carbon Asset Database'!$M:$Q,7, FALSE)</f>
        <v>#REF!</v>
      </c>
      <c r="CS4" s="1" t="e">
        <f>VLOOKUP('CBS Matrix 1'!CS2, 'Carbon Asset Database'!$M:$Q,7, FALSE)</f>
        <v>#REF!</v>
      </c>
      <c r="CT4" s="1" t="e">
        <f>VLOOKUP('CBS Matrix 1'!CT2, 'Carbon Asset Database'!$M:$Q,7, FALSE)</f>
        <v>#REF!</v>
      </c>
      <c r="CU4" s="1" t="e">
        <f>VLOOKUP('CBS Matrix 1'!CU2, 'Carbon Asset Database'!$M:$Q,7, FALSE)</f>
        <v>#REF!</v>
      </c>
      <c r="CV4" s="1" t="e">
        <f>VLOOKUP('CBS Matrix 1'!CV2, 'Carbon Asset Database'!$M:$Q,7, FALSE)</f>
        <v>#REF!</v>
      </c>
      <c r="CW4" s="1" t="e">
        <f>VLOOKUP('CBS Matrix 1'!CW2, 'Carbon Asset Database'!$M:$Q,7, FALSE)</f>
        <v>#REF!</v>
      </c>
      <c r="CX4" s="1" t="e">
        <f>VLOOKUP('CBS Matrix 1'!CX2, 'Carbon Asset Database'!$M:$Q,7, FALSE)</f>
        <v>#REF!</v>
      </c>
      <c r="CY4" s="1" t="e">
        <f>VLOOKUP('CBS Matrix 1'!CY2, 'Carbon Asset Database'!$M:$Q,7, FALSE)</f>
        <v>#REF!</v>
      </c>
      <c r="CZ4" s="1" t="e">
        <f>VLOOKUP('CBS Matrix 1'!CZ2, 'Carbon Asset Database'!$M:$Q,7, FALSE)</f>
        <v>#REF!</v>
      </c>
      <c r="DA4" s="1" t="e">
        <f>VLOOKUP('CBS Matrix 1'!DA2, 'Carbon Asset Database'!$M:$Q,7, FALSE)</f>
        <v>#REF!</v>
      </c>
      <c r="DB4" s="1" t="e">
        <f>VLOOKUP('CBS Matrix 1'!DB2, 'Carbon Asset Database'!$M:$Q,7, FALSE)</f>
        <v>#REF!</v>
      </c>
      <c r="DC4" s="1" t="e">
        <f>VLOOKUP('CBS Matrix 1'!DC2, 'Carbon Asset Database'!$M:$Q,7, FALSE)</f>
        <v>#REF!</v>
      </c>
      <c r="DD4" s="1" t="e">
        <f>VLOOKUP('CBS Matrix 1'!DD2, 'Carbon Asset Database'!$M:$Q,7, FALSE)</f>
        <v>#REF!</v>
      </c>
      <c r="DE4" s="1" t="e">
        <f>VLOOKUP('CBS Matrix 1'!DE2, 'Carbon Asset Database'!$M:$Q,7, FALSE)</f>
        <v>#REF!</v>
      </c>
      <c r="DF4" s="1" t="e">
        <f>VLOOKUP('CBS Matrix 1'!DF2, 'Carbon Asset Database'!$M:$Q,7, FALSE)</f>
        <v>#REF!</v>
      </c>
      <c r="DG4" s="1" t="e">
        <f>VLOOKUP('CBS Matrix 1'!DG2, 'Carbon Asset Database'!$M:$Q,7, FALSE)</f>
        <v>#REF!</v>
      </c>
      <c r="DH4" s="1" t="e">
        <f>VLOOKUP('CBS Matrix 1'!DH2, 'Carbon Asset Database'!$M:$Q,7, FALSE)</f>
        <v>#REF!</v>
      </c>
      <c r="DI4" s="1" t="e">
        <f>VLOOKUP('CBS Matrix 1'!DI2, 'Carbon Asset Database'!$M:$Q,7, FALSE)</f>
        <v>#REF!</v>
      </c>
      <c r="DJ4" s="1" t="e">
        <f>VLOOKUP('CBS Matrix 1'!DJ2, 'Carbon Asset Database'!$M:$Q,7, FALSE)</f>
        <v>#REF!</v>
      </c>
      <c r="DK4" s="1" t="e">
        <f>VLOOKUP('CBS Matrix 1'!DK2, 'Carbon Asset Database'!$M:$Q,7, FALSE)</f>
        <v>#REF!</v>
      </c>
      <c r="DL4" s="1" t="e">
        <f>VLOOKUP('CBS Matrix 1'!DL2, 'Carbon Asset Database'!$M:$Q,7, FALSE)</f>
        <v>#REF!</v>
      </c>
      <c r="DM4" s="1" t="e">
        <f>VLOOKUP('CBS Matrix 1'!DM2, 'Carbon Asset Database'!$M:$Q,7, FALSE)</f>
        <v>#REF!</v>
      </c>
      <c r="DN4" s="1" t="e">
        <f>VLOOKUP('CBS Matrix 1'!DN2, 'Carbon Asset Database'!$M:$Q,7, FALSE)</f>
        <v>#REF!</v>
      </c>
      <c r="DO4" s="1" t="e">
        <f>VLOOKUP('CBS Matrix 1'!DO2, 'Carbon Asset Database'!$M:$Q,7, FALSE)</f>
        <v>#REF!</v>
      </c>
      <c r="DP4" s="1" t="e">
        <f>VLOOKUP('CBS Matrix 1'!DP2, 'Carbon Asset Database'!$M:$Q,7, FALSE)</f>
        <v>#REF!</v>
      </c>
      <c r="DQ4" s="1" t="e">
        <f>VLOOKUP('CBS Matrix 1'!DQ2, 'Carbon Asset Database'!$M:$Q,7, FALSE)</f>
        <v>#REF!</v>
      </c>
      <c r="DR4" s="1" t="e">
        <f>VLOOKUP('CBS Matrix 1'!DR2, 'Carbon Asset Database'!$M:$Q,7, FALSE)</f>
        <v>#REF!</v>
      </c>
      <c r="DS4" s="1" t="e">
        <f>VLOOKUP('CBS Matrix 1'!DS2, 'Carbon Asset Database'!$M:$Q,7, FALSE)</f>
        <v>#REF!</v>
      </c>
      <c r="DT4" s="1" t="e">
        <f>VLOOKUP('CBS Matrix 1'!DT2, 'Carbon Asset Database'!$M:$Q,7, FALSE)</f>
        <v>#REF!</v>
      </c>
      <c r="DU4" s="1" t="e">
        <f>VLOOKUP('CBS Matrix 1'!DU2, 'Carbon Asset Database'!$M:$Q,7, FALSE)</f>
        <v>#REF!</v>
      </c>
      <c r="DV4" s="1" t="e">
        <f>VLOOKUP('CBS Matrix 1'!DV2, 'Carbon Asset Database'!$M:$Q,7, FALSE)</f>
        <v>#REF!</v>
      </c>
      <c r="DW4" s="1" t="e">
        <f>VLOOKUP('CBS Matrix 1'!DW2, 'Carbon Asset Database'!$M:$Q,7, FALSE)</f>
        <v>#REF!</v>
      </c>
      <c r="DX4" s="1" t="e">
        <f>VLOOKUP('CBS Matrix 1'!DX2, 'Carbon Asset Database'!$M:$Q,7, FALSE)</f>
        <v>#REF!</v>
      </c>
      <c r="DY4" s="1" t="e">
        <f>VLOOKUP('CBS Matrix 1'!DY2, 'Carbon Asset Database'!$M:$Q,7, FALSE)</f>
        <v>#N/A</v>
      </c>
      <c r="DZ4" s="1" t="e">
        <f>VLOOKUP('CBS Matrix 1'!DZ2, 'Carbon Asset Database'!$M:$Q,7, FALSE)</f>
        <v>#REF!</v>
      </c>
      <c r="EA4" s="1" t="e">
        <f>VLOOKUP('CBS Matrix 1'!EA2, 'Carbon Asset Database'!$M:$Q,7, FALSE)</f>
        <v>#REF!</v>
      </c>
      <c r="EB4" s="1" t="e">
        <f>VLOOKUP('CBS Matrix 1'!EB2, 'Carbon Asset Database'!$M:$Q,7, FALSE)</f>
        <v>#REF!</v>
      </c>
      <c r="EC4" s="1" t="e">
        <f>VLOOKUP('CBS Matrix 1'!EC2, 'Carbon Asset Database'!$M:$Q,7, FALSE)</f>
        <v>#REF!</v>
      </c>
      <c r="ED4" s="1" t="e">
        <f>VLOOKUP('CBS Matrix 1'!ED2, 'Carbon Asset Database'!$M:$Q,7, FALSE)</f>
        <v>#REF!</v>
      </c>
      <c r="EE4" s="1" t="e">
        <f>VLOOKUP('CBS Matrix 1'!EE2, 'Carbon Asset Database'!$M:$Q,7, FALSE)</f>
        <v>#REF!</v>
      </c>
      <c r="EF4" s="1" t="e">
        <f>VLOOKUP('CBS Matrix 1'!EF2, 'Carbon Asset Database'!$M:$Q,7, FALSE)</f>
        <v>#REF!</v>
      </c>
      <c r="EG4" s="1" t="e">
        <f>VLOOKUP('CBS Matrix 1'!EG2, 'Carbon Asset Database'!$M:$Q,7, FALSE)</f>
        <v>#REF!</v>
      </c>
      <c r="EH4" s="1" t="e">
        <f>VLOOKUP('CBS Matrix 1'!EH2, 'Carbon Asset Database'!$M:$Q,7, FALSE)</f>
        <v>#REF!</v>
      </c>
      <c r="EI4" s="1" t="e">
        <f>VLOOKUP('CBS Matrix 1'!EI2, 'Carbon Asset Database'!$M:$Q,7, FALSE)</f>
        <v>#REF!</v>
      </c>
      <c r="EJ4" s="1" t="e">
        <f>VLOOKUP('CBS Matrix 1'!EJ2, 'Carbon Asset Database'!$M:$Q,7, FALSE)</f>
        <v>#REF!</v>
      </c>
      <c r="EK4" s="1" t="e">
        <f>VLOOKUP('CBS Matrix 1'!EK2, 'Carbon Asset Database'!$M:$Q,7, FALSE)</f>
        <v>#REF!</v>
      </c>
      <c r="EL4" s="1" t="e">
        <f>VLOOKUP('CBS Matrix 1'!EL2, 'Carbon Asset Database'!$M:$Q,7, FALSE)</f>
        <v>#REF!</v>
      </c>
      <c r="EM4" s="1" t="e">
        <f>VLOOKUP('CBS Matrix 1'!EM2, 'Carbon Asset Database'!$M:$Q,7, FALSE)</f>
        <v>#REF!</v>
      </c>
      <c r="EN4" s="1" t="e">
        <f>VLOOKUP('CBS Matrix 1'!EN2, 'Carbon Asset Database'!$M:$Q,7, FALSE)</f>
        <v>#REF!</v>
      </c>
      <c r="EO4" s="1" t="e">
        <f>VLOOKUP('CBS Matrix 1'!EO2, 'Carbon Asset Database'!$M:$Q,7, FALSE)</f>
        <v>#REF!</v>
      </c>
      <c r="EP4" s="1" t="e">
        <f>VLOOKUP('CBS Matrix 1'!EP2, 'Carbon Asset Database'!$M:$Q,7, FALSE)</f>
        <v>#REF!</v>
      </c>
      <c r="EQ4" s="1" t="e">
        <f>VLOOKUP('CBS Matrix 1'!EQ2, 'Carbon Asset Database'!$M:$Q,7, FALSE)</f>
        <v>#REF!</v>
      </c>
      <c r="ER4" s="1" t="e">
        <f>VLOOKUP('CBS Matrix 1'!ER2, 'Carbon Asset Database'!$M:$Q,7, FALSE)</f>
        <v>#REF!</v>
      </c>
      <c r="ES4" s="1" t="e">
        <f>VLOOKUP('CBS Matrix 1'!ES2, 'Carbon Asset Database'!$M:$Q,7, FALSE)</f>
        <v>#REF!</v>
      </c>
      <c r="ET4" s="1" t="e">
        <f>VLOOKUP('CBS Matrix 1'!ET2, 'Carbon Asset Database'!$M:$Q,7, FALSE)</f>
        <v>#REF!</v>
      </c>
      <c r="EU4" s="1" t="e">
        <f>VLOOKUP('CBS Matrix 1'!EU2, 'Carbon Asset Database'!$M:$Q,7, FALSE)</f>
        <v>#REF!</v>
      </c>
      <c r="EV4" s="1" t="e">
        <f>VLOOKUP('CBS Matrix 1'!EV2, 'Carbon Asset Database'!$M:$Q,7, FALSE)</f>
        <v>#REF!</v>
      </c>
      <c r="EW4" s="1" t="e">
        <f>VLOOKUP('CBS Matrix 1'!EW2, 'Carbon Asset Database'!$M:$Q,7, FALSE)</f>
        <v>#REF!</v>
      </c>
      <c r="EX4" s="1" t="e">
        <f>VLOOKUP('CBS Matrix 1'!EX2, 'Carbon Asset Database'!$M:$Q,7, FALSE)</f>
        <v>#REF!</v>
      </c>
      <c r="EY4" s="1" t="e">
        <f>VLOOKUP('CBS Matrix 1'!EY2, 'Carbon Asset Database'!$M:$Q,7, FALSE)</f>
        <v>#REF!</v>
      </c>
      <c r="EZ4" s="1" t="e">
        <f>VLOOKUP('CBS Matrix 1'!EZ2, 'Carbon Asset Database'!$M:$Q,7, FALSE)</f>
        <v>#REF!</v>
      </c>
      <c r="FA4" s="1" t="e">
        <f>VLOOKUP('CBS Matrix 1'!FA2, 'Carbon Asset Database'!$M:$Q,7, FALSE)</f>
        <v>#REF!</v>
      </c>
      <c r="FB4" s="1" t="e">
        <f>VLOOKUP('CBS Matrix 1'!FB2, 'Carbon Asset Database'!$M:$Q,7, FALSE)</f>
        <v>#REF!</v>
      </c>
      <c r="FC4" s="1" t="e">
        <f>VLOOKUP('CBS Matrix 1'!FC2, 'Carbon Asset Database'!$M:$Q,7, FALSE)</f>
        <v>#N/A</v>
      </c>
      <c r="FD4" s="1" t="e">
        <f>VLOOKUP('CBS Matrix 1'!FD2, 'Carbon Asset Database'!$M:$Q,7, FALSE)</f>
        <v>#N/A</v>
      </c>
      <c r="FE4" s="1" t="e">
        <f>VLOOKUP('CBS Matrix 1'!FE2, 'Carbon Asset Database'!$M:$Q,7, FALSE)</f>
        <v>#N/A</v>
      </c>
      <c r="FF4" s="1" t="e">
        <f>VLOOKUP('CBS Matrix 1'!FF2, 'Carbon Asset Database'!$M:$Q,7, FALSE)</f>
        <v>#N/A</v>
      </c>
      <c r="FG4" s="1" t="e">
        <f>VLOOKUP('CBS Matrix 1'!FG2, 'Carbon Asset Database'!$M:$Q,7, FALSE)</f>
        <v>#N/A</v>
      </c>
      <c r="FH4" s="1" t="e">
        <f>VLOOKUP('CBS Matrix 1'!FH2, 'Carbon Asset Database'!$M:$Q,7, FALSE)</f>
        <v>#REF!</v>
      </c>
      <c r="FI4" s="1" t="e">
        <f>VLOOKUP('CBS Matrix 1'!FI2, 'Carbon Asset Database'!$M:$Q,7, FALSE)</f>
        <v>#REF!</v>
      </c>
      <c r="FJ4" s="1" t="e">
        <f>VLOOKUP('CBS Matrix 1'!FJ2, 'Carbon Asset Database'!$M:$Q,7, FALSE)</f>
        <v>#REF!</v>
      </c>
      <c r="FK4" s="1" t="e">
        <f>VLOOKUP('CBS Matrix 1'!FK2, 'Carbon Asset Database'!$M:$Q,7, FALSE)</f>
        <v>#REF!</v>
      </c>
      <c r="FL4" s="1" t="e">
        <f>VLOOKUP('CBS Matrix 1'!FL2, 'Carbon Asset Database'!$M:$Q,7, FALSE)</f>
        <v>#REF!</v>
      </c>
      <c r="FM4" s="1" t="e">
        <f>VLOOKUP('CBS Matrix 1'!FM2, 'Carbon Asset Database'!$M:$Q,7, FALSE)</f>
        <v>#REF!</v>
      </c>
      <c r="FN4" s="1" t="e">
        <f>VLOOKUP('CBS Matrix 1'!FN2, 'Carbon Asset Database'!$M:$Q,7, FALSE)</f>
        <v>#REF!</v>
      </c>
      <c r="FO4" s="1" t="e">
        <f>VLOOKUP('CBS Matrix 1'!FO2, 'Carbon Asset Database'!$M:$Q,7, FALSE)</f>
        <v>#REF!</v>
      </c>
      <c r="FP4" s="1" t="e">
        <f>VLOOKUP('CBS Matrix 1'!FP2, 'Carbon Asset Database'!$M:$Q,7, FALSE)</f>
        <v>#REF!</v>
      </c>
      <c r="FQ4" s="1" t="e">
        <f>VLOOKUP('CBS Matrix 1'!FQ2, 'Carbon Asset Database'!$M:$Q,7, FALSE)</f>
        <v>#REF!</v>
      </c>
      <c r="FR4" s="1" t="e">
        <f>VLOOKUP('CBS Matrix 1'!FR2, 'Carbon Asset Database'!$M:$Q,7, FALSE)</f>
        <v>#REF!</v>
      </c>
      <c r="FS4" s="1" t="e">
        <f>VLOOKUP('CBS Matrix 1'!FS2, 'Carbon Asset Database'!$M:$Q,7, FALSE)</f>
        <v>#REF!</v>
      </c>
      <c r="FT4" s="1" t="e">
        <f>VLOOKUP('CBS Matrix 1'!FT2, 'Carbon Asset Database'!$M:$Q,7, FALSE)</f>
        <v>#REF!</v>
      </c>
      <c r="FU4" s="1" t="e">
        <f>VLOOKUP('CBS Matrix 1'!FU2, 'Carbon Asset Database'!$M:$Q,7, FALSE)</f>
        <v>#REF!</v>
      </c>
      <c r="FV4" s="1" t="e">
        <f>VLOOKUP('CBS Matrix 1'!FV2, 'Carbon Asset Database'!$M:$Q,7, FALSE)</f>
        <v>#REF!</v>
      </c>
      <c r="FW4" s="1" t="e">
        <f>VLOOKUP('CBS Matrix 1'!FW2, 'Carbon Asset Database'!$M:$Q,7, FALSE)</f>
        <v>#REF!</v>
      </c>
      <c r="FX4" s="1" t="e">
        <f>VLOOKUP('CBS Matrix 1'!FX2, 'Carbon Asset Database'!$M:$Q,7, FALSE)</f>
        <v>#REF!</v>
      </c>
      <c r="FY4" s="1" t="e">
        <f>VLOOKUP('CBS Matrix 1'!FY2, 'Carbon Asset Database'!$M:$Q,7, FALSE)</f>
        <v>#REF!</v>
      </c>
      <c r="FZ4" s="1" t="e">
        <f>VLOOKUP('CBS Matrix 1'!FZ2, 'Carbon Asset Database'!$M:$Q,7, FALSE)</f>
        <v>#REF!</v>
      </c>
      <c r="GA4" s="1" t="e">
        <f>VLOOKUP('CBS Matrix 1'!GA2, 'Carbon Asset Database'!$M:$Q,7, FALSE)</f>
        <v>#REF!</v>
      </c>
      <c r="GB4" s="1" t="e">
        <f>VLOOKUP('CBS Matrix 1'!GB2, 'Carbon Asset Database'!$M:$Q,7, FALSE)</f>
        <v>#REF!</v>
      </c>
      <c r="GC4" s="1" t="e">
        <f>VLOOKUP('CBS Matrix 1'!GC2, 'Carbon Asset Database'!$M:$Q,7, FALSE)</f>
        <v>#REF!</v>
      </c>
      <c r="GD4" s="1" t="e">
        <f>VLOOKUP('CBS Matrix 1'!GD2, 'Carbon Asset Database'!$M:$Q,7, FALSE)</f>
        <v>#REF!</v>
      </c>
      <c r="GE4" s="1" t="e">
        <f>VLOOKUP('CBS Matrix 1'!GE2, 'Carbon Asset Database'!$M:$Q,7, FALSE)</f>
        <v>#REF!</v>
      </c>
      <c r="GF4" s="1" t="e">
        <f>VLOOKUP('CBS Matrix 1'!GF2, 'Carbon Asset Database'!$M:$Q,7, FALSE)</f>
        <v>#REF!</v>
      </c>
      <c r="GG4" s="1" t="e">
        <f>VLOOKUP('CBS Matrix 1'!GG2, 'Carbon Asset Database'!$M:$Q,7, FALSE)</f>
        <v>#REF!</v>
      </c>
      <c r="GH4" s="1" t="e">
        <f>VLOOKUP('CBS Matrix 1'!GH2, 'Carbon Asset Database'!$M:$Q,7, FALSE)</f>
        <v>#REF!</v>
      </c>
      <c r="GI4" s="1" t="e">
        <f>VLOOKUP('CBS Matrix 1'!GI2, 'Carbon Asset Database'!$M:$Q,7, FALSE)</f>
        <v>#REF!</v>
      </c>
      <c r="GJ4" s="1" t="e">
        <f>VLOOKUP('CBS Matrix 1'!GJ2, 'Carbon Asset Database'!$M:$Q,7, FALSE)</f>
        <v>#REF!</v>
      </c>
      <c r="GK4" s="1" t="e">
        <f>VLOOKUP('CBS Matrix 1'!GK2, 'Carbon Asset Database'!$M:$Q,7, FALSE)</f>
        <v>#REF!</v>
      </c>
      <c r="GL4" s="1" t="e">
        <f>VLOOKUP('CBS Matrix 1'!GL2, 'Carbon Asset Database'!$M:$Q,7, FALSE)</f>
        <v>#REF!</v>
      </c>
      <c r="GM4" s="1" t="e">
        <f>VLOOKUP('CBS Matrix 1'!GM2, 'Carbon Asset Database'!$M:$Q,7, FALSE)</f>
        <v>#REF!</v>
      </c>
      <c r="GN4" s="1" t="e">
        <f>VLOOKUP('CBS Matrix 1'!GN2, 'Carbon Asset Database'!$M:$Q,7, FALSE)</f>
        <v>#REF!</v>
      </c>
      <c r="GO4" s="1" t="e">
        <f>VLOOKUP('CBS Matrix 1'!GO2, 'Carbon Asset Database'!$M:$Q,7, FALSE)</f>
        <v>#REF!</v>
      </c>
      <c r="GP4" s="1" t="e">
        <f>VLOOKUP('CBS Matrix 1'!GP2, 'Carbon Asset Database'!$M:$Q,7, FALSE)</f>
        <v>#REF!</v>
      </c>
      <c r="GQ4" s="1" t="e">
        <f>VLOOKUP('CBS Matrix 1'!GQ2, 'Carbon Asset Database'!$M:$Q,7, FALSE)</f>
        <v>#REF!</v>
      </c>
      <c r="GR4" s="1" t="e">
        <f>VLOOKUP('CBS Matrix 1'!GR2, 'Carbon Asset Database'!$M:$Q,7, FALSE)</f>
        <v>#REF!</v>
      </c>
      <c r="GS4" s="1" t="e">
        <f>VLOOKUP('CBS Matrix 1'!GS2, 'Carbon Asset Database'!$M:$Q,7, FALSE)</f>
        <v>#REF!</v>
      </c>
      <c r="GT4" s="1" t="e">
        <f>VLOOKUP('CBS Matrix 1'!GT2, 'Carbon Asset Database'!$M:$Q,7, FALSE)</f>
        <v>#REF!</v>
      </c>
      <c r="GU4" s="1" t="e">
        <f>VLOOKUP('CBS Matrix 1'!GU2, 'Carbon Asset Database'!$M:$Q,7, FALSE)</f>
        <v>#REF!</v>
      </c>
      <c r="GV4" s="1" t="e">
        <f>VLOOKUP('CBS Matrix 1'!GV2, 'Carbon Asset Database'!$M:$Q,7, FALSE)</f>
        <v>#REF!</v>
      </c>
      <c r="GW4" s="1" t="e">
        <f>VLOOKUP('CBS Matrix 1'!GW2, 'Carbon Asset Database'!$M:$Q,7, FALSE)</f>
        <v>#REF!</v>
      </c>
      <c r="GX4" s="1" t="e">
        <f>VLOOKUP('CBS Matrix 1'!GX2, 'Carbon Asset Database'!$M:$Q,7, FALSE)</f>
        <v>#REF!</v>
      </c>
      <c r="GY4" s="1" t="e">
        <f>VLOOKUP('CBS Matrix 1'!GY2, 'Carbon Asset Database'!$M:$Q,7, FALSE)</f>
        <v>#REF!</v>
      </c>
      <c r="GZ4" s="1" t="e">
        <f>VLOOKUP('CBS Matrix 1'!GZ2, 'Carbon Asset Database'!$M:$Q,7, FALSE)</f>
        <v>#REF!</v>
      </c>
      <c r="HA4" s="1" t="e">
        <f>VLOOKUP('CBS Matrix 1'!HA2, 'Carbon Asset Database'!$M:$Q,7, FALSE)</f>
        <v>#REF!</v>
      </c>
      <c r="HB4" s="1" t="e">
        <f>VLOOKUP('CBS Matrix 1'!HB2, 'Carbon Asset Database'!$M:$Q,7, FALSE)</f>
        <v>#REF!</v>
      </c>
      <c r="HC4" s="1" t="e">
        <f>VLOOKUP('CBS Matrix 1'!HC2, 'Carbon Asset Database'!$M:$Q,7, FALSE)</f>
        <v>#REF!</v>
      </c>
      <c r="HD4" s="1" t="e">
        <f>VLOOKUP('CBS Matrix 1'!HD2, 'Carbon Asset Database'!$M:$Q,7, FALSE)</f>
        <v>#REF!</v>
      </c>
      <c r="HE4" s="1" t="e">
        <f>VLOOKUP('CBS Matrix 1'!HE2, 'Carbon Asset Database'!$M:$Q,7, FALSE)</f>
        <v>#REF!</v>
      </c>
      <c r="HF4" s="1" t="e">
        <f>VLOOKUP('CBS Matrix 1'!HF2, 'Carbon Asset Database'!$M:$Q,7, FALSE)</f>
        <v>#REF!</v>
      </c>
      <c r="HG4" s="1" t="e">
        <f>VLOOKUP('CBS Matrix 1'!HG2, 'Carbon Asset Database'!$M:$Q,7, FALSE)</f>
        <v>#REF!</v>
      </c>
      <c r="HH4" s="1" t="e">
        <f>VLOOKUP('CBS Matrix 1'!HH2, 'Carbon Asset Database'!$M:$Q,7, FALSE)</f>
        <v>#REF!</v>
      </c>
      <c r="HI4" s="1" t="e">
        <f>VLOOKUP('CBS Matrix 1'!HI2, 'Carbon Asset Database'!$M:$Q,7, FALSE)</f>
        <v>#REF!</v>
      </c>
      <c r="HJ4" s="1" t="e">
        <f>VLOOKUP('CBS Matrix 1'!HJ2, 'Carbon Asset Database'!$M:$Q,7, FALSE)</f>
        <v>#REF!</v>
      </c>
      <c r="HK4" s="1" t="e">
        <f>VLOOKUP('CBS Matrix 1'!HK2, 'Carbon Asset Database'!$M:$Q,7, FALSE)</f>
        <v>#REF!</v>
      </c>
      <c r="HL4" s="1" t="e">
        <f>VLOOKUP('CBS Matrix 1'!HL2, 'Carbon Asset Database'!$M:$Q,7, FALSE)</f>
        <v>#REF!</v>
      </c>
      <c r="HM4" s="1" t="e">
        <f>VLOOKUP('CBS Matrix 1'!HM2, 'Carbon Asset Database'!$M:$Q,7, FALSE)</f>
        <v>#REF!</v>
      </c>
      <c r="HN4" s="1" t="e">
        <f>VLOOKUP('CBS Matrix 1'!HN2, 'Carbon Asset Database'!$M:$Q,7, FALSE)</f>
        <v>#REF!</v>
      </c>
      <c r="HO4" s="1" t="e">
        <f>VLOOKUP('CBS Matrix 1'!HO2, 'Carbon Asset Database'!$M:$Q,7, FALSE)</f>
        <v>#REF!</v>
      </c>
      <c r="HP4" s="1" t="e">
        <f>VLOOKUP('CBS Matrix 1'!HP2, 'Carbon Asset Database'!$M:$Q,7, FALSE)</f>
        <v>#REF!</v>
      </c>
      <c r="HQ4" s="1" t="e">
        <f>VLOOKUP('CBS Matrix 1'!HQ2, 'Carbon Asset Database'!$M:$Q,7, FALSE)</f>
        <v>#REF!</v>
      </c>
      <c r="HR4" s="1" t="e">
        <f>VLOOKUP('CBS Matrix 1'!HR2, 'Carbon Asset Database'!$M:$Q,7, FALSE)</f>
        <v>#REF!</v>
      </c>
      <c r="HS4" s="1" t="e">
        <f>VLOOKUP('CBS Matrix 1'!HS2, 'Carbon Asset Database'!$M:$Q,7, FALSE)</f>
        <v>#REF!</v>
      </c>
      <c r="HT4" s="1" t="e">
        <f>VLOOKUP('CBS Matrix 1'!HT2, 'Carbon Asset Database'!$M:$Q,7, FALSE)</f>
        <v>#REF!</v>
      </c>
      <c r="HU4" s="1" t="e">
        <f>VLOOKUP('CBS Matrix 1'!HU2, 'Carbon Asset Database'!$M:$Q,7, FALSE)</f>
        <v>#REF!</v>
      </c>
      <c r="HV4" s="1" t="e">
        <f>VLOOKUP('CBS Matrix 1'!HV2, 'Carbon Asset Database'!$M:$Q,7, FALSE)</f>
        <v>#REF!</v>
      </c>
      <c r="HW4" s="1" t="e">
        <f>VLOOKUP('CBS Matrix 1'!HW2, 'Carbon Asset Database'!$M:$Q,7, FALSE)</f>
        <v>#REF!</v>
      </c>
      <c r="HX4" s="1" t="e">
        <f>VLOOKUP('CBS Matrix 1'!HX2, 'Carbon Asset Database'!$M:$Q,7, FALSE)</f>
        <v>#REF!</v>
      </c>
      <c r="HY4" s="1" t="e">
        <f>VLOOKUP('CBS Matrix 1'!HY2, 'Carbon Asset Database'!$M:$Q,7, FALSE)</f>
        <v>#REF!</v>
      </c>
      <c r="HZ4" s="1" t="e">
        <f>VLOOKUP('CBS Matrix 1'!HZ2, 'Carbon Asset Database'!$M:$Q,7, FALSE)</f>
        <v>#REF!</v>
      </c>
      <c r="IA4" s="1" t="e">
        <f>VLOOKUP('CBS Matrix 1'!IA2, 'Carbon Asset Database'!$M:$Q,7, FALSE)</f>
        <v>#REF!</v>
      </c>
      <c r="IB4" s="1" t="e">
        <f>VLOOKUP('CBS Matrix 1'!IB2, 'Carbon Asset Database'!$M:$Q,7, FALSE)</f>
        <v>#REF!</v>
      </c>
      <c r="IC4" s="1" t="e">
        <f>VLOOKUP('CBS Matrix 1'!IC2, 'Carbon Asset Database'!$M:$Q,7, FALSE)</f>
        <v>#REF!</v>
      </c>
      <c r="ID4" s="1" t="e">
        <f>VLOOKUP('CBS Matrix 1'!ID2, 'Carbon Asset Database'!$M:$Q,7, FALSE)</f>
        <v>#REF!</v>
      </c>
      <c r="IE4" s="1" t="e">
        <f>VLOOKUP('CBS Matrix 1'!IE2, 'Carbon Asset Database'!$M:$Q,7, FALSE)</f>
        <v>#REF!</v>
      </c>
      <c r="IF4" s="1" t="e">
        <f>VLOOKUP('CBS Matrix 1'!IF2, 'Carbon Asset Database'!$M:$Q,7, FALSE)</f>
        <v>#REF!</v>
      </c>
      <c r="IG4" s="1" t="e">
        <f>VLOOKUP('CBS Matrix 1'!IG2, 'Carbon Asset Database'!$M:$Q,7, FALSE)</f>
        <v>#REF!</v>
      </c>
      <c r="IH4" s="1" t="e">
        <f>VLOOKUP('CBS Matrix 1'!IH2, 'Carbon Asset Database'!$M:$Q,7, FALSE)</f>
        <v>#REF!</v>
      </c>
      <c r="II4" s="1" t="e">
        <f>VLOOKUP('CBS Matrix 1'!II2, 'Carbon Asset Database'!$M:$Q,7, FALSE)</f>
        <v>#REF!</v>
      </c>
      <c r="IJ4" s="1" t="e">
        <f>VLOOKUP('CBS Matrix 1'!IJ2, 'Carbon Asset Database'!$M:$Q,7, FALSE)</f>
        <v>#REF!</v>
      </c>
      <c r="IK4" s="1" t="e">
        <f>VLOOKUP('CBS Matrix 1'!IK2, 'Carbon Asset Database'!$M:$Q,7, FALSE)</f>
        <v>#REF!</v>
      </c>
      <c r="IL4" s="1" t="e">
        <f>VLOOKUP('CBS Matrix 1'!IL2, 'Carbon Asset Database'!$M:$Q,7, FALSE)</f>
        <v>#REF!</v>
      </c>
      <c r="IM4" s="1" t="e">
        <f>VLOOKUP('CBS Matrix 1'!IM2, 'Carbon Asset Database'!$M:$Q,7, FALSE)</f>
        <v>#REF!</v>
      </c>
      <c r="IN4" s="1" t="e">
        <f>VLOOKUP('CBS Matrix 1'!IN2, 'Carbon Asset Database'!$M:$Q,7, FALSE)</f>
        <v>#REF!</v>
      </c>
      <c r="IO4" s="1" t="e">
        <f>VLOOKUP('CBS Matrix 1'!IO2, 'Carbon Asset Database'!$M:$Q,7, FALSE)</f>
        <v>#REF!</v>
      </c>
      <c r="IP4" s="1" t="e">
        <f>VLOOKUP('CBS Matrix 1'!IP2, 'Carbon Asset Database'!$M:$Q,7, FALSE)</f>
        <v>#REF!</v>
      </c>
      <c r="IQ4" s="1" t="e">
        <f>VLOOKUP('CBS Matrix 1'!IQ2, 'Carbon Asset Database'!$M:$Q,7, FALSE)</f>
        <v>#REF!</v>
      </c>
      <c r="IR4" s="1" t="e">
        <f>VLOOKUP('CBS Matrix 1'!IR2, 'Carbon Asset Database'!$M:$Q,7, FALSE)</f>
        <v>#REF!</v>
      </c>
      <c r="IS4" s="1" t="e">
        <f>VLOOKUP('CBS Matrix 1'!IS2, 'Carbon Asset Database'!$M:$Q,7, FALSE)</f>
        <v>#REF!</v>
      </c>
      <c r="IT4" s="1" t="e">
        <f>VLOOKUP('CBS Matrix 1'!IT2, 'Carbon Asset Database'!$M:$Q,7, FALSE)</f>
        <v>#REF!</v>
      </c>
      <c r="IU4" s="1" t="e">
        <f>VLOOKUP('CBS Matrix 1'!IU2, 'Carbon Asset Database'!$M:$Q,7, FALSE)</f>
        <v>#REF!</v>
      </c>
      <c r="IV4" s="1" t="e">
        <f>VLOOKUP('CBS Matrix 1'!IV2, 'Carbon Asset Database'!$M:$Q,7, FALSE)</f>
        <v>#REF!</v>
      </c>
      <c r="IW4" s="1" t="e">
        <f>VLOOKUP('CBS Matrix 1'!IW2, 'Carbon Asset Database'!$M:$Q,7, FALSE)</f>
        <v>#REF!</v>
      </c>
      <c r="IX4" s="1" t="e">
        <f>VLOOKUP('CBS Matrix 1'!IX2, 'Carbon Asset Database'!$M:$Q,7, FALSE)</f>
        <v>#REF!</v>
      </c>
      <c r="IY4" s="1" t="e">
        <f>VLOOKUP('CBS Matrix 1'!IY2, 'Carbon Asset Database'!$M:$Q,7, FALSE)</f>
        <v>#REF!</v>
      </c>
      <c r="IZ4" s="1" t="e">
        <f>VLOOKUP('CBS Matrix 1'!IZ2, 'Carbon Asset Database'!$M:$Q,7, FALSE)</f>
        <v>#REF!</v>
      </c>
      <c r="JA4" s="1" t="e">
        <f>VLOOKUP('CBS Matrix 1'!JA2, 'Carbon Asset Database'!$M:$Q,7, FALSE)</f>
        <v>#REF!</v>
      </c>
      <c r="JB4" s="1" t="e">
        <f>VLOOKUP('CBS Matrix 1'!JB2, 'Carbon Asset Database'!$M:$Q,7, FALSE)</f>
        <v>#REF!</v>
      </c>
      <c r="JC4" s="1" t="e">
        <f>VLOOKUP('CBS Matrix 1'!JC2, 'Carbon Asset Database'!$M:$Q,7, FALSE)</f>
        <v>#REF!</v>
      </c>
      <c r="JD4" s="1" t="e">
        <f>VLOOKUP('CBS Matrix 1'!JD2, 'Carbon Asset Database'!$M:$Q,7, FALSE)</f>
        <v>#REF!</v>
      </c>
      <c r="JE4" s="1" t="e">
        <f>VLOOKUP('CBS Matrix 1'!JE2, 'Carbon Asset Database'!$M:$Q,7, FALSE)</f>
        <v>#REF!</v>
      </c>
      <c r="JF4" s="1" t="e">
        <f>VLOOKUP('CBS Matrix 1'!JF2, 'Carbon Asset Database'!$M:$Q,7, FALSE)</f>
        <v>#REF!</v>
      </c>
      <c r="JG4" s="1" t="e">
        <f>VLOOKUP('CBS Matrix 1'!JG2, 'Carbon Asset Database'!$M:$Q,7, FALSE)</f>
        <v>#REF!</v>
      </c>
      <c r="JH4" s="1" t="e">
        <f>VLOOKUP('CBS Matrix 1'!JH2, 'Carbon Asset Database'!$M:$Q,7, FALSE)</f>
        <v>#REF!</v>
      </c>
      <c r="JI4" s="1" t="e">
        <f>VLOOKUP('CBS Matrix 1'!JI2, 'Carbon Asset Database'!$M:$Q,7, FALSE)</f>
        <v>#REF!</v>
      </c>
      <c r="JJ4" s="1" t="e">
        <f>VLOOKUP('CBS Matrix 1'!JJ2, 'Carbon Asset Database'!$M:$Q,7, FALSE)</f>
        <v>#REF!</v>
      </c>
      <c r="JK4" s="1" t="e">
        <f>VLOOKUP('CBS Matrix 1'!JK2, 'Carbon Asset Database'!$M:$Q,7, FALSE)</f>
        <v>#REF!</v>
      </c>
      <c r="JL4" s="1" t="e">
        <f>VLOOKUP('CBS Matrix 1'!JL2, 'Carbon Asset Database'!$M:$Q,7, FALSE)</f>
        <v>#REF!</v>
      </c>
      <c r="JM4" s="1" t="e">
        <f>VLOOKUP('CBS Matrix 1'!JM2, 'Carbon Asset Database'!$M:$Q,7, FALSE)</f>
        <v>#REF!</v>
      </c>
      <c r="JN4" s="1" t="e">
        <f>VLOOKUP('CBS Matrix 1'!JN2, 'Carbon Asset Database'!$M:$Q,7, FALSE)</f>
        <v>#REF!</v>
      </c>
      <c r="JO4" s="1" t="e">
        <f>VLOOKUP('CBS Matrix 1'!JO2, 'Carbon Asset Database'!$M:$Q,7, FALSE)</f>
        <v>#REF!</v>
      </c>
      <c r="JP4" s="1" t="e">
        <f>VLOOKUP('CBS Matrix 1'!JP2, 'Carbon Asset Database'!$M:$Q,7, FALSE)</f>
        <v>#REF!</v>
      </c>
      <c r="JQ4" s="1" t="e">
        <f>VLOOKUP('CBS Matrix 1'!JQ2, 'Carbon Asset Database'!$M:$Q,7, FALSE)</f>
        <v>#REF!</v>
      </c>
      <c r="JR4" s="1" t="e">
        <f>VLOOKUP('CBS Matrix 1'!JR2, 'Carbon Asset Database'!$M:$Q,7, FALSE)</f>
        <v>#REF!</v>
      </c>
      <c r="JS4" s="1" t="e">
        <f>VLOOKUP('CBS Matrix 1'!JS2, 'Carbon Asset Database'!$M:$Q,7, FALSE)</f>
        <v>#REF!</v>
      </c>
      <c r="JT4" s="1" t="e">
        <f>VLOOKUP('CBS Matrix 1'!JT2, 'Carbon Asset Database'!$M:$Q,7, FALSE)</f>
        <v>#REF!</v>
      </c>
      <c r="JU4" s="1" t="e">
        <f>VLOOKUP('CBS Matrix 1'!JU2, 'Carbon Asset Database'!$M:$Q,7, FALSE)</f>
        <v>#REF!</v>
      </c>
      <c r="JV4" s="1" t="e">
        <f>VLOOKUP('CBS Matrix 1'!JV2, 'Carbon Asset Database'!$M:$Q,7, FALSE)</f>
        <v>#REF!</v>
      </c>
      <c r="JW4" s="1" t="e">
        <f>VLOOKUP('CBS Matrix 1'!JW2, 'Carbon Asset Database'!$M:$Q,7, FALSE)</f>
        <v>#REF!</v>
      </c>
      <c r="JX4" s="1" t="e">
        <f>VLOOKUP('CBS Matrix 1'!JX2, 'Carbon Asset Database'!$M:$Q,7, FALSE)</f>
        <v>#REF!</v>
      </c>
      <c r="JY4" s="1" t="e">
        <f>VLOOKUP('CBS Matrix 1'!JY2, 'Carbon Asset Database'!$M:$Q,7, FALSE)</f>
        <v>#REF!</v>
      </c>
      <c r="JZ4" s="1" t="e">
        <f>VLOOKUP('CBS Matrix 1'!JZ2, 'Carbon Asset Database'!$M:$Q,7, FALSE)</f>
        <v>#REF!</v>
      </c>
      <c r="KA4" s="1" t="e">
        <f>VLOOKUP('CBS Matrix 1'!KA2, 'Carbon Asset Database'!$M:$Q,7, FALSE)</f>
        <v>#REF!</v>
      </c>
      <c r="KB4" s="1" t="e">
        <f>VLOOKUP('CBS Matrix 1'!KB2, 'Carbon Asset Database'!$M:$Q,7, FALSE)</f>
        <v>#REF!</v>
      </c>
      <c r="KC4" s="1" t="e">
        <f>VLOOKUP('CBS Matrix 1'!KC2, 'Carbon Asset Database'!$M:$Q,7, FALSE)</f>
        <v>#REF!</v>
      </c>
      <c r="KD4" s="1" t="e">
        <f>VLOOKUP('CBS Matrix 1'!KD2, 'Carbon Asset Database'!$M:$Q,7, FALSE)</f>
        <v>#REF!</v>
      </c>
      <c r="KE4" s="1" t="e">
        <f>VLOOKUP('CBS Matrix 1'!KE2, 'Carbon Asset Database'!$M:$Q,7, FALSE)</f>
        <v>#REF!</v>
      </c>
      <c r="KF4" s="1" t="e">
        <f>VLOOKUP('CBS Matrix 1'!KF2, 'Carbon Asset Database'!$M:$Q,7, FALSE)</f>
        <v>#REF!</v>
      </c>
      <c r="KG4" s="1" t="e">
        <f>VLOOKUP('CBS Matrix 1'!KG2, 'Carbon Asset Database'!$M:$Q,7, FALSE)</f>
        <v>#REF!</v>
      </c>
      <c r="KH4" s="1" t="e">
        <f>VLOOKUP('CBS Matrix 1'!KH2, 'Carbon Asset Database'!$M:$Q,7, FALSE)</f>
        <v>#REF!</v>
      </c>
      <c r="KI4" s="1" t="e">
        <f>VLOOKUP('CBS Matrix 1'!KI2, 'Carbon Asset Database'!$M:$Q,7, FALSE)</f>
        <v>#REF!</v>
      </c>
      <c r="KJ4" s="1" t="e">
        <f>VLOOKUP('CBS Matrix 1'!KJ2, 'Carbon Asset Database'!$M:$Q,7, FALSE)</f>
        <v>#REF!</v>
      </c>
      <c r="KK4" s="1" t="e">
        <f>VLOOKUP('CBS Matrix 1'!KK2, 'Carbon Asset Database'!$M:$Q,7, FALSE)</f>
        <v>#REF!</v>
      </c>
      <c r="KL4" s="1" t="e">
        <f>VLOOKUP('CBS Matrix 1'!KL2, 'Carbon Asset Database'!$M:$Q,7, FALSE)</f>
        <v>#REF!</v>
      </c>
      <c r="KM4" s="1" t="e">
        <f>VLOOKUP('CBS Matrix 1'!KM2, 'Carbon Asset Database'!$M:$Q,7, FALSE)</f>
        <v>#REF!</v>
      </c>
      <c r="KN4" s="1" t="e">
        <f>VLOOKUP('CBS Matrix 1'!KN2, 'Carbon Asset Database'!$M:$Q,7, FALSE)</f>
        <v>#REF!</v>
      </c>
      <c r="KO4" s="1" t="e">
        <f>VLOOKUP('CBS Matrix 1'!KO2, 'Carbon Asset Database'!$M:$Q,7, FALSE)</f>
        <v>#REF!</v>
      </c>
      <c r="KP4" s="1" t="e">
        <f>VLOOKUP('CBS Matrix 1'!KP2, 'Carbon Asset Database'!$M:$Q,7, FALSE)</f>
        <v>#REF!</v>
      </c>
      <c r="KQ4" s="1" t="e">
        <f>VLOOKUP('CBS Matrix 1'!KQ2, 'Carbon Asset Database'!$M:$Q,7, FALSE)</f>
        <v>#REF!</v>
      </c>
      <c r="KR4" s="1" t="e">
        <f>VLOOKUP('CBS Matrix 1'!KR2, 'Carbon Asset Database'!$M:$Q,7, FALSE)</f>
        <v>#REF!</v>
      </c>
      <c r="KS4" s="1" t="e">
        <f>VLOOKUP('CBS Matrix 1'!KS2, 'Carbon Asset Database'!$M:$Q,7, FALSE)</f>
        <v>#REF!</v>
      </c>
      <c r="KT4" s="1" t="e">
        <f>VLOOKUP('CBS Matrix 1'!KT2, 'Carbon Asset Database'!$M:$Q,7, FALSE)</f>
        <v>#REF!</v>
      </c>
      <c r="KU4" s="1" t="e">
        <f>VLOOKUP('CBS Matrix 1'!KU2, 'Carbon Asset Database'!$M:$Q,7, FALSE)</f>
        <v>#REF!</v>
      </c>
      <c r="KV4" s="1" t="e">
        <f>VLOOKUP('CBS Matrix 1'!KV2, 'Carbon Asset Database'!$M:$Q,7, FALSE)</f>
        <v>#REF!</v>
      </c>
      <c r="KW4" s="1" t="e">
        <f>VLOOKUP('CBS Matrix 1'!KW2, 'Carbon Asset Database'!$M:$Q,7, FALSE)</f>
        <v>#REF!</v>
      </c>
      <c r="KX4" s="1" t="e">
        <f>VLOOKUP('CBS Matrix 1'!KX2, 'Carbon Asset Database'!$M:$Q,7, FALSE)</f>
        <v>#REF!</v>
      </c>
      <c r="KY4" s="1" t="e">
        <f>VLOOKUP('CBS Matrix 1'!KY2, 'Carbon Asset Database'!$M:$Q,7, FALSE)</f>
        <v>#REF!</v>
      </c>
      <c r="KZ4" s="1" t="e">
        <f>VLOOKUP('CBS Matrix 1'!KZ2, 'Carbon Asset Database'!$M:$Q,7, FALSE)</f>
        <v>#REF!</v>
      </c>
      <c r="LA4" s="1" t="e">
        <f>VLOOKUP('CBS Matrix 1'!LA2, 'Carbon Asset Database'!$M:$Q,7, FALSE)</f>
        <v>#REF!</v>
      </c>
      <c r="LB4" s="1" t="e">
        <f>VLOOKUP('CBS Matrix 1'!LB2, 'Carbon Asset Database'!$M:$Q,7, FALSE)</f>
        <v>#REF!</v>
      </c>
      <c r="LC4" s="1" t="e">
        <f>VLOOKUP('CBS Matrix 1'!LC2, 'Carbon Asset Database'!$M:$Q,7, FALSE)</f>
        <v>#REF!</v>
      </c>
      <c r="LD4" s="1" t="e">
        <f>VLOOKUP('CBS Matrix 1'!LD2, 'Carbon Asset Database'!$M:$Q,7, FALSE)</f>
        <v>#REF!</v>
      </c>
      <c r="LE4" s="1" t="e">
        <f>VLOOKUP('CBS Matrix 1'!LE2, 'Carbon Asset Database'!$M:$Q,7, FALSE)</f>
        <v>#REF!</v>
      </c>
      <c r="LF4" s="1" t="e">
        <f>VLOOKUP('CBS Matrix 1'!LF2, 'Carbon Asset Database'!$M:$Q,7, FALSE)</f>
        <v>#REF!</v>
      </c>
      <c r="LG4" s="1" t="e">
        <f>VLOOKUP('CBS Matrix 1'!LG2, 'Carbon Asset Database'!$M:$Q,7, FALSE)</f>
        <v>#REF!</v>
      </c>
      <c r="LH4" s="1" t="e">
        <f>VLOOKUP('CBS Matrix 1'!LH2, 'Carbon Asset Database'!$M:$Q,7, FALSE)</f>
        <v>#REF!</v>
      </c>
      <c r="LI4" s="1" t="e">
        <f>VLOOKUP('CBS Matrix 1'!LI2, 'Carbon Asset Database'!$M:$Q,7, FALSE)</f>
        <v>#REF!</v>
      </c>
      <c r="LJ4" s="1" t="e">
        <f>VLOOKUP('CBS Matrix 1'!LJ2, 'Carbon Asset Database'!$M:$Q,7, FALSE)</f>
        <v>#REF!</v>
      </c>
      <c r="LK4" s="1" t="e">
        <f>VLOOKUP('CBS Matrix 1'!LK2, 'Carbon Asset Database'!$M:$Q,7, FALSE)</f>
        <v>#REF!</v>
      </c>
      <c r="LL4" s="1" t="e">
        <f>VLOOKUP('CBS Matrix 1'!LL2, 'Carbon Asset Database'!$M:$Q,7, FALSE)</f>
        <v>#REF!</v>
      </c>
      <c r="LM4" s="1" t="e">
        <f>VLOOKUP('CBS Matrix 1'!LM2, 'Carbon Asset Database'!$M:$Q,7, FALSE)</f>
        <v>#REF!</v>
      </c>
      <c r="LN4" s="1" t="e">
        <f>VLOOKUP('CBS Matrix 1'!LN2, 'Carbon Asset Database'!$M:$Q,7, FALSE)</f>
        <v>#REF!</v>
      </c>
      <c r="LO4" s="1" t="e">
        <f>VLOOKUP('CBS Matrix 1'!LO2, 'Carbon Asset Database'!$M:$Q,7, FALSE)</f>
        <v>#REF!</v>
      </c>
      <c r="LP4" s="1" t="e">
        <f>VLOOKUP('CBS Matrix 1'!LP2, 'Carbon Asset Database'!$M:$Q,7, FALSE)</f>
        <v>#REF!</v>
      </c>
      <c r="LQ4" s="1" t="e">
        <f>VLOOKUP('CBS Matrix 1'!LQ2, 'Carbon Asset Database'!$M:$Q,7, FALSE)</f>
        <v>#REF!</v>
      </c>
      <c r="LR4" s="1" t="e">
        <f>VLOOKUP('CBS Matrix 1'!LR2, 'Carbon Asset Database'!$M:$Q,7, FALSE)</f>
        <v>#REF!</v>
      </c>
      <c r="LS4" s="1" t="e">
        <f>VLOOKUP('CBS Matrix 1'!LS2, 'Carbon Asset Database'!$M:$Q,7, FALSE)</f>
        <v>#REF!</v>
      </c>
      <c r="LT4" s="1" t="e">
        <f>VLOOKUP('CBS Matrix 1'!LT2, 'Carbon Asset Database'!$M:$Q,7, FALSE)</f>
        <v>#REF!</v>
      </c>
      <c r="LU4" s="1" t="e">
        <f>VLOOKUP('CBS Matrix 1'!LU2, 'Carbon Asset Database'!$M:$Q,7, FALSE)</f>
        <v>#REF!</v>
      </c>
      <c r="LV4" s="1" t="e">
        <f>VLOOKUP('CBS Matrix 1'!LV2, 'Carbon Asset Database'!$M:$Q,7, FALSE)</f>
        <v>#REF!</v>
      </c>
      <c r="LW4" s="1" t="e">
        <f>VLOOKUP('CBS Matrix 1'!LW2, 'Carbon Asset Database'!$M:$Q,7, FALSE)</f>
        <v>#REF!</v>
      </c>
      <c r="LX4" s="1" t="e">
        <f>VLOOKUP('CBS Matrix 1'!LX2, 'Carbon Asset Database'!$M:$Q,7, FALSE)</f>
        <v>#REF!</v>
      </c>
      <c r="LY4" s="1" t="e">
        <f>VLOOKUP('CBS Matrix 1'!LY2, 'Carbon Asset Database'!$M:$Q,7, FALSE)</f>
        <v>#REF!</v>
      </c>
      <c r="LZ4" s="1" t="e">
        <f>VLOOKUP('CBS Matrix 1'!LZ2, 'Carbon Asset Database'!$M:$Q,7, FALSE)</f>
        <v>#REF!</v>
      </c>
      <c r="MA4" s="1" t="e">
        <f>VLOOKUP('CBS Matrix 1'!MA2, 'Carbon Asset Database'!$M:$Q,7, FALSE)</f>
        <v>#REF!</v>
      </c>
      <c r="MB4" s="1" t="e">
        <f>VLOOKUP('CBS Matrix 1'!MB2, 'Carbon Asset Database'!$M:$Q,7, FALSE)</f>
        <v>#REF!</v>
      </c>
      <c r="MC4" s="1" t="e">
        <f>VLOOKUP('CBS Matrix 1'!MC2, 'Carbon Asset Database'!$M:$Q,7, FALSE)</f>
        <v>#REF!</v>
      </c>
      <c r="MD4" s="1" t="e">
        <f>VLOOKUP('CBS Matrix 1'!MD2, 'Carbon Asset Database'!$M:$Q,7, FALSE)</f>
        <v>#REF!</v>
      </c>
      <c r="ME4" s="1" t="e">
        <f>VLOOKUP('CBS Matrix 1'!ME2, 'Carbon Asset Database'!$M:$Q,7, FALSE)</f>
        <v>#REF!</v>
      </c>
      <c r="MF4" s="1" t="e">
        <f>VLOOKUP('CBS Matrix 1'!MF2, 'Carbon Asset Database'!$M:$Q,7, FALSE)</f>
        <v>#REF!</v>
      </c>
      <c r="MG4" s="1" t="e">
        <f>VLOOKUP('CBS Matrix 1'!MG2, 'Carbon Asset Database'!$M:$Q,7, FALSE)</f>
        <v>#REF!</v>
      </c>
      <c r="MH4" s="1" t="e">
        <f>VLOOKUP('CBS Matrix 1'!MH2, 'Carbon Asset Database'!$M:$Q,7, FALSE)</f>
        <v>#REF!</v>
      </c>
      <c r="MI4" s="1" t="e">
        <f>VLOOKUP('CBS Matrix 1'!MI2, 'Carbon Asset Database'!$M:$Q,7, FALSE)</f>
        <v>#REF!</v>
      </c>
      <c r="MJ4" s="1" t="e">
        <f>VLOOKUP('CBS Matrix 1'!MJ2, 'Carbon Asset Database'!$M:$Q,7, FALSE)</f>
        <v>#REF!</v>
      </c>
      <c r="MK4" s="1" t="e">
        <f>VLOOKUP('CBS Matrix 1'!MK2, 'Carbon Asset Database'!$M:$Q,7, FALSE)</f>
        <v>#REF!</v>
      </c>
      <c r="ML4" s="1" t="e">
        <f>VLOOKUP('CBS Matrix 1'!ML2, 'Carbon Asset Database'!$M:$Q,7, FALSE)</f>
        <v>#REF!</v>
      </c>
      <c r="MM4" s="1" t="e">
        <f>VLOOKUP('CBS Matrix 1'!MM2, 'Carbon Asset Database'!$M:$Q,7, FALSE)</f>
        <v>#REF!</v>
      </c>
      <c r="MN4" s="1" t="e">
        <f>VLOOKUP('CBS Matrix 1'!MN2, 'Carbon Asset Database'!$M:$Q,7, FALSE)</f>
        <v>#REF!</v>
      </c>
      <c r="MO4" s="1" t="e">
        <f>VLOOKUP('CBS Matrix 1'!MO2, 'Carbon Asset Database'!$M:$Q,7, FALSE)</f>
        <v>#REF!</v>
      </c>
      <c r="MP4" s="1" t="e">
        <f>VLOOKUP('CBS Matrix 1'!MP2, 'Carbon Asset Database'!$M:$Q,7, FALSE)</f>
        <v>#REF!</v>
      </c>
      <c r="MQ4" s="1" t="e">
        <f>VLOOKUP('CBS Matrix 1'!MQ2, 'Carbon Asset Database'!$M:$Q,7, FALSE)</f>
        <v>#REF!</v>
      </c>
      <c r="MR4" s="1" t="e">
        <f>VLOOKUP('CBS Matrix 1'!MR2, 'Carbon Asset Database'!$M:$Q,7, FALSE)</f>
        <v>#REF!</v>
      </c>
      <c r="MS4" s="1" t="e">
        <f>VLOOKUP('CBS Matrix 1'!MS2, 'Carbon Asset Database'!$M:$Q,7, FALSE)</f>
        <v>#REF!</v>
      </c>
      <c r="MT4" s="1" t="e">
        <f>VLOOKUP('CBS Matrix 1'!MT2, 'Carbon Asset Database'!$M:$Q,7, FALSE)</f>
        <v>#REF!</v>
      </c>
      <c r="MU4" s="1" t="e">
        <f>VLOOKUP('CBS Matrix 1'!MU2, 'Carbon Asset Database'!$M:$Q,7, FALSE)</f>
        <v>#REF!</v>
      </c>
      <c r="MV4" s="1" t="e">
        <f>VLOOKUP('CBS Matrix 1'!MV2, 'Carbon Asset Database'!$M:$Q,7, FALSE)</f>
        <v>#REF!</v>
      </c>
      <c r="MW4" s="1" t="e">
        <f>VLOOKUP('CBS Matrix 1'!MW2, 'Carbon Asset Database'!$M:$Q,7, FALSE)</f>
        <v>#REF!</v>
      </c>
      <c r="MX4" s="1" t="e">
        <f>VLOOKUP('CBS Matrix 1'!MX2, 'Carbon Asset Database'!$M:$Q,7, FALSE)</f>
        <v>#REF!</v>
      </c>
      <c r="MY4" s="1" t="e">
        <f>VLOOKUP('CBS Matrix 1'!MY2, 'Carbon Asset Database'!$M:$Q,7, FALSE)</f>
        <v>#REF!</v>
      </c>
      <c r="MZ4" s="1" t="e">
        <f>VLOOKUP('CBS Matrix 1'!MZ2, 'Carbon Asset Database'!$M:$Q,7, FALSE)</f>
        <v>#REF!</v>
      </c>
      <c r="NA4" s="1" t="e">
        <f>VLOOKUP('CBS Matrix 1'!NA2, 'Carbon Asset Database'!$M:$Q,7, FALSE)</f>
        <v>#REF!</v>
      </c>
      <c r="NB4" s="1" t="e">
        <f>VLOOKUP('CBS Matrix 1'!NB2, 'Carbon Asset Database'!$M:$Q,7, FALSE)</f>
        <v>#REF!</v>
      </c>
      <c r="NC4" s="1" t="e">
        <f>VLOOKUP('CBS Matrix 1'!NC2, 'Carbon Asset Database'!$M:$Q,7, FALSE)</f>
        <v>#REF!</v>
      </c>
      <c r="ND4" s="1" t="e">
        <f>VLOOKUP('CBS Matrix 1'!ND2, 'Carbon Asset Database'!$M:$Q,7, FALSE)</f>
        <v>#REF!</v>
      </c>
      <c r="NE4" s="1" t="e">
        <f>VLOOKUP('CBS Matrix 1'!NE2, 'Carbon Asset Database'!$M:$Q,7, FALSE)</f>
        <v>#REF!</v>
      </c>
      <c r="NF4" s="1" t="e">
        <f>VLOOKUP('CBS Matrix 1'!NF2, 'Carbon Asset Database'!$M:$Q,7, FALSE)</f>
        <v>#REF!</v>
      </c>
      <c r="NG4" s="1" t="e">
        <f>VLOOKUP('CBS Matrix 1'!NG2, 'Carbon Asset Database'!$M:$Q,7, FALSE)</f>
        <v>#REF!</v>
      </c>
      <c r="NH4" s="1" t="e">
        <f>VLOOKUP('CBS Matrix 1'!NH2, 'Carbon Asset Database'!$M:$Q,7, FALSE)</f>
        <v>#REF!</v>
      </c>
      <c r="NI4" s="1" t="e">
        <f>VLOOKUP('CBS Matrix 1'!NI2, 'Carbon Asset Database'!$M:$Q,7, FALSE)</f>
        <v>#REF!</v>
      </c>
      <c r="NJ4" s="1" t="e">
        <f>VLOOKUP('CBS Matrix 1'!NJ2, 'Carbon Asset Database'!$M:$Q,7, FALSE)</f>
        <v>#REF!</v>
      </c>
      <c r="NK4" s="1" t="e">
        <f>VLOOKUP('CBS Matrix 1'!NK2, 'Carbon Asset Database'!$M:$Q,7, FALSE)</f>
        <v>#REF!</v>
      </c>
      <c r="NL4" s="1" t="e">
        <f>VLOOKUP('CBS Matrix 1'!NL2, 'Carbon Asset Database'!$M:$Q,7, FALSE)</f>
        <v>#REF!</v>
      </c>
      <c r="NM4" s="1" t="e">
        <f>VLOOKUP('CBS Matrix 1'!NM2, 'Carbon Asset Database'!$M:$Q,7, FALSE)</f>
        <v>#REF!</v>
      </c>
      <c r="NN4" s="1" t="e">
        <f>VLOOKUP('CBS Matrix 1'!NN2, 'Carbon Asset Database'!$M:$Q,7, FALSE)</f>
        <v>#REF!</v>
      </c>
      <c r="NO4" s="1" t="e">
        <f>VLOOKUP('CBS Matrix 1'!NO2, 'Carbon Asset Database'!$M:$Q,7, FALSE)</f>
        <v>#REF!</v>
      </c>
      <c r="NP4" s="1" t="e">
        <f>VLOOKUP('CBS Matrix 1'!NP2, 'Carbon Asset Database'!$M:$Q,7, FALSE)</f>
        <v>#REF!</v>
      </c>
      <c r="NQ4" s="1" t="e">
        <f>VLOOKUP('CBS Matrix 1'!NQ2, 'Carbon Asset Database'!$M:$Q,7, FALSE)</f>
        <v>#REF!</v>
      </c>
      <c r="NR4" s="1" t="e">
        <f>VLOOKUP('CBS Matrix 1'!NR2, 'Carbon Asset Database'!$M:$Q,7, FALSE)</f>
        <v>#REF!</v>
      </c>
      <c r="NS4" s="1" t="e">
        <f>VLOOKUP('CBS Matrix 1'!NS2, 'Carbon Asset Database'!$M:$Q,7, FALSE)</f>
        <v>#REF!</v>
      </c>
      <c r="NT4" s="1" t="e">
        <f>VLOOKUP('CBS Matrix 1'!NT2, 'Carbon Asset Database'!$M:$Q,7, FALSE)</f>
        <v>#REF!</v>
      </c>
      <c r="NU4" s="1" t="e">
        <f>VLOOKUP('CBS Matrix 1'!NU2, 'Carbon Asset Database'!$M:$Q,7, FALSE)</f>
        <v>#REF!</v>
      </c>
      <c r="NV4" s="1" t="e">
        <f>VLOOKUP('CBS Matrix 1'!NV2, 'Carbon Asset Database'!$M:$Q,7, FALSE)</f>
        <v>#REF!</v>
      </c>
      <c r="NW4" s="1" t="e">
        <f>VLOOKUP('CBS Matrix 1'!NW2, 'Carbon Asset Database'!$M:$Q,7, FALSE)</f>
        <v>#REF!</v>
      </c>
      <c r="NX4" s="1" t="e">
        <f>VLOOKUP('CBS Matrix 1'!NX2, 'Carbon Asset Database'!$M:$Q,7, FALSE)</f>
        <v>#REF!</v>
      </c>
      <c r="NY4" s="1" t="e">
        <f>VLOOKUP('CBS Matrix 1'!NY2, 'Carbon Asset Database'!$M:$Q,7, FALSE)</f>
        <v>#REF!</v>
      </c>
      <c r="NZ4" s="1" t="e">
        <f>VLOOKUP('CBS Matrix 1'!NZ2, 'Carbon Asset Database'!$M:$Q,7, FALSE)</f>
        <v>#REF!</v>
      </c>
      <c r="OA4" s="1" t="e">
        <f>VLOOKUP('CBS Matrix 1'!OA2, 'Carbon Asset Database'!$M:$Q,7, FALSE)</f>
        <v>#REF!</v>
      </c>
      <c r="OB4" s="1" t="e">
        <f>VLOOKUP('CBS Matrix 1'!OB2, 'Carbon Asset Database'!$M:$Q,7, FALSE)</f>
        <v>#REF!</v>
      </c>
      <c r="OC4" s="1" t="e">
        <f>VLOOKUP('CBS Matrix 1'!OC2, 'Carbon Asset Database'!$M:$Q,7, FALSE)</f>
        <v>#REF!</v>
      </c>
      <c r="OD4" s="1" t="e">
        <f>VLOOKUP('CBS Matrix 1'!OD2, 'Carbon Asset Database'!$M:$Q,7, FALSE)</f>
        <v>#REF!</v>
      </c>
      <c r="OE4" s="1" t="e">
        <f>VLOOKUP('CBS Matrix 1'!OE2, 'Carbon Asset Database'!$M:$Q,7, FALSE)</f>
        <v>#REF!</v>
      </c>
      <c r="OF4" s="1" t="e">
        <f>VLOOKUP('CBS Matrix 1'!OF2, 'Carbon Asset Database'!$M:$Q,7, FALSE)</f>
        <v>#REF!</v>
      </c>
      <c r="OG4" s="1" t="e">
        <f>VLOOKUP('CBS Matrix 1'!OG2, 'Carbon Asset Database'!$M:$Q,7, FALSE)</f>
        <v>#REF!</v>
      </c>
      <c r="OH4" s="1" t="e">
        <f>VLOOKUP('CBS Matrix 1'!OH2, 'Carbon Asset Database'!$M:$Q,7, FALSE)</f>
        <v>#REF!</v>
      </c>
      <c r="OI4" s="1" t="e">
        <f>VLOOKUP('CBS Matrix 1'!OI2, 'Carbon Asset Database'!$M:$Q,7, FALSE)</f>
        <v>#REF!</v>
      </c>
      <c r="OJ4" s="1" t="e">
        <f>VLOOKUP('CBS Matrix 1'!OJ2, 'Carbon Asset Database'!$M:$Q,7, FALSE)</f>
        <v>#REF!</v>
      </c>
      <c r="OK4" s="1" t="e">
        <f>VLOOKUP('CBS Matrix 1'!OK2, 'Carbon Asset Database'!$M:$Q,7, FALSE)</f>
        <v>#REF!</v>
      </c>
      <c r="OL4" s="1" t="e">
        <f>VLOOKUP('CBS Matrix 1'!OL2, 'Carbon Asset Database'!$M:$Q,7, FALSE)</f>
        <v>#REF!</v>
      </c>
      <c r="OM4" s="1" t="e">
        <f>VLOOKUP('CBS Matrix 1'!OM2, 'Carbon Asset Database'!$M:$Q,7, FALSE)</f>
        <v>#REF!</v>
      </c>
      <c r="ON4" s="1" t="e">
        <f>VLOOKUP('CBS Matrix 1'!ON2, 'Carbon Asset Database'!$M:$Q,7, FALSE)</f>
        <v>#REF!</v>
      </c>
      <c r="OO4" s="1" t="e">
        <f>VLOOKUP('CBS Matrix 1'!OO2, 'Carbon Asset Database'!$M:$Q,7, FALSE)</f>
        <v>#REF!</v>
      </c>
      <c r="OP4" s="1" t="e">
        <f>VLOOKUP('CBS Matrix 1'!OP2, 'Carbon Asset Database'!$M:$Q,7, FALSE)</f>
        <v>#REF!</v>
      </c>
      <c r="OQ4" s="1" t="e">
        <f>VLOOKUP('CBS Matrix 1'!OQ2, 'Carbon Asset Database'!$M:$Q,7, FALSE)</f>
        <v>#REF!</v>
      </c>
      <c r="OR4" s="1" t="e">
        <f>VLOOKUP('CBS Matrix 1'!OR2, 'Carbon Asset Database'!$M:$Q,7, FALSE)</f>
        <v>#REF!</v>
      </c>
      <c r="OS4" s="1" t="e">
        <f>VLOOKUP('CBS Matrix 1'!OS2, 'Carbon Asset Database'!$M:$Q,7, FALSE)</f>
        <v>#REF!</v>
      </c>
      <c r="OT4" s="1" t="e">
        <f>VLOOKUP('CBS Matrix 1'!OT2, 'Carbon Asset Database'!$M:$Q,7, FALSE)</f>
        <v>#REF!</v>
      </c>
      <c r="OU4" s="1" t="e">
        <f>VLOOKUP('CBS Matrix 1'!OU2, 'Carbon Asset Database'!$M:$Q,7, FALSE)</f>
        <v>#REF!</v>
      </c>
      <c r="OV4" s="1" t="e">
        <f>VLOOKUP('CBS Matrix 1'!OV2, 'Carbon Asset Database'!$M:$Q,7, FALSE)</f>
        <v>#REF!</v>
      </c>
      <c r="OW4" s="1" t="e">
        <f>VLOOKUP('CBS Matrix 1'!OW2, 'Carbon Asset Database'!$M:$Q,7, FALSE)</f>
        <v>#REF!</v>
      </c>
      <c r="OX4" s="1" t="e">
        <f>VLOOKUP('CBS Matrix 1'!OX2, 'Carbon Asset Database'!$M:$Q,7, FALSE)</f>
        <v>#REF!</v>
      </c>
      <c r="OY4" s="1" t="e">
        <f>VLOOKUP('CBS Matrix 1'!OY2, 'Carbon Asset Database'!$M:$Q,7, FALSE)</f>
        <v>#REF!</v>
      </c>
      <c r="OZ4" s="1" t="e">
        <f>VLOOKUP('CBS Matrix 1'!OZ2, 'Carbon Asset Database'!$M:$Q,7, FALSE)</f>
        <v>#REF!</v>
      </c>
      <c r="PA4" s="1" t="e">
        <f>VLOOKUP('CBS Matrix 1'!PA2, 'Carbon Asset Database'!$M:$Q,7, FALSE)</f>
        <v>#REF!</v>
      </c>
      <c r="PB4" s="1" t="e">
        <f>VLOOKUP('CBS Matrix 1'!PB2, 'Carbon Asset Database'!$M:$Q,7, FALSE)</f>
        <v>#REF!</v>
      </c>
      <c r="PC4" s="1" t="e">
        <f>VLOOKUP('CBS Matrix 1'!PC2, 'Carbon Asset Database'!$M:$Q,7, FALSE)</f>
        <v>#REF!</v>
      </c>
      <c r="PD4" s="1" t="e">
        <f>VLOOKUP('CBS Matrix 1'!PD2, 'Carbon Asset Database'!$M:$Q,7, FALSE)</f>
        <v>#REF!</v>
      </c>
      <c r="PE4" s="1" t="e">
        <f>VLOOKUP('CBS Matrix 1'!PE2, 'Carbon Asset Database'!$M:$Q,7, FALSE)</f>
        <v>#REF!</v>
      </c>
      <c r="PF4" s="1" t="e">
        <f>VLOOKUP('CBS Matrix 1'!PF2, 'Carbon Asset Database'!$M:$Q,7, FALSE)</f>
        <v>#REF!</v>
      </c>
      <c r="PG4" s="1" t="e">
        <f>VLOOKUP('CBS Matrix 1'!PG2, 'Carbon Asset Database'!$M:$Q,7, FALSE)</f>
        <v>#REF!</v>
      </c>
      <c r="PH4" s="1" t="e">
        <f>VLOOKUP('CBS Matrix 1'!PH2, 'Carbon Asset Database'!$M:$Q,7, FALSE)</f>
        <v>#REF!</v>
      </c>
      <c r="PI4" s="1" t="e">
        <f>VLOOKUP('CBS Matrix 1'!PI2, 'Carbon Asset Database'!$M:$Q,7, FALSE)</f>
        <v>#REF!</v>
      </c>
      <c r="PJ4" s="1" t="e">
        <f>VLOOKUP('CBS Matrix 1'!PJ2, 'Carbon Asset Database'!$M:$Q,7, FALSE)</f>
        <v>#REF!</v>
      </c>
      <c r="PK4" s="1" t="e">
        <f>VLOOKUP('CBS Matrix 1'!PK2, 'Carbon Asset Database'!$M:$Q,7, FALSE)</f>
        <v>#REF!</v>
      </c>
      <c r="PL4" s="1" t="e">
        <f>VLOOKUP('CBS Matrix 1'!PL2, 'Carbon Asset Database'!$M:$Q,7, FALSE)</f>
        <v>#REF!</v>
      </c>
      <c r="PM4" s="1" t="e">
        <f>VLOOKUP('CBS Matrix 1'!PM2, 'Carbon Asset Database'!$M:$Q,7, FALSE)</f>
        <v>#REF!</v>
      </c>
      <c r="PN4" s="1" t="e">
        <f>VLOOKUP('CBS Matrix 1'!PN2, 'Carbon Asset Database'!$M:$Q,7, FALSE)</f>
        <v>#REF!</v>
      </c>
      <c r="PO4" s="1" t="e">
        <f>VLOOKUP('CBS Matrix 1'!PO2, 'Carbon Asset Database'!$M:$Q,7, FALSE)</f>
        <v>#REF!</v>
      </c>
      <c r="PP4" s="1" t="e">
        <f>VLOOKUP('CBS Matrix 1'!PP2, 'Carbon Asset Database'!$M:$Q,7, FALSE)</f>
        <v>#REF!</v>
      </c>
      <c r="PQ4" s="1" t="e">
        <f>VLOOKUP('CBS Matrix 1'!PQ2, 'Carbon Asset Database'!$M:$Q,7, FALSE)</f>
        <v>#REF!</v>
      </c>
      <c r="PR4" s="1" t="e">
        <f>VLOOKUP('CBS Matrix 1'!PR2, 'Carbon Asset Database'!$M:$Q,7, FALSE)</f>
        <v>#REF!</v>
      </c>
      <c r="PS4" s="1" t="e">
        <f>VLOOKUP('CBS Matrix 1'!PS2, 'Carbon Asset Database'!$M:$Q,7, FALSE)</f>
        <v>#REF!</v>
      </c>
      <c r="PT4" s="1" t="e">
        <f>VLOOKUP('CBS Matrix 1'!PT2, 'Carbon Asset Database'!$M:$Q,7, FALSE)</f>
        <v>#REF!</v>
      </c>
      <c r="PU4" s="1" t="e">
        <f>VLOOKUP('CBS Matrix 1'!PU2, 'Carbon Asset Database'!$M:$Q,7, FALSE)</f>
        <v>#REF!</v>
      </c>
      <c r="PV4" s="1" t="e">
        <f>VLOOKUP('CBS Matrix 1'!PV2, 'Carbon Asset Database'!$M:$Q,7, FALSE)</f>
        <v>#REF!</v>
      </c>
      <c r="PW4" s="1" t="e">
        <f>VLOOKUP('CBS Matrix 1'!PW2, 'Carbon Asset Database'!$M:$Q,7, FALSE)</f>
        <v>#REF!</v>
      </c>
      <c r="PX4" s="1" t="e">
        <f>VLOOKUP('CBS Matrix 1'!PX2, 'Carbon Asset Database'!$M:$Q,7, FALSE)</f>
        <v>#REF!</v>
      </c>
      <c r="PY4" s="1" t="e">
        <f>VLOOKUP('CBS Matrix 1'!PY2, 'Carbon Asset Database'!$M:$Q,7, FALSE)</f>
        <v>#REF!</v>
      </c>
      <c r="PZ4" s="1" t="e">
        <f>VLOOKUP('CBS Matrix 1'!PZ2, 'Carbon Asset Database'!$M:$Q,7, FALSE)</f>
        <v>#REF!</v>
      </c>
      <c r="QA4" s="1" t="e">
        <f>VLOOKUP('CBS Matrix 1'!QA2, 'Carbon Asset Database'!$M:$Q,7, FALSE)</f>
        <v>#REF!</v>
      </c>
      <c r="QB4" s="1" t="e">
        <f>VLOOKUP('CBS Matrix 1'!QB2, 'Carbon Asset Database'!$M:$Q,7, FALSE)</f>
        <v>#REF!</v>
      </c>
      <c r="QC4" s="1" t="e">
        <f>VLOOKUP('CBS Matrix 1'!QC2, 'Carbon Asset Database'!$M:$Q,7, FALSE)</f>
        <v>#REF!</v>
      </c>
      <c r="QD4" s="1" t="e">
        <f>VLOOKUP('CBS Matrix 1'!QD2, 'Carbon Asset Database'!$M:$Q,7, FALSE)</f>
        <v>#N/A</v>
      </c>
      <c r="QE4" s="1" t="e">
        <f>VLOOKUP('CBS Matrix 1'!QE2, 'Carbon Asset Database'!$M:$Q,7, FALSE)</f>
        <v>#N/A</v>
      </c>
      <c r="QF4" s="1" t="e">
        <f>VLOOKUP('CBS Matrix 1'!QF2, 'Carbon Asset Database'!$M:$Q,7, FALSE)</f>
        <v>#REF!</v>
      </c>
      <c r="QG4" s="1" t="e">
        <f>VLOOKUP('CBS Matrix 1'!QG2, 'Carbon Asset Database'!$M:$Q,7, FALSE)</f>
        <v>#REF!</v>
      </c>
      <c r="QH4" s="1" t="e">
        <f>VLOOKUP('CBS Matrix 1'!QH2, 'Carbon Asset Database'!$M:$Q,7, FALSE)</f>
        <v>#N/A</v>
      </c>
      <c r="QI4" s="1" t="e">
        <f>VLOOKUP('CBS Matrix 1'!QI2, 'Carbon Asset Database'!$M:$Q,7, FALSE)</f>
        <v>#N/A</v>
      </c>
      <c r="QJ4" s="1" t="e">
        <f>VLOOKUP('CBS Matrix 1'!QJ2, 'Carbon Asset Database'!$M:$Q,7, FALSE)</f>
        <v>#N/A</v>
      </c>
      <c r="QK4" s="1" t="e">
        <f>VLOOKUP('CBS Matrix 1'!QK2, 'Carbon Asset Database'!$M:$Q,7, FALSE)</f>
        <v>#N/A</v>
      </c>
      <c r="QL4" s="1" t="e">
        <f>VLOOKUP('CBS Matrix 1'!QL2, 'Carbon Asset Database'!$M:$Q,7, FALSE)</f>
        <v>#N/A</v>
      </c>
      <c r="QM4" s="1" t="e">
        <f>VLOOKUP('CBS Matrix 1'!QM2, 'Carbon Asset Database'!$M:$Q,7, FALSE)</f>
        <v>#N/A</v>
      </c>
      <c r="QN4" s="1" t="e">
        <f>VLOOKUP('CBS Matrix 1'!QN2, 'Carbon Asset Database'!$M:$Q,7, FALSE)</f>
        <v>#N/A</v>
      </c>
      <c r="QO4" s="1" t="e">
        <f>VLOOKUP('CBS Matrix 1'!QO2, 'Carbon Asset Database'!$M:$Q,7, FALSE)</f>
        <v>#N/A</v>
      </c>
      <c r="QP4" s="1" t="e">
        <f>VLOOKUP('CBS Matrix 1'!QP2, 'Carbon Asset Database'!$M:$Q,7, FALSE)</f>
        <v>#N/A</v>
      </c>
      <c r="QQ4" s="1" t="e">
        <f>VLOOKUP('CBS Matrix 1'!QQ2, 'Carbon Asset Database'!$M:$Q,7, FALSE)</f>
        <v>#N/A</v>
      </c>
      <c r="QR4" s="1" t="e">
        <f>VLOOKUP('CBS Matrix 1'!QR2, 'Carbon Asset Database'!$M:$Q,7, FALSE)</f>
        <v>#N/A</v>
      </c>
      <c r="QS4" s="1" t="e">
        <f>VLOOKUP('CBS Matrix 1'!QS2, 'Carbon Asset Database'!$M:$Q,7, FALSE)</f>
        <v>#N/A</v>
      </c>
      <c r="QT4" s="1" t="e">
        <f>VLOOKUP('CBS Matrix 1'!QT2, 'Carbon Asset Database'!$M:$Q,7, FALSE)</f>
        <v>#N/A</v>
      </c>
      <c r="QU4" s="1" t="e">
        <f>VLOOKUP('CBS Matrix 1'!QU2, 'Carbon Asset Database'!$M:$Q,7, FALSE)</f>
        <v>#N/A</v>
      </c>
      <c r="QV4" s="1" t="e">
        <f>VLOOKUP('CBS Matrix 1'!QV2, 'Carbon Asset Database'!$M:$Q,7, FALSE)</f>
        <v>#N/A</v>
      </c>
      <c r="QW4" s="1" t="e">
        <f>VLOOKUP('CBS Matrix 1'!QW2, 'Carbon Asset Database'!$M:$Q,7, FALSE)</f>
        <v>#N/A</v>
      </c>
      <c r="QX4" s="1" t="e">
        <f>VLOOKUP('CBS Matrix 1'!QX2, 'Carbon Asset Database'!$M:$Q,7, FALSE)</f>
        <v>#N/A</v>
      </c>
      <c r="QY4" s="1" t="e">
        <f>VLOOKUP('CBS Matrix 1'!QY2, 'Carbon Asset Database'!$M:$Q,7, FALSE)</f>
        <v>#REF!</v>
      </c>
      <c r="QZ4" s="1" t="e">
        <f>VLOOKUP('CBS Matrix 1'!QZ2, 'Carbon Asset Database'!$M:$Q,7, FALSE)</f>
        <v>#REF!</v>
      </c>
      <c r="RA4" s="1" t="e">
        <f>VLOOKUP('CBS Matrix 1'!RA2, 'Carbon Asset Database'!$M:$Q,7, FALSE)</f>
        <v>#REF!</v>
      </c>
      <c r="RB4" s="1" t="e">
        <f>VLOOKUP('CBS Matrix 1'!RB2, 'Carbon Asset Database'!$M:$Q,7, FALSE)</f>
        <v>#N/A</v>
      </c>
      <c r="RC4" s="1" t="e">
        <f>VLOOKUP('CBS Matrix 1'!RC2, 'Carbon Asset Database'!$M:$Q,7, FALSE)</f>
        <v>#REF!</v>
      </c>
      <c r="RD4" s="1" t="e">
        <f>VLOOKUP('CBS Matrix 1'!RD2, 'Carbon Asset Database'!$M:$Q,7, FALSE)</f>
        <v>#N/A</v>
      </c>
      <c r="RE4" s="1" t="e">
        <f>VLOOKUP('CBS Matrix 1'!RE2, 'Carbon Asset Database'!$M:$Q,7, FALSE)</f>
        <v>#N/A</v>
      </c>
      <c r="RF4" s="1" t="e">
        <f>VLOOKUP('CBS Matrix 1'!RF2, 'Carbon Asset Database'!$M:$Q,7, FALSE)</f>
        <v>#N/A</v>
      </c>
      <c r="RG4" s="1" t="e">
        <f>VLOOKUP('CBS Matrix 1'!RG2, 'Carbon Asset Database'!$M:$Q,7, FALSE)</f>
        <v>#N/A</v>
      </c>
      <c r="RH4" s="1" t="e">
        <f>VLOOKUP('CBS Matrix 1'!RH2, 'Carbon Asset Database'!$M:$Q,7, FALSE)</f>
        <v>#N/A</v>
      </c>
      <c r="RI4" s="1" t="e">
        <f>VLOOKUP('CBS Matrix 1'!RI2, 'Carbon Asset Database'!$M:$Q,7, FALSE)</f>
        <v>#N/A</v>
      </c>
      <c r="RJ4" s="1" t="e">
        <f>VLOOKUP('CBS Matrix 1'!RJ2, 'Carbon Asset Database'!$M:$Q,7, FALSE)</f>
        <v>#REF!</v>
      </c>
      <c r="RK4" s="1" t="e">
        <f>VLOOKUP('CBS Matrix 1'!RK2, 'Carbon Asset Database'!$M:$Q,7, FALSE)</f>
        <v>#REF!</v>
      </c>
      <c r="RL4" s="1" t="e">
        <f>VLOOKUP('CBS Matrix 1'!RL2, 'Carbon Asset Database'!$M:$Q,7, FALSE)</f>
        <v>#REF!</v>
      </c>
      <c r="RM4" s="1" t="e">
        <f>VLOOKUP('CBS Matrix 1'!RM2, 'Carbon Asset Database'!$M:$Q,7, FALSE)</f>
        <v>#REF!</v>
      </c>
      <c r="RN4" s="1" t="e">
        <f>VLOOKUP('CBS Matrix 1'!RN2, 'Carbon Asset Database'!$M:$Q,7, FALSE)</f>
        <v>#REF!</v>
      </c>
      <c r="RO4" s="1" t="e">
        <f>VLOOKUP('CBS Matrix 1'!RO2, 'Carbon Asset Database'!$M:$Q,7, FALSE)</f>
        <v>#N/A</v>
      </c>
      <c r="RP4" s="1" t="e">
        <f>VLOOKUP('CBS Matrix 1'!RP2, 'Carbon Asset Database'!$M:$Q,7, FALSE)</f>
        <v>#REF!</v>
      </c>
      <c r="RQ4" s="1" t="e">
        <f>VLOOKUP('CBS Matrix 1'!RQ2, 'Carbon Asset Database'!$M:$Q,7, FALSE)</f>
        <v>#N/A</v>
      </c>
      <c r="RR4" s="1" t="e">
        <f>VLOOKUP('CBS Matrix 1'!RR2, 'Carbon Asset Database'!$M:$Q,7, FALSE)</f>
        <v>#REF!</v>
      </c>
      <c r="RS4" s="1" t="e">
        <f>VLOOKUP('CBS Matrix 1'!RS2, 'Carbon Asset Database'!$M:$Q,7, FALSE)</f>
        <v>#REF!</v>
      </c>
      <c r="RT4" s="1" t="e">
        <f>VLOOKUP('CBS Matrix 1'!RT2, 'Carbon Asset Database'!$M:$Q,7, FALSE)</f>
        <v>#REF!</v>
      </c>
      <c r="RU4" s="1" t="e">
        <f>VLOOKUP('CBS Matrix 1'!RU2, 'Carbon Asset Database'!$M:$Q,7, FALSE)</f>
        <v>#REF!</v>
      </c>
      <c r="RV4" s="1" t="e">
        <f>VLOOKUP('CBS Matrix 1'!RV2, 'Carbon Asset Database'!$M:$Q,7, FALSE)</f>
        <v>#REF!</v>
      </c>
      <c r="RW4" s="1" t="e">
        <f>VLOOKUP('CBS Matrix 1'!RW2, 'Carbon Asset Database'!$M:$Q,7, FALSE)</f>
        <v>#REF!</v>
      </c>
      <c r="RX4" s="1" t="e">
        <f>VLOOKUP('CBS Matrix 1'!RX2, 'Carbon Asset Database'!$M:$Q,7, FALSE)</f>
        <v>#REF!</v>
      </c>
      <c r="RY4" s="1" t="e">
        <f>VLOOKUP('CBS Matrix 1'!RY2, 'Carbon Asset Database'!$M:$Q,7, FALSE)</f>
        <v>#REF!</v>
      </c>
      <c r="RZ4" s="1" t="e">
        <f>VLOOKUP('CBS Matrix 1'!RZ2, 'Carbon Asset Database'!$M:$Q,7, FALSE)</f>
        <v>#REF!</v>
      </c>
      <c r="SA4" s="1" t="e">
        <f>VLOOKUP('CBS Matrix 1'!SA2, 'Carbon Asset Database'!$M:$Q,7, FALSE)</f>
        <v>#REF!</v>
      </c>
      <c r="SB4" s="1" t="e">
        <f>VLOOKUP('CBS Matrix 1'!SB2, 'Carbon Asset Database'!$M:$Q,7, FALSE)</f>
        <v>#REF!</v>
      </c>
      <c r="SC4" s="1" t="e">
        <f>VLOOKUP('CBS Matrix 1'!SC2, 'Carbon Asset Database'!$M:$Q,7, FALSE)</f>
        <v>#REF!</v>
      </c>
      <c r="SD4" s="1" t="e">
        <f>VLOOKUP('CBS Matrix 1'!SD2, 'Carbon Asset Database'!$M:$Q,7, FALSE)</f>
        <v>#REF!</v>
      </c>
      <c r="SE4" s="1" t="e">
        <f>VLOOKUP('CBS Matrix 1'!SE2, 'Carbon Asset Database'!$M:$Q,7, FALSE)</f>
        <v>#REF!</v>
      </c>
      <c r="SF4" s="1" t="e">
        <f>VLOOKUP('CBS Matrix 1'!SF2, 'Carbon Asset Database'!$M:$Q,7, FALSE)</f>
        <v>#REF!</v>
      </c>
      <c r="SG4" s="1" t="e">
        <f>VLOOKUP('CBS Matrix 1'!SG2, 'Carbon Asset Database'!$M:$Q,7, FALSE)</f>
        <v>#REF!</v>
      </c>
      <c r="SH4" s="1" t="e">
        <f>VLOOKUP('CBS Matrix 1'!SH2, 'Carbon Asset Database'!$M:$Q,7, FALSE)</f>
        <v>#N/A</v>
      </c>
      <c r="SI4" s="1" t="e">
        <f>VLOOKUP('CBS Matrix 1'!SI2, 'Carbon Asset Database'!$M:$Q,7, FALSE)</f>
        <v>#REF!</v>
      </c>
      <c r="SJ4" s="1" t="e">
        <f>VLOOKUP('CBS Matrix 1'!SJ2, 'Carbon Asset Database'!$M:$Q,7, FALSE)</f>
        <v>#REF!</v>
      </c>
      <c r="SK4" s="1" t="e">
        <f>VLOOKUP('CBS Matrix 1'!SK2, 'Carbon Asset Database'!$M:$Q,7, FALSE)</f>
        <v>#REF!</v>
      </c>
      <c r="SL4" s="1" t="e">
        <f>VLOOKUP('CBS Matrix 1'!SL2, 'Carbon Asset Database'!$M:$Q,7, FALSE)</f>
        <v>#REF!</v>
      </c>
      <c r="SM4" s="1" t="e">
        <f>VLOOKUP('CBS Matrix 1'!SM2, 'Carbon Asset Database'!$M:$Q,7, FALSE)</f>
        <v>#REF!</v>
      </c>
      <c r="SN4" s="1" t="e">
        <f>VLOOKUP('CBS Matrix 1'!SN2, 'Carbon Asset Database'!$M:$Q,7, FALSE)</f>
        <v>#N/A</v>
      </c>
      <c r="SO4" s="1" t="e">
        <f>VLOOKUP('CBS Matrix 1'!SO2, 'Carbon Asset Database'!$M:$Q,7, FALSE)</f>
        <v>#N/A</v>
      </c>
      <c r="SP4" s="1" t="e">
        <f>VLOOKUP('CBS Matrix 1'!SP2, 'Carbon Asset Database'!$M:$Q,7, FALSE)</f>
        <v>#N/A</v>
      </c>
      <c r="SQ4" s="1" t="e">
        <f>VLOOKUP('CBS Matrix 1'!SQ2, 'Carbon Asset Database'!$M:$Q,7, FALSE)</f>
        <v>#N/A</v>
      </c>
      <c r="SR4" s="1" t="e">
        <f>VLOOKUP('CBS Matrix 1'!SR2, 'Carbon Asset Database'!$M:$Q,7, FALSE)</f>
        <v>#N/A</v>
      </c>
      <c r="SS4" s="1" t="e">
        <f>VLOOKUP('CBS Matrix 1'!SS2, 'Carbon Asset Database'!$M:$Q,7, FALSE)</f>
        <v>#N/A</v>
      </c>
      <c r="ST4" s="1" t="e">
        <f>VLOOKUP('CBS Matrix 1'!ST2, 'Carbon Asset Database'!$M:$Q,7, FALSE)</f>
        <v>#N/A</v>
      </c>
      <c r="SU4" s="1" t="e">
        <f>VLOOKUP('CBS Matrix 1'!SU2, 'Carbon Asset Database'!$M:$Q,7, FALSE)</f>
        <v>#N/A</v>
      </c>
      <c r="SV4" s="1" t="e">
        <f>VLOOKUP('CBS Matrix 1'!SV2, 'Carbon Asset Database'!$M:$Q,7, FALSE)</f>
        <v>#N/A</v>
      </c>
      <c r="SW4" s="1" t="e">
        <f>VLOOKUP('CBS Matrix 1'!SW2, 'Carbon Asset Database'!$M:$Q,7, FALSE)</f>
        <v>#N/A</v>
      </c>
      <c r="SX4" s="1" t="e">
        <f>VLOOKUP('CBS Matrix 1'!SX2, 'Carbon Asset Database'!$M:$Q,7, FALSE)</f>
        <v>#N/A</v>
      </c>
      <c r="SY4" s="1" t="e">
        <f>VLOOKUP('CBS Matrix 1'!SY2, 'Carbon Asset Database'!$M:$Q,7, FALSE)</f>
        <v>#REF!</v>
      </c>
      <c r="SZ4" s="1" t="e">
        <f>VLOOKUP('CBS Matrix 1'!SZ2, 'Carbon Asset Database'!$M:$Q,7, FALSE)</f>
        <v>#REF!</v>
      </c>
      <c r="TA4" s="1" t="e">
        <f>VLOOKUP('CBS Matrix 1'!TA2, 'Carbon Asset Database'!$M:$Q,7, FALSE)</f>
        <v>#REF!</v>
      </c>
      <c r="TB4" s="1" t="e">
        <f>VLOOKUP('CBS Matrix 1'!TB2, 'Carbon Asset Database'!$M:$Q,7, FALSE)</f>
        <v>#REF!</v>
      </c>
      <c r="TC4" s="1" t="e">
        <f>VLOOKUP('CBS Matrix 1'!TC2, 'Carbon Asset Database'!$M:$Q,7, FALSE)</f>
        <v>#REF!</v>
      </c>
      <c r="TD4" s="1" t="e">
        <f>VLOOKUP('CBS Matrix 1'!TD2, 'Carbon Asset Database'!$M:$Q,7, FALSE)</f>
        <v>#REF!</v>
      </c>
      <c r="TE4" s="1" t="e">
        <f>VLOOKUP('CBS Matrix 1'!TE2, 'Carbon Asset Database'!$M:$Q,7, FALSE)</f>
        <v>#REF!</v>
      </c>
      <c r="TF4" s="1" t="e">
        <f>VLOOKUP('CBS Matrix 1'!TF2, 'Carbon Asset Database'!$M:$Q,7, FALSE)</f>
        <v>#REF!</v>
      </c>
      <c r="TG4" s="1" t="e">
        <f>VLOOKUP('CBS Matrix 1'!TG2, 'Carbon Asset Database'!$M:$Q,7, FALSE)</f>
        <v>#REF!</v>
      </c>
      <c r="TH4" s="1" t="e">
        <f>VLOOKUP('CBS Matrix 1'!TH2, 'Carbon Asset Database'!$M:$Q,7, FALSE)</f>
        <v>#REF!</v>
      </c>
      <c r="TI4" s="1" t="e">
        <f>VLOOKUP('CBS Matrix 1'!TI2, 'Carbon Asset Database'!$M:$Q,7, FALSE)</f>
        <v>#REF!</v>
      </c>
      <c r="TJ4" s="1" t="e">
        <f>VLOOKUP('CBS Matrix 1'!TJ2, 'Carbon Asset Database'!$M:$Q,7, FALSE)</f>
        <v>#N/A</v>
      </c>
      <c r="TK4" s="1" t="e">
        <f>VLOOKUP('CBS Matrix 1'!TK2, 'Carbon Asset Database'!$M:$Q,7, FALSE)</f>
        <v>#N/A</v>
      </c>
      <c r="TL4" s="1" t="e">
        <f>VLOOKUP('CBS Matrix 1'!TL2, 'Carbon Asset Database'!$M:$Q,7, FALSE)</f>
        <v>#N/A</v>
      </c>
      <c r="TM4" s="1" t="e">
        <f>VLOOKUP('CBS Matrix 1'!TM2, 'Carbon Asset Database'!$M:$Q,7, FALSE)</f>
        <v>#N/A</v>
      </c>
      <c r="TN4" s="1" t="e">
        <f>VLOOKUP('CBS Matrix 1'!TN2, 'Carbon Asset Database'!$M:$Q,7, FALSE)</f>
        <v>#N/A</v>
      </c>
      <c r="TO4" s="1" t="e">
        <f>VLOOKUP('CBS Matrix 1'!TO2, 'Carbon Asset Database'!$M:$Q,7, FALSE)</f>
        <v>#N/A</v>
      </c>
      <c r="TP4" s="1" t="e">
        <f>VLOOKUP('CBS Matrix 1'!TP2, 'Carbon Asset Database'!$M:$Q,7, FALSE)</f>
        <v>#REF!</v>
      </c>
      <c r="TQ4" s="1" t="e">
        <f>VLOOKUP('CBS Matrix 1'!TQ2, 'Carbon Asset Database'!$M:$Q,7, FALSE)</f>
        <v>#REF!</v>
      </c>
      <c r="TR4" s="1" t="e">
        <f>VLOOKUP('CBS Matrix 1'!TR2, 'Carbon Asset Database'!$M:$Q,7, FALSE)</f>
        <v>#REF!</v>
      </c>
      <c r="TS4" s="1" t="e">
        <f>VLOOKUP('CBS Matrix 1'!TS2, 'Carbon Asset Database'!$M:$Q,7, FALSE)</f>
        <v>#REF!</v>
      </c>
      <c r="TT4" s="1" t="e">
        <f>VLOOKUP('CBS Matrix 1'!TT2, 'Carbon Asset Database'!$M:$Q,7, FALSE)</f>
        <v>#N/A</v>
      </c>
      <c r="TU4" s="1" t="e">
        <f>VLOOKUP('CBS Matrix 1'!TU2, 'Carbon Asset Database'!$M:$Q,7, FALSE)</f>
        <v>#N/A</v>
      </c>
      <c r="TV4" s="1" t="e">
        <f>VLOOKUP('CBS Matrix 1'!TV2, 'Carbon Asset Database'!$M:$Q,7, FALSE)</f>
        <v>#REF!</v>
      </c>
      <c r="TW4" s="1" t="e">
        <f>VLOOKUP('CBS Matrix 1'!TW2, 'Carbon Asset Database'!$M:$Q,7, FALSE)</f>
        <v>#REF!</v>
      </c>
      <c r="TX4" s="1" t="e">
        <f>VLOOKUP('CBS Matrix 1'!TX2, 'Carbon Asset Database'!$M:$Q,7, FALSE)</f>
        <v>#N/A</v>
      </c>
      <c r="TY4" s="1" t="e">
        <f>VLOOKUP('CBS Matrix 1'!TY2, 'Carbon Asset Database'!$M:$Q,7, FALSE)</f>
        <v>#N/A</v>
      </c>
      <c r="TZ4" s="1" t="e">
        <f>VLOOKUP('CBS Matrix 1'!TZ2, 'Carbon Asset Database'!$M:$Q,7, FALSE)</f>
        <v>#REF!</v>
      </c>
      <c r="UA4" s="1" t="e">
        <f>VLOOKUP('CBS Matrix 1'!UA2, 'Carbon Asset Database'!$M:$Q,7, FALSE)</f>
        <v>#REF!</v>
      </c>
      <c r="UB4" s="1" t="e">
        <f>VLOOKUP('CBS Matrix 1'!UB2, 'Carbon Asset Database'!$M:$Q,7, FALSE)</f>
        <v>#REF!</v>
      </c>
      <c r="UC4" s="1" t="e">
        <f>VLOOKUP('CBS Matrix 1'!UC2, 'Carbon Asset Database'!$M:$Q,7, FALSE)</f>
        <v>#REF!</v>
      </c>
      <c r="UD4" s="1" t="e">
        <f>VLOOKUP('CBS Matrix 1'!UD2, 'Carbon Asset Database'!$M:$Q,7, FALSE)</f>
        <v>#N/A</v>
      </c>
      <c r="UE4" s="1" t="e">
        <f>VLOOKUP('CBS Matrix 1'!UE2, 'Carbon Asset Database'!$M:$Q,7, FALSE)</f>
        <v>#REF!</v>
      </c>
      <c r="UF4" s="1" t="e">
        <f>VLOOKUP('CBS Matrix 1'!UF2, 'Carbon Asset Database'!$M:$Q,7, FALSE)</f>
        <v>#REF!</v>
      </c>
      <c r="UG4" s="1" t="e">
        <f>VLOOKUP('CBS Matrix 1'!UG2, 'Carbon Asset Database'!$M:$Q,7, FALSE)</f>
        <v>#REF!</v>
      </c>
      <c r="UH4" s="1" t="e">
        <f>VLOOKUP('CBS Matrix 1'!UH2, 'Carbon Asset Database'!$M:$Q,7, FALSE)</f>
        <v>#N/A</v>
      </c>
      <c r="UI4" s="1" t="e">
        <f>VLOOKUP('CBS Matrix 1'!UI2, 'Carbon Asset Database'!$M:$Q,7, FALSE)</f>
        <v>#REF!</v>
      </c>
      <c r="UJ4" s="1" t="e">
        <f>VLOOKUP('CBS Matrix 1'!UJ2, 'Carbon Asset Database'!$M:$Q,7, FALSE)</f>
        <v>#REF!</v>
      </c>
      <c r="UK4" s="1" t="e">
        <f>VLOOKUP('CBS Matrix 1'!UK2, 'Carbon Asset Database'!$M:$Q,7, FALSE)</f>
        <v>#REF!</v>
      </c>
      <c r="UL4" s="1" t="e">
        <f>VLOOKUP('CBS Matrix 1'!UL2, 'Carbon Asset Database'!$M:$Q,7, FALSE)</f>
        <v>#REF!</v>
      </c>
      <c r="UM4" s="1" t="e">
        <f>VLOOKUP('CBS Matrix 1'!UM2, 'Carbon Asset Database'!$M:$Q,7, FALSE)</f>
        <v>#REF!</v>
      </c>
      <c r="UN4" s="1" t="e">
        <f>VLOOKUP('CBS Matrix 1'!UN2, 'Carbon Asset Database'!$M:$Q,7, FALSE)</f>
        <v>#REF!</v>
      </c>
      <c r="UO4" s="1" t="e">
        <f>VLOOKUP('CBS Matrix 1'!UO2, 'Carbon Asset Database'!$M:$Q,7, FALSE)</f>
        <v>#REF!</v>
      </c>
      <c r="UP4" s="1" t="e">
        <f>VLOOKUP('CBS Matrix 1'!UP2, 'Carbon Asset Database'!$M:$Q,7, FALSE)</f>
        <v>#REF!</v>
      </c>
      <c r="UQ4" s="1" t="e">
        <f>VLOOKUP('CBS Matrix 1'!UQ2, 'Carbon Asset Database'!$M:$Q,7, FALSE)</f>
        <v>#REF!</v>
      </c>
      <c r="UR4" s="1" t="e">
        <f>VLOOKUP('CBS Matrix 1'!UR2, 'Carbon Asset Database'!$M:$Q,7, FALSE)</f>
        <v>#REF!</v>
      </c>
      <c r="US4" s="1" t="e">
        <f>VLOOKUP('CBS Matrix 1'!US2, 'Carbon Asset Database'!$M:$Q,7, FALSE)</f>
        <v>#REF!</v>
      </c>
      <c r="UT4" s="1" t="e">
        <f>VLOOKUP('CBS Matrix 1'!UT2, 'Carbon Asset Database'!$M:$Q,7, FALSE)</f>
        <v>#REF!</v>
      </c>
      <c r="UU4" s="1" t="e">
        <f>VLOOKUP('CBS Matrix 1'!UU2, 'Carbon Asset Database'!$M:$Q,7, FALSE)</f>
        <v>#REF!</v>
      </c>
      <c r="UV4" s="1" t="e">
        <f>VLOOKUP('CBS Matrix 1'!UV2, 'Carbon Asset Database'!$M:$Q,7, FALSE)</f>
        <v>#REF!</v>
      </c>
      <c r="UW4" s="1" t="e">
        <f>VLOOKUP('CBS Matrix 1'!UW2, 'Carbon Asset Database'!$M:$Q,7, FALSE)</f>
        <v>#REF!</v>
      </c>
      <c r="UX4" s="1" t="e">
        <f>VLOOKUP('CBS Matrix 1'!UX2, 'Carbon Asset Database'!$M:$Q,7, FALSE)</f>
        <v>#REF!</v>
      </c>
      <c r="UY4" s="1" t="e">
        <f>VLOOKUP('CBS Matrix 1'!UY2, 'Carbon Asset Database'!$M:$Q,7, FALSE)</f>
        <v>#REF!</v>
      </c>
      <c r="UZ4" s="1" t="e">
        <f>VLOOKUP('CBS Matrix 1'!UZ2, 'Carbon Asset Database'!$M:$Q,7, FALSE)</f>
        <v>#REF!</v>
      </c>
      <c r="VA4" s="1" t="e">
        <f>VLOOKUP('CBS Matrix 1'!VA2, 'Carbon Asset Database'!$M:$Q,7, FALSE)</f>
        <v>#REF!</v>
      </c>
      <c r="VB4" s="1" t="e">
        <f>VLOOKUP('CBS Matrix 1'!VB2, 'Carbon Asset Database'!$M:$Q,7, FALSE)</f>
        <v>#REF!</v>
      </c>
      <c r="VC4" s="1" t="e">
        <f>VLOOKUP('CBS Matrix 1'!VC2, 'Carbon Asset Database'!$M:$Q,7, FALSE)</f>
        <v>#REF!</v>
      </c>
      <c r="VD4" s="1" t="e">
        <f>VLOOKUP('CBS Matrix 1'!VD2, 'Carbon Asset Database'!$M:$Q,7, FALSE)</f>
        <v>#REF!</v>
      </c>
      <c r="VE4" s="1" t="e">
        <f>VLOOKUP('CBS Matrix 1'!VE2, 'Carbon Asset Database'!$M:$Q,7, FALSE)</f>
        <v>#REF!</v>
      </c>
      <c r="VF4" s="1" t="e">
        <f>VLOOKUP('CBS Matrix 1'!VF2, 'Carbon Asset Database'!$M:$Q,7, FALSE)</f>
        <v>#REF!</v>
      </c>
      <c r="VG4" s="1" t="e">
        <f>VLOOKUP('CBS Matrix 1'!VG2, 'Carbon Asset Database'!$M:$Q,7, FALSE)</f>
        <v>#REF!</v>
      </c>
      <c r="VH4" s="1" t="e">
        <f>VLOOKUP('CBS Matrix 1'!VH2, 'Carbon Asset Database'!$M:$Q,7, FALSE)</f>
        <v>#REF!</v>
      </c>
      <c r="VI4" s="1" t="e">
        <f>VLOOKUP('CBS Matrix 1'!VI2, 'Carbon Asset Database'!$M:$Q,7, FALSE)</f>
        <v>#REF!</v>
      </c>
      <c r="VJ4" s="1" t="e">
        <f>VLOOKUP('CBS Matrix 1'!VJ2, 'Carbon Asset Database'!$M:$Q,7, FALSE)</f>
        <v>#REF!</v>
      </c>
      <c r="VK4" s="1" t="e">
        <f>VLOOKUP('CBS Matrix 1'!VK2, 'Carbon Asset Database'!$M:$Q,7, FALSE)</f>
        <v>#REF!</v>
      </c>
      <c r="VL4" s="1" t="e">
        <f>VLOOKUP('CBS Matrix 1'!VL2, 'Carbon Asset Database'!$M:$Q,7, FALSE)</f>
        <v>#REF!</v>
      </c>
      <c r="VM4" s="1" t="e">
        <f>VLOOKUP('CBS Matrix 1'!VM2, 'Carbon Asset Database'!$M:$Q,7, FALSE)</f>
        <v>#REF!</v>
      </c>
      <c r="VN4" s="1" t="e">
        <f>VLOOKUP('CBS Matrix 1'!VN2, 'Carbon Asset Database'!$M:$Q,7, FALSE)</f>
        <v>#REF!</v>
      </c>
      <c r="VO4" s="1" t="e">
        <f>VLOOKUP('CBS Matrix 1'!VO2, 'Carbon Asset Database'!$M:$Q,7, FALSE)</f>
        <v>#REF!</v>
      </c>
      <c r="VP4" s="1" t="e">
        <f>VLOOKUP('CBS Matrix 1'!VP2, 'Carbon Asset Database'!$M:$Q,7, FALSE)</f>
        <v>#REF!</v>
      </c>
      <c r="VQ4" s="1" t="e">
        <f>VLOOKUP('CBS Matrix 1'!VQ2, 'Carbon Asset Database'!$M:$Q,7, FALSE)</f>
        <v>#REF!</v>
      </c>
      <c r="VR4" s="1" t="e">
        <f>VLOOKUP('CBS Matrix 1'!VR2, 'Carbon Asset Database'!$M:$Q,7, FALSE)</f>
        <v>#REF!</v>
      </c>
      <c r="VS4" s="1" t="e">
        <f>VLOOKUP('CBS Matrix 1'!VS2, 'Carbon Asset Database'!$M:$Q,7, FALSE)</f>
        <v>#REF!</v>
      </c>
      <c r="VT4" s="1" t="e">
        <f>VLOOKUP('CBS Matrix 1'!VT2, 'Carbon Asset Database'!$M:$Q,7, FALSE)</f>
        <v>#REF!</v>
      </c>
      <c r="VU4" s="1" t="e">
        <f>VLOOKUP('CBS Matrix 1'!VU2, 'Carbon Asset Database'!$M:$Q,7, FALSE)</f>
        <v>#REF!</v>
      </c>
      <c r="VV4" s="1" t="e">
        <f>VLOOKUP('CBS Matrix 1'!VV2, 'Carbon Asset Database'!$M:$Q,7, FALSE)</f>
        <v>#REF!</v>
      </c>
      <c r="VW4" s="1" t="e">
        <f>VLOOKUP('CBS Matrix 1'!VW2, 'Carbon Asset Database'!$M:$Q,7, FALSE)</f>
        <v>#REF!</v>
      </c>
      <c r="VX4" s="1" t="e">
        <f>VLOOKUP('CBS Matrix 1'!VX2, 'Carbon Asset Database'!$M:$Q,7, FALSE)</f>
        <v>#REF!</v>
      </c>
      <c r="VY4" s="1" t="e">
        <f>VLOOKUP('CBS Matrix 1'!VY2, 'Carbon Asset Database'!$M:$Q,7, FALSE)</f>
        <v>#REF!</v>
      </c>
      <c r="VZ4" s="1" t="e">
        <f>VLOOKUP('CBS Matrix 1'!VZ2, 'Carbon Asset Database'!$M:$Q,7, FALSE)</f>
        <v>#REF!</v>
      </c>
      <c r="WA4" s="1" t="e">
        <f>VLOOKUP('CBS Matrix 1'!WA2, 'Carbon Asset Database'!$M:$Q,7, FALSE)</f>
        <v>#REF!</v>
      </c>
      <c r="WB4" s="1" t="e">
        <f>VLOOKUP('CBS Matrix 1'!WB2, 'Carbon Asset Database'!$M:$Q,7, FALSE)</f>
        <v>#REF!</v>
      </c>
      <c r="WC4" s="1" t="e">
        <f>VLOOKUP('CBS Matrix 1'!WC2, 'Carbon Asset Database'!$M:$Q,7, FALSE)</f>
        <v>#REF!</v>
      </c>
      <c r="WD4" s="1" t="e">
        <f>VLOOKUP('CBS Matrix 1'!WD2, 'Carbon Asset Database'!$M:$Q,7, FALSE)</f>
        <v>#REF!</v>
      </c>
      <c r="WE4" s="1" t="e">
        <f>VLOOKUP('CBS Matrix 1'!WE2, 'Carbon Asset Database'!$M:$Q,7, FALSE)</f>
        <v>#REF!</v>
      </c>
      <c r="WF4" s="1" t="e">
        <f>VLOOKUP('CBS Matrix 1'!WF2, 'Carbon Asset Database'!$M:$Q,7, FALSE)</f>
        <v>#REF!</v>
      </c>
      <c r="WG4" s="1" t="e">
        <f>VLOOKUP('CBS Matrix 1'!WG2, 'Carbon Asset Database'!$M:$Q,7, FALSE)</f>
        <v>#REF!</v>
      </c>
      <c r="WH4" s="1" t="e">
        <f>VLOOKUP('CBS Matrix 1'!WH2, 'Carbon Asset Database'!$M:$Q,7, FALSE)</f>
        <v>#REF!</v>
      </c>
      <c r="WI4" s="1" t="e">
        <f>VLOOKUP('CBS Matrix 1'!WI2, 'Carbon Asset Database'!$M:$Q,7, FALSE)</f>
        <v>#REF!</v>
      </c>
      <c r="WJ4" s="1" t="e">
        <f>VLOOKUP('CBS Matrix 1'!WJ2, 'Carbon Asset Database'!$M:$Q,7, FALSE)</f>
        <v>#REF!</v>
      </c>
      <c r="WK4" s="1" t="e">
        <f>VLOOKUP('CBS Matrix 1'!WK2, 'Carbon Asset Database'!$M:$Q,7, FALSE)</f>
        <v>#REF!</v>
      </c>
      <c r="WL4" s="1" t="e">
        <f>VLOOKUP('CBS Matrix 1'!WL2, 'Carbon Asset Database'!$M:$Q,7, FALSE)</f>
        <v>#REF!</v>
      </c>
      <c r="WM4" s="1" t="e">
        <f>VLOOKUP('CBS Matrix 1'!WM2, 'Carbon Asset Database'!$M:$Q,7, FALSE)</f>
        <v>#REF!</v>
      </c>
      <c r="WN4" s="1" t="e">
        <f>VLOOKUP('CBS Matrix 1'!WN2, 'Carbon Asset Database'!$M:$Q,7, FALSE)</f>
        <v>#REF!</v>
      </c>
      <c r="WO4" s="1" t="e">
        <f>VLOOKUP('CBS Matrix 1'!WO2, 'Carbon Asset Database'!$M:$Q,7, FALSE)</f>
        <v>#REF!</v>
      </c>
      <c r="WP4" s="1" t="e">
        <f>VLOOKUP('CBS Matrix 1'!WP2, 'Carbon Asset Database'!$M:$Q,7, FALSE)</f>
        <v>#REF!</v>
      </c>
      <c r="WQ4" s="1" t="e">
        <f>VLOOKUP('CBS Matrix 1'!WQ2, 'Carbon Asset Database'!$M:$Q,7, FALSE)</f>
        <v>#REF!</v>
      </c>
      <c r="WR4" s="1" t="e">
        <f>VLOOKUP('CBS Matrix 1'!WR2, 'Carbon Asset Database'!$M:$Q,7, FALSE)</f>
        <v>#REF!</v>
      </c>
      <c r="WS4" s="1" t="e">
        <f>VLOOKUP('CBS Matrix 1'!WS2, 'Carbon Asset Database'!$M:$Q,7, FALSE)</f>
        <v>#REF!</v>
      </c>
      <c r="WT4" s="1" t="e">
        <f>VLOOKUP('CBS Matrix 1'!WT2, 'Carbon Asset Database'!$M:$Q,7, FALSE)</f>
        <v>#REF!</v>
      </c>
      <c r="WU4" s="1" t="e">
        <f>VLOOKUP('CBS Matrix 1'!WU2, 'Carbon Asset Database'!$M:$Q,7, FALSE)</f>
        <v>#REF!</v>
      </c>
      <c r="WV4" s="1" t="e">
        <f>VLOOKUP('CBS Matrix 1'!WV2, 'Carbon Asset Database'!$M:$Q,7, FALSE)</f>
        <v>#REF!</v>
      </c>
      <c r="WW4" s="1" t="e">
        <f>VLOOKUP('CBS Matrix 1'!WW2, 'Carbon Asset Database'!$M:$Q,7, FALSE)</f>
        <v>#REF!</v>
      </c>
      <c r="WX4" s="1" t="e">
        <f>VLOOKUP('CBS Matrix 1'!WX2, 'Carbon Asset Database'!$M:$Q,7, FALSE)</f>
        <v>#REF!</v>
      </c>
      <c r="WY4" s="1" t="e">
        <f>VLOOKUP('CBS Matrix 1'!WY2, 'Carbon Asset Database'!$M:$Q,7, FALSE)</f>
        <v>#REF!</v>
      </c>
      <c r="WZ4" s="1" t="e">
        <f>VLOOKUP('CBS Matrix 1'!WZ2, 'Carbon Asset Database'!$M:$Q,7, FALSE)</f>
        <v>#REF!</v>
      </c>
      <c r="XA4" s="1" t="e">
        <f>VLOOKUP('CBS Matrix 1'!XA2, 'Carbon Asset Database'!$M:$Q,7, FALSE)</f>
        <v>#REF!</v>
      </c>
      <c r="XB4" s="1" t="e">
        <f>VLOOKUP('CBS Matrix 1'!XB2, 'Carbon Asset Database'!$M:$Q,7, FALSE)</f>
        <v>#REF!</v>
      </c>
      <c r="XC4" s="1" t="e">
        <f>VLOOKUP('CBS Matrix 1'!XC2, 'Carbon Asset Database'!$M:$Q,7, FALSE)</f>
        <v>#REF!</v>
      </c>
      <c r="XD4" s="1" t="e">
        <f>VLOOKUP('CBS Matrix 1'!XD2, 'Carbon Asset Database'!$M:$Q,7, FALSE)</f>
        <v>#REF!</v>
      </c>
      <c r="XE4" s="1" t="e">
        <f>VLOOKUP('CBS Matrix 1'!XE2, 'Carbon Asset Database'!$M:$Q,7, FALSE)</f>
        <v>#N/A</v>
      </c>
      <c r="XF4" s="1" t="e">
        <f>VLOOKUP('CBS Matrix 1'!XF2, 'Carbon Asset Database'!$M:$Q,7, FALSE)</f>
        <v>#N/A</v>
      </c>
      <c r="XG4" s="1" t="e">
        <f>VLOOKUP('CBS Matrix 1'!XG2, 'Carbon Asset Database'!$M:$Q,7, FALSE)</f>
        <v>#N/A</v>
      </c>
      <c r="XH4" s="1" t="e">
        <f>VLOOKUP('CBS Matrix 1'!XH2, 'Carbon Asset Database'!$M:$Q,7, FALSE)</f>
        <v>#N/A</v>
      </c>
      <c r="XI4" s="1" t="e">
        <f>VLOOKUP('CBS Matrix 1'!XI2, 'Carbon Asset Database'!$M:$Q,7, FALSE)</f>
        <v>#REF!</v>
      </c>
      <c r="XJ4" s="1" t="e">
        <f>VLOOKUP('CBS Matrix 1'!XJ2, 'Carbon Asset Database'!$M:$Q,7, FALSE)</f>
        <v>#REF!</v>
      </c>
      <c r="XK4" s="1" t="e">
        <f>VLOOKUP('CBS Matrix 1'!XK2, 'Carbon Asset Database'!$M:$Q,7, FALSE)</f>
        <v>#REF!</v>
      </c>
      <c r="XL4" s="1" t="e">
        <f>VLOOKUP('CBS Matrix 1'!XL2, 'Carbon Asset Database'!$M:$Q,7, FALSE)</f>
        <v>#REF!</v>
      </c>
      <c r="XM4" s="1" t="e">
        <f>VLOOKUP('CBS Matrix 1'!XM2, 'Carbon Asset Database'!$M:$Q,7, FALSE)</f>
        <v>#REF!</v>
      </c>
      <c r="XN4" s="1" t="e">
        <f>VLOOKUP('CBS Matrix 1'!XN2, 'Carbon Asset Database'!$M:$Q,7, FALSE)</f>
        <v>#REF!</v>
      </c>
      <c r="XO4" s="1" t="e">
        <f>VLOOKUP('CBS Matrix 1'!XO2, 'Carbon Asset Database'!$M:$Q,7, FALSE)</f>
        <v>#REF!</v>
      </c>
      <c r="XP4" s="1" t="e">
        <f>VLOOKUP('CBS Matrix 1'!XP2, 'Carbon Asset Database'!$M:$Q,7, FALSE)</f>
        <v>#REF!</v>
      </c>
      <c r="XQ4" s="1" t="e">
        <f>VLOOKUP('CBS Matrix 1'!XQ2, 'Carbon Asset Database'!$M:$Q,7, FALSE)</f>
        <v>#REF!</v>
      </c>
      <c r="XR4" s="1" t="e">
        <f>VLOOKUP('CBS Matrix 1'!XR2, 'Carbon Asset Database'!$M:$Q,7, FALSE)</f>
        <v>#N/A</v>
      </c>
      <c r="XS4" s="1" t="e">
        <f>VLOOKUP('CBS Matrix 1'!XS2, 'Carbon Asset Database'!$M:$Q,7, FALSE)</f>
        <v>#REF!</v>
      </c>
      <c r="XT4" s="1" t="e">
        <f>VLOOKUP('CBS Matrix 1'!XT2, 'Carbon Asset Database'!$M:$Q,7, FALSE)</f>
        <v>#REF!</v>
      </c>
      <c r="XU4" s="1" t="e">
        <f>VLOOKUP('CBS Matrix 1'!XU2, 'Carbon Asset Database'!$M:$Q,7, FALSE)</f>
        <v>#REF!</v>
      </c>
      <c r="XV4" s="1" t="e">
        <f>VLOOKUP('CBS Matrix 1'!XV2, 'Carbon Asset Database'!$M:$Q,7, FALSE)</f>
        <v>#REF!</v>
      </c>
      <c r="XW4" s="1" t="e">
        <f>VLOOKUP('CBS Matrix 1'!XW2, 'Carbon Asset Database'!$M:$Q,7, FALSE)</f>
        <v>#REF!</v>
      </c>
      <c r="XX4" s="1" t="e">
        <f>VLOOKUP('CBS Matrix 1'!XX2, 'Carbon Asset Database'!$M:$Q,7, FALSE)</f>
        <v>#N/A</v>
      </c>
      <c r="XY4" s="1" t="e">
        <f>VLOOKUP('CBS Matrix 1'!XY2, 'Carbon Asset Database'!$M:$Q,7, FALSE)</f>
        <v>#REF!</v>
      </c>
      <c r="XZ4" s="1" t="e">
        <f>VLOOKUP('CBS Matrix 1'!XZ2, 'Carbon Asset Database'!$M:$Q,7, FALSE)</f>
        <v>#REF!</v>
      </c>
      <c r="YA4" s="1" t="e">
        <f>VLOOKUP('CBS Matrix 1'!YA2, 'Carbon Asset Database'!$M:$Q,7, FALSE)</f>
        <v>#REF!</v>
      </c>
      <c r="YB4" s="1" t="e">
        <f>VLOOKUP('CBS Matrix 1'!YB2, 'Carbon Asset Database'!$M:$Q,7, FALSE)</f>
        <v>#REF!</v>
      </c>
      <c r="YC4" s="1" t="e">
        <f>VLOOKUP('CBS Matrix 1'!YC2, 'Carbon Asset Database'!$M:$Q,7, FALSE)</f>
        <v>#REF!</v>
      </c>
    </row>
    <row r="5" spans="1:656" x14ac:dyDescent="0.3">
      <c r="A5" s="210" t="s">
        <v>574</v>
      </c>
      <c r="B5" s="215" t="s">
        <v>1666</v>
      </c>
      <c r="C5" t="s">
        <v>2956</v>
      </c>
      <c r="D5" t="s">
        <v>2957</v>
      </c>
      <c r="E5" t="s">
        <v>2958</v>
      </c>
      <c r="F5" s="1" t="e">
        <f t="shared" ref="F5:F68" si="0">SUMPRODUCT(G$4:ZY$4, G5:ZY5)</f>
        <v>#REF!</v>
      </c>
      <c r="AX5" s="1">
        <v>1</v>
      </c>
    </row>
    <row r="6" spans="1:656" x14ac:dyDescent="0.3">
      <c r="A6" s="210"/>
      <c r="B6" s="215"/>
      <c r="C6" t="s">
        <v>2959</v>
      </c>
      <c r="D6" t="s">
        <v>2960</v>
      </c>
      <c r="E6" t="s">
        <v>2958</v>
      </c>
      <c r="F6" s="1" t="e">
        <f t="shared" si="0"/>
        <v>#REF!</v>
      </c>
      <c r="H6" s="4"/>
      <c r="AP6" s="1">
        <v>1</v>
      </c>
    </row>
    <row r="7" spans="1:656" x14ac:dyDescent="0.3">
      <c r="A7" s="210"/>
      <c r="B7" s="215"/>
      <c r="C7" t="s">
        <v>2961</v>
      </c>
      <c r="D7" t="s">
        <v>2962</v>
      </c>
      <c r="E7" t="s">
        <v>2958</v>
      </c>
      <c r="F7" s="1" t="e">
        <f t="shared" si="0"/>
        <v>#REF!</v>
      </c>
      <c r="H7" s="4"/>
      <c r="AO7" s="1">
        <v>1</v>
      </c>
    </row>
    <row r="8" spans="1:656" x14ac:dyDescent="0.3">
      <c r="A8" s="210"/>
      <c r="B8" s="215"/>
      <c r="C8" t="s">
        <v>2963</v>
      </c>
      <c r="D8" t="s">
        <v>2964</v>
      </c>
      <c r="E8" t="s">
        <v>1</v>
      </c>
      <c r="F8" s="1" t="e">
        <f t="shared" si="0"/>
        <v>#REF!</v>
      </c>
      <c r="P8" s="1">
        <v>1</v>
      </c>
    </row>
    <row r="9" spans="1:656" x14ac:dyDescent="0.3">
      <c r="A9" s="210"/>
      <c r="B9" s="215"/>
      <c r="C9" t="s">
        <v>2965</v>
      </c>
      <c r="D9" t="s">
        <v>2966</v>
      </c>
      <c r="E9" t="s">
        <v>2958</v>
      </c>
      <c r="F9" s="1" t="e">
        <f t="shared" si="0"/>
        <v>#REF!</v>
      </c>
      <c r="Z9" s="1">
        <v>1</v>
      </c>
    </row>
    <row r="10" spans="1:656" x14ac:dyDescent="0.3">
      <c r="A10" s="210"/>
      <c r="B10" s="215"/>
      <c r="C10" t="s">
        <v>2967</v>
      </c>
      <c r="D10" t="s">
        <v>2968</v>
      </c>
      <c r="E10" t="s">
        <v>2958</v>
      </c>
      <c r="F10" s="1" t="e">
        <f t="shared" si="0"/>
        <v>#REF!</v>
      </c>
      <c r="H10" s="4"/>
      <c r="T10" s="1">
        <v>1</v>
      </c>
    </row>
    <row r="11" spans="1:656" ht="15.65" x14ac:dyDescent="0.3">
      <c r="A11" s="210"/>
      <c r="B11" s="215"/>
      <c r="C11" t="s">
        <v>2969</v>
      </c>
      <c r="D11" t="s">
        <v>2970</v>
      </c>
      <c r="E11" t="s">
        <v>2958</v>
      </c>
      <c r="F11" s="1" t="e">
        <f t="shared" si="0"/>
        <v>#REF!</v>
      </c>
      <c r="H11" s="4"/>
      <c r="YD11" s="47"/>
      <c r="YE11" s="47"/>
      <c r="YF11" s="47"/>
    </row>
    <row r="12" spans="1:656" ht="15.65" x14ac:dyDescent="0.3">
      <c r="A12" s="210"/>
      <c r="B12" s="215"/>
      <c r="C12" t="s">
        <v>2971</v>
      </c>
      <c r="D12" t="s">
        <v>2972</v>
      </c>
      <c r="E12" t="s">
        <v>2958</v>
      </c>
      <c r="F12" s="1" t="e">
        <f t="shared" si="0"/>
        <v>#REF!</v>
      </c>
      <c r="H12" s="4"/>
      <c r="YD12" s="47"/>
      <c r="YE12" s="47"/>
      <c r="YF12" s="47"/>
    </row>
    <row r="13" spans="1:656" x14ac:dyDescent="0.3">
      <c r="A13" s="210"/>
      <c r="B13" s="215"/>
      <c r="C13" t="s">
        <v>2973</v>
      </c>
      <c r="D13" t="s">
        <v>2974</v>
      </c>
      <c r="E13" t="s">
        <v>2958</v>
      </c>
      <c r="F13" s="1" t="e">
        <f t="shared" si="0"/>
        <v>#REF!</v>
      </c>
      <c r="H13" s="4"/>
      <c r="AJ13" s="1">
        <v>1</v>
      </c>
      <c r="YD13" s="1" t="s">
        <v>7085</v>
      </c>
      <c r="YE13" s="1" t="s">
        <v>7086</v>
      </c>
      <c r="YF13" s="1" t="s">
        <v>54</v>
      </c>
    </row>
    <row r="14" spans="1:656" x14ac:dyDescent="0.3">
      <c r="A14" s="210"/>
      <c r="B14" s="215"/>
      <c r="C14" t="s">
        <v>2975</v>
      </c>
      <c r="D14" t="s">
        <v>2976</v>
      </c>
      <c r="E14" t="s">
        <v>2958</v>
      </c>
      <c r="F14" s="1" t="e">
        <f t="shared" si="0"/>
        <v>#REF!</v>
      </c>
      <c r="H14" s="4"/>
      <c r="AJ14" s="1">
        <v>1</v>
      </c>
    </row>
    <row r="15" spans="1:656" x14ac:dyDescent="0.3">
      <c r="A15" s="210"/>
      <c r="B15" s="215"/>
      <c r="C15" t="s">
        <v>2977</v>
      </c>
      <c r="D15" t="s">
        <v>2978</v>
      </c>
      <c r="E15" t="s">
        <v>2958</v>
      </c>
      <c r="F15" s="1" t="e">
        <f t="shared" si="0"/>
        <v>#REF!</v>
      </c>
      <c r="H15" s="4"/>
      <c r="AP15" s="1">
        <v>1</v>
      </c>
    </row>
    <row r="16" spans="1:656" x14ac:dyDescent="0.3">
      <c r="A16" s="210"/>
      <c r="B16" s="215"/>
      <c r="C16" t="s">
        <v>2979</v>
      </c>
      <c r="D16" t="s">
        <v>2980</v>
      </c>
      <c r="E16" t="s">
        <v>2958</v>
      </c>
      <c r="F16" s="1" t="e">
        <f t="shared" si="0"/>
        <v>#REF!</v>
      </c>
      <c r="H16" s="4"/>
    </row>
    <row r="17" spans="1:49" x14ac:dyDescent="0.3">
      <c r="A17" s="210"/>
      <c r="B17" s="215"/>
      <c r="C17" t="s">
        <v>2981</v>
      </c>
      <c r="D17" t="s">
        <v>2982</v>
      </c>
      <c r="E17" t="s">
        <v>2958</v>
      </c>
      <c r="F17" s="1" t="e">
        <f t="shared" si="0"/>
        <v>#REF!</v>
      </c>
      <c r="H17" s="4"/>
    </row>
    <row r="18" spans="1:49" x14ac:dyDescent="0.3">
      <c r="A18" s="210"/>
      <c r="B18" s="215"/>
      <c r="C18" t="s">
        <v>2983</v>
      </c>
      <c r="D18" t="s">
        <v>2984</v>
      </c>
      <c r="E18" t="s">
        <v>2958</v>
      </c>
      <c r="F18" s="1" t="e">
        <f t="shared" si="0"/>
        <v>#REF!</v>
      </c>
      <c r="H18" s="4"/>
    </row>
    <row r="19" spans="1:49" x14ac:dyDescent="0.3">
      <c r="A19" s="210"/>
      <c r="B19" s="215"/>
      <c r="C19" t="s">
        <v>2985</v>
      </c>
      <c r="D19" t="s">
        <v>2986</v>
      </c>
      <c r="E19" t="s">
        <v>2958</v>
      </c>
      <c r="F19" s="1" t="e">
        <f t="shared" si="0"/>
        <v>#REF!</v>
      </c>
      <c r="H19" s="4"/>
      <c r="Z19" s="1">
        <v>1</v>
      </c>
    </row>
    <row r="20" spans="1:49" x14ac:dyDescent="0.3">
      <c r="A20" s="210"/>
      <c r="B20" s="215"/>
      <c r="C20" t="s">
        <v>2987</v>
      </c>
      <c r="D20" t="s">
        <v>2988</v>
      </c>
      <c r="E20" t="s">
        <v>2958</v>
      </c>
      <c r="F20" s="1" t="e">
        <f t="shared" si="0"/>
        <v>#REF!</v>
      </c>
      <c r="H20" s="4"/>
    </row>
    <row r="21" spans="1:49" x14ac:dyDescent="0.3">
      <c r="A21" s="210"/>
      <c r="B21" s="215" t="s">
        <v>1662</v>
      </c>
      <c r="C21" t="s">
        <v>2989</v>
      </c>
      <c r="D21" t="s">
        <v>2957</v>
      </c>
      <c r="E21" t="s">
        <v>2958</v>
      </c>
      <c r="F21" s="1" t="e">
        <f t="shared" si="0"/>
        <v>#REF!</v>
      </c>
      <c r="H21" s="4"/>
      <c r="AW21" s="1">
        <v>1</v>
      </c>
    </row>
    <row r="22" spans="1:49" x14ac:dyDescent="0.3">
      <c r="A22" s="210"/>
      <c r="B22" s="215"/>
      <c r="C22" t="s">
        <v>2990</v>
      </c>
      <c r="D22" t="s">
        <v>2960</v>
      </c>
      <c r="E22" t="s">
        <v>2958</v>
      </c>
      <c r="F22" s="1" t="e">
        <f t="shared" si="0"/>
        <v>#REF!</v>
      </c>
      <c r="H22" s="4"/>
      <c r="AS22" s="1">
        <v>1</v>
      </c>
    </row>
    <row r="23" spans="1:49" x14ac:dyDescent="0.3">
      <c r="A23" s="210"/>
      <c r="B23" s="215"/>
      <c r="C23" t="s">
        <v>2991</v>
      </c>
      <c r="D23" t="s">
        <v>2962</v>
      </c>
      <c r="E23" t="s">
        <v>2958</v>
      </c>
      <c r="F23" s="1" t="e">
        <f t="shared" si="0"/>
        <v>#REF!</v>
      </c>
      <c r="H23" s="4"/>
      <c r="AT23" s="1">
        <v>1</v>
      </c>
    </row>
    <row r="24" spans="1:49" x14ac:dyDescent="0.3">
      <c r="A24" s="210"/>
      <c r="B24" s="215"/>
      <c r="C24" t="s">
        <v>2992</v>
      </c>
      <c r="D24" t="s">
        <v>2964</v>
      </c>
      <c r="E24" t="s">
        <v>1</v>
      </c>
      <c r="F24" s="1" t="e">
        <f t="shared" si="0"/>
        <v>#REF!</v>
      </c>
      <c r="H24" s="4"/>
      <c r="L24" s="1">
        <v>1</v>
      </c>
    </row>
    <row r="25" spans="1:49" x14ac:dyDescent="0.3">
      <c r="A25" s="210"/>
      <c r="B25" s="215"/>
      <c r="C25" t="s">
        <v>2993</v>
      </c>
      <c r="D25" t="s">
        <v>2966</v>
      </c>
      <c r="E25" t="s">
        <v>2958</v>
      </c>
      <c r="F25" s="1" t="e">
        <f t="shared" si="0"/>
        <v>#REF!</v>
      </c>
      <c r="H25" s="4"/>
      <c r="AI25" s="1">
        <v>1</v>
      </c>
    </row>
    <row r="26" spans="1:49" x14ac:dyDescent="0.3">
      <c r="A26" s="210"/>
      <c r="B26" s="215"/>
      <c r="C26" t="s">
        <v>2994</v>
      </c>
      <c r="D26" t="s">
        <v>2968</v>
      </c>
      <c r="E26" t="s">
        <v>2958</v>
      </c>
      <c r="F26" s="1" t="e">
        <f t="shared" si="0"/>
        <v>#REF!</v>
      </c>
      <c r="H26" s="4"/>
      <c r="Y26" s="1">
        <v>1</v>
      </c>
    </row>
    <row r="27" spans="1:49" x14ac:dyDescent="0.3">
      <c r="A27" s="210"/>
      <c r="B27" s="215"/>
      <c r="C27" t="s">
        <v>2995</v>
      </c>
      <c r="D27" t="s">
        <v>2970</v>
      </c>
      <c r="E27" t="s">
        <v>2958</v>
      </c>
      <c r="F27" s="1" t="e">
        <f t="shared" si="0"/>
        <v>#REF!</v>
      </c>
      <c r="H27" s="4"/>
    </row>
    <row r="28" spans="1:49" x14ac:dyDescent="0.3">
      <c r="A28" s="210"/>
      <c r="B28" s="215"/>
      <c r="C28" t="s">
        <v>2996</v>
      </c>
      <c r="D28" t="s">
        <v>2972</v>
      </c>
      <c r="E28" t="s">
        <v>2958</v>
      </c>
      <c r="F28" s="1" t="e">
        <f t="shared" si="0"/>
        <v>#REF!</v>
      </c>
      <c r="H28" s="4"/>
    </row>
    <row r="29" spans="1:49" x14ac:dyDescent="0.3">
      <c r="A29" s="210"/>
      <c r="B29" s="215"/>
      <c r="C29" t="s">
        <v>2997</v>
      </c>
      <c r="D29" t="s">
        <v>2974</v>
      </c>
      <c r="E29" t="s">
        <v>2958</v>
      </c>
      <c r="F29" s="1" t="e">
        <f t="shared" si="0"/>
        <v>#REF!</v>
      </c>
      <c r="H29" s="4"/>
      <c r="AD29" s="1">
        <v>1</v>
      </c>
    </row>
    <row r="30" spans="1:49" x14ac:dyDescent="0.3">
      <c r="A30" s="210"/>
      <c r="B30" s="215"/>
      <c r="C30" t="s">
        <v>2998</v>
      </c>
      <c r="D30" t="s">
        <v>2976</v>
      </c>
      <c r="E30" t="s">
        <v>2958</v>
      </c>
      <c r="F30" s="1" t="e">
        <f t="shared" si="0"/>
        <v>#REF!</v>
      </c>
      <c r="H30" s="4"/>
      <c r="AD30" s="1">
        <v>1</v>
      </c>
    </row>
    <row r="31" spans="1:49" x14ac:dyDescent="0.3">
      <c r="A31" s="210"/>
      <c r="B31" s="215"/>
      <c r="C31" t="s">
        <v>2999</v>
      </c>
      <c r="D31" t="s">
        <v>2978</v>
      </c>
      <c r="E31" t="s">
        <v>2958</v>
      </c>
      <c r="F31" s="1" t="e">
        <f t="shared" si="0"/>
        <v>#REF!</v>
      </c>
      <c r="H31" s="4"/>
      <c r="AS31" s="1">
        <v>1</v>
      </c>
    </row>
    <row r="32" spans="1:49" x14ac:dyDescent="0.3">
      <c r="A32" s="210"/>
      <c r="B32" s="215"/>
      <c r="C32" t="s">
        <v>3000</v>
      </c>
      <c r="D32" t="s">
        <v>2980</v>
      </c>
      <c r="E32" t="s">
        <v>2958</v>
      </c>
      <c r="F32" s="1" t="e">
        <f t="shared" si="0"/>
        <v>#REF!</v>
      </c>
      <c r="H32" s="4"/>
    </row>
    <row r="33" spans="1:53" x14ac:dyDescent="0.3">
      <c r="A33" s="210"/>
      <c r="B33" s="215"/>
      <c r="C33" t="s">
        <v>3001</v>
      </c>
      <c r="D33" t="s">
        <v>2982</v>
      </c>
      <c r="E33" t="s">
        <v>2958</v>
      </c>
      <c r="F33" s="1" t="e">
        <f t="shared" si="0"/>
        <v>#REF!</v>
      </c>
      <c r="H33" s="4"/>
    </row>
    <row r="34" spans="1:53" x14ac:dyDescent="0.3">
      <c r="A34" s="210"/>
      <c r="B34" s="215"/>
      <c r="C34" t="s">
        <v>3002</v>
      </c>
      <c r="D34" t="s">
        <v>2984</v>
      </c>
      <c r="E34" t="s">
        <v>2958</v>
      </c>
      <c r="F34" s="1" t="e">
        <f t="shared" si="0"/>
        <v>#REF!</v>
      </c>
      <c r="H34" s="4"/>
    </row>
    <row r="35" spans="1:53" x14ac:dyDescent="0.3">
      <c r="A35" s="210"/>
      <c r="B35" s="215"/>
      <c r="C35" t="s">
        <v>3003</v>
      </c>
      <c r="D35" t="s">
        <v>2986</v>
      </c>
      <c r="E35" t="s">
        <v>2958</v>
      </c>
      <c r="F35" s="1" t="e">
        <f t="shared" si="0"/>
        <v>#REF!</v>
      </c>
      <c r="H35" s="4"/>
      <c r="AI35" s="1">
        <v>1</v>
      </c>
    </row>
    <row r="36" spans="1:53" x14ac:dyDescent="0.3">
      <c r="A36" s="210"/>
      <c r="B36" s="215"/>
      <c r="C36" t="s">
        <v>3004</v>
      </c>
      <c r="D36" t="s">
        <v>2988</v>
      </c>
      <c r="E36" t="s">
        <v>2958</v>
      </c>
      <c r="F36" s="1" t="e">
        <f t="shared" si="0"/>
        <v>#REF!</v>
      </c>
      <c r="H36" s="4"/>
    </row>
    <row r="37" spans="1:53" x14ac:dyDescent="0.3">
      <c r="A37" s="210"/>
      <c r="B37" s="215" t="s">
        <v>1672</v>
      </c>
      <c r="C37" t="s">
        <v>3005</v>
      </c>
      <c r="D37" t="s">
        <v>2957</v>
      </c>
      <c r="E37" t="s">
        <v>2958</v>
      </c>
      <c r="F37" s="1" t="e">
        <f t="shared" si="0"/>
        <v>#REF!</v>
      </c>
      <c r="H37" s="4"/>
      <c r="BA37" s="1">
        <v>1</v>
      </c>
    </row>
    <row r="38" spans="1:53" x14ac:dyDescent="0.3">
      <c r="A38" s="210"/>
      <c r="B38" s="215"/>
      <c r="C38" t="s">
        <v>3006</v>
      </c>
      <c r="D38" t="s">
        <v>2960</v>
      </c>
      <c r="E38" t="s">
        <v>2958</v>
      </c>
      <c r="F38" s="1" t="e">
        <f t="shared" si="0"/>
        <v>#REF!</v>
      </c>
      <c r="H38" s="4"/>
      <c r="AV38" s="1">
        <v>1</v>
      </c>
    </row>
    <row r="39" spans="1:53" x14ac:dyDescent="0.3">
      <c r="A39" s="210"/>
      <c r="B39" s="215"/>
      <c r="C39" t="s">
        <v>3007</v>
      </c>
      <c r="D39" t="s">
        <v>2962</v>
      </c>
      <c r="E39" t="s">
        <v>2958</v>
      </c>
      <c r="F39" s="1" t="e">
        <f t="shared" si="0"/>
        <v>#REF!</v>
      </c>
      <c r="H39" s="4"/>
      <c r="AY39" s="1">
        <v>1</v>
      </c>
    </row>
    <row r="40" spans="1:53" x14ac:dyDescent="0.3">
      <c r="A40" s="210"/>
      <c r="B40" s="215"/>
      <c r="C40" t="s">
        <v>3008</v>
      </c>
      <c r="D40" t="s">
        <v>2964</v>
      </c>
      <c r="E40" t="s">
        <v>1</v>
      </c>
      <c r="F40" s="1" t="e">
        <f t="shared" si="0"/>
        <v>#REF!</v>
      </c>
      <c r="H40" s="4"/>
      <c r="N40" s="1">
        <v>1</v>
      </c>
    </row>
    <row r="41" spans="1:53" x14ac:dyDescent="0.3">
      <c r="A41" s="210"/>
      <c r="B41" s="215"/>
      <c r="C41" t="s">
        <v>3009</v>
      </c>
      <c r="D41" t="s">
        <v>2966</v>
      </c>
      <c r="E41" t="s">
        <v>2958</v>
      </c>
      <c r="F41" s="1" t="e">
        <f t="shared" si="0"/>
        <v>#REF!</v>
      </c>
      <c r="H41" s="4"/>
      <c r="AL41" s="1">
        <v>1</v>
      </c>
    </row>
    <row r="42" spans="1:53" x14ac:dyDescent="0.3">
      <c r="A42" s="210"/>
      <c r="B42" s="215"/>
      <c r="C42" t="s">
        <v>3010</v>
      </c>
      <c r="D42" t="s">
        <v>2968</v>
      </c>
      <c r="E42" t="s">
        <v>2958</v>
      </c>
      <c r="F42" s="1" t="e">
        <f t="shared" si="0"/>
        <v>#REF!</v>
      </c>
      <c r="H42" s="4"/>
      <c r="AB42" s="1">
        <v>1</v>
      </c>
    </row>
    <row r="43" spans="1:53" x14ac:dyDescent="0.3">
      <c r="A43" s="210"/>
      <c r="B43" s="215"/>
      <c r="C43" t="s">
        <v>3011</v>
      </c>
      <c r="D43" t="s">
        <v>2970</v>
      </c>
      <c r="E43" t="s">
        <v>2958</v>
      </c>
      <c r="F43" s="1" t="e">
        <f t="shared" si="0"/>
        <v>#REF!</v>
      </c>
      <c r="H43" s="4"/>
    </row>
    <row r="44" spans="1:53" x14ac:dyDescent="0.3">
      <c r="A44" s="210"/>
      <c r="B44" s="215"/>
      <c r="C44" t="s">
        <v>3012</v>
      </c>
      <c r="D44" t="s">
        <v>2972</v>
      </c>
      <c r="E44" t="s">
        <v>2958</v>
      </c>
      <c r="F44" s="1" t="e">
        <f t="shared" si="0"/>
        <v>#REF!</v>
      </c>
      <c r="H44" s="4"/>
    </row>
    <row r="45" spans="1:53" x14ac:dyDescent="0.3">
      <c r="A45" s="210"/>
      <c r="B45" s="215"/>
      <c r="C45" t="s">
        <v>3013</v>
      </c>
      <c r="D45" t="s">
        <v>2974</v>
      </c>
      <c r="E45" t="s">
        <v>2958</v>
      </c>
      <c r="F45" s="1" t="e">
        <f t="shared" si="0"/>
        <v>#REF!</v>
      </c>
      <c r="H45" s="4"/>
      <c r="AG45" s="1">
        <v>1</v>
      </c>
    </row>
    <row r="46" spans="1:53" x14ac:dyDescent="0.3">
      <c r="A46" s="210"/>
      <c r="B46" s="215"/>
      <c r="C46" t="s">
        <v>3014</v>
      </c>
      <c r="D46" t="s">
        <v>2976</v>
      </c>
      <c r="E46" t="s">
        <v>2958</v>
      </c>
      <c r="F46" s="1" t="e">
        <f t="shared" si="0"/>
        <v>#REF!</v>
      </c>
      <c r="H46" s="4"/>
      <c r="AG46" s="1">
        <v>1</v>
      </c>
    </row>
    <row r="47" spans="1:53" x14ac:dyDescent="0.3">
      <c r="A47" s="210"/>
      <c r="B47" s="215"/>
      <c r="C47" t="s">
        <v>3015</v>
      </c>
      <c r="D47" t="s">
        <v>2978</v>
      </c>
      <c r="E47" t="s">
        <v>2958</v>
      </c>
      <c r="F47" s="1" t="e">
        <f t="shared" si="0"/>
        <v>#REF!</v>
      </c>
      <c r="H47" s="4"/>
      <c r="AV47" s="1">
        <v>1</v>
      </c>
    </row>
    <row r="48" spans="1:53" x14ac:dyDescent="0.3">
      <c r="A48" s="210"/>
      <c r="B48" s="215"/>
      <c r="C48" t="s">
        <v>3016</v>
      </c>
      <c r="D48" t="s">
        <v>2980</v>
      </c>
      <c r="E48" t="s">
        <v>2958</v>
      </c>
      <c r="F48" s="1" t="e">
        <f t="shared" si="0"/>
        <v>#REF!</v>
      </c>
      <c r="H48" s="4"/>
    </row>
    <row r="49" spans="1:55" x14ac:dyDescent="0.3">
      <c r="A49" s="210"/>
      <c r="B49" s="215"/>
      <c r="C49" t="s">
        <v>3017</v>
      </c>
      <c r="D49" t="s">
        <v>2982</v>
      </c>
      <c r="E49" t="s">
        <v>2958</v>
      </c>
      <c r="F49" s="1" t="e">
        <f t="shared" si="0"/>
        <v>#REF!</v>
      </c>
      <c r="H49" s="4"/>
    </row>
    <row r="50" spans="1:55" x14ac:dyDescent="0.3">
      <c r="A50" s="210"/>
      <c r="B50" s="215"/>
      <c r="C50" t="s">
        <v>3018</v>
      </c>
      <c r="D50" t="s">
        <v>2984</v>
      </c>
      <c r="E50" t="s">
        <v>2958</v>
      </c>
      <c r="F50" s="1" t="e">
        <f t="shared" si="0"/>
        <v>#REF!</v>
      </c>
      <c r="H50" s="4"/>
    </row>
    <row r="51" spans="1:55" x14ac:dyDescent="0.3">
      <c r="A51" s="210"/>
      <c r="B51" s="215"/>
      <c r="C51" t="s">
        <v>3019</v>
      </c>
      <c r="D51" t="s">
        <v>2986</v>
      </c>
      <c r="E51" t="s">
        <v>2958</v>
      </c>
      <c r="F51" s="1" t="e">
        <f t="shared" si="0"/>
        <v>#REF!</v>
      </c>
      <c r="H51" s="4"/>
      <c r="AL51" s="1">
        <v>1</v>
      </c>
    </row>
    <row r="52" spans="1:55" x14ac:dyDescent="0.3">
      <c r="A52" s="211"/>
      <c r="B52" s="215"/>
      <c r="C52" t="s">
        <v>3020</v>
      </c>
      <c r="D52" t="s">
        <v>2988</v>
      </c>
      <c r="E52" t="s">
        <v>2958</v>
      </c>
      <c r="F52" s="1" t="e">
        <f t="shared" si="0"/>
        <v>#REF!</v>
      </c>
      <c r="H52" s="4"/>
    </row>
    <row r="53" spans="1:55" x14ac:dyDescent="0.3">
      <c r="A53" s="209" t="s">
        <v>1674</v>
      </c>
      <c r="B53" s="215" t="s">
        <v>1666</v>
      </c>
      <c r="C53" t="s">
        <v>3021</v>
      </c>
      <c r="D53" s="12" t="s">
        <v>3022</v>
      </c>
      <c r="E53" s="11" t="s">
        <v>3023</v>
      </c>
      <c r="F53" s="1" t="e">
        <f t="shared" si="0"/>
        <v>#REF!</v>
      </c>
      <c r="H53" s="4"/>
      <c r="BC53" s="1">
        <v>1</v>
      </c>
    </row>
    <row r="54" spans="1:55" x14ac:dyDescent="0.3">
      <c r="A54" s="210"/>
      <c r="B54" s="215"/>
      <c r="C54" t="s">
        <v>3024</v>
      </c>
      <c r="D54" t="s">
        <v>2957</v>
      </c>
      <c r="E54" t="s">
        <v>2958</v>
      </c>
      <c r="F54" s="1" t="e">
        <f t="shared" si="0"/>
        <v>#REF!</v>
      </c>
      <c r="H54" s="4"/>
    </row>
    <row r="55" spans="1:55" x14ac:dyDescent="0.3">
      <c r="A55" s="210"/>
      <c r="B55" s="215"/>
      <c r="C55" t="s">
        <v>3025</v>
      </c>
      <c r="D55" t="s">
        <v>2960</v>
      </c>
      <c r="E55" t="s">
        <v>2958</v>
      </c>
      <c r="F55" s="1" t="e">
        <f t="shared" si="0"/>
        <v>#REF!</v>
      </c>
      <c r="H55" s="4"/>
    </row>
    <row r="56" spans="1:55" x14ac:dyDescent="0.3">
      <c r="A56" s="210"/>
      <c r="B56" s="215"/>
      <c r="C56" t="s">
        <v>3026</v>
      </c>
      <c r="D56" t="s">
        <v>2962</v>
      </c>
      <c r="E56" t="s">
        <v>2958</v>
      </c>
      <c r="F56" s="1" t="e">
        <f t="shared" si="0"/>
        <v>#REF!</v>
      </c>
      <c r="H56" s="4"/>
    </row>
    <row r="57" spans="1:55" x14ac:dyDescent="0.3">
      <c r="A57" s="210"/>
      <c r="B57" s="215"/>
      <c r="C57" t="s">
        <v>3027</v>
      </c>
      <c r="D57" t="s">
        <v>2964</v>
      </c>
      <c r="E57" t="s">
        <v>1</v>
      </c>
      <c r="F57" s="1" t="e">
        <f t="shared" si="0"/>
        <v>#REF!</v>
      </c>
      <c r="H57" s="4"/>
    </row>
    <row r="58" spans="1:55" x14ac:dyDescent="0.3">
      <c r="A58" s="210"/>
      <c r="B58" s="215"/>
      <c r="C58" t="s">
        <v>3028</v>
      </c>
      <c r="D58" t="s">
        <v>2966</v>
      </c>
      <c r="E58" t="s">
        <v>2958</v>
      </c>
      <c r="F58" s="1" t="e">
        <f t="shared" si="0"/>
        <v>#REF!</v>
      </c>
      <c r="H58" s="4"/>
    </row>
    <row r="59" spans="1:55" x14ac:dyDescent="0.3">
      <c r="A59" s="210"/>
      <c r="B59" s="215"/>
      <c r="C59" t="s">
        <v>3029</v>
      </c>
      <c r="D59" t="s">
        <v>2968</v>
      </c>
      <c r="E59" t="s">
        <v>2958</v>
      </c>
      <c r="F59" s="1" t="e">
        <f t="shared" si="0"/>
        <v>#REF!</v>
      </c>
      <c r="H59" s="4"/>
    </row>
    <row r="60" spans="1:55" x14ac:dyDescent="0.3">
      <c r="A60" s="210"/>
      <c r="B60" s="215"/>
      <c r="C60" t="s">
        <v>3030</v>
      </c>
      <c r="D60" t="s">
        <v>2970</v>
      </c>
      <c r="E60" t="s">
        <v>2958</v>
      </c>
      <c r="F60" s="1" t="e">
        <f t="shared" si="0"/>
        <v>#REF!</v>
      </c>
      <c r="H60" s="4"/>
    </row>
    <row r="61" spans="1:55" x14ac:dyDescent="0.3">
      <c r="A61" s="210"/>
      <c r="B61" s="215"/>
      <c r="C61" t="s">
        <v>3031</v>
      </c>
      <c r="D61" t="s">
        <v>2972</v>
      </c>
      <c r="E61" t="s">
        <v>2958</v>
      </c>
      <c r="F61" s="1" t="e">
        <f t="shared" si="0"/>
        <v>#REF!</v>
      </c>
      <c r="H61" s="4"/>
    </row>
    <row r="62" spans="1:55" x14ac:dyDescent="0.3">
      <c r="A62" s="210"/>
      <c r="B62" s="215"/>
      <c r="C62" t="s">
        <v>3032</v>
      </c>
      <c r="D62" t="s">
        <v>2974</v>
      </c>
      <c r="E62" t="s">
        <v>2958</v>
      </c>
      <c r="F62" s="1" t="e">
        <f t="shared" si="0"/>
        <v>#REF!</v>
      </c>
      <c r="H62" s="4"/>
    </row>
    <row r="63" spans="1:55" x14ac:dyDescent="0.3">
      <c r="A63" s="210"/>
      <c r="B63" s="215"/>
      <c r="C63" t="s">
        <v>3033</v>
      </c>
      <c r="D63" t="s">
        <v>2976</v>
      </c>
      <c r="E63" t="s">
        <v>2958</v>
      </c>
      <c r="F63" s="1" t="e">
        <f t="shared" si="0"/>
        <v>#REF!</v>
      </c>
      <c r="H63" s="4"/>
    </row>
    <row r="64" spans="1:55" x14ac:dyDescent="0.3">
      <c r="A64" s="210"/>
      <c r="B64" s="215"/>
      <c r="C64" t="s">
        <v>3034</v>
      </c>
      <c r="D64" t="s">
        <v>2978</v>
      </c>
      <c r="E64" t="s">
        <v>2958</v>
      </c>
      <c r="F64" s="1" t="e">
        <f t="shared" si="0"/>
        <v>#REF!</v>
      </c>
      <c r="H64" s="4"/>
    </row>
    <row r="65" spans="1:56" x14ac:dyDescent="0.3">
      <c r="A65" s="210"/>
      <c r="B65" s="215"/>
      <c r="C65" t="s">
        <v>3035</v>
      </c>
      <c r="D65" t="s">
        <v>2980</v>
      </c>
      <c r="E65" t="s">
        <v>2958</v>
      </c>
      <c r="F65" s="1" t="e">
        <f t="shared" si="0"/>
        <v>#REF!</v>
      </c>
      <c r="H65" s="4"/>
    </row>
    <row r="66" spans="1:56" x14ac:dyDescent="0.3">
      <c r="A66" s="210"/>
      <c r="B66" s="215"/>
      <c r="C66" t="s">
        <v>3036</v>
      </c>
      <c r="D66" t="s">
        <v>2982</v>
      </c>
      <c r="E66" t="s">
        <v>2958</v>
      </c>
      <c r="F66" s="1" t="e">
        <f t="shared" si="0"/>
        <v>#REF!</v>
      </c>
      <c r="H66" s="4"/>
    </row>
    <row r="67" spans="1:56" x14ac:dyDescent="0.3">
      <c r="A67" s="210"/>
      <c r="B67" s="215"/>
      <c r="C67" t="s">
        <v>3037</v>
      </c>
      <c r="D67" t="s">
        <v>2984</v>
      </c>
      <c r="E67" t="s">
        <v>2958</v>
      </c>
      <c r="F67" s="1" t="e">
        <f t="shared" si="0"/>
        <v>#REF!</v>
      </c>
      <c r="H67" s="4"/>
    </row>
    <row r="68" spans="1:56" x14ac:dyDescent="0.3">
      <c r="A68" s="210"/>
      <c r="B68" s="215"/>
      <c r="C68" t="s">
        <v>3038</v>
      </c>
      <c r="D68" t="s">
        <v>2986</v>
      </c>
      <c r="E68" t="s">
        <v>2958</v>
      </c>
      <c r="F68" s="1" t="e">
        <f t="shared" si="0"/>
        <v>#REF!</v>
      </c>
      <c r="H68" s="4"/>
    </row>
    <row r="69" spans="1:56" x14ac:dyDescent="0.3">
      <c r="A69" s="210"/>
      <c r="B69" s="215"/>
      <c r="C69" t="s">
        <v>3039</v>
      </c>
      <c r="D69" t="s">
        <v>2988</v>
      </c>
      <c r="E69" t="s">
        <v>2958</v>
      </c>
      <c r="F69" s="1" t="e">
        <f t="shared" ref="F69:F132" si="1">SUMPRODUCT(G$4:ZY$4, G69:ZY69)</f>
        <v>#REF!</v>
      </c>
      <c r="H69" s="4"/>
    </row>
    <row r="70" spans="1:56" x14ac:dyDescent="0.3">
      <c r="A70" s="210"/>
      <c r="B70" s="215" t="s">
        <v>1662</v>
      </c>
      <c r="C70" t="s">
        <v>3040</v>
      </c>
      <c r="D70" s="11" t="s">
        <v>3022</v>
      </c>
      <c r="E70" s="11" t="s">
        <v>3023</v>
      </c>
      <c r="F70" s="1" t="e">
        <f t="shared" si="1"/>
        <v>#REF!</v>
      </c>
      <c r="H70" s="4"/>
      <c r="BD70" s="1">
        <v>1</v>
      </c>
    </row>
    <row r="71" spans="1:56" x14ac:dyDescent="0.3">
      <c r="A71" s="210"/>
      <c r="B71" s="215"/>
      <c r="C71" t="s">
        <v>3041</v>
      </c>
      <c r="D71" t="s">
        <v>2957</v>
      </c>
      <c r="E71" t="s">
        <v>2958</v>
      </c>
      <c r="F71" s="1" t="e">
        <f t="shared" si="1"/>
        <v>#REF!</v>
      </c>
      <c r="H71" s="4"/>
    </row>
    <row r="72" spans="1:56" x14ac:dyDescent="0.3">
      <c r="A72" s="210"/>
      <c r="B72" s="215"/>
      <c r="C72" t="s">
        <v>3042</v>
      </c>
      <c r="D72" t="s">
        <v>2960</v>
      </c>
      <c r="E72" t="s">
        <v>2958</v>
      </c>
      <c r="F72" s="1" t="e">
        <f t="shared" si="1"/>
        <v>#REF!</v>
      </c>
      <c r="H72" s="4"/>
    </row>
    <row r="73" spans="1:56" x14ac:dyDescent="0.3">
      <c r="A73" s="210"/>
      <c r="B73" s="215"/>
      <c r="C73" t="s">
        <v>3043</v>
      </c>
      <c r="D73" t="s">
        <v>2962</v>
      </c>
      <c r="E73" t="s">
        <v>2958</v>
      </c>
      <c r="F73" s="1" t="e">
        <f t="shared" si="1"/>
        <v>#REF!</v>
      </c>
      <c r="H73" s="4"/>
    </row>
    <row r="74" spans="1:56" x14ac:dyDescent="0.3">
      <c r="A74" s="210"/>
      <c r="B74" s="215"/>
      <c r="C74" t="s">
        <v>3044</v>
      </c>
      <c r="D74" t="s">
        <v>2964</v>
      </c>
      <c r="E74" t="s">
        <v>1</v>
      </c>
      <c r="F74" s="1" t="e">
        <f t="shared" si="1"/>
        <v>#REF!</v>
      </c>
      <c r="H74" s="4"/>
    </row>
    <row r="75" spans="1:56" x14ac:dyDescent="0.3">
      <c r="A75" s="210"/>
      <c r="B75" s="215"/>
      <c r="C75" t="s">
        <v>3045</v>
      </c>
      <c r="D75" t="s">
        <v>2966</v>
      </c>
      <c r="E75" t="s">
        <v>2958</v>
      </c>
      <c r="F75" s="1" t="e">
        <f t="shared" si="1"/>
        <v>#REF!</v>
      </c>
      <c r="H75" s="4"/>
    </row>
    <row r="76" spans="1:56" x14ac:dyDescent="0.3">
      <c r="A76" s="210"/>
      <c r="B76" s="215"/>
      <c r="C76" t="s">
        <v>3046</v>
      </c>
      <c r="D76" t="s">
        <v>2968</v>
      </c>
      <c r="E76" t="s">
        <v>2958</v>
      </c>
      <c r="F76" s="1" t="e">
        <f t="shared" si="1"/>
        <v>#REF!</v>
      </c>
      <c r="H76" s="4"/>
    </row>
    <row r="77" spans="1:56" x14ac:dyDescent="0.3">
      <c r="A77" s="210"/>
      <c r="B77" s="215"/>
      <c r="C77" t="s">
        <v>3047</v>
      </c>
      <c r="D77" t="s">
        <v>2970</v>
      </c>
      <c r="E77" t="s">
        <v>2958</v>
      </c>
      <c r="F77" s="1" t="e">
        <f t="shared" si="1"/>
        <v>#REF!</v>
      </c>
      <c r="H77" s="4"/>
    </row>
    <row r="78" spans="1:56" x14ac:dyDescent="0.3">
      <c r="A78" s="210"/>
      <c r="B78" s="215"/>
      <c r="C78" t="s">
        <v>3048</v>
      </c>
      <c r="D78" t="s">
        <v>2972</v>
      </c>
      <c r="E78" t="s">
        <v>2958</v>
      </c>
      <c r="F78" s="1" t="e">
        <f t="shared" si="1"/>
        <v>#REF!</v>
      </c>
      <c r="H78" s="4"/>
    </row>
    <row r="79" spans="1:56" x14ac:dyDescent="0.3">
      <c r="A79" s="210"/>
      <c r="B79" s="215"/>
      <c r="C79" t="s">
        <v>3049</v>
      </c>
      <c r="D79" t="s">
        <v>2974</v>
      </c>
      <c r="E79" t="s">
        <v>2958</v>
      </c>
      <c r="F79" s="1" t="e">
        <f t="shared" si="1"/>
        <v>#REF!</v>
      </c>
      <c r="H79" s="4"/>
    </row>
    <row r="80" spans="1:56" x14ac:dyDescent="0.3">
      <c r="A80" s="210"/>
      <c r="B80" s="215"/>
      <c r="C80" t="s">
        <v>3050</v>
      </c>
      <c r="D80" t="s">
        <v>2976</v>
      </c>
      <c r="E80" t="s">
        <v>2958</v>
      </c>
      <c r="F80" s="1" t="e">
        <f t="shared" si="1"/>
        <v>#REF!</v>
      </c>
      <c r="H80" s="4"/>
    </row>
    <row r="81" spans="1:62" x14ac:dyDescent="0.3">
      <c r="A81" s="210"/>
      <c r="B81" s="215"/>
      <c r="C81" t="s">
        <v>3051</v>
      </c>
      <c r="D81" t="s">
        <v>2978</v>
      </c>
      <c r="E81" t="s">
        <v>2958</v>
      </c>
      <c r="F81" s="1" t="e">
        <f t="shared" si="1"/>
        <v>#REF!</v>
      </c>
      <c r="H81" s="4"/>
    </row>
    <row r="82" spans="1:62" x14ac:dyDescent="0.3">
      <c r="A82" s="210"/>
      <c r="B82" s="215"/>
      <c r="C82" t="s">
        <v>3052</v>
      </c>
      <c r="D82" t="s">
        <v>2980</v>
      </c>
      <c r="E82" t="s">
        <v>2958</v>
      </c>
      <c r="F82" s="1" t="e">
        <f t="shared" si="1"/>
        <v>#REF!</v>
      </c>
      <c r="H82" s="4"/>
    </row>
    <row r="83" spans="1:62" x14ac:dyDescent="0.3">
      <c r="A83" s="210"/>
      <c r="B83" s="215"/>
      <c r="C83" t="s">
        <v>3053</v>
      </c>
      <c r="D83" t="s">
        <v>2982</v>
      </c>
      <c r="E83" t="s">
        <v>2958</v>
      </c>
      <c r="F83" s="1" t="e">
        <f t="shared" si="1"/>
        <v>#REF!</v>
      </c>
      <c r="H83" s="4"/>
    </row>
    <row r="84" spans="1:62" x14ac:dyDescent="0.3">
      <c r="A84" s="210"/>
      <c r="B84" s="215"/>
      <c r="C84" t="s">
        <v>3054</v>
      </c>
      <c r="D84" t="s">
        <v>2984</v>
      </c>
      <c r="E84" t="s">
        <v>2958</v>
      </c>
      <c r="F84" s="1" t="e">
        <f t="shared" si="1"/>
        <v>#REF!</v>
      </c>
      <c r="H84" s="4"/>
    </row>
    <row r="85" spans="1:62" x14ac:dyDescent="0.3">
      <c r="A85" s="210"/>
      <c r="B85" s="215"/>
      <c r="C85" t="s">
        <v>3055</v>
      </c>
      <c r="D85" t="s">
        <v>2986</v>
      </c>
      <c r="E85" t="s">
        <v>2958</v>
      </c>
      <c r="F85" s="1" t="e">
        <f t="shared" si="1"/>
        <v>#REF!</v>
      </c>
      <c r="H85" s="4"/>
    </row>
    <row r="86" spans="1:62" x14ac:dyDescent="0.3">
      <c r="A86" s="210"/>
      <c r="B86" s="215"/>
      <c r="C86" t="s">
        <v>3056</v>
      </c>
      <c r="D86" t="s">
        <v>2988</v>
      </c>
      <c r="E86" t="s">
        <v>2958</v>
      </c>
      <c r="F86" s="1" t="e">
        <f t="shared" si="1"/>
        <v>#REF!</v>
      </c>
      <c r="H86" s="4"/>
    </row>
    <row r="87" spans="1:62" x14ac:dyDescent="0.3">
      <c r="A87" s="210"/>
      <c r="B87" s="215" t="s">
        <v>1672</v>
      </c>
      <c r="C87" t="s">
        <v>3057</v>
      </c>
      <c r="D87" s="11" t="s">
        <v>3022</v>
      </c>
      <c r="E87" s="11" t="s">
        <v>3023</v>
      </c>
      <c r="F87" s="1" t="e">
        <f t="shared" si="1"/>
        <v>#REF!</v>
      </c>
      <c r="H87" s="4"/>
      <c r="BJ87" s="1">
        <v>1</v>
      </c>
    </row>
    <row r="88" spans="1:62" x14ac:dyDescent="0.3">
      <c r="A88" s="210"/>
      <c r="B88" s="215"/>
      <c r="C88" t="s">
        <v>3058</v>
      </c>
      <c r="D88" t="s">
        <v>2957</v>
      </c>
      <c r="E88" t="s">
        <v>2958</v>
      </c>
      <c r="F88" s="1" t="e">
        <f t="shared" si="1"/>
        <v>#REF!</v>
      </c>
      <c r="H88" s="4"/>
    </row>
    <row r="89" spans="1:62" x14ac:dyDescent="0.3">
      <c r="A89" s="210"/>
      <c r="B89" s="215"/>
      <c r="C89" t="s">
        <v>3059</v>
      </c>
      <c r="D89" t="s">
        <v>2960</v>
      </c>
      <c r="E89" t="s">
        <v>2958</v>
      </c>
      <c r="F89" s="1" t="e">
        <f t="shared" si="1"/>
        <v>#REF!</v>
      </c>
      <c r="H89" s="4"/>
    </row>
    <row r="90" spans="1:62" x14ac:dyDescent="0.3">
      <c r="A90" s="210"/>
      <c r="B90" s="215"/>
      <c r="C90" t="s">
        <v>3060</v>
      </c>
      <c r="D90" t="s">
        <v>2962</v>
      </c>
      <c r="E90" t="s">
        <v>2958</v>
      </c>
      <c r="F90" s="1" t="e">
        <f t="shared" si="1"/>
        <v>#REF!</v>
      </c>
      <c r="H90" s="4"/>
    </row>
    <row r="91" spans="1:62" x14ac:dyDescent="0.3">
      <c r="A91" s="210"/>
      <c r="B91" s="215"/>
      <c r="C91" t="s">
        <v>3061</v>
      </c>
      <c r="D91" t="s">
        <v>2964</v>
      </c>
      <c r="E91" t="s">
        <v>1</v>
      </c>
      <c r="F91" s="1" t="e">
        <f t="shared" si="1"/>
        <v>#REF!</v>
      </c>
      <c r="H91" s="4"/>
    </row>
    <row r="92" spans="1:62" x14ac:dyDescent="0.3">
      <c r="A92" s="210"/>
      <c r="B92" s="215"/>
      <c r="C92" t="s">
        <v>3062</v>
      </c>
      <c r="D92" t="s">
        <v>2966</v>
      </c>
      <c r="E92" t="s">
        <v>2958</v>
      </c>
      <c r="F92" s="1" t="e">
        <f t="shared" si="1"/>
        <v>#REF!</v>
      </c>
      <c r="H92" s="4"/>
    </row>
    <row r="93" spans="1:62" x14ac:dyDescent="0.3">
      <c r="A93" s="210"/>
      <c r="B93" s="215"/>
      <c r="C93" t="s">
        <v>3063</v>
      </c>
      <c r="D93" t="s">
        <v>2968</v>
      </c>
      <c r="E93" t="s">
        <v>2958</v>
      </c>
      <c r="F93" s="1" t="e">
        <f t="shared" si="1"/>
        <v>#REF!</v>
      </c>
      <c r="H93" s="4"/>
    </row>
    <row r="94" spans="1:62" x14ac:dyDescent="0.3">
      <c r="A94" s="210"/>
      <c r="B94" s="215"/>
      <c r="C94" t="s">
        <v>3064</v>
      </c>
      <c r="D94" t="s">
        <v>2970</v>
      </c>
      <c r="E94" t="s">
        <v>2958</v>
      </c>
      <c r="F94" s="1" t="e">
        <f t="shared" si="1"/>
        <v>#REF!</v>
      </c>
      <c r="H94" s="4"/>
    </row>
    <row r="95" spans="1:62" x14ac:dyDescent="0.3">
      <c r="A95" s="210"/>
      <c r="B95" s="215"/>
      <c r="C95" t="s">
        <v>3065</v>
      </c>
      <c r="D95" t="s">
        <v>2972</v>
      </c>
      <c r="E95" t="s">
        <v>2958</v>
      </c>
      <c r="F95" s="1" t="e">
        <f t="shared" si="1"/>
        <v>#REF!</v>
      </c>
      <c r="H95" s="4"/>
    </row>
    <row r="96" spans="1:62" x14ac:dyDescent="0.3">
      <c r="A96" s="210"/>
      <c r="B96" s="215"/>
      <c r="C96" t="s">
        <v>3066</v>
      </c>
      <c r="D96" t="s">
        <v>2974</v>
      </c>
      <c r="E96" t="s">
        <v>2958</v>
      </c>
      <c r="F96" s="1" t="e">
        <f t="shared" si="1"/>
        <v>#REF!</v>
      </c>
      <c r="H96" s="4"/>
    </row>
    <row r="97" spans="1:607" x14ac:dyDescent="0.3">
      <c r="A97" s="210"/>
      <c r="B97" s="215"/>
      <c r="C97" t="s">
        <v>3067</v>
      </c>
      <c r="D97" t="s">
        <v>2976</v>
      </c>
      <c r="E97" t="s">
        <v>2958</v>
      </c>
      <c r="F97" s="1" t="e">
        <f t="shared" si="1"/>
        <v>#REF!</v>
      </c>
      <c r="H97" s="4"/>
    </row>
    <row r="98" spans="1:607" x14ac:dyDescent="0.3">
      <c r="A98" s="210"/>
      <c r="B98" s="215"/>
      <c r="C98" t="s">
        <v>3068</v>
      </c>
      <c r="D98" t="s">
        <v>2978</v>
      </c>
      <c r="E98" t="s">
        <v>2958</v>
      </c>
      <c r="F98" s="1" t="e">
        <f t="shared" si="1"/>
        <v>#REF!</v>
      </c>
      <c r="H98" s="4"/>
    </row>
    <row r="99" spans="1:607" x14ac:dyDescent="0.3">
      <c r="A99" s="210"/>
      <c r="B99" s="215"/>
      <c r="C99" t="s">
        <v>3069</v>
      </c>
      <c r="D99" t="s">
        <v>2980</v>
      </c>
      <c r="E99" t="s">
        <v>2958</v>
      </c>
      <c r="F99" s="1" t="e">
        <f t="shared" si="1"/>
        <v>#REF!</v>
      </c>
      <c r="H99" s="4"/>
    </row>
    <row r="100" spans="1:607" x14ac:dyDescent="0.3">
      <c r="A100" s="210"/>
      <c r="B100" s="215"/>
      <c r="C100" t="s">
        <v>3070</v>
      </c>
      <c r="D100" t="s">
        <v>2982</v>
      </c>
      <c r="E100" t="s">
        <v>2958</v>
      </c>
      <c r="F100" s="1" t="e">
        <f t="shared" si="1"/>
        <v>#REF!</v>
      </c>
      <c r="H100" s="4"/>
    </row>
    <row r="101" spans="1:607" x14ac:dyDescent="0.3">
      <c r="A101" s="210"/>
      <c r="B101" s="215"/>
      <c r="C101" t="s">
        <v>3071</v>
      </c>
      <c r="D101" t="s">
        <v>2984</v>
      </c>
      <c r="E101" t="s">
        <v>2958</v>
      </c>
      <c r="F101" s="1" t="e">
        <f t="shared" si="1"/>
        <v>#REF!</v>
      </c>
      <c r="H101" s="4"/>
    </row>
    <row r="102" spans="1:607" x14ac:dyDescent="0.3">
      <c r="A102" s="210"/>
      <c r="B102" s="215"/>
      <c r="C102" t="s">
        <v>3072</v>
      </c>
      <c r="D102" t="s">
        <v>2986</v>
      </c>
      <c r="E102" t="s">
        <v>2958</v>
      </c>
      <c r="F102" s="1" t="e">
        <f t="shared" si="1"/>
        <v>#REF!</v>
      </c>
      <c r="H102" s="4"/>
    </row>
    <row r="103" spans="1:607" x14ac:dyDescent="0.3">
      <c r="A103" s="211"/>
      <c r="B103" s="215"/>
      <c r="C103" t="s">
        <v>3073</v>
      </c>
      <c r="D103" t="s">
        <v>2988</v>
      </c>
      <c r="E103" t="s">
        <v>2958</v>
      </c>
      <c r="F103" s="1" t="e">
        <f t="shared" si="1"/>
        <v>#REF!</v>
      </c>
      <c r="H103" s="4"/>
    </row>
    <row r="104" spans="1:607" x14ac:dyDescent="0.3">
      <c r="A104" s="209" t="s">
        <v>1659</v>
      </c>
      <c r="B104" s="6" t="s">
        <v>3074</v>
      </c>
      <c r="C104" t="s">
        <v>3075</v>
      </c>
      <c r="D104" t="s">
        <v>3022</v>
      </c>
      <c r="E104" t="s">
        <v>3023</v>
      </c>
      <c r="F104" s="1" t="e">
        <f t="shared" si="1"/>
        <v>#REF!</v>
      </c>
      <c r="H104" s="4"/>
    </row>
    <row r="105" spans="1:607" x14ac:dyDescent="0.3">
      <c r="A105" s="210"/>
      <c r="B105" s="6" t="s">
        <v>3076</v>
      </c>
      <c r="C105" t="s">
        <v>3077</v>
      </c>
      <c r="D105" t="s">
        <v>3022</v>
      </c>
      <c r="E105" t="s">
        <v>3023</v>
      </c>
      <c r="F105" s="1" t="e">
        <f t="shared" si="1"/>
        <v>#REF!</v>
      </c>
      <c r="H105" s="4"/>
    </row>
    <row r="106" spans="1:607" x14ac:dyDescent="0.3">
      <c r="A106" s="210"/>
      <c r="B106" s="6" t="s">
        <v>3078</v>
      </c>
      <c r="C106" t="s">
        <v>3079</v>
      </c>
      <c r="D106" t="s">
        <v>3022</v>
      </c>
      <c r="E106" t="s">
        <v>3023</v>
      </c>
      <c r="F106" s="1" t="e">
        <f t="shared" si="1"/>
        <v>#REF!</v>
      </c>
      <c r="H106" s="4"/>
    </row>
    <row r="107" spans="1:607" x14ac:dyDescent="0.3">
      <c r="A107" s="210"/>
      <c r="B107" s="6" t="s">
        <v>3080</v>
      </c>
      <c r="C107" t="s">
        <v>3081</v>
      </c>
      <c r="D107" t="s">
        <v>3022</v>
      </c>
      <c r="E107" t="s">
        <v>3023</v>
      </c>
      <c r="F107" s="1" t="e">
        <f t="shared" si="1"/>
        <v>#REF!</v>
      </c>
      <c r="H107" s="4"/>
    </row>
    <row r="108" spans="1:607" x14ac:dyDescent="0.3">
      <c r="A108" s="210"/>
      <c r="B108" s="6"/>
      <c r="C108" t="s">
        <v>3083</v>
      </c>
      <c r="D108" t="s">
        <v>3082</v>
      </c>
      <c r="E108" t="s">
        <v>6</v>
      </c>
      <c r="F108" s="1" t="e">
        <f t="shared" si="1"/>
        <v>#REF!</v>
      </c>
      <c r="H108" s="4"/>
    </row>
    <row r="109" spans="1:607" x14ac:dyDescent="0.3">
      <c r="A109" s="211"/>
      <c r="B109" s="6"/>
      <c r="C109" t="s">
        <v>3085</v>
      </c>
      <c r="D109" t="s">
        <v>3084</v>
      </c>
      <c r="E109" t="s">
        <v>6</v>
      </c>
      <c r="F109" s="1" t="e">
        <f t="shared" si="1"/>
        <v>#REF!</v>
      </c>
      <c r="H109" s="4"/>
    </row>
    <row r="110" spans="1:607" x14ac:dyDescent="0.3">
      <c r="A110" s="209" t="s">
        <v>3086</v>
      </c>
      <c r="B110" s="216"/>
      <c r="C110" t="s">
        <v>3087</v>
      </c>
      <c r="D110" s="13" t="s">
        <v>185</v>
      </c>
      <c r="E110" s="13" t="s">
        <v>188</v>
      </c>
      <c r="F110" s="1" t="e">
        <f t="shared" si="1"/>
        <v>#REF!</v>
      </c>
      <c r="H110" s="4"/>
      <c r="FY110" s="1">
        <v>1</v>
      </c>
    </row>
    <row r="111" spans="1:607" x14ac:dyDescent="0.3">
      <c r="A111" s="218"/>
      <c r="B111" s="217"/>
      <c r="C111" t="s">
        <v>3088</v>
      </c>
      <c r="D111" s="13" t="s">
        <v>57</v>
      </c>
      <c r="E111" s="13" t="s">
        <v>954</v>
      </c>
      <c r="F111" s="1" t="e">
        <f t="shared" si="1"/>
        <v>#REF!</v>
      </c>
      <c r="H111" s="4"/>
      <c r="J111" s="1">
        <v>1000</v>
      </c>
    </row>
    <row r="112" spans="1:607" x14ac:dyDescent="0.3">
      <c r="A112" s="218"/>
      <c r="B112" s="217"/>
      <c r="C112" t="s">
        <v>3089</v>
      </c>
      <c r="D112" s="13" t="s">
        <v>972</v>
      </c>
      <c r="E112" s="13" t="s">
        <v>954</v>
      </c>
      <c r="F112" s="1" t="e">
        <f t="shared" si="1"/>
        <v>#REF!</v>
      </c>
      <c r="H112" s="4"/>
      <c r="WI112" s="1">
        <v>1</v>
      </c>
    </row>
    <row r="113" spans="1:162" x14ac:dyDescent="0.3">
      <c r="A113" s="210" t="s">
        <v>18</v>
      </c>
      <c r="B113" s="216"/>
      <c r="C113" t="s">
        <v>3090</v>
      </c>
      <c r="D113" s="13" t="s">
        <v>3091</v>
      </c>
      <c r="E113" s="13" t="s">
        <v>188</v>
      </c>
      <c r="F113" s="1" t="e">
        <f t="shared" si="1"/>
        <v>#REF!</v>
      </c>
      <c r="H113" s="4"/>
      <c r="FF113" s="1">
        <v>1000</v>
      </c>
    </row>
    <row r="114" spans="1:162" x14ac:dyDescent="0.3">
      <c r="A114" s="210"/>
      <c r="B114" s="216"/>
      <c r="C114" t="s">
        <v>3092</v>
      </c>
      <c r="D114" s="13" t="s">
        <v>834</v>
      </c>
      <c r="E114" s="13" t="s">
        <v>2958</v>
      </c>
      <c r="F114" s="1" t="e">
        <f t="shared" si="1"/>
        <v>#REF!</v>
      </c>
      <c r="H114" s="4"/>
      <c r="EZ114" s="1">
        <v>1</v>
      </c>
    </row>
    <row r="115" spans="1:162" x14ac:dyDescent="0.3">
      <c r="A115" s="211"/>
      <c r="B115" s="216"/>
      <c r="C115" t="s">
        <v>3093</v>
      </c>
      <c r="D115" t="s">
        <v>3094</v>
      </c>
      <c r="E115" t="s">
        <v>2958</v>
      </c>
      <c r="F115" s="1" t="e">
        <f t="shared" si="1"/>
        <v>#REF!</v>
      </c>
      <c r="H115" s="4"/>
    </row>
    <row r="116" spans="1:162" x14ac:dyDescent="0.3">
      <c r="A116" s="209" t="s">
        <v>174</v>
      </c>
      <c r="B116" s="216"/>
      <c r="C116" t="s">
        <v>3095</v>
      </c>
      <c r="D116" s="13" t="s">
        <v>3096</v>
      </c>
      <c r="E116" s="13" t="s">
        <v>2958</v>
      </c>
      <c r="F116" s="1" t="e">
        <f t="shared" si="1"/>
        <v>#REF!</v>
      </c>
      <c r="H116" s="4"/>
      <c r="BR116" s="1">
        <v>1</v>
      </c>
    </row>
    <row r="117" spans="1:162" s="66" customFormat="1" x14ac:dyDescent="0.3">
      <c r="A117" s="210"/>
      <c r="B117" s="216"/>
      <c r="C117" s="65" t="s">
        <v>7087</v>
      </c>
      <c r="D117" s="65" t="s">
        <v>7088</v>
      </c>
      <c r="E117" s="65" t="s">
        <v>2958</v>
      </c>
      <c r="F117" s="66" t="e">
        <f t="shared" si="1"/>
        <v>#REF!</v>
      </c>
      <c r="H117" s="74"/>
    </row>
    <row r="118" spans="1:162" x14ac:dyDescent="0.3">
      <c r="A118" s="210"/>
      <c r="B118" s="216"/>
      <c r="C118" t="s">
        <v>3097</v>
      </c>
      <c r="D118" t="s">
        <v>3098</v>
      </c>
      <c r="E118" t="s">
        <v>2958</v>
      </c>
      <c r="F118" s="1" t="e">
        <f t="shared" si="1"/>
        <v>#REF!</v>
      </c>
      <c r="H118" s="4"/>
      <c r="BR118" s="1">
        <v>1</v>
      </c>
    </row>
    <row r="119" spans="1:162" s="66" customFormat="1" x14ac:dyDescent="0.3">
      <c r="A119" s="210"/>
      <c r="B119" s="216"/>
      <c r="C119" s="65" t="s">
        <v>7089</v>
      </c>
      <c r="D119" s="65" t="s">
        <v>7090</v>
      </c>
      <c r="E119" s="65" t="s">
        <v>2958</v>
      </c>
      <c r="F119" s="66" t="e">
        <f t="shared" si="1"/>
        <v>#REF!</v>
      </c>
      <c r="H119" s="74"/>
    </row>
    <row r="120" spans="1:162" x14ac:dyDescent="0.3">
      <c r="A120" s="210"/>
      <c r="B120" s="216"/>
      <c r="C120" t="s">
        <v>3099</v>
      </c>
      <c r="D120" t="s">
        <v>3100</v>
      </c>
      <c r="E120" t="s">
        <v>2958</v>
      </c>
      <c r="F120" s="1" t="e">
        <f t="shared" si="1"/>
        <v>#REF!</v>
      </c>
      <c r="H120" s="4"/>
      <c r="BR120" s="1">
        <v>1</v>
      </c>
    </row>
    <row r="121" spans="1:162" s="66" customFormat="1" x14ac:dyDescent="0.3">
      <c r="A121" s="210"/>
      <c r="B121" s="216"/>
      <c r="C121" s="65" t="s">
        <v>7091</v>
      </c>
      <c r="D121" s="65" t="s">
        <v>7092</v>
      </c>
      <c r="E121" s="65" t="s">
        <v>2958</v>
      </c>
      <c r="F121" s="66" t="e">
        <f t="shared" si="1"/>
        <v>#REF!</v>
      </c>
      <c r="H121" s="74"/>
    </row>
    <row r="122" spans="1:162" x14ac:dyDescent="0.3">
      <c r="A122" s="210"/>
      <c r="B122" s="216"/>
      <c r="C122" t="s">
        <v>3101</v>
      </c>
      <c r="D122" t="s">
        <v>3102</v>
      </c>
      <c r="E122" t="s">
        <v>2958</v>
      </c>
      <c r="F122" s="1" t="e">
        <f t="shared" si="1"/>
        <v>#REF!</v>
      </c>
      <c r="H122" s="4"/>
      <c r="BR122" s="1">
        <v>1</v>
      </c>
    </row>
    <row r="123" spans="1:162" s="66" customFormat="1" x14ac:dyDescent="0.3">
      <c r="A123" s="211"/>
      <c r="B123" s="216"/>
      <c r="C123" s="65" t="s">
        <v>7093</v>
      </c>
      <c r="D123" s="65" t="s">
        <v>7094</v>
      </c>
      <c r="E123" s="65" t="s">
        <v>2958</v>
      </c>
      <c r="F123" s="66" t="e">
        <f t="shared" si="1"/>
        <v>#REF!</v>
      </c>
      <c r="H123" s="74"/>
    </row>
    <row r="124" spans="1:162" x14ac:dyDescent="0.3">
      <c r="A124" s="209" t="s">
        <v>3103</v>
      </c>
      <c r="B124" s="216"/>
      <c r="C124" t="s">
        <v>3104</v>
      </c>
      <c r="D124" t="s">
        <v>3096</v>
      </c>
      <c r="E124" t="s">
        <v>2958</v>
      </c>
      <c r="F124" s="1" t="e">
        <f t="shared" si="1"/>
        <v>#REF!</v>
      </c>
      <c r="H124" s="4"/>
    </row>
    <row r="125" spans="1:162" s="66" customFormat="1" x14ac:dyDescent="0.3">
      <c r="A125" s="210"/>
      <c r="B125" s="216"/>
      <c r="C125" s="65" t="s">
        <v>7095</v>
      </c>
      <c r="D125" s="65" t="s">
        <v>7088</v>
      </c>
      <c r="E125" s="65" t="s">
        <v>2958</v>
      </c>
      <c r="F125" s="66" t="e">
        <f t="shared" si="1"/>
        <v>#REF!</v>
      </c>
      <c r="H125" s="74"/>
    </row>
    <row r="126" spans="1:162" x14ac:dyDescent="0.3">
      <c r="A126" s="210"/>
      <c r="B126" s="216"/>
      <c r="C126" t="s">
        <v>3105</v>
      </c>
      <c r="D126" t="s">
        <v>3098</v>
      </c>
      <c r="E126" t="s">
        <v>2958</v>
      </c>
      <c r="F126" s="1" t="e">
        <f t="shared" si="1"/>
        <v>#REF!</v>
      </c>
      <c r="H126" s="4"/>
    </row>
    <row r="127" spans="1:162" s="66" customFormat="1" x14ac:dyDescent="0.3">
      <c r="A127" s="210"/>
      <c r="B127" s="216"/>
      <c r="C127" s="65" t="s">
        <v>7096</v>
      </c>
      <c r="D127" s="65" t="s">
        <v>7090</v>
      </c>
      <c r="E127" s="65" t="s">
        <v>2958</v>
      </c>
      <c r="F127" s="66" t="e">
        <f t="shared" si="1"/>
        <v>#REF!</v>
      </c>
      <c r="H127" s="74"/>
    </row>
    <row r="128" spans="1:162" x14ac:dyDescent="0.3">
      <c r="A128" s="210"/>
      <c r="B128" s="216"/>
      <c r="C128" t="s">
        <v>3106</v>
      </c>
      <c r="D128" t="s">
        <v>3100</v>
      </c>
      <c r="E128" t="s">
        <v>2958</v>
      </c>
      <c r="F128" s="1" t="e">
        <f t="shared" si="1"/>
        <v>#REF!</v>
      </c>
      <c r="H128" s="4"/>
    </row>
    <row r="129" spans="1:8" s="66" customFormat="1" x14ac:dyDescent="0.3">
      <c r="A129" s="210"/>
      <c r="B129" s="216"/>
      <c r="C129" s="65" t="s">
        <v>7097</v>
      </c>
      <c r="D129" s="65" t="s">
        <v>7092</v>
      </c>
      <c r="E129" s="65" t="s">
        <v>2958</v>
      </c>
      <c r="F129" s="66" t="e">
        <f t="shared" si="1"/>
        <v>#REF!</v>
      </c>
      <c r="H129" s="74"/>
    </row>
    <row r="130" spans="1:8" x14ac:dyDescent="0.3">
      <c r="A130" s="210"/>
      <c r="B130" s="216"/>
      <c r="C130" t="s">
        <v>3107</v>
      </c>
      <c r="D130" t="s">
        <v>3102</v>
      </c>
      <c r="E130" t="s">
        <v>2958</v>
      </c>
      <c r="F130" s="1" t="e">
        <f t="shared" si="1"/>
        <v>#REF!</v>
      </c>
      <c r="H130" s="4"/>
    </row>
    <row r="131" spans="1:8" s="66" customFormat="1" x14ac:dyDescent="0.3">
      <c r="A131" s="211"/>
      <c r="B131" s="216"/>
      <c r="C131" s="65" t="s">
        <v>7098</v>
      </c>
      <c r="D131" s="65" t="s">
        <v>7094</v>
      </c>
      <c r="E131" s="65" t="s">
        <v>2958</v>
      </c>
      <c r="F131" s="66" t="e">
        <f t="shared" si="1"/>
        <v>#REF!</v>
      </c>
      <c r="H131" s="74"/>
    </row>
    <row r="132" spans="1:8" x14ac:dyDescent="0.3">
      <c r="A132" s="209" t="s">
        <v>3108</v>
      </c>
      <c r="B132" s="216"/>
      <c r="C132" t="s">
        <v>3109</v>
      </c>
      <c r="D132" t="s">
        <v>3096</v>
      </c>
      <c r="E132" t="s">
        <v>2958</v>
      </c>
      <c r="F132" s="1" t="e">
        <f t="shared" si="1"/>
        <v>#REF!</v>
      </c>
      <c r="H132" s="4"/>
    </row>
    <row r="133" spans="1:8" s="66" customFormat="1" x14ac:dyDescent="0.3">
      <c r="A133" s="210"/>
      <c r="B133" s="216"/>
      <c r="C133" s="65" t="s">
        <v>7099</v>
      </c>
      <c r="D133" s="65" t="s">
        <v>7088</v>
      </c>
      <c r="E133" s="65" t="s">
        <v>2958</v>
      </c>
      <c r="F133" s="66" t="e">
        <f t="shared" ref="F133:F196" si="2">SUMPRODUCT(G$4:ZY$4, G133:ZY133)</f>
        <v>#REF!</v>
      </c>
      <c r="H133" s="74"/>
    </row>
    <row r="134" spans="1:8" x14ac:dyDescent="0.3">
      <c r="A134" s="210"/>
      <c r="B134" s="216"/>
      <c r="C134" t="s">
        <v>3110</v>
      </c>
      <c r="D134" t="s">
        <v>3098</v>
      </c>
      <c r="E134" t="s">
        <v>2958</v>
      </c>
      <c r="F134" s="1" t="e">
        <f t="shared" si="2"/>
        <v>#REF!</v>
      </c>
      <c r="H134" s="4"/>
    </row>
    <row r="135" spans="1:8" s="66" customFormat="1" x14ac:dyDescent="0.3">
      <c r="A135" s="210"/>
      <c r="B135" s="216"/>
      <c r="C135" s="65" t="s">
        <v>7100</v>
      </c>
      <c r="D135" s="65" t="s">
        <v>7090</v>
      </c>
      <c r="E135" s="65" t="s">
        <v>2958</v>
      </c>
      <c r="F135" s="66" t="e">
        <f t="shared" si="2"/>
        <v>#REF!</v>
      </c>
      <c r="H135" s="74"/>
    </row>
    <row r="136" spans="1:8" x14ac:dyDescent="0.3">
      <c r="A136" s="210"/>
      <c r="B136" s="216"/>
      <c r="C136" t="s">
        <v>3111</v>
      </c>
      <c r="D136" t="s">
        <v>3100</v>
      </c>
      <c r="E136" t="s">
        <v>2958</v>
      </c>
      <c r="F136" s="1" t="e">
        <f t="shared" si="2"/>
        <v>#REF!</v>
      </c>
      <c r="H136" s="4"/>
    </row>
    <row r="137" spans="1:8" s="66" customFormat="1" x14ac:dyDescent="0.3">
      <c r="A137" s="210"/>
      <c r="B137" s="216"/>
      <c r="C137" s="65" t="s">
        <v>7101</v>
      </c>
      <c r="D137" s="65" t="s">
        <v>7092</v>
      </c>
      <c r="E137" s="65" t="s">
        <v>2958</v>
      </c>
      <c r="F137" s="66" t="e">
        <f t="shared" si="2"/>
        <v>#REF!</v>
      </c>
      <c r="H137" s="74"/>
    </row>
    <row r="138" spans="1:8" x14ac:dyDescent="0.3">
      <c r="A138" s="210"/>
      <c r="B138" s="216"/>
      <c r="C138" t="s">
        <v>3112</v>
      </c>
      <c r="D138" t="s">
        <v>3102</v>
      </c>
      <c r="E138" t="s">
        <v>2958</v>
      </c>
      <c r="F138" s="1" t="e">
        <f t="shared" si="2"/>
        <v>#REF!</v>
      </c>
      <c r="H138" s="4"/>
    </row>
    <row r="139" spans="1:8" s="66" customFormat="1" x14ac:dyDescent="0.3">
      <c r="A139" s="211"/>
      <c r="B139" s="216"/>
      <c r="C139" s="65" t="s">
        <v>7102</v>
      </c>
      <c r="D139" s="65" t="s">
        <v>7094</v>
      </c>
      <c r="E139" s="65" t="s">
        <v>2958</v>
      </c>
      <c r="F139" s="66" t="e">
        <f t="shared" si="2"/>
        <v>#REF!</v>
      </c>
      <c r="H139" s="74"/>
    </row>
    <row r="140" spans="1:8" x14ac:dyDescent="0.3">
      <c r="A140" s="209" t="s">
        <v>3113</v>
      </c>
      <c r="B140" s="216"/>
      <c r="C140" t="s">
        <v>3114</v>
      </c>
      <c r="D140" t="s">
        <v>3096</v>
      </c>
      <c r="E140" t="s">
        <v>2958</v>
      </c>
      <c r="F140" s="1" t="e">
        <f t="shared" si="2"/>
        <v>#REF!</v>
      </c>
      <c r="H140" s="4"/>
    </row>
    <row r="141" spans="1:8" s="66" customFormat="1" x14ac:dyDescent="0.3">
      <c r="A141" s="210"/>
      <c r="B141" s="216"/>
      <c r="C141" s="65" t="s">
        <v>7103</v>
      </c>
      <c r="D141" s="65" t="s">
        <v>7088</v>
      </c>
      <c r="E141" s="65" t="s">
        <v>2958</v>
      </c>
      <c r="F141" s="66" t="e">
        <f t="shared" si="2"/>
        <v>#REF!</v>
      </c>
      <c r="H141" s="74"/>
    </row>
    <row r="142" spans="1:8" x14ac:dyDescent="0.3">
      <c r="A142" s="210"/>
      <c r="B142" s="216"/>
      <c r="C142" t="s">
        <v>3115</v>
      </c>
      <c r="D142" t="s">
        <v>3098</v>
      </c>
      <c r="E142" t="s">
        <v>2958</v>
      </c>
      <c r="F142" s="1" t="e">
        <f t="shared" si="2"/>
        <v>#REF!</v>
      </c>
      <c r="H142" s="4"/>
    </row>
    <row r="143" spans="1:8" s="66" customFormat="1" x14ac:dyDescent="0.3">
      <c r="A143" s="210"/>
      <c r="B143" s="216"/>
      <c r="C143" s="65" t="s">
        <v>7104</v>
      </c>
      <c r="D143" s="65" t="s">
        <v>7090</v>
      </c>
      <c r="E143" s="65" t="s">
        <v>2958</v>
      </c>
      <c r="F143" s="66" t="e">
        <f t="shared" si="2"/>
        <v>#REF!</v>
      </c>
      <c r="H143" s="74"/>
    </row>
    <row r="144" spans="1:8" x14ac:dyDescent="0.3">
      <c r="A144" s="210"/>
      <c r="B144" s="216"/>
      <c r="C144" t="s">
        <v>3116</v>
      </c>
      <c r="D144" t="s">
        <v>3100</v>
      </c>
      <c r="E144" t="s">
        <v>2958</v>
      </c>
      <c r="F144" s="1" t="e">
        <f t="shared" si="2"/>
        <v>#REF!</v>
      </c>
      <c r="H144" s="4"/>
    </row>
    <row r="145" spans="1:8" s="66" customFormat="1" x14ac:dyDescent="0.3">
      <c r="A145" s="210"/>
      <c r="B145" s="216"/>
      <c r="C145" s="65" t="s">
        <v>7105</v>
      </c>
      <c r="D145" s="65" t="s">
        <v>7092</v>
      </c>
      <c r="E145" s="65" t="s">
        <v>2958</v>
      </c>
      <c r="F145" s="66" t="e">
        <f t="shared" si="2"/>
        <v>#REF!</v>
      </c>
      <c r="H145" s="74"/>
    </row>
    <row r="146" spans="1:8" x14ac:dyDescent="0.3">
      <c r="A146" s="210"/>
      <c r="B146" s="216"/>
      <c r="C146" t="s">
        <v>3117</v>
      </c>
      <c r="D146" t="s">
        <v>3102</v>
      </c>
      <c r="E146" t="s">
        <v>2958</v>
      </c>
      <c r="F146" s="1" t="e">
        <f t="shared" si="2"/>
        <v>#REF!</v>
      </c>
      <c r="H146" s="4"/>
    </row>
    <row r="147" spans="1:8" s="66" customFormat="1" x14ac:dyDescent="0.3">
      <c r="A147" s="211"/>
      <c r="B147" s="216"/>
      <c r="C147" s="65" t="s">
        <v>7106</v>
      </c>
      <c r="D147" s="65" t="s">
        <v>7094</v>
      </c>
      <c r="E147" s="65" t="s">
        <v>2958</v>
      </c>
      <c r="F147" s="66" t="e">
        <f t="shared" si="2"/>
        <v>#REF!</v>
      </c>
      <c r="H147" s="74"/>
    </row>
    <row r="148" spans="1:8" x14ac:dyDescent="0.3">
      <c r="A148" s="209" t="s">
        <v>3118</v>
      </c>
      <c r="B148" s="216"/>
      <c r="C148" t="s">
        <v>3119</v>
      </c>
      <c r="D148" t="s">
        <v>3096</v>
      </c>
      <c r="E148" t="s">
        <v>2958</v>
      </c>
      <c r="F148" s="1" t="e">
        <f t="shared" si="2"/>
        <v>#REF!</v>
      </c>
      <c r="H148" s="4"/>
    </row>
    <row r="149" spans="1:8" s="66" customFormat="1" x14ac:dyDescent="0.3">
      <c r="A149" s="210"/>
      <c r="B149" s="216"/>
      <c r="C149" s="65" t="s">
        <v>7107</v>
      </c>
      <c r="D149" s="65" t="s">
        <v>7088</v>
      </c>
      <c r="E149" s="65" t="s">
        <v>2958</v>
      </c>
      <c r="F149" s="66" t="e">
        <f t="shared" si="2"/>
        <v>#REF!</v>
      </c>
      <c r="H149" s="74"/>
    </row>
    <row r="150" spans="1:8" x14ac:dyDescent="0.3">
      <c r="A150" s="210"/>
      <c r="B150" s="216"/>
      <c r="C150" t="s">
        <v>3120</v>
      </c>
      <c r="D150" t="s">
        <v>3098</v>
      </c>
      <c r="E150" t="s">
        <v>2958</v>
      </c>
      <c r="F150" s="1" t="e">
        <f t="shared" si="2"/>
        <v>#REF!</v>
      </c>
      <c r="H150" s="4"/>
    </row>
    <row r="151" spans="1:8" s="66" customFormat="1" x14ac:dyDescent="0.3">
      <c r="A151" s="210"/>
      <c r="B151" s="216"/>
      <c r="C151" s="65" t="s">
        <v>7108</v>
      </c>
      <c r="D151" s="65" t="s">
        <v>7090</v>
      </c>
      <c r="E151" s="65" t="s">
        <v>2958</v>
      </c>
      <c r="F151" s="66" t="e">
        <f t="shared" si="2"/>
        <v>#REF!</v>
      </c>
      <c r="H151" s="74"/>
    </row>
    <row r="152" spans="1:8" x14ac:dyDescent="0.3">
      <c r="A152" s="210"/>
      <c r="B152" s="216"/>
      <c r="C152" t="s">
        <v>3121</v>
      </c>
      <c r="D152" t="s">
        <v>3100</v>
      </c>
      <c r="E152" t="s">
        <v>2958</v>
      </c>
      <c r="F152" s="1" t="e">
        <f t="shared" si="2"/>
        <v>#REF!</v>
      </c>
      <c r="H152" s="4"/>
    </row>
    <row r="153" spans="1:8" s="66" customFormat="1" x14ac:dyDescent="0.3">
      <c r="A153" s="210"/>
      <c r="B153" s="216"/>
      <c r="C153" s="65" t="s">
        <v>7109</v>
      </c>
      <c r="D153" s="65" t="s">
        <v>7092</v>
      </c>
      <c r="E153" s="65" t="s">
        <v>2958</v>
      </c>
      <c r="F153" s="66" t="e">
        <f t="shared" si="2"/>
        <v>#REF!</v>
      </c>
      <c r="H153" s="74"/>
    </row>
    <row r="154" spans="1:8" x14ac:dyDescent="0.3">
      <c r="A154" s="210"/>
      <c r="B154" s="216"/>
      <c r="C154" t="s">
        <v>3122</v>
      </c>
      <c r="D154" t="s">
        <v>3102</v>
      </c>
      <c r="E154" t="s">
        <v>2958</v>
      </c>
      <c r="F154" s="1" t="e">
        <f t="shared" si="2"/>
        <v>#REF!</v>
      </c>
      <c r="H154" s="4"/>
    </row>
    <row r="155" spans="1:8" s="66" customFormat="1" x14ac:dyDescent="0.3">
      <c r="A155" s="211"/>
      <c r="B155" s="216"/>
      <c r="C155" s="65" t="s">
        <v>7110</v>
      </c>
      <c r="D155" s="65" t="s">
        <v>7094</v>
      </c>
      <c r="E155" s="65" t="s">
        <v>2958</v>
      </c>
      <c r="F155" s="66" t="e">
        <f t="shared" si="2"/>
        <v>#REF!</v>
      </c>
      <c r="H155" s="74"/>
    </row>
    <row r="156" spans="1:8" x14ac:dyDescent="0.3">
      <c r="A156" s="209" t="s">
        <v>3123</v>
      </c>
      <c r="B156" s="216"/>
      <c r="C156" t="s">
        <v>3124</v>
      </c>
      <c r="D156" t="s">
        <v>3096</v>
      </c>
      <c r="E156" t="s">
        <v>2958</v>
      </c>
      <c r="F156" s="1" t="e">
        <f t="shared" si="2"/>
        <v>#REF!</v>
      </c>
      <c r="H156" s="4"/>
    </row>
    <row r="157" spans="1:8" s="66" customFormat="1" x14ac:dyDescent="0.3">
      <c r="A157" s="210"/>
      <c r="B157" s="216"/>
      <c r="C157" s="65" t="s">
        <v>7111</v>
      </c>
      <c r="D157" s="65" t="s">
        <v>7088</v>
      </c>
      <c r="E157" s="65" t="s">
        <v>2958</v>
      </c>
      <c r="F157" s="66" t="e">
        <f t="shared" si="2"/>
        <v>#REF!</v>
      </c>
      <c r="H157" s="74"/>
    </row>
    <row r="158" spans="1:8" x14ac:dyDescent="0.3">
      <c r="A158" s="210"/>
      <c r="B158" s="216"/>
      <c r="C158" t="s">
        <v>3125</v>
      </c>
      <c r="D158" t="s">
        <v>3098</v>
      </c>
      <c r="E158" t="s">
        <v>2958</v>
      </c>
      <c r="F158" s="1" t="e">
        <f t="shared" si="2"/>
        <v>#REF!</v>
      </c>
      <c r="H158" s="4"/>
    </row>
    <row r="159" spans="1:8" s="66" customFormat="1" x14ac:dyDescent="0.3">
      <c r="A159" s="210"/>
      <c r="B159" s="216"/>
      <c r="C159" s="65" t="s">
        <v>7112</v>
      </c>
      <c r="D159" s="65" t="s">
        <v>7090</v>
      </c>
      <c r="E159" s="65" t="s">
        <v>2958</v>
      </c>
      <c r="F159" s="66" t="e">
        <f t="shared" si="2"/>
        <v>#REF!</v>
      </c>
      <c r="H159" s="74"/>
    </row>
    <row r="160" spans="1:8" x14ac:dyDescent="0.3">
      <c r="A160" s="210"/>
      <c r="B160" s="216"/>
      <c r="C160" t="s">
        <v>3126</v>
      </c>
      <c r="D160" t="s">
        <v>3100</v>
      </c>
      <c r="E160" t="s">
        <v>2958</v>
      </c>
      <c r="F160" s="1" t="e">
        <f t="shared" si="2"/>
        <v>#REF!</v>
      </c>
      <c r="H160" s="4"/>
    </row>
    <row r="161" spans="1:8" s="66" customFormat="1" x14ac:dyDescent="0.3">
      <c r="A161" s="210"/>
      <c r="B161" s="216"/>
      <c r="C161" s="65" t="s">
        <v>7113</v>
      </c>
      <c r="D161" s="65" t="s">
        <v>7092</v>
      </c>
      <c r="E161" s="65" t="s">
        <v>2958</v>
      </c>
      <c r="F161" s="66" t="e">
        <f t="shared" si="2"/>
        <v>#REF!</v>
      </c>
      <c r="H161" s="74"/>
    </row>
    <row r="162" spans="1:8" x14ac:dyDescent="0.3">
      <c r="A162" s="210"/>
      <c r="B162" s="216"/>
      <c r="C162" t="s">
        <v>3127</v>
      </c>
      <c r="D162" t="s">
        <v>3102</v>
      </c>
      <c r="E162" t="s">
        <v>2958</v>
      </c>
      <c r="F162" s="1" t="e">
        <f t="shared" si="2"/>
        <v>#REF!</v>
      </c>
      <c r="H162" s="4"/>
    </row>
    <row r="163" spans="1:8" s="66" customFormat="1" x14ac:dyDescent="0.3">
      <c r="A163" s="211"/>
      <c r="B163" s="216"/>
      <c r="C163" s="65" t="s">
        <v>7114</v>
      </c>
      <c r="D163" s="65" t="s">
        <v>7094</v>
      </c>
      <c r="E163" s="65" t="s">
        <v>2958</v>
      </c>
      <c r="F163" s="66" t="e">
        <f t="shared" si="2"/>
        <v>#REF!</v>
      </c>
      <c r="H163" s="74"/>
    </row>
    <row r="164" spans="1:8" x14ac:dyDescent="0.3">
      <c r="A164" s="209" t="s">
        <v>3128</v>
      </c>
      <c r="B164" s="216"/>
      <c r="C164" t="s">
        <v>3129</v>
      </c>
      <c r="D164" t="s">
        <v>3096</v>
      </c>
      <c r="E164" t="s">
        <v>2958</v>
      </c>
      <c r="F164" s="1" t="e">
        <f t="shared" si="2"/>
        <v>#REF!</v>
      </c>
      <c r="H164" s="4"/>
    </row>
    <row r="165" spans="1:8" s="66" customFormat="1" x14ac:dyDescent="0.3">
      <c r="A165" s="210"/>
      <c r="B165" s="216"/>
      <c r="C165" s="65" t="s">
        <v>7115</v>
      </c>
      <c r="D165" s="65" t="s">
        <v>7088</v>
      </c>
      <c r="E165" s="65" t="s">
        <v>2958</v>
      </c>
      <c r="F165" s="66" t="e">
        <f t="shared" si="2"/>
        <v>#REF!</v>
      </c>
      <c r="H165" s="74"/>
    </row>
    <row r="166" spans="1:8" x14ac:dyDescent="0.3">
      <c r="A166" s="210"/>
      <c r="B166" s="216"/>
      <c r="C166" t="s">
        <v>3130</v>
      </c>
      <c r="D166" t="s">
        <v>3098</v>
      </c>
      <c r="E166" t="s">
        <v>2958</v>
      </c>
      <c r="F166" s="1" t="e">
        <f t="shared" si="2"/>
        <v>#REF!</v>
      </c>
      <c r="H166" s="4"/>
    </row>
    <row r="167" spans="1:8" s="66" customFormat="1" x14ac:dyDescent="0.3">
      <c r="A167" s="210"/>
      <c r="B167" s="216"/>
      <c r="C167" s="65" t="s">
        <v>7116</v>
      </c>
      <c r="D167" s="65" t="s">
        <v>7090</v>
      </c>
      <c r="E167" s="65" t="s">
        <v>2958</v>
      </c>
      <c r="F167" s="66" t="e">
        <f t="shared" si="2"/>
        <v>#REF!</v>
      </c>
      <c r="H167" s="74"/>
    </row>
    <row r="168" spans="1:8" x14ac:dyDescent="0.3">
      <c r="A168" s="210"/>
      <c r="B168" s="216"/>
      <c r="C168" t="s">
        <v>3131</v>
      </c>
      <c r="D168" t="s">
        <v>3100</v>
      </c>
      <c r="E168" t="s">
        <v>2958</v>
      </c>
      <c r="F168" s="1" t="e">
        <f t="shared" si="2"/>
        <v>#REF!</v>
      </c>
      <c r="H168" s="4"/>
    </row>
    <row r="169" spans="1:8" s="66" customFormat="1" x14ac:dyDescent="0.3">
      <c r="A169" s="210"/>
      <c r="B169" s="216"/>
      <c r="C169" s="65" t="s">
        <v>7117</v>
      </c>
      <c r="D169" s="65" t="s">
        <v>7092</v>
      </c>
      <c r="E169" s="65" t="s">
        <v>2958</v>
      </c>
      <c r="F169" s="66" t="e">
        <f t="shared" si="2"/>
        <v>#REF!</v>
      </c>
      <c r="H169" s="74"/>
    </row>
    <row r="170" spans="1:8" x14ac:dyDescent="0.3">
      <c r="A170" s="210"/>
      <c r="B170" s="216"/>
      <c r="C170" t="s">
        <v>3132</v>
      </c>
      <c r="D170" t="s">
        <v>3102</v>
      </c>
      <c r="E170" t="s">
        <v>2958</v>
      </c>
      <c r="F170" s="1" t="e">
        <f t="shared" si="2"/>
        <v>#REF!</v>
      </c>
      <c r="H170" s="4"/>
    </row>
    <row r="171" spans="1:8" s="66" customFormat="1" x14ac:dyDescent="0.3">
      <c r="A171" s="211"/>
      <c r="B171" s="216"/>
      <c r="C171" s="65" t="s">
        <v>7118</v>
      </c>
      <c r="D171" s="65" t="s">
        <v>7094</v>
      </c>
      <c r="E171" s="65" t="s">
        <v>2958</v>
      </c>
      <c r="F171" s="66" t="e">
        <f t="shared" si="2"/>
        <v>#REF!</v>
      </c>
      <c r="H171" s="74"/>
    </row>
    <row r="172" spans="1:8" x14ac:dyDescent="0.3">
      <c r="A172" s="209" t="s">
        <v>3133</v>
      </c>
      <c r="B172" s="216"/>
      <c r="C172" t="s">
        <v>3134</v>
      </c>
      <c r="D172" t="s">
        <v>3096</v>
      </c>
      <c r="E172" t="s">
        <v>2958</v>
      </c>
      <c r="F172" s="1" t="e">
        <f t="shared" si="2"/>
        <v>#REF!</v>
      </c>
      <c r="H172" s="4"/>
    </row>
    <row r="173" spans="1:8" s="66" customFormat="1" x14ac:dyDescent="0.3">
      <c r="A173" s="210"/>
      <c r="B173" s="216"/>
      <c r="C173" s="65" t="s">
        <v>7119</v>
      </c>
      <c r="D173" s="65" t="s">
        <v>7088</v>
      </c>
      <c r="E173" s="65" t="s">
        <v>2958</v>
      </c>
      <c r="F173" s="66" t="e">
        <f t="shared" si="2"/>
        <v>#REF!</v>
      </c>
      <c r="H173" s="74"/>
    </row>
    <row r="174" spans="1:8" x14ac:dyDescent="0.3">
      <c r="A174" s="210"/>
      <c r="B174" s="216"/>
      <c r="C174" t="s">
        <v>3135</v>
      </c>
      <c r="D174" t="s">
        <v>3098</v>
      </c>
      <c r="E174" t="s">
        <v>2958</v>
      </c>
      <c r="F174" s="1" t="e">
        <f t="shared" si="2"/>
        <v>#REF!</v>
      </c>
      <c r="H174" s="4"/>
    </row>
    <row r="175" spans="1:8" s="66" customFormat="1" x14ac:dyDescent="0.3">
      <c r="A175" s="210"/>
      <c r="B175" s="216"/>
      <c r="C175" s="65" t="s">
        <v>7120</v>
      </c>
      <c r="D175" s="65" t="s">
        <v>7090</v>
      </c>
      <c r="E175" s="65" t="s">
        <v>2958</v>
      </c>
      <c r="F175" s="66" t="e">
        <f t="shared" si="2"/>
        <v>#REF!</v>
      </c>
      <c r="H175" s="74"/>
    </row>
    <row r="176" spans="1:8" x14ac:dyDescent="0.3">
      <c r="A176" s="210"/>
      <c r="B176" s="216"/>
      <c r="C176" t="s">
        <v>3136</v>
      </c>
      <c r="D176" t="s">
        <v>3100</v>
      </c>
      <c r="E176" t="s">
        <v>2958</v>
      </c>
      <c r="F176" s="1" t="e">
        <f t="shared" si="2"/>
        <v>#REF!</v>
      </c>
      <c r="H176" s="4"/>
    </row>
    <row r="177" spans="1:50" s="66" customFormat="1" x14ac:dyDescent="0.3">
      <c r="A177" s="210"/>
      <c r="B177" s="216"/>
      <c r="C177" s="65" t="s">
        <v>7121</v>
      </c>
      <c r="D177" s="65" t="s">
        <v>7092</v>
      </c>
      <c r="E177" s="65" t="s">
        <v>2958</v>
      </c>
      <c r="F177" s="66" t="e">
        <f t="shared" si="2"/>
        <v>#REF!</v>
      </c>
      <c r="H177" s="74"/>
    </row>
    <row r="178" spans="1:50" x14ac:dyDescent="0.3">
      <c r="A178" s="210"/>
      <c r="B178" s="216"/>
      <c r="C178" t="s">
        <v>3137</v>
      </c>
      <c r="D178" t="s">
        <v>3102</v>
      </c>
      <c r="E178" t="s">
        <v>2958</v>
      </c>
      <c r="F178" s="1" t="e">
        <f t="shared" si="2"/>
        <v>#REF!</v>
      </c>
      <c r="H178" s="4"/>
    </row>
    <row r="179" spans="1:50" s="66" customFormat="1" x14ac:dyDescent="0.3">
      <c r="A179" s="211"/>
      <c r="B179" s="216"/>
      <c r="C179" s="65" t="s">
        <v>7122</v>
      </c>
      <c r="D179" s="65" t="s">
        <v>7094</v>
      </c>
      <c r="E179" s="65" t="s">
        <v>2958</v>
      </c>
      <c r="F179" s="66" t="e">
        <f t="shared" si="2"/>
        <v>#REF!</v>
      </c>
      <c r="H179" s="74"/>
    </row>
    <row r="180" spans="1:50" x14ac:dyDescent="0.3">
      <c r="A180" s="209" t="s">
        <v>3138</v>
      </c>
      <c r="B180" s="215" t="s">
        <v>3139</v>
      </c>
      <c r="C180" t="s">
        <v>3140</v>
      </c>
      <c r="D180" t="s">
        <v>2957</v>
      </c>
      <c r="E180" t="s">
        <v>2958</v>
      </c>
      <c r="F180" s="1" t="e">
        <f t="shared" si="2"/>
        <v>#REF!</v>
      </c>
      <c r="H180" s="4"/>
      <c r="AX180" s="1">
        <v>1</v>
      </c>
    </row>
    <row r="181" spans="1:50" x14ac:dyDescent="0.3">
      <c r="A181" s="210"/>
      <c r="B181" s="215"/>
      <c r="C181" t="s">
        <v>3141</v>
      </c>
      <c r="D181" t="s">
        <v>2960</v>
      </c>
      <c r="E181" t="s">
        <v>2958</v>
      </c>
      <c r="F181" s="1" t="e">
        <f t="shared" si="2"/>
        <v>#REF!</v>
      </c>
      <c r="H181" s="4"/>
      <c r="AP181" s="1">
        <v>1</v>
      </c>
    </row>
    <row r="182" spans="1:50" x14ac:dyDescent="0.3">
      <c r="A182" s="210"/>
      <c r="B182" s="215"/>
      <c r="C182" t="s">
        <v>3142</v>
      </c>
      <c r="D182" t="s">
        <v>2962</v>
      </c>
      <c r="E182" t="s">
        <v>2958</v>
      </c>
      <c r="F182" s="1" t="e">
        <f t="shared" si="2"/>
        <v>#REF!</v>
      </c>
      <c r="H182" s="4"/>
      <c r="AO182" s="1">
        <v>1</v>
      </c>
    </row>
    <row r="183" spans="1:50" x14ac:dyDescent="0.3">
      <c r="A183" s="210"/>
      <c r="B183" s="215"/>
      <c r="C183" t="s">
        <v>3143</v>
      </c>
      <c r="D183" t="s">
        <v>2964</v>
      </c>
      <c r="E183" t="s">
        <v>1</v>
      </c>
      <c r="F183" s="1" t="e">
        <f t="shared" si="2"/>
        <v>#REF!</v>
      </c>
      <c r="H183" s="4"/>
      <c r="P183" s="1">
        <v>1</v>
      </c>
    </row>
    <row r="184" spans="1:50" x14ac:dyDescent="0.3">
      <c r="A184" s="210"/>
      <c r="B184" s="215"/>
      <c r="C184" t="s">
        <v>3144</v>
      </c>
      <c r="D184" t="s">
        <v>2966</v>
      </c>
      <c r="E184" t="s">
        <v>2958</v>
      </c>
      <c r="F184" s="1" t="e">
        <f t="shared" si="2"/>
        <v>#REF!</v>
      </c>
      <c r="H184" s="4"/>
      <c r="Z184" s="1">
        <v>1</v>
      </c>
    </row>
    <row r="185" spans="1:50" x14ac:dyDescent="0.3">
      <c r="A185" s="210"/>
      <c r="B185" s="215"/>
      <c r="C185" t="s">
        <v>3145</v>
      </c>
      <c r="D185" t="s">
        <v>2968</v>
      </c>
      <c r="E185" t="s">
        <v>2958</v>
      </c>
      <c r="F185" s="1" t="e">
        <f t="shared" si="2"/>
        <v>#REF!</v>
      </c>
      <c r="H185" s="4"/>
      <c r="T185" s="1">
        <v>1</v>
      </c>
    </row>
    <row r="186" spans="1:50" x14ac:dyDescent="0.3">
      <c r="A186" s="210"/>
      <c r="B186" s="215"/>
      <c r="C186" t="s">
        <v>3146</v>
      </c>
      <c r="D186" t="s">
        <v>2970</v>
      </c>
      <c r="E186" t="s">
        <v>2958</v>
      </c>
      <c r="F186" s="1" t="e">
        <f t="shared" si="2"/>
        <v>#REF!</v>
      </c>
      <c r="H186" s="4"/>
    </row>
    <row r="187" spans="1:50" x14ac:dyDescent="0.3">
      <c r="A187" s="210"/>
      <c r="B187" s="215"/>
      <c r="C187" t="s">
        <v>3147</v>
      </c>
      <c r="D187" t="s">
        <v>2972</v>
      </c>
      <c r="E187" t="s">
        <v>2958</v>
      </c>
      <c r="F187" s="1" t="e">
        <f t="shared" si="2"/>
        <v>#REF!</v>
      </c>
      <c r="H187" s="4"/>
    </row>
    <row r="188" spans="1:50" x14ac:dyDescent="0.3">
      <c r="A188" s="210"/>
      <c r="B188" s="215"/>
      <c r="C188" t="s">
        <v>3148</v>
      </c>
      <c r="D188" t="s">
        <v>2974</v>
      </c>
      <c r="E188" t="s">
        <v>2958</v>
      </c>
      <c r="F188" s="1" t="e">
        <f t="shared" si="2"/>
        <v>#REF!</v>
      </c>
      <c r="H188" s="4"/>
      <c r="AJ188" s="1">
        <v>1</v>
      </c>
    </row>
    <row r="189" spans="1:50" x14ac:dyDescent="0.3">
      <c r="A189" s="210"/>
      <c r="B189" s="215"/>
      <c r="C189" t="s">
        <v>3149</v>
      </c>
      <c r="D189" t="s">
        <v>2976</v>
      </c>
      <c r="E189" t="s">
        <v>2958</v>
      </c>
      <c r="F189" s="1" t="e">
        <f t="shared" si="2"/>
        <v>#REF!</v>
      </c>
      <c r="H189" s="4"/>
      <c r="AJ189" s="1">
        <v>1</v>
      </c>
    </row>
    <row r="190" spans="1:50" x14ac:dyDescent="0.3">
      <c r="A190" s="210"/>
      <c r="B190" s="215"/>
      <c r="C190" t="s">
        <v>3150</v>
      </c>
      <c r="D190" t="s">
        <v>2978</v>
      </c>
      <c r="E190" t="s">
        <v>2958</v>
      </c>
      <c r="F190" s="1" t="e">
        <f t="shared" si="2"/>
        <v>#REF!</v>
      </c>
      <c r="H190" s="4"/>
      <c r="AP190" s="1">
        <v>1</v>
      </c>
    </row>
    <row r="191" spans="1:50" x14ac:dyDescent="0.3">
      <c r="A191" s="210"/>
      <c r="B191" s="215"/>
      <c r="C191" t="s">
        <v>3151</v>
      </c>
      <c r="D191" t="s">
        <v>2980</v>
      </c>
      <c r="E191" t="s">
        <v>2958</v>
      </c>
      <c r="F191" s="1" t="e">
        <f t="shared" si="2"/>
        <v>#REF!</v>
      </c>
      <c r="H191" s="4"/>
    </row>
    <row r="192" spans="1:50" x14ac:dyDescent="0.3">
      <c r="A192" s="210"/>
      <c r="B192" s="215"/>
      <c r="C192" t="s">
        <v>3152</v>
      </c>
      <c r="D192" t="s">
        <v>2982</v>
      </c>
      <c r="E192" t="s">
        <v>2958</v>
      </c>
      <c r="F192" s="1" t="e">
        <f t="shared" si="2"/>
        <v>#REF!</v>
      </c>
      <c r="H192" s="4"/>
    </row>
    <row r="193" spans="1:637" x14ac:dyDescent="0.3">
      <c r="A193" s="210"/>
      <c r="B193" s="215"/>
      <c r="C193" t="s">
        <v>3153</v>
      </c>
      <c r="D193" t="s">
        <v>2984</v>
      </c>
      <c r="E193" t="s">
        <v>2958</v>
      </c>
      <c r="F193" s="1" t="e">
        <f t="shared" si="2"/>
        <v>#REF!</v>
      </c>
      <c r="H193" s="4"/>
    </row>
    <row r="194" spans="1:637" x14ac:dyDescent="0.3">
      <c r="A194" s="210"/>
      <c r="B194" s="215"/>
      <c r="C194" t="s">
        <v>3154</v>
      </c>
      <c r="D194" s="13" t="s">
        <v>2986</v>
      </c>
      <c r="E194" s="13" t="s">
        <v>2958</v>
      </c>
      <c r="F194" s="1" t="e">
        <f t="shared" si="2"/>
        <v>#REF!</v>
      </c>
      <c r="H194" s="4"/>
      <c r="Z194" s="1">
        <v>1</v>
      </c>
    </row>
    <row r="195" spans="1:637" x14ac:dyDescent="0.3">
      <c r="A195" s="210"/>
      <c r="B195" s="215"/>
      <c r="C195" t="s">
        <v>3155</v>
      </c>
      <c r="D195" t="s">
        <v>2988</v>
      </c>
      <c r="E195" t="s">
        <v>2958</v>
      </c>
      <c r="F195" s="1" t="e">
        <f t="shared" si="2"/>
        <v>#REF!</v>
      </c>
      <c r="H195" s="4"/>
    </row>
    <row r="196" spans="1:637" x14ac:dyDescent="0.3">
      <c r="A196" s="210"/>
      <c r="B196" s="215"/>
      <c r="C196" t="s">
        <v>3156</v>
      </c>
      <c r="D196" t="s">
        <v>3157</v>
      </c>
      <c r="E196" t="s">
        <v>3158</v>
      </c>
      <c r="F196" s="1" t="e">
        <f t="shared" si="2"/>
        <v>#REF!</v>
      </c>
      <c r="H196" s="4"/>
      <c r="AZ196" s="1">
        <v>2.6315789473684212E-5</v>
      </c>
    </row>
    <row r="197" spans="1:637" x14ac:dyDescent="0.3">
      <c r="A197" s="210"/>
      <c r="B197" s="215"/>
      <c r="C197" t="s">
        <v>3159</v>
      </c>
      <c r="D197" t="s">
        <v>718</v>
      </c>
      <c r="E197" t="s">
        <v>70</v>
      </c>
      <c r="F197" s="1" t="e">
        <f t="shared" ref="F197:F260" si="3">SUMPRODUCT(G$4:ZY$4, G197:ZY197)</f>
        <v>#REF!</v>
      </c>
      <c r="H197" s="4"/>
      <c r="XM197" s="1">
        <v>1</v>
      </c>
    </row>
    <row r="198" spans="1:637" x14ac:dyDescent="0.3">
      <c r="A198" s="210"/>
      <c r="B198" s="215"/>
      <c r="C198" t="s">
        <v>3160</v>
      </c>
      <c r="D198" t="s">
        <v>733</v>
      </c>
      <c r="E198" s="13" t="s">
        <v>3158</v>
      </c>
      <c r="F198" s="1" t="e">
        <f t="shared" si="3"/>
        <v>#REF!</v>
      </c>
      <c r="H198" s="4"/>
    </row>
    <row r="199" spans="1:637" x14ac:dyDescent="0.3">
      <c r="A199" s="210"/>
      <c r="B199" s="215" t="s">
        <v>3161</v>
      </c>
      <c r="C199" t="s">
        <v>3162</v>
      </c>
      <c r="D199" t="s">
        <v>2957</v>
      </c>
      <c r="E199" t="s">
        <v>2958</v>
      </c>
      <c r="F199" s="1" t="e">
        <f t="shared" si="3"/>
        <v>#REF!</v>
      </c>
      <c r="H199" s="4"/>
      <c r="AX199" s="1">
        <v>1</v>
      </c>
    </row>
    <row r="200" spans="1:637" x14ac:dyDescent="0.3">
      <c r="A200" s="210"/>
      <c r="B200" s="215"/>
      <c r="C200" t="s">
        <v>3163</v>
      </c>
      <c r="D200" t="s">
        <v>2960</v>
      </c>
      <c r="E200" t="s">
        <v>2958</v>
      </c>
      <c r="F200" s="1" t="e">
        <f t="shared" si="3"/>
        <v>#REF!</v>
      </c>
      <c r="H200" s="4"/>
      <c r="AP200" s="1">
        <v>1</v>
      </c>
    </row>
    <row r="201" spans="1:637" x14ac:dyDescent="0.3">
      <c r="A201" s="210"/>
      <c r="B201" s="215"/>
      <c r="C201" t="s">
        <v>3164</v>
      </c>
      <c r="D201" t="s">
        <v>2962</v>
      </c>
      <c r="E201" t="s">
        <v>2958</v>
      </c>
      <c r="F201" s="1" t="e">
        <f t="shared" si="3"/>
        <v>#REF!</v>
      </c>
      <c r="H201" s="4"/>
      <c r="AO201" s="1">
        <v>1</v>
      </c>
    </row>
    <row r="202" spans="1:637" x14ac:dyDescent="0.3">
      <c r="A202" s="210"/>
      <c r="B202" s="215"/>
      <c r="C202" t="s">
        <v>3165</v>
      </c>
      <c r="D202" t="s">
        <v>2964</v>
      </c>
      <c r="E202" t="s">
        <v>1</v>
      </c>
      <c r="F202" s="1" t="e">
        <f t="shared" si="3"/>
        <v>#REF!</v>
      </c>
      <c r="H202" s="4"/>
      <c r="P202" s="1">
        <v>1</v>
      </c>
    </row>
    <row r="203" spans="1:637" x14ac:dyDescent="0.3">
      <c r="A203" s="210"/>
      <c r="B203" s="215"/>
      <c r="C203" t="s">
        <v>3166</v>
      </c>
      <c r="D203" t="s">
        <v>2966</v>
      </c>
      <c r="E203" t="s">
        <v>2958</v>
      </c>
      <c r="F203" s="1" t="e">
        <f t="shared" si="3"/>
        <v>#REF!</v>
      </c>
      <c r="H203" s="4"/>
      <c r="Z203" s="1">
        <v>1</v>
      </c>
    </row>
    <row r="204" spans="1:637" x14ac:dyDescent="0.3">
      <c r="A204" s="210"/>
      <c r="B204" s="215"/>
      <c r="C204" t="s">
        <v>3167</v>
      </c>
      <c r="D204" t="s">
        <v>2968</v>
      </c>
      <c r="E204" t="s">
        <v>2958</v>
      </c>
      <c r="F204" s="1" t="e">
        <f t="shared" si="3"/>
        <v>#REF!</v>
      </c>
      <c r="H204" s="4"/>
      <c r="T204" s="1">
        <v>1</v>
      </c>
    </row>
    <row r="205" spans="1:637" x14ac:dyDescent="0.3">
      <c r="A205" s="210"/>
      <c r="B205" s="215"/>
      <c r="C205" t="s">
        <v>3168</v>
      </c>
      <c r="D205" t="s">
        <v>2970</v>
      </c>
      <c r="E205" t="s">
        <v>2958</v>
      </c>
      <c r="F205" s="1" t="e">
        <f t="shared" si="3"/>
        <v>#REF!</v>
      </c>
      <c r="H205" s="4"/>
    </row>
    <row r="206" spans="1:637" x14ac:dyDescent="0.3">
      <c r="A206" s="210"/>
      <c r="B206" s="215"/>
      <c r="C206" t="s">
        <v>3169</v>
      </c>
      <c r="D206" t="s">
        <v>2972</v>
      </c>
      <c r="E206" t="s">
        <v>2958</v>
      </c>
      <c r="F206" s="1" t="e">
        <f t="shared" si="3"/>
        <v>#REF!</v>
      </c>
      <c r="H206" s="4"/>
    </row>
    <row r="207" spans="1:637" x14ac:dyDescent="0.3">
      <c r="A207" s="210"/>
      <c r="B207" s="215"/>
      <c r="C207" t="s">
        <v>3170</v>
      </c>
      <c r="D207" t="s">
        <v>2974</v>
      </c>
      <c r="E207" t="s">
        <v>2958</v>
      </c>
      <c r="F207" s="1" t="e">
        <f t="shared" si="3"/>
        <v>#REF!</v>
      </c>
      <c r="H207" s="4"/>
      <c r="AJ207" s="1">
        <v>1</v>
      </c>
    </row>
    <row r="208" spans="1:637" x14ac:dyDescent="0.3">
      <c r="A208" s="210"/>
      <c r="B208" s="215"/>
      <c r="C208" t="s">
        <v>3171</v>
      </c>
      <c r="D208" t="s">
        <v>2976</v>
      </c>
      <c r="E208" t="s">
        <v>2958</v>
      </c>
      <c r="F208" s="1" t="e">
        <f t="shared" si="3"/>
        <v>#REF!</v>
      </c>
      <c r="H208" s="4"/>
      <c r="AJ208" s="1">
        <v>1</v>
      </c>
    </row>
    <row r="209" spans="1:637" x14ac:dyDescent="0.3">
      <c r="A209" s="210"/>
      <c r="B209" s="215"/>
      <c r="C209" t="s">
        <v>3172</v>
      </c>
      <c r="D209" t="s">
        <v>2978</v>
      </c>
      <c r="E209" t="s">
        <v>2958</v>
      </c>
      <c r="F209" s="1" t="e">
        <f t="shared" si="3"/>
        <v>#REF!</v>
      </c>
      <c r="H209" s="4"/>
      <c r="AP209" s="1">
        <v>1</v>
      </c>
    </row>
    <row r="210" spans="1:637" x14ac:dyDescent="0.3">
      <c r="A210" s="210"/>
      <c r="B210" s="215"/>
      <c r="C210" t="s">
        <v>3173</v>
      </c>
      <c r="D210" t="s">
        <v>2980</v>
      </c>
      <c r="E210" t="s">
        <v>2958</v>
      </c>
      <c r="F210" s="1" t="e">
        <f t="shared" si="3"/>
        <v>#REF!</v>
      </c>
      <c r="H210" s="4"/>
    </row>
    <row r="211" spans="1:637" x14ac:dyDescent="0.3">
      <c r="A211" s="210"/>
      <c r="B211" s="215"/>
      <c r="C211" t="s">
        <v>3174</v>
      </c>
      <c r="D211" t="s">
        <v>2982</v>
      </c>
      <c r="E211" t="s">
        <v>2958</v>
      </c>
      <c r="F211" s="1" t="e">
        <f t="shared" si="3"/>
        <v>#REF!</v>
      </c>
      <c r="H211" s="4"/>
    </row>
    <row r="212" spans="1:637" x14ac:dyDescent="0.3">
      <c r="A212" s="210"/>
      <c r="B212" s="215"/>
      <c r="C212" t="s">
        <v>3175</v>
      </c>
      <c r="D212" t="s">
        <v>2984</v>
      </c>
      <c r="E212" t="s">
        <v>2958</v>
      </c>
      <c r="F212" s="1" t="e">
        <f t="shared" si="3"/>
        <v>#REF!</v>
      </c>
      <c r="H212" s="4"/>
    </row>
    <row r="213" spans="1:637" x14ac:dyDescent="0.3">
      <c r="A213" s="210"/>
      <c r="B213" s="215"/>
      <c r="C213" t="s">
        <v>3176</v>
      </c>
      <c r="D213" t="s">
        <v>2986</v>
      </c>
      <c r="E213" t="s">
        <v>2958</v>
      </c>
      <c r="F213" s="1" t="e">
        <f t="shared" si="3"/>
        <v>#REF!</v>
      </c>
      <c r="H213" s="4"/>
      <c r="Z213" s="1">
        <v>1</v>
      </c>
    </row>
    <row r="214" spans="1:637" x14ac:dyDescent="0.3">
      <c r="A214" s="210"/>
      <c r="B214" s="215"/>
      <c r="C214" t="s">
        <v>3177</v>
      </c>
      <c r="D214" t="s">
        <v>2988</v>
      </c>
      <c r="E214" t="s">
        <v>2958</v>
      </c>
      <c r="F214" s="1" t="e">
        <f t="shared" si="3"/>
        <v>#REF!</v>
      </c>
      <c r="H214" s="4"/>
    </row>
    <row r="215" spans="1:637" x14ac:dyDescent="0.3">
      <c r="A215" s="210"/>
      <c r="B215" s="215"/>
      <c r="C215" t="s">
        <v>3178</v>
      </c>
      <c r="D215" t="s">
        <v>3157</v>
      </c>
      <c r="E215" t="s">
        <v>3158</v>
      </c>
      <c r="F215" s="1" t="e">
        <f t="shared" si="3"/>
        <v>#REF!</v>
      </c>
      <c r="H215" s="4"/>
      <c r="AZ215" s="1">
        <v>2.6315789473684212E-5</v>
      </c>
    </row>
    <row r="216" spans="1:637" x14ac:dyDescent="0.3">
      <c r="A216" s="210"/>
      <c r="B216" s="215"/>
      <c r="C216" t="s">
        <v>3179</v>
      </c>
      <c r="D216" t="s">
        <v>718</v>
      </c>
      <c r="E216" t="s">
        <v>70</v>
      </c>
      <c r="F216" s="1" t="e">
        <f t="shared" si="3"/>
        <v>#REF!</v>
      </c>
      <c r="H216" s="4"/>
      <c r="XM216" s="1">
        <v>1</v>
      </c>
    </row>
    <row r="217" spans="1:637" x14ac:dyDescent="0.3">
      <c r="A217" s="210"/>
      <c r="B217" s="215"/>
      <c r="C217" t="s">
        <v>3180</v>
      </c>
      <c r="D217" t="s">
        <v>733</v>
      </c>
      <c r="E217" t="s">
        <v>3158</v>
      </c>
      <c r="F217" s="1" t="e">
        <f t="shared" si="3"/>
        <v>#REF!</v>
      </c>
      <c r="H217" s="4"/>
    </row>
    <row r="218" spans="1:637" x14ac:dyDescent="0.3">
      <c r="A218" s="210"/>
      <c r="B218" s="215" t="s">
        <v>3181</v>
      </c>
      <c r="C218" t="s">
        <v>3182</v>
      </c>
      <c r="D218" t="s">
        <v>2957</v>
      </c>
      <c r="E218" t="s">
        <v>2958</v>
      </c>
      <c r="F218" s="1" t="e">
        <f t="shared" si="3"/>
        <v>#REF!</v>
      </c>
      <c r="H218" s="4"/>
      <c r="AW218" s="1">
        <v>1</v>
      </c>
    </row>
    <row r="219" spans="1:637" x14ac:dyDescent="0.3">
      <c r="A219" s="210"/>
      <c r="B219" s="215"/>
      <c r="C219" t="s">
        <v>3183</v>
      </c>
      <c r="D219" t="s">
        <v>2960</v>
      </c>
      <c r="E219" t="s">
        <v>2958</v>
      </c>
      <c r="F219" s="1" t="e">
        <f t="shared" si="3"/>
        <v>#REF!</v>
      </c>
      <c r="H219" s="4"/>
      <c r="AS219" s="1">
        <v>1</v>
      </c>
    </row>
    <row r="220" spans="1:637" x14ac:dyDescent="0.3">
      <c r="A220" s="210"/>
      <c r="B220" s="215"/>
      <c r="C220" t="s">
        <v>3184</v>
      </c>
      <c r="D220" t="s">
        <v>2962</v>
      </c>
      <c r="E220" t="s">
        <v>2958</v>
      </c>
      <c r="F220" s="1" t="e">
        <f t="shared" si="3"/>
        <v>#REF!</v>
      </c>
      <c r="H220" s="4"/>
      <c r="AT220" s="1">
        <v>1</v>
      </c>
    </row>
    <row r="221" spans="1:637" x14ac:dyDescent="0.3">
      <c r="A221" s="210"/>
      <c r="B221" s="215"/>
      <c r="C221" t="s">
        <v>3185</v>
      </c>
      <c r="D221" t="s">
        <v>2964</v>
      </c>
      <c r="E221" t="s">
        <v>1</v>
      </c>
      <c r="F221" s="1" t="e">
        <f t="shared" si="3"/>
        <v>#REF!</v>
      </c>
      <c r="H221" s="4"/>
      <c r="L221" s="1">
        <v>1</v>
      </c>
    </row>
    <row r="222" spans="1:637" x14ac:dyDescent="0.3">
      <c r="A222" s="210"/>
      <c r="B222" s="215"/>
      <c r="C222" t="s">
        <v>3186</v>
      </c>
      <c r="D222" t="s">
        <v>2966</v>
      </c>
      <c r="E222" t="s">
        <v>2958</v>
      </c>
      <c r="F222" s="1" t="e">
        <f t="shared" si="3"/>
        <v>#REF!</v>
      </c>
      <c r="H222" s="4"/>
      <c r="AI222" s="1">
        <v>1</v>
      </c>
    </row>
    <row r="223" spans="1:637" x14ac:dyDescent="0.3">
      <c r="A223" s="210"/>
      <c r="B223" s="215"/>
      <c r="C223" t="s">
        <v>3187</v>
      </c>
      <c r="D223" t="s">
        <v>2968</v>
      </c>
      <c r="E223" t="s">
        <v>2958</v>
      </c>
      <c r="F223" s="1" t="e">
        <f t="shared" si="3"/>
        <v>#REF!</v>
      </c>
      <c r="H223" s="4"/>
      <c r="Y223" s="1">
        <v>1</v>
      </c>
      <c r="AB223" s="15"/>
    </row>
    <row r="224" spans="1:637" x14ac:dyDescent="0.3">
      <c r="A224" s="210"/>
      <c r="B224" s="215"/>
      <c r="C224" t="s">
        <v>3188</v>
      </c>
      <c r="D224" t="s">
        <v>2970</v>
      </c>
      <c r="E224" t="s">
        <v>2958</v>
      </c>
      <c r="F224" s="1" t="e">
        <f t="shared" si="3"/>
        <v>#REF!</v>
      </c>
      <c r="H224" s="4"/>
    </row>
    <row r="225" spans="1:637" x14ac:dyDescent="0.3">
      <c r="A225" s="210"/>
      <c r="B225" s="215"/>
      <c r="C225" t="s">
        <v>3189</v>
      </c>
      <c r="D225" t="s">
        <v>2972</v>
      </c>
      <c r="E225" t="s">
        <v>2958</v>
      </c>
      <c r="F225" s="1" t="e">
        <f t="shared" si="3"/>
        <v>#REF!</v>
      </c>
      <c r="H225" s="4"/>
    </row>
    <row r="226" spans="1:637" x14ac:dyDescent="0.3">
      <c r="A226" s="210"/>
      <c r="B226" s="215"/>
      <c r="C226" t="s">
        <v>3190</v>
      </c>
      <c r="D226" t="s">
        <v>2974</v>
      </c>
      <c r="E226" t="s">
        <v>2958</v>
      </c>
      <c r="F226" s="1" t="e">
        <f t="shared" si="3"/>
        <v>#REF!</v>
      </c>
      <c r="H226" s="4"/>
      <c r="AD226" s="1">
        <v>1</v>
      </c>
    </row>
    <row r="227" spans="1:637" x14ac:dyDescent="0.3">
      <c r="A227" s="210"/>
      <c r="B227" s="215"/>
      <c r="C227" t="s">
        <v>3191</v>
      </c>
      <c r="D227" t="s">
        <v>2976</v>
      </c>
      <c r="E227" t="s">
        <v>2958</v>
      </c>
      <c r="F227" s="1" t="e">
        <f t="shared" si="3"/>
        <v>#REF!</v>
      </c>
      <c r="H227" s="4"/>
      <c r="AD227" s="1">
        <v>1</v>
      </c>
    </row>
    <row r="228" spans="1:637" x14ac:dyDescent="0.3">
      <c r="A228" s="210"/>
      <c r="B228" s="215"/>
      <c r="C228" t="s">
        <v>3192</v>
      </c>
      <c r="D228" t="s">
        <v>2978</v>
      </c>
      <c r="E228" t="s">
        <v>2958</v>
      </c>
      <c r="F228" s="1" t="e">
        <f t="shared" si="3"/>
        <v>#REF!</v>
      </c>
      <c r="H228" s="4"/>
      <c r="AS228" s="1">
        <v>1</v>
      </c>
    </row>
    <row r="229" spans="1:637" x14ac:dyDescent="0.3">
      <c r="A229" s="210"/>
      <c r="B229" s="215"/>
      <c r="C229" t="s">
        <v>3193</v>
      </c>
      <c r="D229" t="s">
        <v>2980</v>
      </c>
      <c r="E229" t="s">
        <v>2958</v>
      </c>
      <c r="F229" s="1" t="e">
        <f t="shared" si="3"/>
        <v>#REF!</v>
      </c>
      <c r="H229" s="4"/>
    </row>
    <row r="230" spans="1:637" x14ac:dyDescent="0.3">
      <c r="A230" s="210"/>
      <c r="B230" s="215"/>
      <c r="C230" t="s">
        <v>3194</v>
      </c>
      <c r="D230" t="s">
        <v>2982</v>
      </c>
      <c r="E230" t="s">
        <v>2958</v>
      </c>
      <c r="F230" s="1" t="e">
        <f t="shared" si="3"/>
        <v>#REF!</v>
      </c>
      <c r="H230" s="4"/>
    </row>
    <row r="231" spans="1:637" x14ac:dyDescent="0.3">
      <c r="A231" s="210"/>
      <c r="B231" s="215"/>
      <c r="C231" t="s">
        <v>3195</v>
      </c>
      <c r="D231" t="s">
        <v>2984</v>
      </c>
      <c r="E231" t="s">
        <v>2958</v>
      </c>
      <c r="F231" s="1" t="e">
        <f t="shared" si="3"/>
        <v>#REF!</v>
      </c>
      <c r="H231" s="4"/>
    </row>
    <row r="232" spans="1:637" x14ac:dyDescent="0.3">
      <c r="A232" s="210"/>
      <c r="B232" s="215"/>
      <c r="C232" t="s">
        <v>3196</v>
      </c>
      <c r="D232" t="s">
        <v>2986</v>
      </c>
      <c r="E232" t="s">
        <v>2958</v>
      </c>
      <c r="F232" s="1" t="e">
        <f t="shared" si="3"/>
        <v>#REF!</v>
      </c>
      <c r="H232" s="4"/>
      <c r="AI232" s="1">
        <v>1</v>
      </c>
    </row>
    <row r="233" spans="1:637" x14ac:dyDescent="0.3">
      <c r="A233" s="210"/>
      <c r="B233" s="215"/>
      <c r="C233" t="s">
        <v>3197</v>
      </c>
      <c r="D233" t="s">
        <v>2988</v>
      </c>
      <c r="E233" t="s">
        <v>2958</v>
      </c>
      <c r="F233" s="1" t="e">
        <f t="shared" si="3"/>
        <v>#REF!</v>
      </c>
      <c r="H233" s="4"/>
    </row>
    <row r="234" spans="1:637" x14ac:dyDescent="0.3">
      <c r="A234" s="210"/>
      <c r="B234" s="215"/>
      <c r="C234" t="s">
        <v>3198</v>
      </c>
      <c r="D234" t="s">
        <v>3157</v>
      </c>
      <c r="E234" t="s">
        <v>3158</v>
      </c>
      <c r="F234" s="1" t="e">
        <f t="shared" si="3"/>
        <v>#REF!</v>
      </c>
      <c r="H234" s="4"/>
      <c r="AZ234" s="1">
        <v>2.6315789473684212E-5</v>
      </c>
    </row>
    <row r="235" spans="1:637" x14ac:dyDescent="0.3">
      <c r="A235" s="210"/>
      <c r="B235" s="215"/>
      <c r="C235" t="s">
        <v>3199</v>
      </c>
      <c r="D235" t="s">
        <v>718</v>
      </c>
      <c r="E235" t="s">
        <v>70</v>
      </c>
      <c r="F235" s="1" t="e">
        <f t="shared" si="3"/>
        <v>#REF!</v>
      </c>
      <c r="H235" s="4"/>
      <c r="XM235" s="1">
        <v>1</v>
      </c>
    </row>
    <row r="236" spans="1:637" x14ac:dyDescent="0.3">
      <c r="A236" s="210"/>
      <c r="B236" s="215"/>
      <c r="C236" t="s">
        <v>3200</v>
      </c>
      <c r="D236" t="s">
        <v>733</v>
      </c>
      <c r="E236" t="s">
        <v>3158</v>
      </c>
      <c r="F236" s="1" t="e">
        <f t="shared" si="3"/>
        <v>#REF!</v>
      </c>
      <c r="H236" s="4"/>
    </row>
    <row r="237" spans="1:637" x14ac:dyDescent="0.3">
      <c r="A237" s="210"/>
      <c r="B237" s="215" t="s">
        <v>3201</v>
      </c>
      <c r="C237" t="s">
        <v>3202</v>
      </c>
      <c r="D237" t="s">
        <v>2957</v>
      </c>
      <c r="E237" t="s">
        <v>2958</v>
      </c>
      <c r="F237" s="1" t="e">
        <f t="shared" si="3"/>
        <v>#REF!</v>
      </c>
      <c r="H237" s="4"/>
      <c r="AW237" s="1">
        <v>1</v>
      </c>
    </row>
    <row r="238" spans="1:637" x14ac:dyDescent="0.3">
      <c r="A238" s="210"/>
      <c r="B238" s="215"/>
      <c r="C238" t="s">
        <v>3203</v>
      </c>
      <c r="D238" t="s">
        <v>2960</v>
      </c>
      <c r="E238" t="s">
        <v>2958</v>
      </c>
      <c r="F238" s="1" t="e">
        <f t="shared" si="3"/>
        <v>#REF!</v>
      </c>
      <c r="H238" s="4"/>
      <c r="AS238" s="1">
        <v>1</v>
      </c>
    </row>
    <row r="239" spans="1:637" x14ac:dyDescent="0.3">
      <c r="A239" s="210"/>
      <c r="B239" s="215"/>
      <c r="C239" t="s">
        <v>3204</v>
      </c>
      <c r="D239" t="s">
        <v>2962</v>
      </c>
      <c r="E239" t="s">
        <v>2958</v>
      </c>
      <c r="F239" s="1" t="e">
        <f t="shared" si="3"/>
        <v>#REF!</v>
      </c>
      <c r="H239" s="4"/>
      <c r="AT239" s="1">
        <v>1</v>
      </c>
    </row>
    <row r="240" spans="1:637" x14ac:dyDescent="0.3">
      <c r="A240" s="210"/>
      <c r="B240" s="215"/>
      <c r="C240" t="s">
        <v>3205</v>
      </c>
      <c r="D240" t="s">
        <v>2964</v>
      </c>
      <c r="E240" t="s">
        <v>1</v>
      </c>
      <c r="F240" s="1" t="e">
        <f t="shared" si="3"/>
        <v>#REF!</v>
      </c>
      <c r="H240" s="4"/>
      <c r="L240" s="1">
        <v>1</v>
      </c>
    </row>
    <row r="241" spans="1:637" x14ac:dyDescent="0.3">
      <c r="A241" s="210"/>
      <c r="B241" s="215"/>
      <c r="C241" t="s">
        <v>3206</v>
      </c>
      <c r="D241" t="s">
        <v>2966</v>
      </c>
      <c r="E241" t="s">
        <v>2958</v>
      </c>
      <c r="F241" s="1" t="e">
        <f t="shared" si="3"/>
        <v>#REF!</v>
      </c>
      <c r="H241" s="4"/>
      <c r="AI241" s="1">
        <v>1</v>
      </c>
    </row>
    <row r="242" spans="1:637" x14ac:dyDescent="0.3">
      <c r="A242" s="210"/>
      <c r="B242" s="215"/>
      <c r="C242" t="s">
        <v>3207</v>
      </c>
      <c r="D242" t="s">
        <v>2968</v>
      </c>
      <c r="E242" t="s">
        <v>2958</v>
      </c>
      <c r="F242" s="1" t="e">
        <f t="shared" si="3"/>
        <v>#REF!</v>
      </c>
      <c r="H242" s="4"/>
      <c r="Y242" s="1">
        <v>1</v>
      </c>
    </row>
    <row r="243" spans="1:637" x14ac:dyDescent="0.3">
      <c r="A243" s="210"/>
      <c r="B243" s="215"/>
      <c r="C243" t="s">
        <v>3208</v>
      </c>
      <c r="D243" t="s">
        <v>2970</v>
      </c>
      <c r="E243" t="s">
        <v>2958</v>
      </c>
      <c r="F243" s="1" t="e">
        <f t="shared" si="3"/>
        <v>#REF!</v>
      </c>
      <c r="H243" s="4"/>
    </row>
    <row r="244" spans="1:637" x14ac:dyDescent="0.3">
      <c r="A244" s="210"/>
      <c r="B244" s="215"/>
      <c r="C244" t="s">
        <v>3209</v>
      </c>
      <c r="D244" t="s">
        <v>2972</v>
      </c>
      <c r="E244" t="s">
        <v>2958</v>
      </c>
      <c r="F244" s="1" t="e">
        <f t="shared" si="3"/>
        <v>#REF!</v>
      </c>
      <c r="H244" s="4"/>
    </row>
    <row r="245" spans="1:637" x14ac:dyDescent="0.3">
      <c r="A245" s="210"/>
      <c r="B245" s="215"/>
      <c r="C245" t="s">
        <v>3210</v>
      </c>
      <c r="D245" t="s">
        <v>2974</v>
      </c>
      <c r="E245" t="s">
        <v>2958</v>
      </c>
      <c r="F245" s="1" t="e">
        <f t="shared" si="3"/>
        <v>#REF!</v>
      </c>
      <c r="H245" s="4"/>
      <c r="AD245" s="1">
        <v>1</v>
      </c>
    </row>
    <row r="246" spans="1:637" x14ac:dyDescent="0.3">
      <c r="A246" s="210"/>
      <c r="B246" s="215"/>
      <c r="C246" t="s">
        <v>3211</v>
      </c>
      <c r="D246" t="s">
        <v>2976</v>
      </c>
      <c r="E246" t="s">
        <v>2958</v>
      </c>
      <c r="F246" s="1" t="e">
        <f t="shared" si="3"/>
        <v>#REF!</v>
      </c>
      <c r="H246" s="4"/>
      <c r="AD246" s="1">
        <v>1</v>
      </c>
    </row>
    <row r="247" spans="1:637" x14ac:dyDescent="0.3">
      <c r="A247" s="210"/>
      <c r="B247" s="215"/>
      <c r="C247" t="s">
        <v>3212</v>
      </c>
      <c r="D247" t="s">
        <v>2978</v>
      </c>
      <c r="E247" t="s">
        <v>2958</v>
      </c>
      <c r="F247" s="1" t="e">
        <f t="shared" si="3"/>
        <v>#REF!</v>
      </c>
      <c r="H247" s="4"/>
      <c r="AS247" s="1">
        <v>1</v>
      </c>
    </row>
    <row r="248" spans="1:637" x14ac:dyDescent="0.3">
      <c r="A248" s="210"/>
      <c r="B248" s="215"/>
      <c r="C248" t="s">
        <v>3213</v>
      </c>
      <c r="D248" t="s">
        <v>2980</v>
      </c>
      <c r="E248" t="s">
        <v>2958</v>
      </c>
      <c r="F248" s="1" t="e">
        <f t="shared" si="3"/>
        <v>#REF!</v>
      </c>
      <c r="H248" s="4"/>
    </row>
    <row r="249" spans="1:637" x14ac:dyDescent="0.3">
      <c r="A249" s="210"/>
      <c r="B249" s="215"/>
      <c r="C249" t="s">
        <v>3214</v>
      </c>
      <c r="D249" t="s">
        <v>2982</v>
      </c>
      <c r="E249" t="s">
        <v>2958</v>
      </c>
      <c r="F249" s="1" t="e">
        <f t="shared" si="3"/>
        <v>#REF!</v>
      </c>
      <c r="H249" s="4"/>
    </row>
    <row r="250" spans="1:637" x14ac:dyDescent="0.3">
      <c r="A250" s="210"/>
      <c r="B250" s="215"/>
      <c r="C250" t="s">
        <v>3215</v>
      </c>
      <c r="D250" t="s">
        <v>2984</v>
      </c>
      <c r="E250" t="s">
        <v>2958</v>
      </c>
      <c r="F250" s="1" t="e">
        <f t="shared" si="3"/>
        <v>#REF!</v>
      </c>
      <c r="H250" s="4"/>
    </row>
    <row r="251" spans="1:637" x14ac:dyDescent="0.3">
      <c r="A251" s="210"/>
      <c r="B251" s="215"/>
      <c r="C251" t="s">
        <v>3216</v>
      </c>
      <c r="D251" t="s">
        <v>2986</v>
      </c>
      <c r="E251" t="s">
        <v>2958</v>
      </c>
      <c r="F251" s="1" t="e">
        <f t="shared" si="3"/>
        <v>#REF!</v>
      </c>
      <c r="H251" s="4"/>
      <c r="AI251" s="1">
        <v>1</v>
      </c>
    </row>
    <row r="252" spans="1:637" x14ac:dyDescent="0.3">
      <c r="A252" s="210"/>
      <c r="B252" s="215"/>
      <c r="C252" t="s">
        <v>3217</v>
      </c>
      <c r="D252" t="s">
        <v>2988</v>
      </c>
      <c r="E252" t="s">
        <v>2958</v>
      </c>
      <c r="F252" s="1" t="e">
        <f t="shared" si="3"/>
        <v>#REF!</v>
      </c>
      <c r="H252" s="4"/>
    </row>
    <row r="253" spans="1:637" x14ac:dyDescent="0.3">
      <c r="A253" s="210"/>
      <c r="B253" s="215"/>
      <c r="C253" t="s">
        <v>3218</v>
      </c>
      <c r="D253" t="s">
        <v>3157</v>
      </c>
      <c r="E253" t="s">
        <v>3158</v>
      </c>
      <c r="F253" s="1" t="e">
        <f t="shared" si="3"/>
        <v>#REF!</v>
      </c>
      <c r="H253" s="4"/>
      <c r="AZ253" s="1">
        <v>2.6315789473684212E-5</v>
      </c>
    </row>
    <row r="254" spans="1:637" x14ac:dyDescent="0.3">
      <c r="A254" s="210"/>
      <c r="B254" s="215"/>
      <c r="C254" t="s">
        <v>3219</v>
      </c>
      <c r="D254" t="s">
        <v>718</v>
      </c>
      <c r="E254" t="s">
        <v>70</v>
      </c>
      <c r="F254" s="1" t="e">
        <f t="shared" si="3"/>
        <v>#REF!</v>
      </c>
      <c r="H254" s="4"/>
      <c r="XM254" s="1">
        <v>1</v>
      </c>
    </row>
    <row r="255" spans="1:637" x14ac:dyDescent="0.3">
      <c r="A255" s="210"/>
      <c r="B255" s="215"/>
      <c r="C255" t="s">
        <v>3220</v>
      </c>
      <c r="D255" t="s">
        <v>733</v>
      </c>
      <c r="E255" t="s">
        <v>3158</v>
      </c>
      <c r="F255" s="1" t="e">
        <f t="shared" si="3"/>
        <v>#REF!</v>
      </c>
      <c r="H255" s="4"/>
    </row>
    <row r="256" spans="1:637" x14ac:dyDescent="0.3">
      <c r="A256" s="210"/>
      <c r="B256" s="215" t="s">
        <v>3221</v>
      </c>
      <c r="C256" t="s">
        <v>3222</v>
      </c>
      <c r="D256" t="s">
        <v>2957</v>
      </c>
      <c r="E256" t="s">
        <v>2958</v>
      </c>
      <c r="F256" s="1" t="e">
        <f t="shared" si="3"/>
        <v>#REF!</v>
      </c>
      <c r="H256" s="4"/>
      <c r="BA256" s="1">
        <v>1</v>
      </c>
    </row>
    <row r="257" spans="1:52" x14ac:dyDescent="0.3">
      <c r="A257" s="210"/>
      <c r="B257" s="215"/>
      <c r="C257" t="s">
        <v>3223</v>
      </c>
      <c r="D257" t="s">
        <v>2960</v>
      </c>
      <c r="E257" t="s">
        <v>2958</v>
      </c>
      <c r="F257" s="1" t="e">
        <f t="shared" si="3"/>
        <v>#REF!</v>
      </c>
      <c r="H257" s="4"/>
      <c r="AV257" s="1">
        <v>1</v>
      </c>
    </row>
    <row r="258" spans="1:52" x14ac:dyDescent="0.3">
      <c r="A258" s="210"/>
      <c r="B258" s="215"/>
      <c r="C258" t="s">
        <v>3224</v>
      </c>
      <c r="D258" t="s">
        <v>2962</v>
      </c>
      <c r="E258" t="s">
        <v>2958</v>
      </c>
      <c r="F258" s="1" t="e">
        <f t="shared" si="3"/>
        <v>#REF!</v>
      </c>
      <c r="H258" s="4"/>
      <c r="AY258" s="1">
        <v>1</v>
      </c>
    </row>
    <row r="259" spans="1:52" x14ac:dyDescent="0.3">
      <c r="A259" s="210"/>
      <c r="B259" s="215"/>
      <c r="C259" t="s">
        <v>3225</v>
      </c>
      <c r="D259" t="s">
        <v>2964</v>
      </c>
      <c r="E259" t="s">
        <v>1</v>
      </c>
      <c r="F259" s="1" t="e">
        <f t="shared" si="3"/>
        <v>#REF!</v>
      </c>
      <c r="H259" s="4"/>
      <c r="N259" s="1">
        <v>1</v>
      </c>
    </row>
    <row r="260" spans="1:52" x14ac:dyDescent="0.3">
      <c r="A260" s="210"/>
      <c r="B260" s="215"/>
      <c r="C260" t="s">
        <v>3226</v>
      </c>
      <c r="D260" t="s">
        <v>2966</v>
      </c>
      <c r="E260" t="s">
        <v>2958</v>
      </c>
      <c r="F260" s="1" t="e">
        <f t="shared" si="3"/>
        <v>#REF!</v>
      </c>
      <c r="H260" s="4"/>
      <c r="AL260" s="1">
        <v>1</v>
      </c>
    </row>
    <row r="261" spans="1:52" x14ac:dyDescent="0.3">
      <c r="A261" s="210"/>
      <c r="B261" s="215"/>
      <c r="C261" t="s">
        <v>3227</v>
      </c>
      <c r="D261" t="s">
        <v>2968</v>
      </c>
      <c r="E261" t="s">
        <v>2958</v>
      </c>
      <c r="F261" s="1" t="e">
        <f t="shared" ref="F261:F324" si="4">SUMPRODUCT(G$4:ZY$4, G261:ZY261)</f>
        <v>#REF!</v>
      </c>
      <c r="H261" s="4"/>
      <c r="AB261" s="1">
        <v>1</v>
      </c>
    </row>
    <row r="262" spans="1:52" x14ac:dyDescent="0.3">
      <c r="A262" s="210"/>
      <c r="B262" s="215"/>
      <c r="C262" t="s">
        <v>3228</v>
      </c>
      <c r="D262" t="s">
        <v>2970</v>
      </c>
      <c r="E262" t="s">
        <v>2958</v>
      </c>
      <c r="F262" s="1" t="e">
        <f t="shared" si="4"/>
        <v>#REF!</v>
      </c>
      <c r="H262" s="4"/>
    </row>
    <row r="263" spans="1:52" x14ac:dyDescent="0.3">
      <c r="A263" s="210"/>
      <c r="B263" s="215"/>
      <c r="C263" t="s">
        <v>3229</v>
      </c>
      <c r="D263" t="s">
        <v>2972</v>
      </c>
      <c r="E263" t="s">
        <v>2958</v>
      </c>
      <c r="F263" s="1" t="e">
        <f t="shared" si="4"/>
        <v>#REF!</v>
      </c>
      <c r="H263" s="4"/>
    </row>
    <row r="264" spans="1:52" x14ac:dyDescent="0.3">
      <c r="A264" s="210"/>
      <c r="B264" s="215"/>
      <c r="C264" t="s">
        <v>3230</v>
      </c>
      <c r="D264" t="s">
        <v>2974</v>
      </c>
      <c r="E264" t="s">
        <v>2958</v>
      </c>
      <c r="F264" s="1" t="e">
        <f t="shared" si="4"/>
        <v>#REF!</v>
      </c>
      <c r="H264" s="4"/>
      <c r="AG264" s="1">
        <v>1</v>
      </c>
    </row>
    <row r="265" spans="1:52" x14ac:dyDescent="0.3">
      <c r="A265" s="210"/>
      <c r="B265" s="215"/>
      <c r="C265" t="s">
        <v>3231</v>
      </c>
      <c r="D265" t="s">
        <v>2976</v>
      </c>
      <c r="E265" t="s">
        <v>2958</v>
      </c>
      <c r="F265" s="1" t="e">
        <f t="shared" si="4"/>
        <v>#REF!</v>
      </c>
      <c r="H265" s="4"/>
      <c r="AG265" s="1">
        <v>1</v>
      </c>
    </row>
    <row r="266" spans="1:52" x14ac:dyDescent="0.3">
      <c r="A266" s="210"/>
      <c r="B266" s="215"/>
      <c r="C266" t="s">
        <v>3232</v>
      </c>
      <c r="D266" t="s">
        <v>2978</v>
      </c>
      <c r="E266" t="s">
        <v>2958</v>
      </c>
      <c r="F266" s="1" t="e">
        <f t="shared" si="4"/>
        <v>#REF!</v>
      </c>
      <c r="H266" s="4"/>
      <c r="AV266" s="1">
        <v>1</v>
      </c>
    </row>
    <row r="267" spans="1:52" x14ac:dyDescent="0.3">
      <c r="A267" s="210"/>
      <c r="B267" s="215"/>
      <c r="C267" t="s">
        <v>3233</v>
      </c>
      <c r="D267" t="s">
        <v>2980</v>
      </c>
      <c r="E267" t="s">
        <v>2958</v>
      </c>
      <c r="F267" s="1" t="e">
        <f t="shared" si="4"/>
        <v>#REF!</v>
      </c>
      <c r="H267" s="4"/>
    </row>
    <row r="268" spans="1:52" x14ac:dyDescent="0.3">
      <c r="A268" s="210"/>
      <c r="B268" s="215"/>
      <c r="C268" t="s">
        <v>3234</v>
      </c>
      <c r="D268" t="s">
        <v>2982</v>
      </c>
      <c r="E268" t="s">
        <v>2958</v>
      </c>
      <c r="F268" s="1" t="e">
        <f t="shared" si="4"/>
        <v>#REF!</v>
      </c>
      <c r="H268" s="4"/>
    </row>
    <row r="269" spans="1:52" x14ac:dyDescent="0.3">
      <c r="A269" s="210"/>
      <c r="B269" s="215"/>
      <c r="C269" t="s">
        <v>3235</v>
      </c>
      <c r="D269" t="s">
        <v>2984</v>
      </c>
      <c r="E269" t="s">
        <v>2958</v>
      </c>
      <c r="F269" s="1" t="e">
        <f t="shared" si="4"/>
        <v>#REF!</v>
      </c>
      <c r="H269" s="4"/>
    </row>
    <row r="270" spans="1:52" x14ac:dyDescent="0.3">
      <c r="A270" s="210"/>
      <c r="B270" s="215"/>
      <c r="C270" t="s">
        <v>3236</v>
      </c>
      <c r="D270" t="s">
        <v>2986</v>
      </c>
      <c r="E270" t="s">
        <v>2958</v>
      </c>
      <c r="F270" s="1" t="e">
        <f t="shared" si="4"/>
        <v>#REF!</v>
      </c>
      <c r="H270" s="4"/>
      <c r="AL270" s="1">
        <v>1</v>
      </c>
    </row>
    <row r="271" spans="1:52" x14ac:dyDescent="0.3">
      <c r="A271" s="210"/>
      <c r="B271" s="215"/>
      <c r="C271" t="s">
        <v>3237</v>
      </c>
      <c r="D271" t="s">
        <v>2988</v>
      </c>
      <c r="E271" t="s">
        <v>2958</v>
      </c>
      <c r="F271" s="1" t="e">
        <f t="shared" si="4"/>
        <v>#REF!</v>
      </c>
      <c r="H271" s="4"/>
    </row>
    <row r="272" spans="1:52" x14ac:dyDescent="0.3">
      <c r="A272" s="210"/>
      <c r="B272" s="215"/>
      <c r="C272" t="s">
        <v>3238</v>
      </c>
      <c r="D272" t="s">
        <v>3157</v>
      </c>
      <c r="E272" t="s">
        <v>3158</v>
      </c>
      <c r="F272" s="1" t="e">
        <f t="shared" si="4"/>
        <v>#REF!</v>
      </c>
      <c r="H272" s="4"/>
      <c r="AZ272" s="1">
        <v>2.6315789473684212E-5</v>
      </c>
    </row>
    <row r="273" spans="1:637" x14ac:dyDescent="0.3">
      <c r="A273" s="210"/>
      <c r="B273" s="215"/>
      <c r="C273" t="s">
        <v>3239</v>
      </c>
      <c r="D273" t="s">
        <v>718</v>
      </c>
      <c r="E273" t="s">
        <v>70</v>
      </c>
      <c r="F273" s="1" t="e">
        <f t="shared" si="4"/>
        <v>#REF!</v>
      </c>
      <c r="H273" s="4"/>
      <c r="XM273" s="1">
        <v>1</v>
      </c>
    </row>
    <row r="274" spans="1:637" x14ac:dyDescent="0.3">
      <c r="A274" s="210"/>
      <c r="B274" s="215"/>
      <c r="C274" t="s">
        <v>3240</v>
      </c>
      <c r="D274" t="s">
        <v>733</v>
      </c>
      <c r="E274" t="s">
        <v>3158</v>
      </c>
      <c r="F274" s="1" t="e">
        <f t="shared" si="4"/>
        <v>#REF!</v>
      </c>
      <c r="H274" s="4"/>
    </row>
    <row r="275" spans="1:637" x14ac:dyDescent="0.3">
      <c r="A275" s="210"/>
      <c r="B275" s="215" t="s">
        <v>3241</v>
      </c>
      <c r="C275" t="s">
        <v>3242</v>
      </c>
      <c r="D275" t="s">
        <v>2957</v>
      </c>
      <c r="E275" t="s">
        <v>2958</v>
      </c>
      <c r="F275" s="1" t="e">
        <f t="shared" si="4"/>
        <v>#REF!</v>
      </c>
      <c r="H275" s="4"/>
      <c r="BA275" s="1">
        <v>1</v>
      </c>
    </row>
    <row r="276" spans="1:637" x14ac:dyDescent="0.3">
      <c r="A276" s="210"/>
      <c r="B276" s="215"/>
      <c r="C276" t="s">
        <v>3243</v>
      </c>
      <c r="D276" t="s">
        <v>2960</v>
      </c>
      <c r="E276" t="s">
        <v>2958</v>
      </c>
      <c r="F276" s="1" t="e">
        <f t="shared" si="4"/>
        <v>#REF!</v>
      </c>
      <c r="H276" s="4"/>
      <c r="AV276" s="1">
        <v>1</v>
      </c>
    </row>
    <row r="277" spans="1:637" x14ac:dyDescent="0.3">
      <c r="A277" s="210"/>
      <c r="B277" s="215"/>
      <c r="C277" t="s">
        <v>3244</v>
      </c>
      <c r="D277" t="s">
        <v>2962</v>
      </c>
      <c r="E277" t="s">
        <v>2958</v>
      </c>
      <c r="F277" s="1" t="e">
        <f t="shared" si="4"/>
        <v>#REF!</v>
      </c>
      <c r="H277" s="4"/>
      <c r="AY277" s="1">
        <v>1</v>
      </c>
    </row>
    <row r="278" spans="1:637" x14ac:dyDescent="0.3">
      <c r="A278" s="210"/>
      <c r="B278" s="215"/>
      <c r="C278" t="s">
        <v>3245</v>
      </c>
      <c r="D278" t="s">
        <v>2964</v>
      </c>
      <c r="E278" t="s">
        <v>1</v>
      </c>
      <c r="F278" s="1" t="e">
        <f t="shared" si="4"/>
        <v>#REF!</v>
      </c>
      <c r="H278" s="4"/>
      <c r="N278" s="1">
        <v>1</v>
      </c>
    </row>
    <row r="279" spans="1:637" x14ac:dyDescent="0.3">
      <c r="A279" s="210"/>
      <c r="B279" s="215"/>
      <c r="C279" t="s">
        <v>3246</v>
      </c>
      <c r="D279" t="s">
        <v>2966</v>
      </c>
      <c r="E279" t="s">
        <v>2958</v>
      </c>
      <c r="F279" s="1" t="e">
        <f t="shared" si="4"/>
        <v>#REF!</v>
      </c>
      <c r="H279" s="4"/>
      <c r="AL279" s="1">
        <v>1</v>
      </c>
    </row>
    <row r="280" spans="1:637" x14ac:dyDescent="0.3">
      <c r="A280" s="210"/>
      <c r="B280" s="215"/>
      <c r="C280" t="s">
        <v>3247</v>
      </c>
      <c r="D280" t="s">
        <v>2968</v>
      </c>
      <c r="E280" t="s">
        <v>2958</v>
      </c>
      <c r="F280" s="1" t="e">
        <f t="shared" si="4"/>
        <v>#REF!</v>
      </c>
      <c r="H280" s="4"/>
      <c r="AB280" s="1">
        <v>1</v>
      </c>
    </row>
    <row r="281" spans="1:637" x14ac:dyDescent="0.3">
      <c r="A281" s="210"/>
      <c r="B281" s="215"/>
      <c r="C281" t="s">
        <v>3248</v>
      </c>
      <c r="D281" t="s">
        <v>2970</v>
      </c>
      <c r="E281" t="s">
        <v>2958</v>
      </c>
      <c r="F281" s="1" t="e">
        <f t="shared" si="4"/>
        <v>#REF!</v>
      </c>
      <c r="H281" s="4"/>
    </row>
    <row r="282" spans="1:637" x14ac:dyDescent="0.3">
      <c r="A282" s="210"/>
      <c r="B282" s="215"/>
      <c r="C282" t="s">
        <v>3249</v>
      </c>
      <c r="D282" t="s">
        <v>2972</v>
      </c>
      <c r="E282" t="s">
        <v>2958</v>
      </c>
      <c r="F282" s="1" t="e">
        <f t="shared" si="4"/>
        <v>#REF!</v>
      </c>
      <c r="H282" s="4"/>
    </row>
    <row r="283" spans="1:637" x14ac:dyDescent="0.3">
      <c r="A283" s="210"/>
      <c r="B283" s="215"/>
      <c r="C283" t="s">
        <v>3250</v>
      </c>
      <c r="D283" t="s">
        <v>2974</v>
      </c>
      <c r="E283" t="s">
        <v>2958</v>
      </c>
      <c r="F283" s="1" t="e">
        <f t="shared" si="4"/>
        <v>#REF!</v>
      </c>
      <c r="H283" s="4"/>
      <c r="AG283" s="1">
        <v>1</v>
      </c>
    </row>
    <row r="284" spans="1:637" x14ac:dyDescent="0.3">
      <c r="A284" s="210"/>
      <c r="B284" s="215"/>
      <c r="C284" t="s">
        <v>3251</v>
      </c>
      <c r="D284" t="s">
        <v>2976</v>
      </c>
      <c r="E284" t="s">
        <v>2958</v>
      </c>
      <c r="F284" s="1" t="e">
        <f t="shared" si="4"/>
        <v>#REF!</v>
      </c>
      <c r="H284" s="4"/>
      <c r="AG284" s="1">
        <v>1</v>
      </c>
    </row>
    <row r="285" spans="1:637" x14ac:dyDescent="0.3">
      <c r="A285" s="210"/>
      <c r="B285" s="215"/>
      <c r="C285" t="s">
        <v>3252</v>
      </c>
      <c r="D285" t="s">
        <v>2978</v>
      </c>
      <c r="E285" t="s">
        <v>2958</v>
      </c>
      <c r="F285" s="1" t="e">
        <f t="shared" si="4"/>
        <v>#REF!</v>
      </c>
      <c r="H285" s="4"/>
      <c r="AV285" s="1">
        <v>1</v>
      </c>
      <c r="BC285" s="1">
        <v>1</v>
      </c>
    </row>
    <row r="286" spans="1:637" x14ac:dyDescent="0.3">
      <c r="A286" s="210"/>
      <c r="B286" s="215"/>
      <c r="C286" t="s">
        <v>3253</v>
      </c>
      <c r="D286" t="s">
        <v>2980</v>
      </c>
      <c r="E286" t="s">
        <v>2958</v>
      </c>
      <c r="F286" s="1" t="e">
        <f t="shared" si="4"/>
        <v>#REF!</v>
      </c>
      <c r="H286" s="4"/>
    </row>
    <row r="287" spans="1:637" x14ac:dyDescent="0.3">
      <c r="A287" s="210"/>
      <c r="B287" s="215"/>
      <c r="C287" t="s">
        <v>3254</v>
      </c>
      <c r="D287" t="s">
        <v>2982</v>
      </c>
      <c r="E287" t="s">
        <v>2958</v>
      </c>
      <c r="F287" s="1" t="e">
        <f t="shared" si="4"/>
        <v>#REF!</v>
      </c>
      <c r="H287" s="4"/>
    </row>
    <row r="288" spans="1:637" x14ac:dyDescent="0.3">
      <c r="A288" s="210"/>
      <c r="B288" s="215"/>
      <c r="C288" t="s">
        <v>3255</v>
      </c>
      <c r="D288" t="s">
        <v>2984</v>
      </c>
      <c r="E288" t="s">
        <v>2958</v>
      </c>
      <c r="F288" s="1" t="e">
        <f t="shared" si="4"/>
        <v>#REF!</v>
      </c>
      <c r="H288" s="4"/>
    </row>
    <row r="289" spans="1:637" x14ac:dyDescent="0.3">
      <c r="A289" s="210"/>
      <c r="B289" s="215"/>
      <c r="C289" t="s">
        <v>3256</v>
      </c>
      <c r="D289" t="s">
        <v>2986</v>
      </c>
      <c r="E289" t="s">
        <v>2958</v>
      </c>
      <c r="F289" s="1" t="e">
        <f t="shared" si="4"/>
        <v>#REF!</v>
      </c>
      <c r="H289" s="4"/>
      <c r="AL289" s="1">
        <v>1</v>
      </c>
    </row>
    <row r="290" spans="1:637" x14ac:dyDescent="0.3">
      <c r="A290" s="210"/>
      <c r="B290" s="215"/>
      <c r="C290" t="s">
        <v>3257</v>
      </c>
      <c r="D290" t="s">
        <v>2988</v>
      </c>
      <c r="E290" t="s">
        <v>2958</v>
      </c>
      <c r="F290" s="1" t="e">
        <f t="shared" si="4"/>
        <v>#REF!</v>
      </c>
      <c r="H290" s="4"/>
    </row>
    <row r="291" spans="1:637" x14ac:dyDescent="0.3">
      <c r="A291" s="210"/>
      <c r="B291" s="215"/>
      <c r="C291" t="s">
        <v>3258</v>
      </c>
      <c r="D291" t="s">
        <v>3157</v>
      </c>
      <c r="E291" t="s">
        <v>3158</v>
      </c>
      <c r="F291" s="1" t="e">
        <f t="shared" si="4"/>
        <v>#REF!</v>
      </c>
      <c r="H291" s="4"/>
      <c r="AZ291" s="1">
        <v>2.6315789473684212E-5</v>
      </c>
    </row>
    <row r="292" spans="1:637" x14ac:dyDescent="0.3">
      <c r="A292" s="210"/>
      <c r="B292" s="215"/>
      <c r="C292" t="s">
        <v>3259</v>
      </c>
      <c r="D292" t="s">
        <v>718</v>
      </c>
      <c r="E292" t="s">
        <v>70</v>
      </c>
      <c r="F292" s="1" t="e">
        <f t="shared" si="4"/>
        <v>#REF!</v>
      </c>
      <c r="H292" s="4"/>
      <c r="XM292" s="1">
        <v>1</v>
      </c>
    </row>
    <row r="293" spans="1:637" x14ac:dyDescent="0.3">
      <c r="A293" s="211"/>
      <c r="B293" s="215"/>
      <c r="C293" t="s">
        <v>3260</v>
      </c>
      <c r="D293" t="s">
        <v>733</v>
      </c>
      <c r="E293" t="s">
        <v>3158</v>
      </c>
      <c r="F293" s="1" t="e">
        <f t="shared" si="4"/>
        <v>#REF!</v>
      </c>
      <c r="H293" s="4"/>
    </row>
    <row r="294" spans="1:637" x14ac:dyDescent="0.3">
      <c r="A294" s="209" t="s">
        <v>3261</v>
      </c>
      <c r="B294" s="215" t="s">
        <v>3139</v>
      </c>
      <c r="C294" t="s">
        <v>3262</v>
      </c>
      <c r="D294" t="s">
        <v>2957</v>
      </c>
      <c r="E294" t="s">
        <v>2958</v>
      </c>
      <c r="F294" s="1" t="e">
        <f t="shared" si="4"/>
        <v>#REF!</v>
      </c>
      <c r="AX294" s="1">
        <v>1</v>
      </c>
    </row>
    <row r="295" spans="1:637" x14ac:dyDescent="0.3">
      <c r="A295" s="210"/>
      <c r="B295" s="215"/>
      <c r="C295" t="s">
        <v>3263</v>
      </c>
      <c r="D295" t="s">
        <v>2960</v>
      </c>
      <c r="E295" t="s">
        <v>2958</v>
      </c>
      <c r="F295" s="1" t="e">
        <f t="shared" si="4"/>
        <v>#REF!</v>
      </c>
      <c r="H295" s="4"/>
      <c r="AP295" s="1">
        <v>1</v>
      </c>
    </row>
    <row r="296" spans="1:637" x14ac:dyDescent="0.3">
      <c r="A296" s="210"/>
      <c r="B296" s="215"/>
      <c r="C296" t="s">
        <v>3264</v>
      </c>
      <c r="D296" t="s">
        <v>2962</v>
      </c>
      <c r="E296" t="s">
        <v>2958</v>
      </c>
      <c r="F296" s="1" t="e">
        <f t="shared" si="4"/>
        <v>#REF!</v>
      </c>
      <c r="H296" s="4"/>
      <c r="AO296" s="1">
        <v>1</v>
      </c>
    </row>
    <row r="297" spans="1:637" x14ac:dyDescent="0.3">
      <c r="A297" s="210"/>
      <c r="B297" s="215"/>
      <c r="C297" t="s">
        <v>3265</v>
      </c>
      <c r="D297" t="s">
        <v>2964</v>
      </c>
      <c r="E297" t="s">
        <v>1</v>
      </c>
      <c r="F297" s="1" t="e">
        <f t="shared" si="4"/>
        <v>#REF!</v>
      </c>
      <c r="P297" s="1">
        <v>1</v>
      </c>
    </row>
    <row r="298" spans="1:637" x14ac:dyDescent="0.3">
      <c r="A298" s="210"/>
      <c r="B298" s="215"/>
      <c r="C298" t="s">
        <v>3266</v>
      </c>
      <c r="D298" t="s">
        <v>2966</v>
      </c>
      <c r="E298" t="s">
        <v>2958</v>
      </c>
      <c r="F298" s="1" t="e">
        <f t="shared" si="4"/>
        <v>#REF!</v>
      </c>
      <c r="Z298" s="1">
        <v>1</v>
      </c>
    </row>
    <row r="299" spans="1:637" x14ac:dyDescent="0.3">
      <c r="A299" s="210"/>
      <c r="B299" s="215"/>
      <c r="C299" t="s">
        <v>3267</v>
      </c>
      <c r="D299" t="s">
        <v>2968</v>
      </c>
      <c r="E299" t="s">
        <v>2958</v>
      </c>
      <c r="F299" s="1" t="e">
        <f t="shared" si="4"/>
        <v>#REF!</v>
      </c>
      <c r="H299" s="4"/>
      <c r="T299" s="1">
        <v>1</v>
      </c>
    </row>
    <row r="300" spans="1:637" x14ac:dyDescent="0.3">
      <c r="A300" s="210"/>
      <c r="B300" s="215"/>
      <c r="C300" t="s">
        <v>3268</v>
      </c>
      <c r="D300" t="s">
        <v>2970</v>
      </c>
      <c r="E300" t="s">
        <v>2958</v>
      </c>
      <c r="F300" s="1" t="e">
        <f t="shared" si="4"/>
        <v>#REF!</v>
      </c>
      <c r="H300" s="4"/>
    </row>
    <row r="301" spans="1:637" x14ac:dyDescent="0.3">
      <c r="A301" s="210"/>
      <c r="B301" s="215"/>
      <c r="C301" t="s">
        <v>3269</v>
      </c>
      <c r="D301" t="s">
        <v>2972</v>
      </c>
      <c r="E301" t="s">
        <v>2958</v>
      </c>
      <c r="F301" s="1" t="e">
        <f t="shared" si="4"/>
        <v>#REF!</v>
      </c>
      <c r="H301" s="4"/>
    </row>
    <row r="302" spans="1:637" x14ac:dyDescent="0.3">
      <c r="A302" s="210"/>
      <c r="B302" s="215"/>
      <c r="C302" t="s">
        <v>3270</v>
      </c>
      <c r="D302" t="s">
        <v>2974</v>
      </c>
      <c r="E302" t="s">
        <v>2958</v>
      </c>
      <c r="F302" s="1" t="e">
        <f t="shared" si="4"/>
        <v>#REF!</v>
      </c>
      <c r="H302" s="4"/>
      <c r="AJ302" s="1">
        <v>1</v>
      </c>
    </row>
    <row r="303" spans="1:637" x14ac:dyDescent="0.3">
      <c r="A303" s="210"/>
      <c r="B303" s="215"/>
      <c r="C303" t="s">
        <v>3271</v>
      </c>
      <c r="D303" t="s">
        <v>2976</v>
      </c>
      <c r="E303" t="s">
        <v>2958</v>
      </c>
      <c r="F303" s="1" t="e">
        <f t="shared" si="4"/>
        <v>#REF!</v>
      </c>
      <c r="H303" s="4"/>
      <c r="AJ303" s="1">
        <v>1</v>
      </c>
    </row>
    <row r="304" spans="1:637" x14ac:dyDescent="0.3">
      <c r="A304" s="210"/>
      <c r="B304" s="215"/>
      <c r="C304" t="s">
        <v>3272</v>
      </c>
      <c r="D304" t="s">
        <v>2978</v>
      </c>
      <c r="E304" t="s">
        <v>2958</v>
      </c>
      <c r="F304" s="1" t="e">
        <f t="shared" si="4"/>
        <v>#REF!</v>
      </c>
      <c r="H304" s="4"/>
      <c r="AP304" s="1">
        <v>1</v>
      </c>
    </row>
    <row r="305" spans="1:637" x14ac:dyDescent="0.3">
      <c r="A305" s="210"/>
      <c r="B305" s="215"/>
      <c r="C305" t="s">
        <v>3273</v>
      </c>
      <c r="D305" t="s">
        <v>2980</v>
      </c>
      <c r="E305" t="s">
        <v>2958</v>
      </c>
      <c r="F305" s="1" t="e">
        <f t="shared" si="4"/>
        <v>#REF!</v>
      </c>
      <c r="H305" s="4"/>
    </row>
    <row r="306" spans="1:637" x14ac:dyDescent="0.3">
      <c r="A306" s="210"/>
      <c r="B306" s="215"/>
      <c r="C306" t="s">
        <v>3274</v>
      </c>
      <c r="D306" t="s">
        <v>2982</v>
      </c>
      <c r="E306" t="s">
        <v>2958</v>
      </c>
      <c r="F306" s="1" t="e">
        <f t="shared" si="4"/>
        <v>#REF!</v>
      </c>
      <c r="H306" s="4"/>
    </row>
    <row r="307" spans="1:637" x14ac:dyDescent="0.3">
      <c r="A307" s="210"/>
      <c r="B307" s="215"/>
      <c r="C307" t="s">
        <v>3275</v>
      </c>
      <c r="D307" t="s">
        <v>2984</v>
      </c>
      <c r="E307" t="s">
        <v>2958</v>
      </c>
      <c r="F307" s="1" t="e">
        <f t="shared" si="4"/>
        <v>#REF!</v>
      </c>
      <c r="H307" s="4"/>
    </row>
    <row r="308" spans="1:637" x14ac:dyDescent="0.3">
      <c r="A308" s="210"/>
      <c r="B308" s="215"/>
      <c r="C308" t="s">
        <v>3276</v>
      </c>
      <c r="D308" t="s">
        <v>2986</v>
      </c>
      <c r="E308" t="s">
        <v>2958</v>
      </c>
      <c r="F308" s="1" t="e">
        <f t="shared" si="4"/>
        <v>#REF!</v>
      </c>
      <c r="H308" s="4"/>
      <c r="Z308" s="1">
        <v>1</v>
      </c>
    </row>
    <row r="309" spans="1:637" x14ac:dyDescent="0.3">
      <c r="A309" s="210"/>
      <c r="B309" s="215"/>
      <c r="C309" t="s">
        <v>3277</v>
      </c>
      <c r="D309" t="s">
        <v>2988</v>
      </c>
      <c r="E309" t="s">
        <v>2958</v>
      </c>
      <c r="F309" s="1" t="e">
        <f t="shared" si="4"/>
        <v>#REF!</v>
      </c>
      <c r="H309" s="4"/>
    </row>
    <row r="310" spans="1:637" x14ac:dyDescent="0.3">
      <c r="A310" s="210"/>
      <c r="B310" s="215"/>
      <c r="C310" t="s">
        <v>3278</v>
      </c>
      <c r="D310" t="s">
        <v>3157</v>
      </c>
      <c r="E310" t="s">
        <v>3158</v>
      </c>
      <c r="F310" s="1" t="e">
        <f t="shared" si="4"/>
        <v>#REF!</v>
      </c>
      <c r="H310" s="4"/>
      <c r="AZ310" s="1">
        <v>2.6315789473684212E-5</v>
      </c>
    </row>
    <row r="311" spans="1:637" x14ac:dyDescent="0.3">
      <c r="A311" s="210"/>
      <c r="B311" s="215"/>
      <c r="C311" t="s">
        <v>3279</v>
      </c>
      <c r="D311" t="s">
        <v>718</v>
      </c>
      <c r="E311" t="s">
        <v>70</v>
      </c>
      <c r="F311" s="1" t="e">
        <f t="shared" si="4"/>
        <v>#REF!</v>
      </c>
      <c r="H311" s="4"/>
      <c r="XM311" s="1">
        <v>1</v>
      </c>
    </row>
    <row r="312" spans="1:637" x14ac:dyDescent="0.3">
      <c r="A312" s="210"/>
      <c r="B312" s="215"/>
      <c r="C312" t="s">
        <v>3280</v>
      </c>
      <c r="D312" t="s">
        <v>733</v>
      </c>
      <c r="E312" t="s">
        <v>3158</v>
      </c>
      <c r="F312" s="1" t="e">
        <f t="shared" si="4"/>
        <v>#REF!</v>
      </c>
      <c r="H312" s="4"/>
    </row>
    <row r="313" spans="1:637" x14ac:dyDescent="0.3">
      <c r="A313" s="210"/>
      <c r="B313" s="215" t="s">
        <v>3161</v>
      </c>
      <c r="C313" t="s">
        <v>3281</v>
      </c>
      <c r="D313" t="s">
        <v>2957</v>
      </c>
      <c r="E313" t="s">
        <v>2958</v>
      </c>
      <c r="F313" s="1" t="e">
        <f t="shared" si="4"/>
        <v>#REF!</v>
      </c>
      <c r="AX313" s="1">
        <v>1</v>
      </c>
    </row>
    <row r="314" spans="1:637" x14ac:dyDescent="0.3">
      <c r="A314" s="210"/>
      <c r="B314" s="215"/>
      <c r="C314" t="s">
        <v>3282</v>
      </c>
      <c r="D314" t="s">
        <v>2960</v>
      </c>
      <c r="E314" t="s">
        <v>2958</v>
      </c>
      <c r="F314" s="1" t="e">
        <f t="shared" si="4"/>
        <v>#REF!</v>
      </c>
      <c r="H314" s="4"/>
      <c r="AP314" s="1">
        <v>1</v>
      </c>
    </row>
    <row r="315" spans="1:637" x14ac:dyDescent="0.3">
      <c r="A315" s="210"/>
      <c r="B315" s="215"/>
      <c r="C315" t="s">
        <v>3283</v>
      </c>
      <c r="D315" t="s">
        <v>2962</v>
      </c>
      <c r="E315" t="s">
        <v>2958</v>
      </c>
      <c r="F315" s="1" t="e">
        <f t="shared" si="4"/>
        <v>#REF!</v>
      </c>
      <c r="H315" s="4"/>
      <c r="AO315" s="1">
        <v>1</v>
      </c>
    </row>
    <row r="316" spans="1:637" x14ac:dyDescent="0.3">
      <c r="A316" s="210"/>
      <c r="B316" s="215"/>
      <c r="C316" t="s">
        <v>3284</v>
      </c>
      <c r="D316" t="s">
        <v>2964</v>
      </c>
      <c r="E316" t="s">
        <v>1</v>
      </c>
      <c r="F316" s="1" t="e">
        <f t="shared" si="4"/>
        <v>#REF!</v>
      </c>
      <c r="P316" s="1">
        <v>1</v>
      </c>
    </row>
    <row r="317" spans="1:637" x14ac:dyDescent="0.3">
      <c r="A317" s="210"/>
      <c r="B317" s="215"/>
      <c r="C317" t="s">
        <v>3285</v>
      </c>
      <c r="D317" t="s">
        <v>2966</v>
      </c>
      <c r="E317" t="s">
        <v>2958</v>
      </c>
      <c r="F317" s="1" t="e">
        <f t="shared" si="4"/>
        <v>#REF!</v>
      </c>
      <c r="Z317" s="1">
        <v>1</v>
      </c>
    </row>
    <row r="318" spans="1:637" x14ac:dyDescent="0.3">
      <c r="A318" s="210"/>
      <c r="B318" s="215"/>
      <c r="C318" t="s">
        <v>3286</v>
      </c>
      <c r="D318" t="s">
        <v>2968</v>
      </c>
      <c r="E318" t="s">
        <v>2958</v>
      </c>
      <c r="F318" s="1" t="e">
        <f t="shared" si="4"/>
        <v>#REF!</v>
      </c>
      <c r="H318" s="4"/>
      <c r="T318" s="1">
        <v>1</v>
      </c>
    </row>
    <row r="319" spans="1:637" x14ac:dyDescent="0.3">
      <c r="A319" s="210"/>
      <c r="B319" s="215"/>
      <c r="C319" t="s">
        <v>3287</v>
      </c>
      <c r="D319" t="s">
        <v>2970</v>
      </c>
      <c r="E319" t="s">
        <v>2958</v>
      </c>
      <c r="F319" s="1" t="e">
        <f t="shared" si="4"/>
        <v>#REF!</v>
      </c>
      <c r="H319" s="4"/>
    </row>
    <row r="320" spans="1:637" x14ac:dyDescent="0.3">
      <c r="A320" s="210"/>
      <c r="B320" s="215"/>
      <c r="C320" t="s">
        <v>3288</v>
      </c>
      <c r="D320" t="s">
        <v>2972</v>
      </c>
      <c r="E320" t="s">
        <v>2958</v>
      </c>
      <c r="F320" s="1" t="e">
        <f t="shared" si="4"/>
        <v>#REF!</v>
      </c>
      <c r="H320" s="4"/>
    </row>
    <row r="321" spans="1:637" x14ac:dyDescent="0.3">
      <c r="A321" s="210"/>
      <c r="B321" s="215"/>
      <c r="C321" t="s">
        <v>3289</v>
      </c>
      <c r="D321" t="s">
        <v>2974</v>
      </c>
      <c r="E321" t="s">
        <v>2958</v>
      </c>
      <c r="F321" s="1" t="e">
        <f t="shared" si="4"/>
        <v>#REF!</v>
      </c>
      <c r="H321" s="4"/>
      <c r="AJ321" s="1">
        <v>1</v>
      </c>
    </row>
    <row r="322" spans="1:637" x14ac:dyDescent="0.3">
      <c r="A322" s="210"/>
      <c r="B322" s="215"/>
      <c r="C322" t="s">
        <v>3290</v>
      </c>
      <c r="D322" t="s">
        <v>2976</v>
      </c>
      <c r="E322" t="s">
        <v>2958</v>
      </c>
      <c r="F322" s="1" t="e">
        <f t="shared" si="4"/>
        <v>#REF!</v>
      </c>
      <c r="H322" s="4"/>
      <c r="AJ322" s="1">
        <v>1</v>
      </c>
    </row>
    <row r="323" spans="1:637" x14ac:dyDescent="0.3">
      <c r="A323" s="210"/>
      <c r="B323" s="215"/>
      <c r="C323" t="s">
        <v>3291</v>
      </c>
      <c r="D323" t="s">
        <v>2978</v>
      </c>
      <c r="E323" t="s">
        <v>2958</v>
      </c>
      <c r="F323" s="1" t="e">
        <f t="shared" si="4"/>
        <v>#REF!</v>
      </c>
      <c r="H323" s="4"/>
      <c r="AP323" s="1">
        <v>1</v>
      </c>
    </row>
    <row r="324" spans="1:637" x14ac:dyDescent="0.3">
      <c r="A324" s="210"/>
      <c r="B324" s="215"/>
      <c r="C324" t="s">
        <v>3292</v>
      </c>
      <c r="D324" t="s">
        <v>2980</v>
      </c>
      <c r="E324" t="s">
        <v>2958</v>
      </c>
      <c r="F324" s="1" t="e">
        <f t="shared" si="4"/>
        <v>#REF!</v>
      </c>
      <c r="H324" s="4"/>
    </row>
    <row r="325" spans="1:637" x14ac:dyDescent="0.3">
      <c r="A325" s="210"/>
      <c r="B325" s="215"/>
      <c r="C325" t="s">
        <v>3293</v>
      </c>
      <c r="D325" t="s">
        <v>2982</v>
      </c>
      <c r="E325" t="s">
        <v>2958</v>
      </c>
      <c r="F325" s="1" t="e">
        <f t="shared" ref="F325:F388" si="5">SUMPRODUCT(G$4:ZY$4, G325:ZY325)</f>
        <v>#REF!</v>
      </c>
      <c r="H325" s="4"/>
    </row>
    <row r="326" spans="1:637" x14ac:dyDescent="0.3">
      <c r="A326" s="210"/>
      <c r="B326" s="215"/>
      <c r="C326" t="s">
        <v>3294</v>
      </c>
      <c r="D326" t="s">
        <v>2984</v>
      </c>
      <c r="E326" t="s">
        <v>2958</v>
      </c>
      <c r="F326" s="1" t="e">
        <f t="shared" si="5"/>
        <v>#REF!</v>
      </c>
      <c r="H326" s="4"/>
    </row>
    <row r="327" spans="1:637" x14ac:dyDescent="0.3">
      <c r="A327" s="210"/>
      <c r="B327" s="215"/>
      <c r="C327" t="s">
        <v>3295</v>
      </c>
      <c r="D327" t="s">
        <v>2986</v>
      </c>
      <c r="E327" t="s">
        <v>2958</v>
      </c>
      <c r="F327" s="1" t="e">
        <f t="shared" si="5"/>
        <v>#REF!</v>
      </c>
      <c r="H327" s="4"/>
      <c r="Z327" s="1">
        <v>1</v>
      </c>
    </row>
    <row r="328" spans="1:637" x14ac:dyDescent="0.3">
      <c r="A328" s="210"/>
      <c r="B328" s="215"/>
      <c r="C328" t="s">
        <v>3296</v>
      </c>
      <c r="D328" t="s">
        <v>2988</v>
      </c>
      <c r="E328" t="s">
        <v>2958</v>
      </c>
      <c r="F328" s="1" t="e">
        <f t="shared" si="5"/>
        <v>#REF!</v>
      </c>
      <c r="H328" s="4"/>
    </row>
    <row r="329" spans="1:637" x14ac:dyDescent="0.3">
      <c r="A329" s="210"/>
      <c r="B329" s="215"/>
      <c r="C329" t="s">
        <v>3297</v>
      </c>
      <c r="D329" t="s">
        <v>3157</v>
      </c>
      <c r="E329" t="s">
        <v>3158</v>
      </c>
      <c r="F329" s="1" t="e">
        <f t="shared" si="5"/>
        <v>#REF!</v>
      </c>
      <c r="H329" s="4"/>
      <c r="AZ329" s="1">
        <v>2.6315789473684212E-5</v>
      </c>
    </row>
    <row r="330" spans="1:637" x14ac:dyDescent="0.3">
      <c r="A330" s="210"/>
      <c r="B330" s="215"/>
      <c r="C330" t="s">
        <v>3298</v>
      </c>
      <c r="D330" t="s">
        <v>718</v>
      </c>
      <c r="E330" t="s">
        <v>70</v>
      </c>
      <c r="F330" s="1" t="e">
        <f t="shared" si="5"/>
        <v>#REF!</v>
      </c>
      <c r="H330" s="4"/>
      <c r="XM330" s="1">
        <v>1</v>
      </c>
    </row>
    <row r="331" spans="1:637" x14ac:dyDescent="0.3">
      <c r="A331" s="210"/>
      <c r="B331" s="215"/>
      <c r="C331" t="s">
        <v>3299</v>
      </c>
      <c r="D331" t="s">
        <v>733</v>
      </c>
      <c r="E331" t="s">
        <v>3158</v>
      </c>
      <c r="F331" s="1" t="e">
        <f t="shared" si="5"/>
        <v>#REF!</v>
      </c>
      <c r="H331" s="4"/>
    </row>
    <row r="332" spans="1:637" x14ac:dyDescent="0.3">
      <c r="A332" s="210"/>
      <c r="B332" s="215" t="s">
        <v>3300</v>
      </c>
      <c r="C332" t="s">
        <v>3301</v>
      </c>
      <c r="D332" t="s">
        <v>2957</v>
      </c>
      <c r="E332" t="s">
        <v>2958</v>
      </c>
      <c r="F332" s="1" t="e">
        <f t="shared" si="5"/>
        <v>#REF!</v>
      </c>
      <c r="H332" s="4"/>
      <c r="AW332" s="1">
        <v>1</v>
      </c>
    </row>
    <row r="333" spans="1:637" x14ac:dyDescent="0.3">
      <c r="A333" s="210"/>
      <c r="B333" s="215"/>
      <c r="C333" t="s">
        <v>3302</v>
      </c>
      <c r="D333" t="s">
        <v>2960</v>
      </c>
      <c r="E333" t="s">
        <v>2958</v>
      </c>
      <c r="F333" s="1" t="e">
        <f t="shared" si="5"/>
        <v>#REF!</v>
      </c>
      <c r="H333" s="4"/>
      <c r="AS333" s="1">
        <v>1</v>
      </c>
    </row>
    <row r="334" spans="1:637" x14ac:dyDescent="0.3">
      <c r="A334" s="210"/>
      <c r="B334" s="215"/>
      <c r="C334" t="s">
        <v>3303</v>
      </c>
      <c r="D334" t="s">
        <v>2962</v>
      </c>
      <c r="E334" t="s">
        <v>2958</v>
      </c>
      <c r="F334" s="1" t="e">
        <f t="shared" si="5"/>
        <v>#REF!</v>
      </c>
      <c r="H334" s="4"/>
      <c r="AT334" s="1">
        <v>1</v>
      </c>
    </row>
    <row r="335" spans="1:637" x14ac:dyDescent="0.3">
      <c r="A335" s="210"/>
      <c r="B335" s="215"/>
      <c r="C335" t="s">
        <v>3304</v>
      </c>
      <c r="D335" t="s">
        <v>2964</v>
      </c>
      <c r="E335" t="s">
        <v>1</v>
      </c>
      <c r="F335" s="1" t="e">
        <f t="shared" si="5"/>
        <v>#REF!</v>
      </c>
      <c r="H335" s="4"/>
      <c r="L335" s="1">
        <v>1</v>
      </c>
    </row>
    <row r="336" spans="1:637" x14ac:dyDescent="0.3">
      <c r="A336" s="210"/>
      <c r="B336" s="215"/>
      <c r="C336" t="s">
        <v>3305</v>
      </c>
      <c r="D336" t="s">
        <v>2966</v>
      </c>
      <c r="E336" t="s">
        <v>2958</v>
      </c>
      <c r="F336" s="1" t="e">
        <f t="shared" si="5"/>
        <v>#REF!</v>
      </c>
      <c r="H336" s="4"/>
      <c r="AI336" s="1">
        <v>1</v>
      </c>
    </row>
    <row r="337" spans="1:637" x14ac:dyDescent="0.3">
      <c r="A337" s="210"/>
      <c r="B337" s="215"/>
      <c r="C337" t="s">
        <v>3306</v>
      </c>
      <c r="D337" t="s">
        <v>2968</v>
      </c>
      <c r="E337" t="s">
        <v>2958</v>
      </c>
      <c r="F337" s="1" t="e">
        <f t="shared" si="5"/>
        <v>#REF!</v>
      </c>
      <c r="H337" s="4"/>
      <c r="Y337" s="1">
        <v>1</v>
      </c>
    </row>
    <row r="338" spans="1:637" x14ac:dyDescent="0.3">
      <c r="A338" s="210"/>
      <c r="B338" s="215"/>
      <c r="C338" t="s">
        <v>3307</v>
      </c>
      <c r="D338" t="s">
        <v>2970</v>
      </c>
      <c r="E338" t="s">
        <v>2958</v>
      </c>
      <c r="F338" s="1" t="e">
        <f t="shared" si="5"/>
        <v>#REF!</v>
      </c>
      <c r="H338" s="4"/>
    </row>
    <row r="339" spans="1:637" x14ac:dyDescent="0.3">
      <c r="A339" s="210"/>
      <c r="B339" s="215"/>
      <c r="C339" t="s">
        <v>3308</v>
      </c>
      <c r="D339" t="s">
        <v>2972</v>
      </c>
      <c r="E339" t="s">
        <v>2958</v>
      </c>
      <c r="F339" s="1" t="e">
        <f t="shared" si="5"/>
        <v>#REF!</v>
      </c>
      <c r="H339" s="4"/>
    </row>
    <row r="340" spans="1:637" x14ac:dyDescent="0.3">
      <c r="A340" s="210"/>
      <c r="B340" s="215"/>
      <c r="C340" t="s">
        <v>3309</v>
      </c>
      <c r="D340" t="s">
        <v>2974</v>
      </c>
      <c r="E340" t="s">
        <v>2958</v>
      </c>
      <c r="F340" s="1" t="e">
        <f t="shared" si="5"/>
        <v>#REF!</v>
      </c>
      <c r="H340" s="4"/>
      <c r="AD340" s="1">
        <v>1</v>
      </c>
    </row>
    <row r="341" spans="1:637" x14ac:dyDescent="0.3">
      <c r="A341" s="210"/>
      <c r="B341" s="215"/>
      <c r="C341" t="s">
        <v>3310</v>
      </c>
      <c r="D341" t="s">
        <v>2976</v>
      </c>
      <c r="E341" t="s">
        <v>2958</v>
      </c>
      <c r="F341" s="1" t="e">
        <f t="shared" si="5"/>
        <v>#REF!</v>
      </c>
      <c r="H341" s="4"/>
      <c r="AD341" s="1">
        <v>1</v>
      </c>
    </row>
    <row r="342" spans="1:637" x14ac:dyDescent="0.3">
      <c r="A342" s="210"/>
      <c r="B342" s="215"/>
      <c r="C342" t="s">
        <v>3311</v>
      </c>
      <c r="D342" t="s">
        <v>2978</v>
      </c>
      <c r="E342" t="s">
        <v>2958</v>
      </c>
      <c r="F342" s="1" t="e">
        <f t="shared" si="5"/>
        <v>#REF!</v>
      </c>
      <c r="H342" s="4"/>
      <c r="AS342" s="1">
        <v>1</v>
      </c>
    </row>
    <row r="343" spans="1:637" x14ac:dyDescent="0.3">
      <c r="A343" s="210"/>
      <c r="B343" s="215"/>
      <c r="C343" t="s">
        <v>3312</v>
      </c>
      <c r="D343" t="s">
        <v>2980</v>
      </c>
      <c r="E343" t="s">
        <v>2958</v>
      </c>
      <c r="F343" s="1" t="e">
        <f t="shared" si="5"/>
        <v>#REF!</v>
      </c>
      <c r="H343" s="4"/>
    </row>
    <row r="344" spans="1:637" x14ac:dyDescent="0.3">
      <c r="A344" s="210"/>
      <c r="B344" s="215"/>
      <c r="C344" t="s">
        <v>3313</v>
      </c>
      <c r="D344" t="s">
        <v>2982</v>
      </c>
      <c r="E344" t="s">
        <v>2958</v>
      </c>
      <c r="F344" s="1" t="e">
        <f t="shared" si="5"/>
        <v>#REF!</v>
      </c>
      <c r="H344" s="4"/>
    </row>
    <row r="345" spans="1:637" x14ac:dyDescent="0.3">
      <c r="A345" s="210"/>
      <c r="B345" s="215"/>
      <c r="C345" t="s">
        <v>3314</v>
      </c>
      <c r="D345" t="s">
        <v>2984</v>
      </c>
      <c r="E345" t="s">
        <v>2958</v>
      </c>
      <c r="F345" s="1" t="e">
        <f t="shared" si="5"/>
        <v>#REF!</v>
      </c>
      <c r="H345" s="4"/>
    </row>
    <row r="346" spans="1:637" x14ac:dyDescent="0.3">
      <c r="A346" s="210"/>
      <c r="B346" s="215"/>
      <c r="C346" t="s">
        <v>3315</v>
      </c>
      <c r="D346" t="s">
        <v>2986</v>
      </c>
      <c r="E346" t="s">
        <v>2958</v>
      </c>
      <c r="F346" s="1" t="e">
        <f t="shared" si="5"/>
        <v>#REF!</v>
      </c>
      <c r="H346" s="4"/>
      <c r="AI346" s="1">
        <v>1</v>
      </c>
    </row>
    <row r="347" spans="1:637" x14ac:dyDescent="0.3">
      <c r="A347" s="210"/>
      <c r="B347" s="215"/>
      <c r="C347" t="s">
        <v>3316</v>
      </c>
      <c r="D347" t="s">
        <v>2988</v>
      </c>
      <c r="E347" t="s">
        <v>2958</v>
      </c>
      <c r="F347" s="1" t="e">
        <f t="shared" si="5"/>
        <v>#REF!</v>
      </c>
      <c r="H347" s="4"/>
    </row>
    <row r="348" spans="1:637" x14ac:dyDescent="0.3">
      <c r="A348" s="210"/>
      <c r="B348" s="215"/>
      <c r="C348" t="s">
        <v>3317</v>
      </c>
      <c r="D348" t="s">
        <v>3157</v>
      </c>
      <c r="E348" t="s">
        <v>3158</v>
      </c>
      <c r="F348" s="1" t="e">
        <f t="shared" si="5"/>
        <v>#REF!</v>
      </c>
      <c r="H348" s="4"/>
      <c r="AZ348" s="1">
        <v>2.6315789473684212E-5</v>
      </c>
    </row>
    <row r="349" spans="1:637" x14ac:dyDescent="0.3">
      <c r="A349" s="210"/>
      <c r="B349" s="215"/>
      <c r="C349" t="s">
        <v>3318</v>
      </c>
      <c r="D349" t="s">
        <v>718</v>
      </c>
      <c r="E349" t="s">
        <v>70</v>
      </c>
      <c r="F349" s="1" t="e">
        <f t="shared" si="5"/>
        <v>#REF!</v>
      </c>
      <c r="H349" s="4"/>
      <c r="XM349" s="1">
        <v>1</v>
      </c>
    </row>
    <row r="350" spans="1:637" x14ac:dyDescent="0.3">
      <c r="A350" s="210"/>
      <c r="B350" s="215"/>
      <c r="C350" t="s">
        <v>3319</v>
      </c>
      <c r="D350" t="s">
        <v>733</v>
      </c>
      <c r="E350" t="s">
        <v>3158</v>
      </c>
      <c r="F350" s="1" t="e">
        <f t="shared" si="5"/>
        <v>#REF!</v>
      </c>
      <c r="H350" s="4"/>
    </row>
    <row r="351" spans="1:637" x14ac:dyDescent="0.3">
      <c r="A351" s="210"/>
      <c r="B351" s="215" t="s">
        <v>3320</v>
      </c>
      <c r="C351" t="s">
        <v>3321</v>
      </c>
      <c r="D351" t="s">
        <v>2957</v>
      </c>
      <c r="E351" t="s">
        <v>2958</v>
      </c>
      <c r="F351" s="1" t="e">
        <f t="shared" si="5"/>
        <v>#REF!</v>
      </c>
      <c r="H351" s="4"/>
      <c r="AW351" s="1">
        <v>1</v>
      </c>
    </row>
    <row r="352" spans="1:637" x14ac:dyDescent="0.3">
      <c r="A352" s="210"/>
      <c r="B352" s="215"/>
      <c r="C352" t="s">
        <v>3322</v>
      </c>
      <c r="D352" t="s">
        <v>2960</v>
      </c>
      <c r="E352" t="s">
        <v>2958</v>
      </c>
      <c r="F352" s="1" t="e">
        <f t="shared" si="5"/>
        <v>#REF!</v>
      </c>
      <c r="H352" s="4"/>
      <c r="AS352" s="1">
        <v>1</v>
      </c>
    </row>
    <row r="353" spans="1:637" x14ac:dyDescent="0.3">
      <c r="A353" s="210"/>
      <c r="B353" s="215"/>
      <c r="C353" t="s">
        <v>3323</v>
      </c>
      <c r="D353" t="s">
        <v>2962</v>
      </c>
      <c r="E353" t="s">
        <v>2958</v>
      </c>
      <c r="F353" s="1" t="e">
        <f t="shared" si="5"/>
        <v>#REF!</v>
      </c>
      <c r="H353" s="4"/>
      <c r="AT353" s="1">
        <v>1</v>
      </c>
    </row>
    <row r="354" spans="1:637" x14ac:dyDescent="0.3">
      <c r="A354" s="210"/>
      <c r="B354" s="215"/>
      <c r="C354" t="s">
        <v>3324</v>
      </c>
      <c r="D354" t="s">
        <v>2964</v>
      </c>
      <c r="E354" t="s">
        <v>1</v>
      </c>
      <c r="F354" s="1" t="e">
        <f t="shared" si="5"/>
        <v>#REF!</v>
      </c>
      <c r="H354" s="4"/>
      <c r="L354" s="1">
        <v>1</v>
      </c>
    </row>
    <row r="355" spans="1:637" x14ac:dyDescent="0.3">
      <c r="A355" s="210"/>
      <c r="B355" s="215"/>
      <c r="C355" t="s">
        <v>3325</v>
      </c>
      <c r="D355" t="s">
        <v>2966</v>
      </c>
      <c r="E355" t="s">
        <v>2958</v>
      </c>
      <c r="F355" s="1" t="e">
        <f t="shared" si="5"/>
        <v>#REF!</v>
      </c>
      <c r="H355" s="4"/>
      <c r="AI355" s="1">
        <v>1</v>
      </c>
    </row>
    <row r="356" spans="1:637" x14ac:dyDescent="0.3">
      <c r="A356" s="210"/>
      <c r="B356" s="215"/>
      <c r="C356" t="s">
        <v>3326</v>
      </c>
      <c r="D356" t="s">
        <v>2968</v>
      </c>
      <c r="E356" t="s">
        <v>2958</v>
      </c>
      <c r="F356" s="1" t="e">
        <f t="shared" si="5"/>
        <v>#REF!</v>
      </c>
      <c r="H356" s="4"/>
      <c r="Y356" s="1">
        <v>1</v>
      </c>
    </row>
    <row r="357" spans="1:637" x14ac:dyDescent="0.3">
      <c r="A357" s="210"/>
      <c r="B357" s="215"/>
      <c r="C357" t="s">
        <v>3327</v>
      </c>
      <c r="D357" t="s">
        <v>2970</v>
      </c>
      <c r="E357" t="s">
        <v>2958</v>
      </c>
      <c r="F357" s="1" t="e">
        <f t="shared" si="5"/>
        <v>#REF!</v>
      </c>
      <c r="H357" s="4"/>
    </row>
    <row r="358" spans="1:637" x14ac:dyDescent="0.3">
      <c r="A358" s="210"/>
      <c r="B358" s="215"/>
      <c r="C358" t="s">
        <v>3328</v>
      </c>
      <c r="D358" t="s">
        <v>2972</v>
      </c>
      <c r="E358" t="s">
        <v>2958</v>
      </c>
      <c r="F358" s="1" t="e">
        <f t="shared" si="5"/>
        <v>#REF!</v>
      </c>
      <c r="H358" s="4"/>
    </row>
    <row r="359" spans="1:637" x14ac:dyDescent="0.3">
      <c r="A359" s="210"/>
      <c r="B359" s="215"/>
      <c r="C359" t="s">
        <v>3329</v>
      </c>
      <c r="D359" t="s">
        <v>2974</v>
      </c>
      <c r="E359" t="s">
        <v>2958</v>
      </c>
      <c r="F359" s="1" t="e">
        <f t="shared" si="5"/>
        <v>#REF!</v>
      </c>
      <c r="H359" s="4"/>
      <c r="AD359" s="1">
        <v>1</v>
      </c>
    </row>
    <row r="360" spans="1:637" x14ac:dyDescent="0.3">
      <c r="A360" s="210"/>
      <c r="B360" s="215"/>
      <c r="C360" t="s">
        <v>3330</v>
      </c>
      <c r="D360" t="s">
        <v>2976</v>
      </c>
      <c r="E360" t="s">
        <v>2958</v>
      </c>
      <c r="F360" s="1" t="e">
        <f t="shared" si="5"/>
        <v>#REF!</v>
      </c>
      <c r="H360" s="4"/>
      <c r="AD360" s="1">
        <v>1</v>
      </c>
    </row>
    <row r="361" spans="1:637" x14ac:dyDescent="0.3">
      <c r="A361" s="210"/>
      <c r="B361" s="215"/>
      <c r="C361" t="s">
        <v>3331</v>
      </c>
      <c r="D361" t="s">
        <v>2978</v>
      </c>
      <c r="E361" t="s">
        <v>2958</v>
      </c>
      <c r="F361" s="1" t="e">
        <f t="shared" si="5"/>
        <v>#REF!</v>
      </c>
      <c r="H361" s="4"/>
      <c r="AS361" s="1">
        <v>1</v>
      </c>
    </row>
    <row r="362" spans="1:637" x14ac:dyDescent="0.3">
      <c r="A362" s="210"/>
      <c r="B362" s="215"/>
      <c r="C362" t="s">
        <v>3332</v>
      </c>
      <c r="D362" t="s">
        <v>2980</v>
      </c>
      <c r="E362" t="s">
        <v>2958</v>
      </c>
      <c r="F362" s="1" t="e">
        <f t="shared" si="5"/>
        <v>#REF!</v>
      </c>
      <c r="H362" s="4"/>
    </row>
    <row r="363" spans="1:637" x14ac:dyDescent="0.3">
      <c r="A363" s="210"/>
      <c r="B363" s="215"/>
      <c r="C363" t="s">
        <v>3333</v>
      </c>
      <c r="D363" t="s">
        <v>2982</v>
      </c>
      <c r="E363" t="s">
        <v>2958</v>
      </c>
      <c r="F363" s="1" t="e">
        <f t="shared" si="5"/>
        <v>#REF!</v>
      </c>
      <c r="H363" s="4"/>
    </row>
    <row r="364" spans="1:637" x14ac:dyDescent="0.3">
      <c r="A364" s="210"/>
      <c r="B364" s="215"/>
      <c r="C364" t="s">
        <v>3334</v>
      </c>
      <c r="D364" t="s">
        <v>2984</v>
      </c>
      <c r="E364" t="s">
        <v>2958</v>
      </c>
      <c r="F364" s="1" t="e">
        <f t="shared" si="5"/>
        <v>#REF!</v>
      </c>
      <c r="H364" s="4"/>
    </row>
    <row r="365" spans="1:637" x14ac:dyDescent="0.3">
      <c r="A365" s="210"/>
      <c r="B365" s="215"/>
      <c r="C365" t="s">
        <v>3335</v>
      </c>
      <c r="D365" t="s">
        <v>2986</v>
      </c>
      <c r="E365" t="s">
        <v>2958</v>
      </c>
      <c r="F365" s="1" t="e">
        <f t="shared" si="5"/>
        <v>#REF!</v>
      </c>
      <c r="H365" s="4"/>
      <c r="AI365" s="1">
        <v>1</v>
      </c>
    </row>
    <row r="366" spans="1:637" x14ac:dyDescent="0.3">
      <c r="A366" s="210"/>
      <c r="B366" s="215"/>
      <c r="C366" t="s">
        <v>3336</v>
      </c>
      <c r="D366" t="s">
        <v>2988</v>
      </c>
      <c r="E366" t="s">
        <v>2958</v>
      </c>
      <c r="F366" s="1" t="e">
        <f t="shared" si="5"/>
        <v>#REF!</v>
      </c>
      <c r="H366" s="4"/>
    </row>
    <row r="367" spans="1:637" x14ac:dyDescent="0.3">
      <c r="A367" s="210"/>
      <c r="B367" s="215"/>
      <c r="C367" t="s">
        <v>3337</v>
      </c>
      <c r="D367" t="s">
        <v>3157</v>
      </c>
      <c r="E367" t="s">
        <v>3158</v>
      </c>
      <c r="F367" s="1" t="e">
        <f t="shared" si="5"/>
        <v>#REF!</v>
      </c>
      <c r="H367" s="4"/>
      <c r="AZ367" s="1">
        <v>2.6315789473684212E-5</v>
      </c>
    </row>
    <row r="368" spans="1:637" x14ac:dyDescent="0.3">
      <c r="A368" s="210"/>
      <c r="B368" s="215"/>
      <c r="C368" t="s">
        <v>3338</v>
      </c>
      <c r="D368" t="s">
        <v>718</v>
      </c>
      <c r="E368" t="s">
        <v>70</v>
      </c>
      <c r="F368" s="1" t="e">
        <f t="shared" si="5"/>
        <v>#REF!</v>
      </c>
      <c r="H368" s="4"/>
      <c r="XM368" s="1">
        <v>1</v>
      </c>
    </row>
    <row r="369" spans="1:53" x14ac:dyDescent="0.3">
      <c r="A369" s="210"/>
      <c r="B369" s="215"/>
      <c r="C369" t="s">
        <v>3339</v>
      </c>
      <c r="D369" t="s">
        <v>733</v>
      </c>
      <c r="E369" t="s">
        <v>3158</v>
      </c>
      <c r="F369" s="1" t="e">
        <f t="shared" si="5"/>
        <v>#REF!</v>
      </c>
      <c r="H369" s="4"/>
    </row>
    <row r="370" spans="1:53" x14ac:dyDescent="0.3">
      <c r="A370" s="210"/>
      <c r="B370" s="215" t="s">
        <v>3221</v>
      </c>
      <c r="C370" t="s">
        <v>3340</v>
      </c>
      <c r="D370" t="s">
        <v>2957</v>
      </c>
      <c r="E370" t="s">
        <v>2958</v>
      </c>
      <c r="F370" s="1" t="e">
        <f t="shared" si="5"/>
        <v>#REF!</v>
      </c>
      <c r="H370" s="4"/>
      <c r="BA370" s="1">
        <v>1</v>
      </c>
    </row>
    <row r="371" spans="1:53" x14ac:dyDescent="0.3">
      <c r="A371" s="210"/>
      <c r="B371" s="215"/>
      <c r="C371" t="s">
        <v>3341</v>
      </c>
      <c r="D371" t="s">
        <v>2960</v>
      </c>
      <c r="E371" t="s">
        <v>2958</v>
      </c>
      <c r="F371" s="1" t="e">
        <f t="shared" si="5"/>
        <v>#REF!</v>
      </c>
      <c r="H371" s="4"/>
      <c r="AV371" s="1">
        <v>1</v>
      </c>
    </row>
    <row r="372" spans="1:53" x14ac:dyDescent="0.3">
      <c r="A372" s="210"/>
      <c r="B372" s="215"/>
      <c r="C372" t="s">
        <v>3342</v>
      </c>
      <c r="D372" t="s">
        <v>2962</v>
      </c>
      <c r="E372" t="s">
        <v>2958</v>
      </c>
      <c r="F372" s="1" t="e">
        <f t="shared" si="5"/>
        <v>#REF!</v>
      </c>
      <c r="H372" s="4"/>
      <c r="AY372" s="1">
        <v>1</v>
      </c>
    </row>
    <row r="373" spans="1:53" x14ac:dyDescent="0.3">
      <c r="A373" s="210"/>
      <c r="B373" s="215"/>
      <c r="C373" t="s">
        <v>3343</v>
      </c>
      <c r="D373" t="s">
        <v>2964</v>
      </c>
      <c r="E373" t="s">
        <v>1</v>
      </c>
      <c r="F373" s="1" t="e">
        <f t="shared" si="5"/>
        <v>#REF!</v>
      </c>
      <c r="H373" s="4"/>
      <c r="N373" s="1">
        <v>1</v>
      </c>
    </row>
    <row r="374" spans="1:53" x14ac:dyDescent="0.3">
      <c r="A374" s="210"/>
      <c r="B374" s="215"/>
      <c r="C374" t="s">
        <v>3344</v>
      </c>
      <c r="D374" t="s">
        <v>2966</v>
      </c>
      <c r="E374" t="s">
        <v>2958</v>
      </c>
      <c r="F374" s="1" t="e">
        <f t="shared" si="5"/>
        <v>#REF!</v>
      </c>
      <c r="H374" s="4"/>
      <c r="AL374" s="1">
        <v>1</v>
      </c>
    </row>
    <row r="375" spans="1:53" x14ac:dyDescent="0.3">
      <c r="A375" s="210"/>
      <c r="B375" s="215"/>
      <c r="C375" t="s">
        <v>3345</v>
      </c>
      <c r="D375" t="s">
        <v>2968</v>
      </c>
      <c r="E375" t="s">
        <v>2958</v>
      </c>
      <c r="F375" s="1" t="e">
        <f t="shared" si="5"/>
        <v>#REF!</v>
      </c>
      <c r="H375" s="4"/>
      <c r="AB375" s="1">
        <v>1</v>
      </c>
    </row>
    <row r="376" spans="1:53" x14ac:dyDescent="0.3">
      <c r="A376" s="210"/>
      <c r="B376" s="215"/>
      <c r="C376" t="s">
        <v>3346</v>
      </c>
      <c r="D376" t="s">
        <v>2970</v>
      </c>
      <c r="E376" t="s">
        <v>2958</v>
      </c>
      <c r="F376" s="1" t="e">
        <f t="shared" si="5"/>
        <v>#REF!</v>
      </c>
      <c r="H376" s="4"/>
    </row>
    <row r="377" spans="1:53" x14ac:dyDescent="0.3">
      <c r="A377" s="210"/>
      <c r="B377" s="215"/>
      <c r="C377" t="s">
        <v>3347</v>
      </c>
      <c r="D377" t="s">
        <v>2972</v>
      </c>
      <c r="E377" t="s">
        <v>2958</v>
      </c>
      <c r="F377" s="1" t="e">
        <f t="shared" si="5"/>
        <v>#REF!</v>
      </c>
      <c r="H377" s="4"/>
    </row>
    <row r="378" spans="1:53" x14ac:dyDescent="0.3">
      <c r="A378" s="210"/>
      <c r="B378" s="215"/>
      <c r="C378" t="s">
        <v>3348</v>
      </c>
      <c r="D378" t="s">
        <v>2974</v>
      </c>
      <c r="E378" t="s">
        <v>2958</v>
      </c>
      <c r="F378" s="1" t="e">
        <f t="shared" si="5"/>
        <v>#REF!</v>
      </c>
      <c r="H378" s="4"/>
      <c r="AG378" s="1">
        <v>1</v>
      </c>
    </row>
    <row r="379" spans="1:53" x14ac:dyDescent="0.3">
      <c r="A379" s="210"/>
      <c r="B379" s="215"/>
      <c r="C379" t="s">
        <v>3349</v>
      </c>
      <c r="D379" t="s">
        <v>2976</v>
      </c>
      <c r="E379" t="s">
        <v>2958</v>
      </c>
      <c r="F379" s="1" t="e">
        <f t="shared" si="5"/>
        <v>#REF!</v>
      </c>
      <c r="H379" s="4"/>
      <c r="AG379" s="1">
        <v>1</v>
      </c>
    </row>
    <row r="380" spans="1:53" x14ac:dyDescent="0.3">
      <c r="A380" s="210"/>
      <c r="B380" s="215"/>
      <c r="C380" t="s">
        <v>3350</v>
      </c>
      <c r="D380" t="s">
        <v>2978</v>
      </c>
      <c r="E380" t="s">
        <v>2958</v>
      </c>
      <c r="F380" s="1" t="e">
        <f t="shared" si="5"/>
        <v>#REF!</v>
      </c>
      <c r="H380" s="4"/>
      <c r="AV380" s="1">
        <v>1</v>
      </c>
    </row>
    <row r="381" spans="1:53" x14ac:dyDescent="0.3">
      <c r="A381" s="210"/>
      <c r="B381" s="215"/>
      <c r="C381" t="s">
        <v>3351</v>
      </c>
      <c r="D381" t="s">
        <v>2980</v>
      </c>
      <c r="E381" t="s">
        <v>2958</v>
      </c>
      <c r="F381" s="1" t="e">
        <f t="shared" si="5"/>
        <v>#REF!</v>
      </c>
      <c r="H381" s="4"/>
    </row>
    <row r="382" spans="1:53" x14ac:dyDescent="0.3">
      <c r="A382" s="210"/>
      <c r="B382" s="215"/>
      <c r="C382" t="s">
        <v>3352</v>
      </c>
      <c r="D382" t="s">
        <v>2982</v>
      </c>
      <c r="E382" t="s">
        <v>2958</v>
      </c>
      <c r="F382" s="1" t="e">
        <f t="shared" si="5"/>
        <v>#REF!</v>
      </c>
      <c r="H382" s="4"/>
    </row>
    <row r="383" spans="1:53" x14ac:dyDescent="0.3">
      <c r="A383" s="210"/>
      <c r="B383" s="215"/>
      <c r="C383" t="s">
        <v>3353</v>
      </c>
      <c r="D383" t="s">
        <v>2984</v>
      </c>
      <c r="E383" t="s">
        <v>2958</v>
      </c>
      <c r="F383" s="1" t="e">
        <f t="shared" si="5"/>
        <v>#REF!</v>
      </c>
      <c r="H383" s="4"/>
    </row>
    <row r="384" spans="1:53" x14ac:dyDescent="0.3">
      <c r="A384" s="210"/>
      <c r="B384" s="215"/>
      <c r="C384" t="s">
        <v>3354</v>
      </c>
      <c r="D384" t="s">
        <v>2986</v>
      </c>
      <c r="E384" t="s">
        <v>2958</v>
      </c>
      <c r="F384" s="1" t="e">
        <f t="shared" si="5"/>
        <v>#REF!</v>
      </c>
      <c r="H384" s="4"/>
      <c r="AL384" s="1">
        <v>1</v>
      </c>
    </row>
    <row r="385" spans="1:637" x14ac:dyDescent="0.3">
      <c r="A385" s="210"/>
      <c r="B385" s="215"/>
      <c r="C385" t="s">
        <v>3355</v>
      </c>
      <c r="D385" t="s">
        <v>2988</v>
      </c>
      <c r="E385" t="s">
        <v>2958</v>
      </c>
      <c r="F385" s="1" t="e">
        <f t="shared" si="5"/>
        <v>#REF!</v>
      </c>
      <c r="H385" s="4"/>
    </row>
    <row r="386" spans="1:637" x14ac:dyDescent="0.3">
      <c r="A386" s="210"/>
      <c r="B386" s="215"/>
      <c r="C386" t="s">
        <v>3356</v>
      </c>
      <c r="D386" t="s">
        <v>3157</v>
      </c>
      <c r="E386" t="s">
        <v>3158</v>
      </c>
      <c r="F386" s="1" t="e">
        <f t="shared" si="5"/>
        <v>#REF!</v>
      </c>
      <c r="H386" s="4"/>
      <c r="AZ386" s="1">
        <v>2.6315789473684212E-5</v>
      </c>
    </row>
    <row r="387" spans="1:637" x14ac:dyDescent="0.3">
      <c r="A387" s="210"/>
      <c r="B387" s="215"/>
      <c r="C387" t="s">
        <v>3357</v>
      </c>
      <c r="D387" t="s">
        <v>718</v>
      </c>
      <c r="E387" t="s">
        <v>70</v>
      </c>
      <c r="F387" s="1" t="e">
        <f t="shared" si="5"/>
        <v>#REF!</v>
      </c>
      <c r="H387" s="4"/>
      <c r="XM387" s="1">
        <v>1</v>
      </c>
    </row>
    <row r="388" spans="1:637" x14ac:dyDescent="0.3">
      <c r="A388" s="210"/>
      <c r="B388" s="215"/>
      <c r="C388" t="s">
        <v>3358</v>
      </c>
      <c r="D388" t="s">
        <v>733</v>
      </c>
      <c r="E388" t="s">
        <v>3158</v>
      </c>
      <c r="F388" s="1" t="e">
        <f t="shared" si="5"/>
        <v>#REF!</v>
      </c>
      <c r="H388" s="4"/>
    </row>
    <row r="389" spans="1:637" x14ac:dyDescent="0.3">
      <c r="A389" s="210"/>
      <c r="B389" s="215" t="s">
        <v>3241</v>
      </c>
      <c r="C389" t="s">
        <v>3359</v>
      </c>
      <c r="D389" t="s">
        <v>2957</v>
      </c>
      <c r="E389" t="s">
        <v>2958</v>
      </c>
      <c r="F389" s="1" t="e">
        <f t="shared" ref="F389:F452" si="6">SUMPRODUCT(G$4:ZY$4, G389:ZY389)</f>
        <v>#REF!</v>
      </c>
      <c r="H389" s="4"/>
      <c r="BA389" s="1">
        <v>1</v>
      </c>
    </row>
    <row r="390" spans="1:637" x14ac:dyDescent="0.3">
      <c r="A390" s="210"/>
      <c r="B390" s="215"/>
      <c r="C390" t="s">
        <v>3360</v>
      </c>
      <c r="D390" t="s">
        <v>2960</v>
      </c>
      <c r="E390" t="s">
        <v>2958</v>
      </c>
      <c r="F390" s="1" t="e">
        <f t="shared" si="6"/>
        <v>#REF!</v>
      </c>
      <c r="H390" s="4"/>
      <c r="AV390" s="1">
        <v>1</v>
      </c>
    </row>
    <row r="391" spans="1:637" x14ac:dyDescent="0.3">
      <c r="A391" s="210"/>
      <c r="B391" s="215"/>
      <c r="C391" t="s">
        <v>3361</v>
      </c>
      <c r="D391" t="s">
        <v>2962</v>
      </c>
      <c r="E391" t="s">
        <v>2958</v>
      </c>
      <c r="F391" s="1" t="e">
        <f t="shared" si="6"/>
        <v>#REF!</v>
      </c>
      <c r="H391" s="4"/>
      <c r="AY391" s="1">
        <v>1</v>
      </c>
    </row>
    <row r="392" spans="1:637" x14ac:dyDescent="0.3">
      <c r="A392" s="210"/>
      <c r="B392" s="215"/>
      <c r="C392" t="s">
        <v>3362</v>
      </c>
      <c r="D392" t="s">
        <v>2964</v>
      </c>
      <c r="E392" t="s">
        <v>1</v>
      </c>
      <c r="F392" s="1" t="e">
        <f t="shared" si="6"/>
        <v>#REF!</v>
      </c>
      <c r="H392" s="4"/>
      <c r="N392" s="1">
        <v>1</v>
      </c>
    </row>
    <row r="393" spans="1:637" x14ac:dyDescent="0.3">
      <c r="A393" s="210"/>
      <c r="B393" s="215"/>
      <c r="C393" t="s">
        <v>3363</v>
      </c>
      <c r="D393" t="s">
        <v>2966</v>
      </c>
      <c r="E393" t="s">
        <v>2958</v>
      </c>
      <c r="F393" s="1" t="e">
        <f t="shared" si="6"/>
        <v>#REF!</v>
      </c>
      <c r="H393" s="4"/>
      <c r="AL393" s="1">
        <v>1</v>
      </c>
    </row>
    <row r="394" spans="1:637" x14ac:dyDescent="0.3">
      <c r="A394" s="210"/>
      <c r="B394" s="215"/>
      <c r="C394" t="s">
        <v>3364</v>
      </c>
      <c r="D394" t="s">
        <v>2968</v>
      </c>
      <c r="E394" t="s">
        <v>2958</v>
      </c>
      <c r="F394" s="1" t="e">
        <f t="shared" si="6"/>
        <v>#REF!</v>
      </c>
      <c r="H394" s="4"/>
      <c r="AB394" s="1">
        <v>1</v>
      </c>
    </row>
    <row r="395" spans="1:637" x14ac:dyDescent="0.3">
      <c r="A395" s="210"/>
      <c r="B395" s="215"/>
      <c r="C395" t="s">
        <v>3365</v>
      </c>
      <c r="D395" t="s">
        <v>2970</v>
      </c>
      <c r="E395" t="s">
        <v>2958</v>
      </c>
      <c r="F395" s="1" t="e">
        <f t="shared" si="6"/>
        <v>#REF!</v>
      </c>
      <c r="H395" s="4"/>
    </row>
    <row r="396" spans="1:637" x14ac:dyDescent="0.3">
      <c r="A396" s="210"/>
      <c r="B396" s="215"/>
      <c r="C396" t="s">
        <v>3366</v>
      </c>
      <c r="D396" t="s">
        <v>2972</v>
      </c>
      <c r="E396" t="s">
        <v>2958</v>
      </c>
      <c r="F396" s="1" t="e">
        <f t="shared" si="6"/>
        <v>#REF!</v>
      </c>
      <c r="H396" s="4"/>
    </row>
    <row r="397" spans="1:637" x14ac:dyDescent="0.3">
      <c r="A397" s="210"/>
      <c r="B397" s="215"/>
      <c r="C397" t="s">
        <v>3367</v>
      </c>
      <c r="D397" t="s">
        <v>2974</v>
      </c>
      <c r="E397" t="s">
        <v>2958</v>
      </c>
      <c r="F397" s="1" t="e">
        <f t="shared" si="6"/>
        <v>#REF!</v>
      </c>
      <c r="H397" s="4"/>
      <c r="AG397" s="1">
        <v>1</v>
      </c>
    </row>
    <row r="398" spans="1:637" x14ac:dyDescent="0.3">
      <c r="A398" s="210"/>
      <c r="B398" s="215"/>
      <c r="C398" t="s">
        <v>3368</v>
      </c>
      <c r="D398" t="s">
        <v>2976</v>
      </c>
      <c r="E398" t="s">
        <v>2958</v>
      </c>
      <c r="F398" s="1" t="e">
        <f t="shared" si="6"/>
        <v>#REF!</v>
      </c>
      <c r="H398" s="4"/>
      <c r="AG398" s="1">
        <v>1</v>
      </c>
    </row>
    <row r="399" spans="1:637" x14ac:dyDescent="0.3">
      <c r="A399" s="210"/>
      <c r="B399" s="215"/>
      <c r="C399" t="s">
        <v>3369</v>
      </c>
      <c r="D399" t="s">
        <v>2978</v>
      </c>
      <c r="E399" t="s">
        <v>2958</v>
      </c>
      <c r="F399" s="1" t="e">
        <f t="shared" si="6"/>
        <v>#REF!</v>
      </c>
      <c r="H399" s="4"/>
      <c r="AV399" s="1">
        <v>1</v>
      </c>
    </row>
    <row r="400" spans="1:637" x14ac:dyDescent="0.3">
      <c r="A400" s="210"/>
      <c r="B400" s="215"/>
      <c r="C400" t="s">
        <v>3370</v>
      </c>
      <c r="D400" t="s">
        <v>2980</v>
      </c>
      <c r="E400" t="s">
        <v>2958</v>
      </c>
      <c r="F400" s="1" t="e">
        <f t="shared" si="6"/>
        <v>#REF!</v>
      </c>
      <c r="H400" s="4"/>
    </row>
    <row r="401" spans="1:637" x14ac:dyDescent="0.3">
      <c r="A401" s="210"/>
      <c r="B401" s="215"/>
      <c r="C401" t="s">
        <v>3371</v>
      </c>
      <c r="D401" t="s">
        <v>2982</v>
      </c>
      <c r="E401" t="s">
        <v>2958</v>
      </c>
      <c r="F401" s="1" t="e">
        <f t="shared" si="6"/>
        <v>#REF!</v>
      </c>
      <c r="H401" s="4"/>
    </row>
    <row r="402" spans="1:637" x14ac:dyDescent="0.3">
      <c r="A402" s="210"/>
      <c r="B402" s="215"/>
      <c r="C402" t="s">
        <v>3372</v>
      </c>
      <c r="D402" t="s">
        <v>2984</v>
      </c>
      <c r="E402" t="s">
        <v>2958</v>
      </c>
      <c r="F402" s="1" t="e">
        <f t="shared" si="6"/>
        <v>#REF!</v>
      </c>
      <c r="H402" s="4"/>
    </row>
    <row r="403" spans="1:637" x14ac:dyDescent="0.3">
      <c r="A403" s="210"/>
      <c r="B403" s="215"/>
      <c r="C403" t="s">
        <v>3373</v>
      </c>
      <c r="D403" t="s">
        <v>2986</v>
      </c>
      <c r="E403" t="s">
        <v>2958</v>
      </c>
      <c r="F403" s="1" t="e">
        <f t="shared" si="6"/>
        <v>#REF!</v>
      </c>
      <c r="H403" s="4"/>
      <c r="AL403" s="1">
        <v>1</v>
      </c>
    </row>
    <row r="404" spans="1:637" x14ac:dyDescent="0.3">
      <c r="A404" s="210"/>
      <c r="B404" s="215"/>
      <c r="C404" t="s">
        <v>3374</v>
      </c>
      <c r="D404" t="s">
        <v>2988</v>
      </c>
      <c r="E404" t="s">
        <v>2958</v>
      </c>
      <c r="F404" s="1" t="e">
        <f t="shared" si="6"/>
        <v>#REF!</v>
      </c>
      <c r="H404" s="4"/>
    </row>
    <row r="405" spans="1:637" x14ac:dyDescent="0.3">
      <c r="A405" s="210"/>
      <c r="B405" s="215"/>
      <c r="C405" t="s">
        <v>3375</v>
      </c>
      <c r="D405" t="s">
        <v>3157</v>
      </c>
      <c r="E405" t="s">
        <v>3158</v>
      </c>
      <c r="F405" s="1" t="e">
        <f t="shared" si="6"/>
        <v>#REF!</v>
      </c>
      <c r="H405" s="4"/>
      <c r="AZ405" s="1">
        <v>2.6315789473684212E-5</v>
      </c>
    </row>
    <row r="406" spans="1:637" x14ac:dyDescent="0.3">
      <c r="A406" s="210"/>
      <c r="B406" s="215"/>
      <c r="C406" t="s">
        <v>3376</v>
      </c>
      <c r="D406" t="s">
        <v>718</v>
      </c>
      <c r="E406" t="s">
        <v>70</v>
      </c>
      <c r="F406" s="1" t="e">
        <f t="shared" si="6"/>
        <v>#REF!</v>
      </c>
      <c r="H406" s="4"/>
      <c r="XM406" s="1">
        <v>1</v>
      </c>
    </row>
    <row r="407" spans="1:637" x14ac:dyDescent="0.3">
      <c r="A407" s="211"/>
      <c r="B407" s="215"/>
      <c r="C407" t="s">
        <v>3377</v>
      </c>
      <c r="D407" t="s">
        <v>733</v>
      </c>
      <c r="E407" t="s">
        <v>3158</v>
      </c>
      <c r="F407" s="1" t="e">
        <f t="shared" si="6"/>
        <v>#REF!</v>
      </c>
      <c r="H407" s="4"/>
    </row>
    <row r="408" spans="1:637" x14ac:dyDescent="0.3">
      <c r="A408" s="209" t="s">
        <v>3378</v>
      </c>
      <c r="B408" s="215" t="s">
        <v>3379</v>
      </c>
      <c r="C408" t="s">
        <v>3380</v>
      </c>
      <c r="D408" t="s">
        <v>2960</v>
      </c>
      <c r="E408" t="s">
        <v>2958</v>
      </c>
      <c r="F408" s="1" t="e">
        <f t="shared" si="6"/>
        <v>#REF!</v>
      </c>
      <c r="H408" s="4"/>
      <c r="AP408" s="1">
        <v>1</v>
      </c>
    </row>
    <row r="409" spans="1:637" x14ac:dyDescent="0.3">
      <c r="A409" s="210"/>
      <c r="B409" s="215"/>
      <c r="C409" t="s">
        <v>3381</v>
      </c>
      <c r="D409" t="s">
        <v>2962</v>
      </c>
      <c r="E409" t="s">
        <v>2958</v>
      </c>
      <c r="F409" s="1" t="e">
        <f t="shared" si="6"/>
        <v>#REF!</v>
      </c>
      <c r="H409" s="4"/>
      <c r="AO409" s="1">
        <v>1</v>
      </c>
    </row>
    <row r="410" spans="1:637" x14ac:dyDescent="0.3">
      <c r="A410" s="210"/>
      <c r="B410" s="215"/>
      <c r="C410" t="s">
        <v>3382</v>
      </c>
      <c r="D410" t="s">
        <v>2964</v>
      </c>
      <c r="E410" t="s">
        <v>1</v>
      </c>
      <c r="F410" s="1" t="e">
        <f t="shared" si="6"/>
        <v>#REF!</v>
      </c>
      <c r="H410" s="4"/>
      <c r="P410" s="1">
        <v>1</v>
      </c>
    </row>
    <row r="411" spans="1:637" x14ac:dyDescent="0.3">
      <c r="A411" s="210"/>
      <c r="B411" s="215"/>
      <c r="C411" t="s">
        <v>3383</v>
      </c>
      <c r="D411" t="s">
        <v>2980</v>
      </c>
      <c r="E411" t="s">
        <v>2958</v>
      </c>
      <c r="F411" s="1" t="e">
        <f t="shared" si="6"/>
        <v>#REF!</v>
      </c>
      <c r="H411" s="4"/>
    </row>
    <row r="412" spans="1:637" x14ac:dyDescent="0.3">
      <c r="A412" s="210"/>
      <c r="B412" s="215"/>
      <c r="C412" t="s">
        <v>3384</v>
      </c>
      <c r="D412" t="s">
        <v>2984</v>
      </c>
      <c r="E412" t="s">
        <v>2958</v>
      </c>
      <c r="F412" s="1" t="e">
        <f t="shared" si="6"/>
        <v>#REF!</v>
      </c>
      <c r="H412" s="4"/>
    </row>
    <row r="413" spans="1:637" x14ac:dyDescent="0.3">
      <c r="A413" s="210"/>
      <c r="B413" s="215"/>
      <c r="C413" t="s">
        <v>3385</v>
      </c>
      <c r="D413" t="s">
        <v>2988</v>
      </c>
      <c r="E413" t="s">
        <v>2958</v>
      </c>
      <c r="F413" s="1" t="e">
        <f t="shared" si="6"/>
        <v>#REF!</v>
      </c>
      <c r="H413" s="4"/>
    </row>
    <row r="414" spans="1:637" x14ac:dyDescent="0.3">
      <c r="A414" s="210"/>
      <c r="B414" s="215"/>
      <c r="C414" t="s">
        <v>3386</v>
      </c>
      <c r="D414" t="s">
        <v>3157</v>
      </c>
      <c r="E414" t="s">
        <v>3158</v>
      </c>
      <c r="F414" s="1" t="e">
        <f t="shared" si="6"/>
        <v>#REF!</v>
      </c>
      <c r="H414" s="4"/>
      <c r="AZ414" s="1">
        <v>2.6315789473684212E-5</v>
      </c>
    </row>
    <row r="415" spans="1:637" x14ac:dyDescent="0.3">
      <c r="A415" s="210"/>
      <c r="B415" s="215"/>
      <c r="C415" t="s">
        <v>3387</v>
      </c>
      <c r="D415" t="s">
        <v>718</v>
      </c>
      <c r="E415" t="s">
        <v>70</v>
      </c>
      <c r="F415" s="1" t="e">
        <f t="shared" si="6"/>
        <v>#REF!</v>
      </c>
      <c r="H415" s="4"/>
      <c r="XM415" s="1">
        <v>1</v>
      </c>
    </row>
    <row r="416" spans="1:637" x14ac:dyDescent="0.3">
      <c r="A416" s="210"/>
      <c r="B416" s="215"/>
      <c r="C416" t="s">
        <v>3388</v>
      </c>
      <c r="D416" t="s">
        <v>733</v>
      </c>
      <c r="E416" t="s">
        <v>3158</v>
      </c>
      <c r="F416" s="1" t="e">
        <f t="shared" si="6"/>
        <v>#REF!</v>
      </c>
      <c r="H416" s="4"/>
    </row>
    <row r="417" spans="1:637" x14ac:dyDescent="0.3">
      <c r="A417" s="210"/>
      <c r="B417" s="215" t="s">
        <v>1662</v>
      </c>
      <c r="C417" t="s">
        <v>3389</v>
      </c>
      <c r="D417" t="s">
        <v>2960</v>
      </c>
      <c r="E417" t="s">
        <v>2958</v>
      </c>
      <c r="F417" s="1" t="e">
        <f t="shared" si="6"/>
        <v>#REF!</v>
      </c>
      <c r="H417" s="4"/>
      <c r="AS417" s="1">
        <v>1</v>
      </c>
    </row>
    <row r="418" spans="1:637" x14ac:dyDescent="0.3">
      <c r="A418" s="210"/>
      <c r="B418" s="215"/>
      <c r="C418" t="s">
        <v>3390</v>
      </c>
      <c r="D418" t="s">
        <v>2962</v>
      </c>
      <c r="E418" t="s">
        <v>2958</v>
      </c>
      <c r="F418" s="1" t="e">
        <f t="shared" si="6"/>
        <v>#REF!</v>
      </c>
      <c r="H418" s="4"/>
      <c r="AT418" s="1">
        <v>1</v>
      </c>
    </row>
    <row r="419" spans="1:637" x14ac:dyDescent="0.3">
      <c r="A419" s="210"/>
      <c r="B419" s="215"/>
      <c r="C419" t="s">
        <v>3391</v>
      </c>
      <c r="D419" t="s">
        <v>2964</v>
      </c>
      <c r="E419" t="s">
        <v>1</v>
      </c>
      <c r="F419" s="1" t="e">
        <f t="shared" si="6"/>
        <v>#REF!</v>
      </c>
      <c r="H419" s="4"/>
      <c r="L419" s="1">
        <v>1</v>
      </c>
    </row>
    <row r="420" spans="1:637" x14ac:dyDescent="0.3">
      <c r="A420" s="210"/>
      <c r="B420" s="215"/>
      <c r="C420" t="s">
        <v>3392</v>
      </c>
      <c r="D420" t="s">
        <v>2980</v>
      </c>
      <c r="E420" t="s">
        <v>2958</v>
      </c>
      <c r="F420" s="1" t="e">
        <f t="shared" si="6"/>
        <v>#REF!</v>
      </c>
      <c r="H420" s="4"/>
    </row>
    <row r="421" spans="1:637" x14ac:dyDescent="0.3">
      <c r="A421" s="210"/>
      <c r="B421" s="215"/>
      <c r="C421" t="s">
        <v>3393</v>
      </c>
      <c r="D421" t="s">
        <v>2984</v>
      </c>
      <c r="E421" t="s">
        <v>2958</v>
      </c>
      <c r="F421" s="1" t="e">
        <f t="shared" si="6"/>
        <v>#REF!</v>
      </c>
      <c r="H421" s="4"/>
    </row>
    <row r="422" spans="1:637" x14ac:dyDescent="0.3">
      <c r="A422" s="210"/>
      <c r="B422" s="215"/>
      <c r="C422" t="s">
        <v>3394</v>
      </c>
      <c r="D422" t="s">
        <v>2988</v>
      </c>
      <c r="E422" t="s">
        <v>2958</v>
      </c>
      <c r="F422" s="1" t="e">
        <f t="shared" si="6"/>
        <v>#REF!</v>
      </c>
      <c r="H422" s="4"/>
    </row>
    <row r="423" spans="1:637" x14ac:dyDescent="0.3">
      <c r="A423" s="210"/>
      <c r="B423" s="215"/>
      <c r="C423" t="s">
        <v>3395</v>
      </c>
      <c r="D423" t="s">
        <v>3157</v>
      </c>
      <c r="E423" t="s">
        <v>3158</v>
      </c>
      <c r="F423" s="1" t="e">
        <f t="shared" si="6"/>
        <v>#REF!</v>
      </c>
      <c r="H423" s="4"/>
      <c r="AZ423" s="1">
        <v>2.6315789473684212E-5</v>
      </c>
    </row>
    <row r="424" spans="1:637" x14ac:dyDescent="0.3">
      <c r="A424" s="210"/>
      <c r="B424" s="215"/>
      <c r="C424" t="s">
        <v>3396</v>
      </c>
      <c r="D424" t="s">
        <v>718</v>
      </c>
      <c r="E424" t="s">
        <v>70</v>
      </c>
      <c r="F424" s="1" t="e">
        <f t="shared" si="6"/>
        <v>#REF!</v>
      </c>
      <c r="H424" s="4"/>
      <c r="XM424" s="1">
        <v>1</v>
      </c>
    </row>
    <row r="425" spans="1:637" x14ac:dyDescent="0.3">
      <c r="A425" s="210"/>
      <c r="B425" s="215"/>
      <c r="C425" t="s">
        <v>3397</v>
      </c>
      <c r="D425" t="s">
        <v>733</v>
      </c>
      <c r="E425" t="s">
        <v>3158</v>
      </c>
      <c r="F425" s="1" t="e">
        <f t="shared" si="6"/>
        <v>#REF!</v>
      </c>
      <c r="H425" s="4"/>
    </row>
    <row r="426" spans="1:637" x14ac:dyDescent="0.3">
      <c r="A426" s="210"/>
      <c r="B426" s="215" t="s">
        <v>3398</v>
      </c>
      <c r="C426" t="s">
        <v>3399</v>
      </c>
      <c r="D426" t="s">
        <v>2960</v>
      </c>
      <c r="E426" t="s">
        <v>2958</v>
      </c>
      <c r="F426" s="1" t="e">
        <f t="shared" si="6"/>
        <v>#REF!</v>
      </c>
      <c r="H426" s="4"/>
      <c r="AV426" s="1">
        <v>1</v>
      </c>
    </row>
    <row r="427" spans="1:637" x14ac:dyDescent="0.3">
      <c r="A427" s="210"/>
      <c r="B427" s="215"/>
      <c r="C427" t="s">
        <v>3400</v>
      </c>
      <c r="D427" t="s">
        <v>2962</v>
      </c>
      <c r="E427" t="s">
        <v>2958</v>
      </c>
      <c r="F427" s="1" t="e">
        <f t="shared" si="6"/>
        <v>#REF!</v>
      </c>
      <c r="H427" s="4"/>
      <c r="AY427" s="1">
        <v>1</v>
      </c>
    </row>
    <row r="428" spans="1:637" x14ac:dyDescent="0.3">
      <c r="A428" s="210"/>
      <c r="B428" s="215"/>
      <c r="C428" t="s">
        <v>3401</v>
      </c>
      <c r="D428" t="s">
        <v>2964</v>
      </c>
      <c r="E428" t="s">
        <v>1</v>
      </c>
      <c r="F428" s="1" t="e">
        <f t="shared" si="6"/>
        <v>#REF!</v>
      </c>
      <c r="H428" s="4"/>
      <c r="N428" s="1">
        <v>1</v>
      </c>
    </row>
    <row r="429" spans="1:637" x14ac:dyDescent="0.3">
      <c r="A429" s="210"/>
      <c r="B429" s="215"/>
      <c r="C429" t="s">
        <v>3402</v>
      </c>
      <c r="D429" t="s">
        <v>2980</v>
      </c>
      <c r="E429" t="s">
        <v>2958</v>
      </c>
      <c r="F429" s="1" t="e">
        <f t="shared" si="6"/>
        <v>#REF!</v>
      </c>
      <c r="H429" s="4"/>
    </row>
    <row r="430" spans="1:637" x14ac:dyDescent="0.3">
      <c r="A430" s="210"/>
      <c r="B430" s="215"/>
      <c r="C430" t="s">
        <v>3403</v>
      </c>
      <c r="D430" t="s">
        <v>2984</v>
      </c>
      <c r="E430" t="s">
        <v>2958</v>
      </c>
      <c r="F430" s="1" t="e">
        <f t="shared" si="6"/>
        <v>#REF!</v>
      </c>
      <c r="H430" s="4"/>
    </row>
    <row r="431" spans="1:637" x14ac:dyDescent="0.3">
      <c r="A431" s="210"/>
      <c r="B431" s="215"/>
      <c r="C431" t="s">
        <v>3404</v>
      </c>
      <c r="D431" t="s">
        <v>2988</v>
      </c>
      <c r="E431" t="s">
        <v>2958</v>
      </c>
      <c r="F431" s="1" t="e">
        <f t="shared" si="6"/>
        <v>#REF!</v>
      </c>
      <c r="H431" s="4"/>
    </row>
    <row r="432" spans="1:637" x14ac:dyDescent="0.3">
      <c r="A432" s="210"/>
      <c r="B432" s="215"/>
      <c r="C432" t="s">
        <v>3405</v>
      </c>
      <c r="D432" t="s">
        <v>3157</v>
      </c>
      <c r="E432" t="s">
        <v>3158</v>
      </c>
      <c r="F432" s="1" t="e">
        <f t="shared" si="6"/>
        <v>#REF!</v>
      </c>
      <c r="H432" s="4"/>
      <c r="AZ432" s="1">
        <v>2.6315789473684212E-5</v>
      </c>
    </row>
    <row r="433" spans="1:637" x14ac:dyDescent="0.3">
      <c r="A433" s="210"/>
      <c r="B433" s="215"/>
      <c r="C433" t="s">
        <v>3406</v>
      </c>
      <c r="D433" t="s">
        <v>718</v>
      </c>
      <c r="E433" t="s">
        <v>70</v>
      </c>
      <c r="F433" s="1" t="e">
        <f t="shared" si="6"/>
        <v>#REF!</v>
      </c>
      <c r="H433" s="4"/>
      <c r="XM433" s="1">
        <v>1</v>
      </c>
    </row>
    <row r="434" spans="1:637" x14ac:dyDescent="0.3">
      <c r="A434" s="211"/>
      <c r="B434" s="215"/>
      <c r="C434" t="s">
        <v>3407</v>
      </c>
      <c r="D434" t="s">
        <v>733</v>
      </c>
      <c r="E434" t="s">
        <v>3158</v>
      </c>
      <c r="F434" s="1" t="e">
        <f t="shared" si="6"/>
        <v>#REF!</v>
      </c>
      <c r="H434" s="4"/>
    </row>
    <row r="435" spans="1:637" x14ac:dyDescent="0.3">
      <c r="A435" s="102"/>
      <c r="B435" s="219" t="s">
        <v>3139</v>
      </c>
      <c r="C435" t="s">
        <v>3409</v>
      </c>
      <c r="D435" s="11" t="s">
        <v>3022</v>
      </c>
      <c r="E435" s="11" t="s">
        <v>3023</v>
      </c>
      <c r="F435" s="1" t="e">
        <f t="shared" si="6"/>
        <v>#REF!</v>
      </c>
      <c r="H435" s="4"/>
      <c r="BC435" s="1">
        <v>1</v>
      </c>
    </row>
    <row r="436" spans="1:637" x14ac:dyDescent="0.3">
      <c r="A436" s="209" t="s">
        <v>3408</v>
      </c>
      <c r="B436" s="220"/>
      <c r="C436" t="s">
        <v>3410</v>
      </c>
      <c r="D436" t="s">
        <v>2957</v>
      </c>
      <c r="E436" t="s">
        <v>2958</v>
      </c>
      <c r="F436" s="1" t="e">
        <f t="shared" si="6"/>
        <v>#REF!</v>
      </c>
      <c r="H436" s="4"/>
    </row>
    <row r="437" spans="1:637" x14ac:dyDescent="0.3">
      <c r="A437" s="210"/>
      <c r="B437" s="220"/>
      <c r="C437" t="s">
        <v>3411</v>
      </c>
      <c r="D437" t="s">
        <v>2960</v>
      </c>
      <c r="E437" t="s">
        <v>2958</v>
      </c>
      <c r="F437" s="1" t="e">
        <f t="shared" si="6"/>
        <v>#REF!</v>
      </c>
      <c r="H437" s="4"/>
    </row>
    <row r="438" spans="1:637" x14ac:dyDescent="0.3">
      <c r="A438" s="210"/>
      <c r="B438" s="220"/>
      <c r="C438" t="s">
        <v>3412</v>
      </c>
      <c r="D438" t="s">
        <v>2962</v>
      </c>
      <c r="E438" t="s">
        <v>2958</v>
      </c>
      <c r="F438" s="1" t="e">
        <f t="shared" si="6"/>
        <v>#REF!</v>
      </c>
      <c r="H438" s="4"/>
    </row>
    <row r="439" spans="1:637" x14ac:dyDescent="0.3">
      <c r="A439" s="210"/>
      <c r="B439" s="220"/>
      <c r="C439" t="s">
        <v>3413</v>
      </c>
      <c r="D439" t="s">
        <v>3414</v>
      </c>
      <c r="E439" t="s">
        <v>1</v>
      </c>
      <c r="F439" s="1" t="e">
        <f t="shared" si="6"/>
        <v>#REF!</v>
      </c>
      <c r="H439" s="4"/>
    </row>
    <row r="440" spans="1:637" x14ac:dyDescent="0.3">
      <c r="A440" s="210"/>
      <c r="B440" s="220"/>
      <c r="C440" t="s">
        <v>3415</v>
      </c>
      <c r="D440" t="s">
        <v>2966</v>
      </c>
      <c r="E440" t="s">
        <v>2958</v>
      </c>
      <c r="F440" s="1" t="e">
        <f t="shared" si="6"/>
        <v>#REF!</v>
      </c>
      <c r="H440" s="4"/>
    </row>
    <row r="441" spans="1:637" x14ac:dyDescent="0.3">
      <c r="A441" s="210"/>
      <c r="B441" s="220"/>
      <c r="C441" t="s">
        <v>3416</v>
      </c>
      <c r="D441" t="s">
        <v>2968</v>
      </c>
      <c r="E441" t="s">
        <v>2958</v>
      </c>
      <c r="F441" s="1" t="e">
        <f t="shared" si="6"/>
        <v>#REF!</v>
      </c>
      <c r="H441" s="4"/>
    </row>
    <row r="442" spans="1:637" x14ac:dyDescent="0.3">
      <c r="A442" s="210"/>
      <c r="B442" s="220"/>
      <c r="C442" t="s">
        <v>3417</v>
      </c>
      <c r="D442" t="s">
        <v>2970</v>
      </c>
      <c r="E442" t="s">
        <v>2958</v>
      </c>
      <c r="F442" s="1" t="e">
        <f t="shared" si="6"/>
        <v>#REF!</v>
      </c>
      <c r="H442" s="4"/>
    </row>
    <row r="443" spans="1:637" x14ac:dyDescent="0.3">
      <c r="A443" s="210"/>
      <c r="B443" s="220"/>
      <c r="C443" t="s">
        <v>3418</v>
      </c>
      <c r="D443" t="s">
        <v>2972</v>
      </c>
      <c r="E443" t="s">
        <v>2958</v>
      </c>
      <c r="F443" s="1" t="e">
        <f t="shared" si="6"/>
        <v>#REF!</v>
      </c>
      <c r="H443" s="4"/>
    </row>
    <row r="444" spans="1:637" x14ac:dyDescent="0.3">
      <c r="A444" s="210"/>
      <c r="B444" s="220"/>
      <c r="C444" t="s">
        <v>3419</v>
      </c>
      <c r="D444" t="s">
        <v>2976</v>
      </c>
      <c r="E444" t="s">
        <v>2958</v>
      </c>
      <c r="F444" s="1" t="e">
        <f t="shared" si="6"/>
        <v>#REF!</v>
      </c>
      <c r="H444" s="4"/>
    </row>
    <row r="445" spans="1:637" x14ac:dyDescent="0.3">
      <c r="A445" s="210"/>
      <c r="B445" s="220"/>
      <c r="C445" t="s">
        <v>3420</v>
      </c>
      <c r="D445" t="s">
        <v>2978</v>
      </c>
      <c r="E445" t="s">
        <v>2958</v>
      </c>
      <c r="F445" s="1" t="e">
        <f t="shared" si="6"/>
        <v>#REF!</v>
      </c>
      <c r="H445" s="4"/>
    </row>
    <row r="446" spans="1:637" x14ac:dyDescent="0.3">
      <c r="A446" s="210"/>
      <c r="B446" s="220"/>
      <c r="C446" t="s">
        <v>3421</v>
      </c>
      <c r="D446" t="s">
        <v>3422</v>
      </c>
      <c r="E446" t="s">
        <v>2958</v>
      </c>
      <c r="F446" s="1" t="e">
        <f t="shared" si="6"/>
        <v>#REF!</v>
      </c>
      <c r="H446" s="4"/>
    </row>
    <row r="447" spans="1:637" x14ac:dyDescent="0.3">
      <c r="A447" s="210"/>
      <c r="B447" s="220"/>
      <c r="C447" t="s">
        <v>3423</v>
      </c>
      <c r="D447" t="s">
        <v>2986</v>
      </c>
      <c r="E447" t="s">
        <v>2958</v>
      </c>
      <c r="F447" s="1" t="e">
        <f t="shared" si="6"/>
        <v>#REF!</v>
      </c>
      <c r="H447" s="4"/>
    </row>
    <row r="448" spans="1:637" x14ac:dyDescent="0.3">
      <c r="A448" s="210"/>
      <c r="B448" s="220"/>
      <c r="C448" t="s">
        <v>3424</v>
      </c>
      <c r="D448" t="s">
        <v>3157</v>
      </c>
      <c r="E448" t="s">
        <v>3158</v>
      </c>
      <c r="F448" s="1" t="e">
        <f t="shared" si="6"/>
        <v>#REF!</v>
      </c>
      <c r="H448" s="4"/>
    </row>
    <row r="449" spans="1:55" x14ac:dyDescent="0.3">
      <c r="A449" s="210"/>
      <c r="B449" s="221"/>
      <c r="C449" t="s">
        <v>3425</v>
      </c>
      <c r="D449" t="s">
        <v>718</v>
      </c>
      <c r="E449" t="s">
        <v>70</v>
      </c>
      <c r="F449" s="1" t="e">
        <f t="shared" si="6"/>
        <v>#REF!</v>
      </c>
      <c r="H449" s="4"/>
    </row>
    <row r="450" spans="1:55" x14ac:dyDescent="0.3">
      <c r="A450" s="210"/>
      <c r="B450" s="219" t="s">
        <v>3161</v>
      </c>
      <c r="C450" t="s">
        <v>3426</v>
      </c>
      <c r="D450" s="11" t="s">
        <v>3022</v>
      </c>
      <c r="E450" s="11" t="s">
        <v>3023</v>
      </c>
      <c r="F450" s="1" t="e">
        <f t="shared" si="6"/>
        <v>#REF!</v>
      </c>
      <c r="H450" s="4"/>
      <c r="BC450" s="1">
        <v>1</v>
      </c>
    </row>
    <row r="451" spans="1:55" x14ac:dyDescent="0.3">
      <c r="A451" s="210"/>
      <c r="B451" s="220"/>
      <c r="C451" t="s">
        <v>3427</v>
      </c>
      <c r="D451" t="s">
        <v>2957</v>
      </c>
      <c r="E451" t="s">
        <v>2958</v>
      </c>
      <c r="F451" s="1" t="e">
        <f t="shared" si="6"/>
        <v>#REF!</v>
      </c>
      <c r="H451" s="4"/>
    </row>
    <row r="452" spans="1:55" x14ac:dyDescent="0.3">
      <c r="A452" s="210"/>
      <c r="B452" s="220"/>
      <c r="C452" t="s">
        <v>3428</v>
      </c>
      <c r="D452" t="s">
        <v>2960</v>
      </c>
      <c r="E452" t="s">
        <v>2958</v>
      </c>
      <c r="F452" s="1" t="e">
        <f t="shared" si="6"/>
        <v>#REF!</v>
      </c>
      <c r="H452" s="4"/>
    </row>
    <row r="453" spans="1:55" x14ac:dyDescent="0.3">
      <c r="A453" s="210"/>
      <c r="B453" s="220"/>
      <c r="C453" t="s">
        <v>3429</v>
      </c>
      <c r="D453" t="s">
        <v>2962</v>
      </c>
      <c r="E453" t="s">
        <v>2958</v>
      </c>
      <c r="F453" s="1" t="e">
        <f t="shared" ref="F453:F516" si="7">SUMPRODUCT(G$4:ZY$4, G453:ZY453)</f>
        <v>#REF!</v>
      </c>
      <c r="H453" s="4"/>
    </row>
    <row r="454" spans="1:55" x14ac:dyDescent="0.3">
      <c r="A454" s="210"/>
      <c r="B454" s="220"/>
      <c r="C454" t="s">
        <v>3430</v>
      </c>
      <c r="D454" t="s">
        <v>3414</v>
      </c>
      <c r="E454" t="s">
        <v>1</v>
      </c>
      <c r="F454" s="1" t="e">
        <f t="shared" si="7"/>
        <v>#REF!</v>
      </c>
      <c r="H454" s="4"/>
    </row>
    <row r="455" spans="1:55" x14ac:dyDescent="0.3">
      <c r="A455" s="210"/>
      <c r="B455" s="220"/>
      <c r="C455" t="s">
        <v>3431</v>
      </c>
      <c r="D455" t="s">
        <v>2966</v>
      </c>
      <c r="E455" t="s">
        <v>2958</v>
      </c>
      <c r="F455" s="1" t="e">
        <f t="shared" si="7"/>
        <v>#REF!</v>
      </c>
      <c r="H455" s="4"/>
    </row>
    <row r="456" spans="1:55" x14ac:dyDescent="0.3">
      <c r="A456" s="210"/>
      <c r="B456" s="220"/>
      <c r="C456" t="s">
        <v>3432</v>
      </c>
      <c r="D456" t="s">
        <v>2968</v>
      </c>
      <c r="E456" t="s">
        <v>2958</v>
      </c>
      <c r="F456" s="1" t="e">
        <f t="shared" si="7"/>
        <v>#REF!</v>
      </c>
      <c r="H456" s="4"/>
    </row>
    <row r="457" spans="1:55" x14ac:dyDescent="0.3">
      <c r="A457" s="210"/>
      <c r="B457" s="220"/>
      <c r="C457" t="s">
        <v>3433</v>
      </c>
      <c r="D457" t="s">
        <v>2970</v>
      </c>
      <c r="E457" t="s">
        <v>2958</v>
      </c>
      <c r="F457" s="1" t="e">
        <f t="shared" si="7"/>
        <v>#REF!</v>
      </c>
      <c r="H457" s="4"/>
    </row>
    <row r="458" spans="1:55" x14ac:dyDescent="0.3">
      <c r="A458" s="210"/>
      <c r="B458" s="220"/>
      <c r="C458" t="s">
        <v>3434</v>
      </c>
      <c r="D458" t="s">
        <v>2972</v>
      </c>
      <c r="E458" t="s">
        <v>2958</v>
      </c>
      <c r="F458" s="1" t="e">
        <f t="shared" si="7"/>
        <v>#REF!</v>
      </c>
      <c r="H458" s="4"/>
    </row>
    <row r="459" spans="1:55" x14ac:dyDescent="0.3">
      <c r="A459" s="210"/>
      <c r="B459" s="220"/>
      <c r="C459" t="s">
        <v>3435</v>
      </c>
      <c r="D459" t="s">
        <v>2976</v>
      </c>
      <c r="E459" t="s">
        <v>2958</v>
      </c>
      <c r="F459" s="1" t="e">
        <f t="shared" si="7"/>
        <v>#REF!</v>
      </c>
      <c r="H459" s="4"/>
    </row>
    <row r="460" spans="1:55" x14ac:dyDescent="0.3">
      <c r="A460" s="210"/>
      <c r="B460" s="220"/>
      <c r="C460" t="s">
        <v>3436</v>
      </c>
      <c r="D460" t="s">
        <v>2978</v>
      </c>
      <c r="E460" t="s">
        <v>2958</v>
      </c>
      <c r="F460" s="1" t="e">
        <f t="shared" si="7"/>
        <v>#REF!</v>
      </c>
      <c r="H460" s="4"/>
    </row>
    <row r="461" spans="1:55" x14ac:dyDescent="0.3">
      <c r="A461" s="210"/>
      <c r="B461" s="220"/>
      <c r="C461" t="s">
        <v>3437</v>
      </c>
      <c r="D461" t="s">
        <v>3422</v>
      </c>
      <c r="E461" t="s">
        <v>2958</v>
      </c>
      <c r="F461" s="1" t="e">
        <f t="shared" si="7"/>
        <v>#REF!</v>
      </c>
      <c r="H461" s="4"/>
    </row>
    <row r="462" spans="1:55" x14ac:dyDescent="0.3">
      <c r="A462" s="210"/>
      <c r="B462" s="220"/>
      <c r="C462" t="s">
        <v>3438</v>
      </c>
      <c r="D462" t="s">
        <v>2986</v>
      </c>
      <c r="E462" t="s">
        <v>2958</v>
      </c>
      <c r="F462" s="1" t="e">
        <f t="shared" si="7"/>
        <v>#REF!</v>
      </c>
      <c r="H462" s="4"/>
    </row>
    <row r="463" spans="1:55" x14ac:dyDescent="0.3">
      <c r="A463" s="210"/>
      <c r="B463" s="220"/>
      <c r="C463" t="s">
        <v>3439</v>
      </c>
      <c r="D463" t="s">
        <v>3157</v>
      </c>
      <c r="E463" t="s">
        <v>3158</v>
      </c>
      <c r="F463" s="1" t="e">
        <f t="shared" si="7"/>
        <v>#REF!</v>
      </c>
      <c r="H463" s="4"/>
    </row>
    <row r="464" spans="1:55" x14ac:dyDescent="0.3">
      <c r="A464" s="210"/>
      <c r="B464" s="221"/>
      <c r="C464" t="s">
        <v>3440</v>
      </c>
      <c r="D464" t="s">
        <v>718</v>
      </c>
      <c r="E464" t="s">
        <v>70</v>
      </c>
      <c r="F464" s="1" t="e">
        <f t="shared" si="7"/>
        <v>#REF!</v>
      </c>
      <c r="H464" s="4"/>
    </row>
    <row r="465" spans="1:56" x14ac:dyDescent="0.3">
      <c r="A465" s="210"/>
      <c r="B465" s="219" t="s">
        <v>3181</v>
      </c>
      <c r="C465" t="s">
        <v>3441</v>
      </c>
      <c r="D465" s="11" t="s">
        <v>3022</v>
      </c>
      <c r="E465" s="11" t="s">
        <v>3023</v>
      </c>
      <c r="F465" s="1" t="e">
        <f t="shared" si="7"/>
        <v>#REF!</v>
      </c>
      <c r="H465" s="4"/>
      <c r="BD465" s="1">
        <v>1</v>
      </c>
    </row>
    <row r="466" spans="1:56" x14ac:dyDescent="0.3">
      <c r="A466" s="210"/>
      <c r="B466" s="220"/>
      <c r="C466" t="s">
        <v>3442</v>
      </c>
      <c r="D466" t="s">
        <v>2957</v>
      </c>
      <c r="E466" t="s">
        <v>2958</v>
      </c>
      <c r="F466" s="1" t="e">
        <f t="shared" si="7"/>
        <v>#REF!</v>
      </c>
      <c r="H466" s="4"/>
    </row>
    <row r="467" spans="1:56" x14ac:dyDescent="0.3">
      <c r="A467" s="210"/>
      <c r="B467" s="220"/>
      <c r="C467" t="s">
        <v>3443</v>
      </c>
      <c r="D467" t="s">
        <v>2960</v>
      </c>
      <c r="E467" t="s">
        <v>2958</v>
      </c>
      <c r="F467" s="1" t="e">
        <f t="shared" si="7"/>
        <v>#REF!</v>
      </c>
      <c r="H467" s="4"/>
    </row>
    <row r="468" spans="1:56" x14ac:dyDescent="0.3">
      <c r="A468" s="210"/>
      <c r="B468" s="220"/>
      <c r="C468" t="s">
        <v>3444</v>
      </c>
      <c r="D468" t="s">
        <v>2962</v>
      </c>
      <c r="E468" t="s">
        <v>2958</v>
      </c>
      <c r="F468" s="1" t="e">
        <f t="shared" si="7"/>
        <v>#REF!</v>
      </c>
      <c r="H468" s="4"/>
    </row>
    <row r="469" spans="1:56" x14ac:dyDescent="0.3">
      <c r="A469" s="210"/>
      <c r="B469" s="220"/>
      <c r="C469" t="s">
        <v>3445</v>
      </c>
      <c r="D469" t="s">
        <v>3414</v>
      </c>
      <c r="E469" t="s">
        <v>1</v>
      </c>
      <c r="F469" s="1" t="e">
        <f t="shared" si="7"/>
        <v>#REF!</v>
      </c>
      <c r="H469" s="4"/>
    </row>
    <row r="470" spans="1:56" x14ac:dyDescent="0.3">
      <c r="A470" s="210"/>
      <c r="B470" s="220"/>
      <c r="C470" t="s">
        <v>3446</v>
      </c>
      <c r="D470" t="s">
        <v>2966</v>
      </c>
      <c r="E470" t="s">
        <v>2958</v>
      </c>
      <c r="F470" s="1" t="e">
        <f t="shared" si="7"/>
        <v>#REF!</v>
      </c>
      <c r="H470" s="4"/>
    </row>
    <row r="471" spans="1:56" x14ac:dyDescent="0.3">
      <c r="A471" s="210"/>
      <c r="B471" s="220"/>
      <c r="C471" t="s">
        <v>3447</v>
      </c>
      <c r="D471" t="s">
        <v>2968</v>
      </c>
      <c r="E471" t="s">
        <v>2958</v>
      </c>
      <c r="F471" s="1" t="e">
        <f t="shared" si="7"/>
        <v>#REF!</v>
      </c>
      <c r="H471" s="4"/>
    </row>
    <row r="472" spans="1:56" x14ac:dyDescent="0.3">
      <c r="A472" s="210"/>
      <c r="B472" s="220"/>
      <c r="C472" t="s">
        <v>3448</v>
      </c>
      <c r="D472" t="s">
        <v>2970</v>
      </c>
      <c r="E472" t="s">
        <v>2958</v>
      </c>
      <c r="F472" s="1" t="e">
        <f t="shared" si="7"/>
        <v>#REF!</v>
      </c>
      <c r="H472" s="4"/>
    </row>
    <row r="473" spans="1:56" x14ac:dyDescent="0.3">
      <c r="A473" s="210"/>
      <c r="B473" s="220"/>
      <c r="C473" t="s">
        <v>3449</v>
      </c>
      <c r="D473" t="s">
        <v>2972</v>
      </c>
      <c r="E473" t="s">
        <v>2958</v>
      </c>
      <c r="F473" s="1" t="e">
        <f t="shared" si="7"/>
        <v>#REF!</v>
      </c>
      <c r="H473" s="4"/>
    </row>
    <row r="474" spans="1:56" x14ac:dyDescent="0.3">
      <c r="A474" s="210"/>
      <c r="B474" s="220"/>
      <c r="C474" t="s">
        <v>3450</v>
      </c>
      <c r="D474" t="s">
        <v>2976</v>
      </c>
      <c r="E474" t="s">
        <v>2958</v>
      </c>
      <c r="F474" s="1" t="e">
        <f t="shared" si="7"/>
        <v>#REF!</v>
      </c>
      <c r="H474" s="4"/>
    </row>
    <row r="475" spans="1:56" x14ac:dyDescent="0.3">
      <c r="A475" s="210"/>
      <c r="B475" s="220"/>
      <c r="C475" t="s">
        <v>3451</v>
      </c>
      <c r="D475" t="s">
        <v>2978</v>
      </c>
      <c r="E475" t="s">
        <v>2958</v>
      </c>
      <c r="F475" s="1" t="e">
        <f t="shared" si="7"/>
        <v>#REF!</v>
      </c>
      <c r="H475" s="4"/>
    </row>
    <row r="476" spans="1:56" x14ac:dyDescent="0.3">
      <c r="A476" s="210"/>
      <c r="B476" s="220"/>
      <c r="C476" t="s">
        <v>3452</v>
      </c>
      <c r="D476" t="s">
        <v>3422</v>
      </c>
      <c r="E476" t="s">
        <v>2958</v>
      </c>
      <c r="F476" s="1" t="e">
        <f t="shared" si="7"/>
        <v>#REF!</v>
      </c>
      <c r="H476" s="4"/>
    </row>
    <row r="477" spans="1:56" x14ac:dyDescent="0.3">
      <c r="A477" s="210"/>
      <c r="B477" s="220"/>
      <c r="C477" t="s">
        <v>3453</v>
      </c>
      <c r="D477" t="s">
        <v>2986</v>
      </c>
      <c r="E477" t="s">
        <v>2958</v>
      </c>
      <c r="F477" s="1" t="e">
        <f t="shared" si="7"/>
        <v>#REF!</v>
      </c>
      <c r="H477" s="4"/>
    </row>
    <row r="478" spans="1:56" x14ac:dyDescent="0.3">
      <c r="A478" s="210"/>
      <c r="B478" s="220"/>
      <c r="C478" t="s">
        <v>3454</v>
      </c>
      <c r="D478" t="s">
        <v>3157</v>
      </c>
      <c r="E478" t="s">
        <v>3158</v>
      </c>
      <c r="F478" s="1" t="e">
        <f t="shared" si="7"/>
        <v>#REF!</v>
      </c>
      <c r="H478" s="4"/>
    </row>
    <row r="479" spans="1:56" x14ac:dyDescent="0.3">
      <c r="A479" s="210"/>
      <c r="B479" s="221"/>
      <c r="C479" t="s">
        <v>3455</v>
      </c>
      <c r="D479" t="s">
        <v>718</v>
      </c>
      <c r="E479" t="s">
        <v>70</v>
      </c>
      <c r="F479" s="1" t="e">
        <f t="shared" si="7"/>
        <v>#REF!</v>
      </c>
      <c r="H479" s="4"/>
    </row>
    <row r="480" spans="1:56" x14ac:dyDescent="0.3">
      <c r="A480" s="210"/>
      <c r="B480" s="219" t="s">
        <v>3201</v>
      </c>
      <c r="C480" t="s">
        <v>3456</v>
      </c>
      <c r="D480" s="11" t="s">
        <v>3022</v>
      </c>
      <c r="E480" s="11" t="s">
        <v>3023</v>
      </c>
      <c r="F480" s="1" t="e">
        <f t="shared" si="7"/>
        <v>#REF!</v>
      </c>
      <c r="H480" s="4"/>
      <c r="BD480" s="1">
        <v>1</v>
      </c>
    </row>
    <row r="481" spans="1:62" x14ac:dyDescent="0.3">
      <c r="A481" s="210"/>
      <c r="B481" s="220"/>
      <c r="C481" t="s">
        <v>3457</v>
      </c>
      <c r="D481" t="s">
        <v>2957</v>
      </c>
      <c r="E481" t="s">
        <v>2958</v>
      </c>
      <c r="F481" s="1" t="e">
        <f t="shared" si="7"/>
        <v>#REF!</v>
      </c>
      <c r="H481" s="4"/>
    </row>
    <row r="482" spans="1:62" x14ac:dyDescent="0.3">
      <c r="A482" s="210"/>
      <c r="B482" s="220"/>
      <c r="C482" t="s">
        <v>3458</v>
      </c>
      <c r="D482" t="s">
        <v>2960</v>
      </c>
      <c r="E482" t="s">
        <v>2958</v>
      </c>
      <c r="F482" s="1" t="e">
        <f t="shared" si="7"/>
        <v>#REF!</v>
      </c>
      <c r="H482" s="4"/>
    </row>
    <row r="483" spans="1:62" x14ac:dyDescent="0.3">
      <c r="A483" s="210"/>
      <c r="B483" s="220"/>
      <c r="C483" t="s">
        <v>3459</v>
      </c>
      <c r="D483" t="s">
        <v>2962</v>
      </c>
      <c r="E483" t="s">
        <v>2958</v>
      </c>
      <c r="F483" s="1" t="e">
        <f t="shared" si="7"/>
        <v>#REF!</v>
      </c>
      <c r="H483" s="4"/>
    </row>
    <row r="484" spans="1:62" x14ac:dyDescent="0.3">
      <c r="A484" s="210"/>
      <c r="B484" s="220"/>
      <c r="C484" t="s">
        <v>3460</v>
      </c>
      <c r="D484" t="s">
        <v>3414</v>
      </c>
      <c r="E484" t="s">
        <v>1</v>
      </c>
      <c r="F484" s="1" t="e">
        <f t="shared" si="7"/>
        <v>#REF!</v>
      </c>
      <c r="H484" s="4"/>
    </row>
    <row r="485" spans="1:62" x14ac:dyDescent="0.3">
      <c r="A485" s="210"/>
      <c r="B485" s="220"/>
      <c r="C485" t="s">
        <v>3461</v>
      </c>
      <c r="D485" t="s">
        <v>2966</v>
      </c>
      <c r="E485" t="s">
        <v>2958</v>
      </c>
      <c r="F485" s="1" t="e">
        <f t="shared" si="7"/>
        <v>#REF!</v>
      </c>
      <c r="H485" s="4"/>
    </row>
    <row r="486" spans="1:62" x14ac:dyDescent="0.3">
      <c r="A486" s="210"/>
      <c r="B486" s="220"/>
      <c r="C486" t="s">
        <v>3462</v>
      </c>
      <c r="D486" t="s">
        <v>2968</v>
      </c>
      <c r="E486" t="s">
        <v>2958</v>
      </c>
      <c r="F486" s="1" t="e">
        <f t="shared" si="7"/>
        <v>#REF!</v>
      </c>
      <c r="H486" s="4"/>
    </row>
    <row r="487" spans="1:62" x14ac:dyDescent="0.3">
      <c r="A487" s="210"/>
      <c r="B487" s="220"/>
      <c r="C487" t="s">
        <v>3463</v>
      </c>
      <c r="D487" t="s">
        <v>2970</v>
      </c>
      <c r="E487" t="s">
        <v>2958</v>
      </c>
      <c r="F487" s="1" t="e">
        <f t="shared" si="7"/>
        <v>#REF!</v>
      </c>
      <c r="H487" s="4"/>
    </row>
    <row r="488" spans="1:62" x14ac:dyDescent="0.3">
      <c r="A488" s="210"/>
      <c r="B488" s="220"/>
      <c r="C488" t="s">
        <v>3464</v>
      </c>
      <c r="D488" t="s">
        <v>2972</v>
      </c>
      <c r="E488" t="s">
        <v>2958</v>
      </c>
      <c r="F488" s="1" t="e">
        <f t="shared" si="7"/>
        <v>#REF!</v>
      </c>
      <c r="H488" s="4"/>
    </row>
    <row r="489" spans="1:62" x14ac:dyDescent="0.3">
      <c r="A489" s="210"/>
      <c r="B489" s="220"/>
      <c r="C489" t="s">
        <v>3465</v>
      </c>
      <c r="D489" t="s">
        <v>2976</v>
      </c>
      <c r="E489" t="s">
        <v>2958</v>
      </c>
      <c r="F489" s="1" t="e">
        <f t="shared" si="7"/>
        <v>#REF!</v>
      </c>
      <c r="H489" s="4"/>
    </row>
    <row r="490" spans="1:62" x14ac:dyDescent="0.3">
      <c r="A490" s="210"/>
      <c r="B490" s="220"/>
      <c r="C490" t="s">
        <v>3466</v>
      </c>
      <c r="D490" t="s">
        <v>2978</v>
      </c>
      <c r="E490" t="s">
        <v>2958</v>
      </c>
      <c r="F490" s="1" t="e">
        <f t="shared" si="7"/>
        <v>#REF!</v>
      </c>
      <c r="H490" s="4"/>
    </row>
    <row r="491" spans="1:62" x14ac:dyDescent="0.3">
      <c r="A491" s="210"/>
      <c r="B491" s="220"/>
      <c r="C491" t="s">
        <v>3467</v>
      </c>
      <c r="D491" t="s">
        <v>3422</v>
      </c>
      <c r="E491" t="s">
        <v>2958</v>
      </c>
      <c r="F491" s="1" t="e">
        <f t="shared" si="7"/>
        <v>#REF!</v>
      </c>
      <c r="H491" s="4"/>
    </row>
    <row r="492" spans="1:62" x14ac:dyDescent="0.3">
      <c r="A492" s="210"/>
      <c r="B492" s="220"/>
      <c r="C492" t="s">
        <v>3468</v>
      </c>
      <c r="D492" t="s">
        <v>2986</v>
      </c>
      <c r="E492" t="s">
        <v>2958</v>
      </c>
      <c r="F492" s="1" t="e">
        <f t="shared" si="7"/>
        <v>#REF!</v>
      </c>
      <c r="H492" s="4"/>
    </row>
    <row r="493" spans="1:62" x14ac:dyDescent="0.3">
      <c r="A493" s="210"/>
      <c r="B493" s="220"/>
      <c r="C493" t="s">
        <v>3469</v>
      </c>
      <c r="D493" t="s">
        <v>3157</v>
      </c>
      <c r="E493" t="s">
        <v>3158</v>
      </c>
      <c r="F493" s="1" t="e">
        <f t="shared" si="7"/>
        <v>#REF!</v>
      </c>
      <c r="H493" s="4"/>
    </row>
    <row r="494" spans="1:62" x14ac:dyDescent="0.3">
      <c r="A494" s="210"/>
      <c r="B494" s="221"/>
      <c r="C494" t="s">
        <v>3470</v>
      </c>
      <c r="D494" t="s">
        <v>718</v>
      </c>
      <c r="E494" t="s">
        <v>70</v>
      </c>
      <c r="F494" s="1" t="e">
        <f t="shared" si="7"/>
        <v>#REF!</v>
      </c>
      <c r="H494" s="4"/>
    </row>
    <row r="495" spans="1:62" x14ac:dyDescent="0.3">
      <c r="A495" s="210"/>
      <c r="B495" s="219" t="s">
        <v>3221</v>
      </c>
      <c r="C495" t="s">
        <v>3471</v>
      </c>
      <c r="D495" s="11" t="s">
        <v>3022</v>
      </c>
      <c r="E495" s="11" t="s">
        <v>3023</v>
      </c>
      <c r="F495" s="1" t="e">
        <f t="shared" si="7"/>
        <v>#REF!</v>
      </c>
      <c r="H495" s="4"/>
      <c r="BJ495" s="1">
        <v>1</v>
      </c>
    </row>
    <row r="496" spans="1:62" x14ac:dyDescent="0.3">
      <c r="A496" s="210"/>
      <c r="B496" s="220"/>
      <c r="C496" t="s">
        <v>3472</v>
      </c>
      <c r="D496" t="s">
        <v>2957</v>
      </c>
      <c r="E496" t="s">
        <v>2958</v>
      </c>
      <c r="F496" s="1" t="e">
        <f t="shared" si="7"/>
        <v>#REF!</v>
      </c>
      <c r="H496" s="4"/>
    </row>
    <row r="497" spans="1:503" x14ac:dyDescent="0.3">
      <c r="A497" s="210"/>
      <c r="B497" s="220"/>
      <c r="C497" t="s">
        <v>3473</v>
      </c>
      <c r="D497" t="s">
        <v>2960</v>
      </c>
      <c r="E497" t="s">
        <v>2958</v>
      </c>
      <c r="F497" s="1" t="e">
        <f t="shared" si="7"/>
        <v>#REF!</v>
      </c>
      <c r="H497" s="4"/>
    </row>
    <row r="498" spans="1:503" x14ac:dyDescent="0.3">
      <c r="A498" s="210"/>
      <c r="B498" s="220"/>
      <c r="C498" t="s">
        <v>3474</v>
      </c>
      <c r="D498" t="s">
        <v>2962</v>
      </c>
      <c r="E498" t="s">
        <v>2958</v>
      </c>
      <c r="F498" s="1" t="e">
        <f t="shared" si="7"/>
        <v>#REF!</v>
      </c>
      <c r="H498" s="4"/>
    </row>
    <row r="499" spans="1:503" x14ac:dyDescent="0.3">
      <c r="A499" s="210"/>
      <c r="B499" s="220"/>
      <c r="C499" t="s">
        <v>3475</v>
      </c>
      <c r="D499" t="s">
        <v>3414</v>
      </c>
      <c r="E499" t="s">
        <v>1</v>
      </c>
      <c r="F499" s="1" t="e">
        <f t="shared" si="7"/>
        <v>#REF!</v>
      </c>
      <c r="H499" s="4"/>
      <c r="SI499" s="1">
        <v>1</v>
      </c>
    </row>
    <row r="500" spans="1:503" x14ac:dyDescent="0.3">
      <c r="A500" s="210"/>
      <c r="B500" s="220"/>
      <c r="C500" t="s">
        <v>3476</v>
      </c>
      <c r="D500" t="s">
        <v>2966</v>
      </c>
      <c r="E500" t="s">
        <v>2958</v>
      </c>
      <c r="F500" s="1" t="e">
        <f t="shared" si="7"/>
        <v>#REF!</v>
      </c>
      <c r="H500" s="4"/>
    </row>
    <row r="501" spans="1:503" x14ac:dyDescent="0.3">
      <c r="A501" s="210"/>
      <c r="B501" s="220"/>
      <c r="C501" t="s">
        <v>3477</v>
      </c>
      <c r="D501" t="s">
        <v>2968</v>
      </c>
      <c r="E501" t="s">
        <v>2958</v>
      </c>
      <c r="F501" s="1" t="e">
        <f t="shared" si="7"/>
        <v>#REF!</v>
      </c>
      <c r="H501" s="4"/>
    </row>
    <row r="502" spans="1:503" x14ac:dyDescent="0.3">
      <c r="A502" s="210"/>
      <c r="B502" s="220"/>
      <c r="C502" t="s">
        <v>3478</v>
      </c>
      <c r="D502" t="s">
        <v>2970</v>
      </c>
      <c r="E502" t="s">
        <v>2958</v>
      </c>
      <c r="F502" s="1" t="e">
        <f t="shared" si="7"/>
        <v>#REF!</v>
      </c>
      <c r="H502" s="4"/>
    </row>
    <row r="503" spans="1:503" x14ac:dyDescent="0.3">
      <c r="A503" s="210"/>
      <c r="B503" s="220"/>
      <c r="C503" t="s">
        <v>3479</v>
      </c>
      <c r="D503" t="s">
        <v>2972</v>
      </c>
      <c r="E503" t="s">
        <v>2958</v>
      </c>
      <c r="F503" s="1" t="e">
        <f t="shared" si="7"/>
        <v>#REF!</v>
      </c>
      <c r="H503" s="4"/>
    </row>
    <row r="504" spans="1:503" x14ac:dyDescent="0.3">
      <c r="A504" s="210"/>
      <c r="B504" s="220"/>
      <c r="C504" t="s">
        <v>3480</v>
      </c>
      <c r="D504" t="s">
        <v>2976</v>
      </c>
      <c r="E504" t="s">
        <v>2958</v>
      </c>
      <c r="F504" s="1" t="e">
        <f t="shared" si="7"/>
        <v>#REF!</v>
      </c>
      <c r="H504" s="4"/>
    </row>
    <row r="505" spans="1:503" x14ac:dyDescent="0.3">
      <c r="A505" s="210"/>
      <c r="B505" s="220"/>
      <c r="C505" t="s">
        <v>3481</v>
      </c>
      <c r="D505" t="s">
        <v>2978</v>
      </c>
      <c r="E505" t="s">
        <v>2958</v>
      </c>
      <c r="F505" s="1" t="e">
        <f t="shared" si="7"/>
        <v>#REF!</v>
      </c>
      <c r="H505" s="4"/>
    </row>
    <row r="506" spans="1:503" x14ac:dyDescent="0.3">
      <c r="A506" s="210"/>
      <c r="B506" s="220"/>
      <c r="C506" t="s">
        <v>3482</v>
      </c>
      <c r="D506" t="s">
        <v>3422</v>
      </c>
      <c r="E506" t="s">
        <v>2958</v>
      </c>
      <c r="F506" s="1" t="e">
        <f t="shared" si="7"/>
        <v>#REF!</v>
      </c>
      <c r="H506" s="4"/>
    </row>
    <row r="507" spans="1:503" x14ac:dyDescent="0.3">
      <c r="A507" s="210"/>
      <c r="B507" s="220"/>
      <c r="C507" t="s">
        <v>3483</v>
      </c>
      <c r="D507" t="s">
        <v>2986</v>
      </c>
      <c r="E507" t="s">
        <v>2958</v>
      </c>
      <c r="F507" s="1" t="e">
        <f t="shared" si="7"/>
        <v>#REF!</v>
      </c>
      <c r="H507" s="4"/>
    </row>
    <row r="508" spans="1:503" x14ac:dyDescent="0.3">
      <c r="A508" s="210"/>
      <c r="B508" s="220"/>
      <c r="C508" t="s">
        <v>3484</v>
      </c>
      <c r="D508" t="s">
        <v>3157</v>
      </c>
      <c r="E508" t="s">
        <v>3158</v>
      </c>
      <c r="F508" s="1" t="e">
        <f t="shared" si="7"/>
        <v>#REF!</v>
      </c>
      <c r="H508" s="4"/>
    </row>
    <row r="509" spans="1:503" x14ac:dyDescent="0.3">
      <c r="A509" s="210"/>
      <c r="B509" s="221"/>
      <c r="C509" t="s">
        <v>3485</v>
      </c>
      <c r="D509" t="s">
        <v>718</v>
      </c>
      <c r="E509" t="s">
        <v>70</v>
      </c>
      <c r="F509" s="1" t="e">
        <f t="shared" si="7"/>
        <v>#REF!</v>
      </c>
      <c r="H509" s="4"/>
    </row>
    <row r="510" spans="1:503" x14ac:dyDescent="0.3">
      <c r="A510" s="210"/>
      <c r="B510" s="219" t="s">
        <v>3241</v>
      </c>
      <c r="C510" t="s">
        <v>3486</v>
      </c>
      <c r="D510" s="11" t="s">
        <v>3022</v>
      </c>
      <c r="E510" s="11" t="s">
        <v>3023</v>
      </c>
      <c r="F510" s="1" t="e">
        <f t="shared" si="7"/>
        <v>#REF!</v>
      </c>
      <c r="H510" s="4"/>
      <c r="BJ510" s="1">
        <v>1</v>
      </c>
    </row>
    <row r="511" spans="1:503" x14ac:dyDescent="0.3">
      <c r="A511" s="210"/>
      <c r="B511" s="220"/>
      <c r="C511" t="s">
        <v>3487</v>
      </c>
      <c r="D511" t="s">
        <v>2957</v>
      </c>
      <c r="E511" t="s">
        <v>2958</v>
      </c>
      <c r="F511" s="1" t="e">
        <f t="shared" si="7"/>
        <v>#REF!</v>
      </c>
      <c r="H511" s="4"/>
    </row>
    <row r="512" spans="1:503" x14ac:dyDescent="0.3">
      <c r="A512" s="210"/>
      <c r="B512" s="220"/>
      <c r="C512" t="s">
        <v>3488</v>
      </c>
      <c r="D512" t="s">
        <v>2960</v>
      </c>
      <c r="E512" t="s">
        <v>2958</v>
      </c>
      <c r="F512" s="1" t="e">
        <f t="shared" si="7"/>
        <v>#REF!</v>
      </c>
      <c r="H512" s="4"/>
    </row>
    <row r="513" spans="1:503" x14ac:dyDescent="0.3">
      <c r="A513" s="210"/>
      <c r="B513" s="220"/>
      <c r="C513" t="s">
        <v>3489</v>
      </c>
      <c r="D513" t="s">
        <v>2962</v>
      </c>
      <c r="E513" t="s">
        <v>2958</v>
      </c>
      <c r="F513" s="1" t="e">
        <f t="shared" si="7"/>
        <v>#REF!</v>
      </c>
      <c r="H513" s="4"/>
    </row>
    <row r="514" spans="1:503" x14ac:dyDescent="0.3">
      <c r="A514" s="210"/>
      <c r="B514" s="220"/>
      <c r="C514" t="s">
        <v>3490</v>
      </c>
      <c r="D514" t="s">
        <v>3414</v>
      </c>
      <c r="E514" t="s">
        <v>1</v>
      </c>
      <c r="F514" s="1" t="e">
        <f t="shared" si="7"/>
        <v>#REF!</v>
      </c>
      <c r="H514" s="4"/>
      <c r="SI514" s="1">
        <v>1</v>
      </c>
    </row>
    <row r="515" spans="1:503" x14ac:dyDescent="0.3">
      <c r="A515" s="210"/>
      <c r="B515" s="220"/>
      <c r="C515" t="s">
        <v>3491</v>
      </c>
      <c r="D515" t="s">
        <v>2966</v>
      </c>
      <c r="E515" t="s">
        <v>2958</v>
      </c>
      <c r="F515" s="1" t="e">
        <f t="shared" si="7"/>
        <v>#REF!</v>
      </c>
      <c r="H515" s="4"/>
    </row>
    <row r="516" spans="1:503" x14ac:dyDescent="0.3">
      <c r="A516" s="210"/>
      <c r="B516" s="220"/>
      <c r="C516" t="s">
        <v>3492</v>
      </c>
      <c r="D516" t="s">
        <v>2968</v>
      </c>
      <c r="E516" t="s">
        <v>2958</v>
      </c>
      <c r="F516" s="1" t="e">
        <f t="shared" si="7"/>
        <v>#REF!</v>
      </c>
      <c r="H516" s="4"/>
    </row>
    <row r="517" spans="1:503" x14ac:dyDescent="0.3">
      <c r="A517" s="210"/>
      <c r="B517" s="220"/>
      <c r="C517" t="s">
        <v>3493</v>
      </c>
      <c r="D517" t="s">
        <v>2970</v>
      </c>
      <c r="E517" t="s">
        <v>2958</v>
      </c>
      <c r="F517" s="1" t="e">
        <f t="shared" ref="F517:F580" si="8">SUMPRODUCT(G$4:ZY$4, G517:ZY517)</f>
        <v>#REF!</v>
      </c>
      <c r="H517" s="4"/>
    </row>
    <row r="518" spans="1:503" x14ac:dyDescent="0.3">
      <c r="A518" s="210"/>
      <c r="B518" s="220"/>
      <c r="C518" t="s">
        <v>3494</v>
      </c>
      <c r="D518" t="s">
        <v>2972</v>
      </c>
      <c r="E518" t="s">
        <v>2958</v>
      </c>
      <c r="F518" s="1" t="e">
        <f t="shared" si="8"/>
        <v>#REF!</v>
      </c>
      <c r="H518" s="4"/>
    </row>
    <row r="519" spans="1:503" x14ac:dyDescent="0.3">
      <c r="A519" s="210"/>
      <c r="B519" s="220"/>
      <c r="C519" t="s">
        <v>3495</v>
      </c>
      <c r="D519" t="s">
        <v>2976</v>
      </c>
      <c r="E519" t="s">
        <v>2958</v>
      </c>
      <c r="F519" s="1" t="e">
        <f t="shared" si="8"/>
        <v>#REF!</v>
      </c>
      <c r="H519" s="4"/>
    </row>
    <row r="520" spans="1:503" x14ac:dyDescent="0.3">
      <c r="A520" s="210"/>
      <c r="B520" s="220"/>
      <c r="C520" t="s">
        <v>3496</v>
      </c>
      <c r="D520" t="s">
        <v>2978</v>
      </c>
      <c r="E520" t="s">
        <v>2958</v>
      </c>
      <c r="F520" s="1" t="e">
        <f t="shared" si="8"/>
        <v>#REF!</v>
      </c>
      <c r="H520" s="4"/>
    </row>
    <row r="521" spans="1:503" x14ac:dyDescent="0.3">
      <c r="A521" s="210"/>
      <c r="B521" s="220"/>
      <c r="C521" t="s">
        <v>3497</v>
      </c>
      <c r="D521" t="s">
        <v>3422</v>
      </c>
      <c r="E521" t="s">
        <v>2958</v>
      </c>
      <c r="F521" s="1" t="e">
        <f t="shared" si="8"/>
        <v>#REF!</v>
      </c>
      <c r="H521" s="4"/>
    </row>
    <row r="522" spans="1:503" x14ac:dyDescent="0.3">
      <c r="A522" s="210"/>
      <c r="B522" s="220"/>
      <c r="C522" t="s">
        <v>3498</v>
      </c>
      <c r="D522" t="s">
        <v>2986</v>
      </c>
      <c r="E522" t="s">
        <v>2958</v>
      </c>
      <c r="F522" s="1" t="e">
        <f t="shared" si="8"/>
        <v>#REF!</v>
      </c>
      <c r="H522" s="4"/>
    </row>
    <row r="523" spans="1:503" x14ac:dyDescent="0.3">
      <c r="A523" s="210"/>
      <c r="B523" s="220"/>
      <c r="C523" t="s">
        <v>3499</v>
      </c>
      <c r="D523" t="s">
        <v>3157</v>
      </c>
      <c r="E523" t="s">
        <v>3158</v>
      </c>
      <c r="F523" s="1" t="e">
        <f t="shared" si="8"/>
        <v>#REF!</v>
      </c>
      <c r="H523" s="4"/>
    </row>
    <row r="524" spans="1:503" x14ac:dyDescent="0.3">
      <c r="A524" s="211"/>
      <c r="B524" s="221"/>
      <c r="C524" t="s">
        <v>3500</v>
      </c>
      <c r="D524" t="s">
        <v>718</v>
      </c>
      <c r="E524" t="s">
        <v>70</v>
      </c>
      <c r="F524" s="1" t="e">
        <f t="shared" si="8"/>
        <v>#REF!</v>
      </c>
      <c r="H524" s="4"/>
    </row>
    <row r="525" spans="1:503" x14ac:dyDescent="0.3">
      <c r="A525" s="102"/>
      <c r="B525" s="219" t="s">
        <v>3139</v>
      </c>
      <c r="C525" t="s">
        <v>3502</v>
      </c>
      <c r="D525" s="11" t="s">
        <v>3022</v>
      </c>
      <c r="E525" s="11" t="s">
        <v>3023</v>
      </c>
      <c r="F525" s="1" t="e">
        <f t="shared" si="8"/>
        <v>#REF!</v>
      </c>
      <c r="H525" s="4"/>
      <c r="BC525" s="1">
        <v>1</v>
      </c>
    </row>
    <row r="526" spans="1:503" x14ac:dyDescent="0.3">
      <c r="A526" s="209" t="s">
        <v>3501</v>
      </c>
      <c r="B526" s="220"/>
      <c r="C526" t="s">
        <v>3503</v>
      </c>
      <c r="D526" t="s">
        <v>2957</v>
      </c>
      <c r="E526" t="s">
        <v>2958</v>
      </c>
      <c r="F526" s="1" t="e">
        <f t="shared" si="8"/>
        <v>#REF!</v>
      </c>
      <c r="H526" s="4"/>
    </row>
    <row r="527" spans="1:503" x14ac:dyDescent="0.3">
      <c r="A527" s="210"/>
      <c r="B527" s="220"/>
      <c r="C527" t="s">
        <v>3504</v>
      </c>
      <c r="D527" t="s">
        <v>2960</v>
      </c>
      <c r="E527" t="s">
        <v>2958</v>
      </c>
      <c r="F527" s="1" t="e">
        <f t="shared" si="8"/>
        <v>#REF!</v>
      </c>
      <c r="H527" s="4"/>
    </row>
    <row r="528" spans="1:503" x14ac:dyDescent="0.3">
      <c r="A528" s="210"/>
      <c r="B528" s="220"/>
      <c r="C528" t="s">
        <v>3505</v>
      </c>
      <c r="D528" t="s">
        <v>2962</v>
      </c>
      <c r="E528" t="s">
        <v>2958</v>
      </c>
      <c r="F528" s="1" t="e">
        <f t="shared" si="8"/>
        <v>#REF!</v>
      </c>
      <c r="H528" s="4"/>
    </row>
    <row r="529" spans="1:55" x14ac:dyDescent="0.3">
      <c r="A529" s="210"/>
      <c r="B529" s="220"/>
      <c r="C529" t="s">
        <v>3506</v>
      </c>
      <c r="D529" t="s">
        <v>3414</v>
      </c>
      <c r="E529" t="s">
        <v>1</v>
      </c>
      <c r="F529" s="1" t="e">
        <f t="shared" si="8"/>
        <v>#REF!</v>
      </c>
      <c r="H529" s="4"/>
    </row>
    <row r="530" spans="1:55" x14ac:dyDescent="0.3">
      <c r="A530" s="210"/>
      <c r="B530" s="220"/>
      <c r="C530" t="s">
        <v>3507</v>
      </c>
      <c r="D530" t="s">
        <v>2966</v>
      </c>
      <c r="E530" t="s">
        <v>2958</v>
      </c>
      <c r="F530" s="1" t="e">
        <f t="shared" si="8"/>
        <v>#REF!</v>
      </c>
      <c r="H530" s="4"/>
    </row>
    <row r="531" spans="1:55" x14ac:dyDescent="0.3">
      <c r="A531" s="210"/>
      <c r="B531" s="220"/>
      <c r="C531" t="s">
        <v>3508</v>
      </c>
      <c r="D531" t="s">
        <v>2968</v>
      </c>
      <c r="E531" t="s">
        <v>2958</v>
      </c>
      <c r="F531" s="1" t="e">
        <f t="shared" si="8"/>
        <v>#REF!</v>
      </c>
      <c r="H531" s="4"/>
    </row>
    <row r="532" spans="1:55" x14ac:dyDescent="0.3">
      <c r="A532" s="210"/>
      <c r="B532" s="220"/>
      <c r="C532" t="s">
        <v>3509</v>
      </c>
      <c r="D532" t="s">
        <v>2970</v>
      </c>
      <c r="E532" t="s">
        <v>2958</v>
      </c>
      <c r="F532" s="1" t="e">
        <f t="shared" si="8"/>
        <v>#REF!</v>
      </c>
      <c r="H532" s="4"/>
    </row>
    <row r="533" spans="1:55" x14ac:dyDescent="0.3">
      <c r="A533" s="210"/>
      <c r="B533" s="220"/>
      <c r="C533" t="s">
        <v>3510</v>
      </c>
      <c r="D533" t="s">
        <v>2972</v>
      </c>
      <c r="E533" t="s">
        <v>2958</v>
      </c>
      <c r="F533" s="1" t="e">
        <f t="shared" si="8"/>
        <v>#REF!</v>
      </c>
      <c r="H533" s="4"/>
    </row>
    <row r="534" spans="1:55" x14ac:dyDescent="0.3">
      <c r="A534" s="210"/>
      <c r="B534" s="220"/>
      <c r="C534" t="s">
        <v>3511</v>
      </c>
      <c r="D534" t="s">
        <v>2976</v>
      </c>
      <c r="E534" t="s">
        <v>2958</v>
      </c>
      <c r="F534" s="1" t="e">
        <f t="shared" si="8"/>
        <v>#REF!</v>
      </c>
      <c r="H534" s="4"/>
    </row>
    <row r="535" spans="1:55" x14ac:dyDescent="0.3">
      <c r="A535" s="210"/>
      <c r="B535" s="220"/>
      <c r="C535" t="s">
        <v>3512</v>
      </c>
      <c r="D535" t="s">
        <v>2978</v>
      </c>
      <c r="E535" t="s">
        <v>2958</v>
      </c>
      <c r="F535" s="1" t="e">
        <f t="shared" si="8"/>
        <v>#REF!</v>
      </c>
      <c r="H535" s="4"/>
    </row>
    <row r="536" spans="1:55" x14ac:dyDescent="0.3">
      <c r="A536" s="210"/>
      <c r="B536" s="220"/>
      <c r="C536" t="s">
        <v>3513</v>
      </c>
      <c r="D536" t="s">
        <v>3422</v>
      </c>
      <c r="E536" t="s">
        <v>2958</v>
      </c>
      <c r="F536" s="1" t="e">
        <f t="shared" si="8"/>
        <v>#REF!</v>
      </c>
      <c r="H536" s="4"/>
    </row>
    <row r="537" spans="1:55" x14ac:dyDescent="0.3">
      <c r="A537" s="210"/>
      <c r="B537" s="220"/>
      <c r="C537" t="s">
        <v>3514</v>
      </c>
      <c r="D537" t="s">
        <v>2986</v>
      </c>
      <c r="E537" t="s">
        <v>2958</v>
      </c>
      <c r="F537" s="1" t="e">
        <f t="shared" si="8"/>
        <v>#REF!</v>
      </c>
      <c r="H537" s="4"/>
    </row>
    <row r="538" spans="1:55" x14ac:dyDescent="0.3">
      <c r="A538" s="210"/>
      <c r="B538" s="220"/>
      <c r="C538" t="s">
        <v>3515</v>
      </c>
      <c r="D538" t="s">
        <v>3157</v>
      </c>
      <c r="E538" t="s">
        <v>3158</v>
      </c>
      <c r="F538" s="1" t="e">
        <f t="shared" si="8"/>
        <v>#REF!</v>
      </c>
      <c r="H538" s="4"/>
    </row>
    <row r="539" spans="1:55" x14ac:dyDescent="0.3">
      <c r="A539" s="210"/>
      <c r="B539" s="221"/>
      <c r="C539" t="s">
        <v>3516</v>
      </c>
      <c r="D539" t="s">
        <v>718</v>
      </c>
      <c r="E539" t="s">
        <v>70</v>
      </c>
      <c r="F539" s="1" t="e">
        <f t="shared" si="8"/>
        <v>#REF!</v>
      </c>
      <c r="H539" s="4"/>
    </row>
    <row r="540" spans="1:55" x14ac:dyDescent="0.3">
      <c r="A540" s="210"/>
      <c r="B540" s="219" t="s">
        <v>3161</v>
      </c>
      <c r="C540" t="s">
        <v>3517</v>
      </c>
      <c r="D540" s="11" t="s">
        <v>3022</v>
      </c>
      <c r="E540" s="11" t="s">
        <v>3023</v>
      </c>
      <c r="F540" s="1" t="e">
        <f t="shared" si="8"/>
        <v>#REF!</v>
      </c>
      <c r="H540" s="4"/>
      <c r="BC540" s="1">
        <v>1</v>
      </c>
    </row>
    <row r="541" spans="1:55" x14ac:dyDescent="0.3">
      <c r="A541" s="210"/>
      <c r="B541" s="220"/>
      <c r="C541" t="s">
        <v>3518</v>
      </c>
      <c r="D541" t="s">
        <v>2957</v>
      </c>
      <c r="E541" t="s">
        <v>2958</v>
      </c>
      <c r="F541" s="1" t="e">
        <f t="shared" si="8"/>
        <v>#REF!</v>
      </c>
      <c r="H541" s="4"/>
    </row>
    <row r="542" spans="1:55" x14ac:dyDescent="0.3">
      <c r="A542" s="210"/>
      <c r="B542" s="220"/>
      <c r="C542" t="s">
        <v>3519</v>
      </c>
      <c r="D542" t="s">
        <v>2960</v>
      </c>
      <c r="E542" t="s">
        <v>2958</v>
      </c>
      <c r="F542" s="1" t="e">
        <f t="shared" si="8"/>
        <v>#REF!</v>
      </c>
      <c r="H542" s="4"/>
    </row>
    <row r="543" spans="1:55" x14ac:dyDescent="0.3">
      <c r="A543" s="210"/>
      <c r="B543" s="220"/>
      <c r="C543" t="s">
        <v>3520</v>
      </c>
      <c r="D543" t="s">
        <v>2962</v>
      </c>
      <c r="E543" t="s">
        <v>2958</v>
      </c>
      <c r="F543" s="1" t="e">
        <f t="shared" si="8"/>
        <v>#REF!</v>
      </c>
      <c r="H543" s="4"/>
    </row>
    <row r="544" spans="1:55" x14ac:dyDescent="0.3">
      <c r="A544" s="210"/>
      <c r="B544" s="220"/>
      <c r="C544" t="s">
        <v>3521</v>
      </c>
      <c r="D544" t="s">
        <v>3414</v>
      </c>
      <c r="E544" t="s">
        <v>1</v>
      </c>
      <c r="F544" s="1" t="e">
        <f t="shared" si="8"/>
        <v>#REF!</v>
      </c>
      <c r="H544" s="4"/>
    </row>
    <row r="545" spans="1:56" x14ac:dyDescent="0.3">
      <c r="A545" s="210"/>
      <c r="B545" s="220"/>
      <c r="C545" t="s">
        <v>3522</v>
      </c>
      <c r="D545" t="s">
        <v>2966</v>
      </c>
      <c r="E545" t="s">
        <v>2958</v>
      </c>
      <c r="F545" s="1" t="e">
        <f t="shared" si="8"/>
        <v>#REF!</v>
      </c>
      <c r="H545" s="4"/>
    </row>
    <row r="546" spans="1:56" x14ac:dyDescent="0.3">
      <c r="A546" s="210"/>
      <c r="B546" s="220"/>
      <c r="C546" t="s">
        <v>3523</v>
      </c>
      <c r="D546" t="s">
        <v>2968</v>
      </c>
      <c r="E546" t="s">
        <v>2958</v>
      </c>
      <c r="F546" s="1" t="e">
        <f t="shared" si="8"/>
        <v>#REF!</v>
      </c>
      <c r="H546" s="4"/>
    </row>
    <row r="547" spans="1:56" x14ac:dyDescent="0.3">
      <c r="A547" s="210"/>
      <c r="B547" s="220"/>
      <c r="C547" t="s">
        <v>3524</v>
      </c>
      <c r="D547" t="s">
        <v>2970</v>
      </c>
      <c r="E547" t="s">
        <v>2958</v>
      </c>
      <c r="F547" s="1" t="e">
        <f t="shared" si="8"/>
        <v>#REF!</v>
      </c>
      <c r="H547" s="4"/>
    </row>
    <row r="548" spans="1:56" x14ac:dyDescent="0.3">
      <c r="A548" s="210"/>
      <c r="B548" s="220"/>
      <c r="C548" t="s">
        <v>3525</v>
      </c>
      <c r="D548" t="s">
        <v>2972</v>
      </c>
      <c r="E548" t="s">
        <v>2958</v>
      </c>
      <c r="F548" s="1" t="e">
        <f t="shared" si="8"/>
        <v>#REF!</v>
      </c>
      <c r="H548" s="4"/>
    </row>
    <row r="549" spans="1:56" x14ac:dyDescent="0.3">
      <c r="A549" s="210"/>
      <c r="B549" s="220"/>
      <c r="C549" t="s">
        <v>3526</v>
      </c>
      <c r="D549" t="s">
        <v>2976</v>
      </c>
      <c r="E549" t="s">
        <v>2958</v>
      </c>
      <c r="F549" s="1" t="e">
        <f t="shared" si="8"/>
        <v>#REF!</v>
      </c>
      <c r="H549" s="4"/>
    </row>
    <row r="550" spans="1:56" x14ac:dyDescent="0.3">
      <c r="A550" s="210"/>
      <c r="B550" s="220"/>
      <c r="C550" t="s">
        <v>3527</v>
      </c>
      <c r="D550" t="s">
        <v>2978</v>
      </c>
      <c r="E550" t="s">
        <v>2958</v>
      </c>
      <c r="F550" s="1" t="e">
        <f t="shared" si="8"/>
        <v>#REF!</v>
      </c>
      <c r="H550" s="4"/>
    </row>
    <row r="551" spans="1:56" x14ac:dyDescent="0.3">
      <c r="A551" s="210"/>
      <c r="B551" s="220"/>
      <c r="C551" t="s">
        <v>3528</v>
      </c>
      <c r="D551" t="s">
        <v>3422</v>
      </c>
      <c r="E551" t="s">
        <v>2958</v>
      </c>
      <c r="F551" s="1" t="e">
        <f t="shared" si="8"/>
        <v>#REF!</v>
      </c>
      <c r="H551" s="4"/>
    </row>
    <row r="552" spans="1:56" x14ac:dyDescent="0.3">
      <c r="A552" s="210"/>
      <c r="B552" s="220"/>
      <c r="C552" t="s">
        <v>3529</v>
      </c>
      <c r="D552" t="s">
        <v>2986</v>
      </c>
      <c r="E552" t="s">
        <v>2958</v>
      </c>
      <c r="F552" s="1" t="e">
        <f t="shared" si="8"/>
        <v>#REF!</v>
      </c>
      <c r="H552" s="4"/>
    </row>
    <row r="553" spans="1:56" x14ac:dyDescent="0.3">
      <c r="A553" s="210"/>
      <c r="B553" s="220"/>
      <c r="C553" t="s">
        <v>3530</v>
      </c>
      <c r="D553" t="s">
        <v>3157</v>
      </c>
      <c r="E553" t="s">
        <v>3158</v>
      </c>
      <c r="F553" s="1" t="e">
        <f t="shared" si="8"/>
        <v>#REF!</v>
      </c>
      <c r="H553" s="4"/>
    </row>
    <row r="554" spans="1:56" x14ac:dyDescent="0.3">
      <c r="A554" s="210"/>
      <c r="B554" s="221"/>
      <c r="C554" t="s">
        <v>3531</v>
      </c>
      <c r="D554" t="s">
        <v>718</v>
      </c>
      <c r="E554" t="s">
        <v>70</v>
      </c>
      <c r="F554" s="1" t="e">
        <f t="shared" si="8"/>
        <v>#REF!</v>
      </c>
      <c r="H554" s="4"/>
    </row>
    <row r="555" spans="1:56" x14ac:dyDescent="0.3">
      <c r="A555" s="210"/>
      <c r="B555" s="219" t="s">
        <v>3181</v>
      </c>
      <c r="C555" t="s">
        <v>3532</v>
      </c>
      <c r="D555" s="11" t="s">
        <v>3022</v>
      </c>
      <c r="E555" s="11" t="s">
        <v>3023</v>
      </c>
      <c r="F555" s="1" t="e">
        <f t="shared" si="8"/>
        <v>#REF!</v>
      </c>
      <c r="H555" s="4"/>
      <c r="BD555" s="1">
        <v>1</v>
      </c>
    </row>
    <row r="556" spans="1:56" x14ac:dyDescent="0.3">
      <c r="A556" s="210"/>
      <c r="B556" s="220"/>
      <c r="C556" t="s">
        <v>3533</v>
      </c>
      <c r="D556" t="s">
        <v>2957</v>
      </c>
      <c r="E556" t="s">
        <v>2958</v>
      </c>
      <c r="F556" s="1" t="e">
        <f t="shared" si="8"/>
        <v>#REF!</v>
      </c>
      <c r="H556" s="4"/>
    </row>
    <row r="557" spans="1:56" x14ac:dyDescent="0.3">
      <c r="A557" s="210"/>
      <c r="B557" s="220"/>
      <c r="C557" t="s">
        <v>3534</v>
      </c>
      <c r="D557" t="s">
        <v>2960</v>
      </c>
      <c r="E557" t="s">
        <v>2958</v>
      </c>
      <c r="F557" s="1" t="e">
        <f t="shared" si="8"/>
        <v>#REF!</v>
      </c>
      <c r="H557" s="4"/>
    </row>
    <row r="558" spans="1:56" x14ac:dyDescent="0.3">
      <c r="A558" s="210"/>
      <c r="B558" s="220"/>
      <c r="C558" t="s">
        <v>3535</v>
      </c>
      <c r="D558" t="s">
        <v>2962</v>
      </c>
      <c r="E558" t="s">
        <v>2958</v>
      </c>
      <c r="F558" s="1" t="e">
        <f t="shared" si="8"/>
        <v>#REF!</v>
      </c>
      <c r="H558" s="4"/>
    </row>
    <row r="559" spans="1:56" x14ac:dyDescent="0.3">
      <c r="A559" s="210"/>
      <c r="B559" s="220"/>
      <c r="C559" t="s">
        <v>3536</v>
      </c>
      <c r="D559" t="s">
        <v>3414</v>
      </c>
      <c r="E559" t="s">
        <v>1</v>
      </c>
      <c r="F559" s="1" t="e">
        <f t="shared" si="8"/>
        <v>#REF!</v>
      </c>
      <c r="H559" s="4"/>
    </row>
    <row r="560" spans="1:56" x14ac:dyDescent="0.3">
      <c r="A560" s="210"/>
      <c r="B560" s="220"/>
      <c r="C560" t="s">
        <v>3537</v>
      </c>
      <c r="D560" t="s">
        <v>2966</v>
      </c>
      <c r="E560" t="s">
        <v>2958</v>
      </c>
      <c r="F560" s="1" t="e">
        <f t="shared" si="8"/>
        <v>#REF!</v>
      </c>
      <c r="H560" s="4"/>
    </row>
    <row r="561" spans="1:56" x14ac:dyDescent="0.3">
      <c r="A561" s="210"/>
      <c r="B561" s="220"/>
      <c r="C561" t="s">
        <v>3538</v>
      </c>
      <c r="D561" t="s">
        <v>2968</v>
      </c>
      <c r="E561" t="s">
        <v>2958</v>
      </c>
      <c r="F561" s="1" t="e">
        <f t="shared" si="8"/>
        <v>#REF!</v>
      </c>
      <c r="H561" s="4"/>
    </row>
    <row r="562" spans="1:56" x14ac:dyDescent="0.3">
      <c r="A562" s="210"/>
      <c r="B562" s="220"/>
      <c r="C562" t="s">
        <v>3539</v>
      </c>
      <c r="D562" t="s">
        <v>2970</v>
      </c>
      <c r="E562" t="s">
        <v>2958</v>
      </c>
      <c r="F562" s="1" t="e">
        <f t="shared" si="8"/>
        <v>#REF!</v>
      </c>
      <c r="H562" s="4"/>
    </row>
    <row r="563" spans="1:56" x14ac:dyDescent="0.3">
      <c r="A563" s="210"/>
      <c r="B563" s="220"/>
      <c r="C563" t="s">
        <v>3540</v>
      </c>
      <c r="D563" t="s">
        <v>2972</v>
      </c>
      <c r="E563" t="s">
        <v>2958</v>
      </c>
      <c r="F563" s="1" t="e">
        <f t="shared" si="8"/>
        <v>#REF!</v>
      </c>
      <c r="H563" s="4"/>
    </row>
    <row r="564" spans="1:56" x14ac:dyDescent="0.3">
      <c r="A564" s="210"/>
      <c r="B564" s="220"/>
      <c r="C564" t="s">
        <v>3541</v>
      </c>
      <c r="D564" t="s">
        <v>2976</v>
      </c>
      <c r="E564" t="s">
        <v>2958</v>
      </c>
      <c r="F564" s="1" t="e">
        <f t="shared" si="8"/>
        <v>#REF!</v>
      </c>
      <c r="H564" s="4"/>
    </row>
    <row r="565" spans="1:56" x14ac:dyDescent="0.3">
      <c r="A565" s="210"/>
      <c r="B565" s="220"/>
      <c r="C565" t="s">
        <v>3542</v>
      </c>
      <c r="D565" t="s">
        <v>2978</v>
      </c>
      <c r="E565" t="s">
        <v>2958</v>
      </c>
      <c r="F565" s="1" t="e">
        <f t="shared" si="8"/>
        <v>#REF!</v>
      </c>
      <c r="H565" s="4"/>
    </row>
    <row r="566" spans="1:56" x14ac:dyDescent="0.3">
      <c r="A566" s="210"/>
      <c r="B566" s="220"/>
      <c r="C566" t="s">
        <v>3543</v>
      </c>
      <c r="D566" t="s">
        <v>3422</v>
      </c>
      <c r="E566" t="s">
        <v>2958</v>
      </c>
      <c r="F566" s="1" t="e">
        <f t="shared" si="8"/>
        <v>#REF!</v>
      </c>
      <c r="H566" s="4"/>
    </row>
    <row r="567" spans="1:56" x14ac:dyDescent="0.3">
      <c r="A567" s="210"/>
      <c r="B567" s="220"/>
      <c r="C567" t="s">
        <v>3544</v>
      </c>
      <c r="D567" t="s">
        <v>2986</v>
      </c>
      <c r="E567" t="s">
        <v>2958</v>
      </c>
      <c r="F567" s="1" t="e">
        <f t="shared" si="8"/>
        <v>#REF!</v>
      </c>
      <c r="H567" s="4"/>
    </row>
    <row r="568" spans="1:56" x14ac:dyDescent="0.3">
      <c r="A568" s="210"/>
      <c r="B568" s="220"/>
      <c r="C568" t="s">
        <v>3545</v>
      </c>
      <c r="D568" t="s">
        <v>3157</v>
      </c>
      <c r="E568" t="s">
        <v>3158</v>
      </c>
      <c r="F568" s="1" t="e">
        <f t="shared" si="8"/>
        <v>#REF!</v>
      </c>
      <c r="H568" s="4"/>
    </row>
    <row r="569" spans="1:56" x14ac:dyDescent="0.3">
      <c r="A569" s="210"/>
      <c r="B569" s="221"/>
      <c r="C569" t="s">
        <v>3546</v>
      </c>
      <c r="D569" t="s">
        <v>718</v>
      </c>
      <c r="E569" t="s">
        <v>70</v>
      </c>
      <c r="F569" s="1" t="e">
        <f t="shared" si="8"/>
        <v>#REF!</v>
      </c>
      <c r="H569" s="4"/>
    </row>
    <row r="570" spans="1:56" x14ac:dyDescent="0.3">
      <c r="A570" s="210"/>
      <c r="B570" s="219" t="s">
        <v>3201</v>
      </c>
      <c r="C570" t="s">
        <v>3547</v>
      </c>
      <c r="D570" s="11" t="s">
        <v>3022</v>
      </c>
      <c r="E570" s="11" t="s">
        <v>3023</v>
      </c>
      <c r="F570" s="1" t="e">
        <f t="shared" si="8"/>
        <v>#REF!</v>
      </c>
      <c r="H570" s="4"/>
      <c r="BD570" s="1">
        <v>1</v>
      </c>
    </row>
    <row r="571" spans="1:56" x14ac:dyDescent="0.3">
      <c r="A571" s="210"/>
      <c r="B571" s="220"/>
      <c r="C571" t="s">
        <v>3548</v>
      </c>
      <c r="D571" t="s">
        <v>2957</v>
      </c>
      <c r="E571" t="s">
        <v>2958</v>
      </c>
      <c r="F571" s="1" t="e">
        <f t="shared" si="8"/>
        <v>#REF!</v>
      </c>
      <c r="H571" s="4"/>
    </row>
    <row r="572" spans="1:56" x14ac:dyDescent="0.3">
      <c r="A572" s="210"/>
      <c r="B572" s="220"/>
      <c r="C572" t="s">
        <v>3549</v>
      </c>
      <c r="D572" t="s">
        <v>2960</v>
      </c>
      <c r="E572" t="s">
        <v>2958</v>
      </c>
      <c r="F572" s="1" t="e">
        <f t="shared" si="8"/>
        <v>#REF!</v>
      </c>
      <c r="H572" s="4"/>
    </row>
    <row r="573" spans="1:56" x14ac:dyDescent="0.3">
      <c r="A573" s="210"/>
      <c r="B573" s="220"/>
      <c r="C573" t="s">
        <v>3550</v>
      </c>
      <c r="D573" t="s">
        <v>2962</v>
      </c>
      <c r="E573" t="s">
        <v>2958</v>
      </c>
      <c r="F573" s="1" t="e">
        <f t="shared" si="8"/>
        <v>#REF!</v>
      </c>
      <c r="H573" s="4"/>
    </row>
    <row r="574" spans="1:56" x14ac:dyDescent="0.3">
      <c r="A574" s="210"/>
      <c r="B574" s="220"/>
      <c r="C574" t="s">
        <v>3551</v>
      </c>
      <c r="D574" t="s">
        <v>3414</v>
      </c>
      <c r="E574" t="s">
        <v>1</v>
      </c>
      <c r="F574" s="1" t="e">
        <f t="shared" si="8"/>
        <v>#REF!</v>
      </c>
      <c r="H574" s="4"/>
    </row>
    <row r="575" spans="1:56" x14ac:dyDescent="0.3">
      <c r="A575" s="210"/>
      <c r="B575" s="220"/>
      <c r="C575" t="s">
        <v>3552</v>
      </c>
      <c r="D575" t="s">
        <v>2966</v>
      </c>
      <c r="E575" t="s">
        <v>2958</v>
      </c>
      <c r="F575" s="1" t="e">
        <f t="shared" si="8"/>
        <v>#REF!</v>
      </c>
      <c r="H575" s="4"/>
    </row>
    <row r="576" spans="1:56" x14ac:dyDescent="0.3">
      <c r="A576" s="210"/>
      <c r="B576" s="220"/>
      <c r="C576" t="s">
        <v>3553</v>
      </c>
      <c r="D576" t="s">
        <v>2968</v>
      </c>
      <c r="E576" t="s">
        <v>2958</v>
      </c>
      <c r="F576" s="1" t="e">
        <f t="shared" si="8"/>
        <v>#REF!</v>
      </c>
      <c r="H576" s="4"/>
    </row>
    <row r="577" spans="1:503" x14ac:dyDescent="0.3">
      <c r="A577" s="210"/>
      <c r="B577" s="220"/>
      <c r="C577" t="s">
        <v>3554</v>
      </c>
      <c r="D577" t="s">
        <v>2970</v>
      </c>
      <c r="E577" t="s">
        <v>2958</v>
      </c>
      <c r="F577" s="1" t="e">
        <f t="shared" si="8"/>
        <v>#REF!</v>
      </c>
      <c r="H577" s="4"/>
    </row>
    <row r="578" spans="1:503" x14ac:dyDescent="0.3">
      <c r="A578" s="210"/>
      <c r="B578" s="220"/>
      <c r="C578" t="s">
        <v>3555</v>
      </c>
      <c r="D578" t="s">
        <v>2972</v>
      </c>
      <c r="E578" t="s">
        <v>2958</v>
      </c>
      <c r="F578" s="1" t="e">
        <f t="shared" si="8"/>
        <v>#REF!</v>
      </c>
      <c r="H578" s="4"/>
    </row>
    <row r="579" spans="1:503" x14ac:dyDescent="0.3">
      <c r="A579" s="210"/>
      <c r="B579" s="220"/>
      <c r="C579" t="s">
        <v>3556</v>
      </c>
      <c r="D579" t="s">
        <v>2976</v>
      </c>
      <c r="E579" t="s">
        <v>2958</v>
      </c>
      <c r="F579" s="1" t="e">
        <f t="shared" si="8"/>
        <v>#REF!</v>
      </c>
      <c r="H579" s="4"/>
    </row>
    <row r="580" spans="1:503" x14ac:dyDescent="0.3">
      <c r="A580" s="210"/>
      <c r="B580" s="220"/>
      <c r="C580" t="s">
        <v>3557</v>
      </c>
      <c r="D580" t="s">
        <v>2978</v>
      </c>
      <c r="E580" t="s">
        <v>2958</v>
      </c>
      <c r="F580" s="1" t="e">
        <f t="shared" si="8"/>
        <v>#REF!</v>
      </c>
      <c r="H580" s="4"/>
    </row>
    <row r="581" spans="1:503" x14ac:dyDescent="0.3">
      <c r="A581" s="210"/>
      <c r="B581" s="220"/>
      <c r="C581" t="s">
        <v>3558</v>
      </c>
      <c r="D581" t="s">
        <v>3422</v>
      </c>
      <c r="E581" t="s">
        <v>2958</v>
      </c>
      <c r="F581" s="1" t="e">
        <f t="shared" ref="F581:F644" si="9">SUMPRODUCT(G$4:ZY$4, G581:ZY581)</f>
        <v>#REF!</v>
      </c>
      <c r="H581" s="4"/>
    </row>
    <row r="582" spans="1:503" x14ac:dyDescent="0.3">
      <c r="A582" s="210"/>
      <c r="B582" s="220"/>
      <c r="C582" t="s">
        <v>3559</v>
      </c>
      <c r="D582" t="s">
        <v>2986</v>
      </c>
      <c r="E582" t="s">
        <v>2958</v>
      </c>
      <c r="F582" s="1" t="e">
        <f t="shared" si="9"/>
        <v>#REF!</v>
      </c>
      <c r="H582" s="4"/>
    </row>
    <row r="583" spans="1:503" x14ac:dyDescent="0.3">
      <c r="A583" s="210"/>
      <c r="B583" s="220"/>
      <c r="C583" t="s">
        <v>3560</v>
      </c>
      <c r="D583" t="s">
        <v>3157</v>
      </c>
      <c r="E583" t="s">
        <v>3158</v>
      </c>
      <c r="F583" s="1" t="e">
        <f t="shared" si="9"/>
        <v>#REF!</v>
      </c>
      <c r="H583" s="4"/>
    </row>
    <row r="584" spans="1:503" x14ac:dyDescent="0.3">
      <c r="A584" s="210"/>
      <c r="B584" s="221"/>
      <c r="C584" t="s">
        <v>3561</v>
      </c>
      <c r="D584" t="s">
        <v>718</v>
      </c>
      <c r="E584" t="s">
        <v>70</v>
      </c>
      <c r="F584" s="1" t="e">
        <f t="shared" si="9"/>
        <v>#REF!</v>
      </c>
      <c r="H584" s="4"/>
    </row>
    <row r="585" spans="1:503" x14ac:dyDescent="0.3">
      <c r="A585" s="210"/>
      <c r="B585" s="219" t="s">
        <v>3221</v>
      </c>
      <c r="C585" t="s">
        <v>3562</v>
      </c>
      <c r="D585" s="11" t="s">
        <v>3022</v>
      </c>
      <c r="E585" s="11" t="s">
        <v>3023</v>
      </c>
      <c r="F585" s="1" t="e">
        <f t="shared" si="9"/>
        <v>#REF!</v>
      </c>
      <c r="H585" s="4"/>
      <c r="BJ585" s="1">
        <v>1</v>
      </c>
    </row>
    <row r="586" spans="1:503" x14ac:dyDescent="0.3">
      <c r="A586" s="210"/>
      <c r="B586" s="220"/>
      <c r="C586" t="s">
        <v>3563</v>
      </c>
      <c r="D586" t="s">
        <v>2957</v>
      </c>
      <c r="E586" t="s">
        <v>2958</v>
      </c>
      <c r="F586" s="1" t="e">
        <f t="shared" si="9"/>
        <v>#REF!</v>
      </c>
      <c r="H586" s="4"/>
    </row>
    <row r="587" spans="1:503" x14ac:dyDescent="0.3">
      <c r="A587" s="210"/>
      <c r="B587" s="220"/>
      <c r="C587" t="s">
        <v>3564</v>
      </c>
      <c r="D587" t="s">
        <v>2960</v>
      </c>
      <c r="E587" t="s">
        <v>2958</v>
      </c>
      <c r="F587" s="1" t="e">
        <f t="shared" si="9"/>
        <v>#REF!</v>
      </c>
      <c r="H587" s="4"/>
    </row>
    <row r="588" spans="1:503" x14ac:dyDescent="0.3">
      <c r="A588" s="210"/>
      <c r="B588" s="220"/>
      <c r="C588" t="s">
        <v>3565</v>
      </c>
      <c r="D588" t="s">
        <v>2962</v>
      </c>
      <c r="E588" t="s">
        <v>2958</v>
      </c>
      <c r="F588" s="1" t="e">
        <f t="shared" si="9"/>
        <v>#REF!</v>
      </c>
      <c r="H588" s="4"/>
    </row>
    <row r="589" spans="1:503" x14ac:dyDescent="0.3">
      <c r="A589" s="210"/>
      <c r="B589" s="220"/>
      <c r="C589" t="s">
        <v>3566</v>
      </c>
      <c r="D589" t="s">
        <v>3414</v>
      </c>
      <c r="E589" t="s">
        <v>1</v>
      </c>
      <c r="F589" s="1" t="e">
        <f t="shared" si="9"/>
        <v>#REF!</v>
      </c>
      <c r="H589" s="4"/>
      <c r="SI589" s="1">
        <v>1</v>
      </c>
    </row>
    <row r="590" spans="1:503" x14ac:dyDescent="0.3">
      <c r="A590" s="210"/>
      <c r="B590" s="220"/>
      <c r="C590" t="s">
        <v>3567</v>
      </c>
      <c r="D590" t="s">
        <v>2966</v>
      </c>
      <c r="E590" t="s">
        <v>2958</v>
      </c>
      <c r="F590" s="1" t="e">
        <f t="shared" si="9"/>
        <v>#REF!</v>
      </c>
      <c r="H590" s="4"/>
    </row>
    <row r="591" spans="1:503" x14ac:dyDescent="0.3">
      <c r="A591" s="210"/>
      <c r="B591" s="220"/>
      <c r="C591" t="s">
        <v>3568</v>
      </c>
      <c r="D591" t="s">
        <v>2968</v>
      </c>
      <c r="E591" t="s">
        <v>2958</v>
      </c>
      <c r="F591" s="1" t="e">
        <f t="shared" si="9"/>
        <v>#REF!</v>
      </c>
      <c r="H591" s="4"/>
    </row>
    <row r="592" spans="1:503" x14ac:dyDescent="0.3">
      <c r="A592" s="210"/>
      <c r="B592" s="220"/>
      <c r="C592" t="s">
        <v>3569</v>
      </c>
      <c r="D592" t="s">
        <v>2970</v>
      </c>
      <c r="E592" t="s">
        <v>2958</v>
      </c>
      <c r="F592" s="1" t="e">
        <f t="shared" si="9"/>
        <v>#REF!</v>
      </c>
      <c r="H592" s="4"/>
    </row>
    <row r="593" spans="1:503" x14ac:dyDescent="0.3">
      <c r="A593" s="210"/>
      <c r="B593" s="220"/>
      <c r="C593" t="s">
        <v>3570</v>
      </c>
      <c r="D593" t="s">
        <v>2972</v>
      </c>
      <c r="E593" t="s">
        <v>2958</v>
      </c>
      <c r="F593" s="1" t="e">
        <f t="shared" si="9"/>
        <v>#REF!</v>
      </c>
      <c r="H593" s="4"/>
    </row>
    <row r="594" spans="1:503" x14ac:dyDescent="0.3">
      <c r="A594" s="210"/>
      <c r="B594" s="220"/>
      <c r="C594" t="s">
        <v>3571</v>
      </c>
      <c r="D594" t="s">
        <v>2976</v>
      </c>
      <c r="E594" t="s">
        <v>2958</v>
      </c>
      <c r="F594" s="1" t="e">
        <f t="shared" si="9"/>
        <v>#REF!</v>
      </c>
      <c r="H594" s="4"/>
    </row>
    <row r="595" spans="1:503" x14ac:dyDescent="0.3">
      <c r="A595" s="210"/>
      <c r="B595" s="220"/>
      <c r="C595" t="s">
        <v>3572</v>
      </c>
      <c r="D595" t="s">
        <v>2978</v>
      </c>
      <c r="E595" t="s">
        <v>2958</v>
      </c>
      <c r="F595" s="1" t="e">
        <f t="shared" si="9"/>
        <v>#REF!</v>
      </c>
      <c r="H595" s="4"/>
    </row>
    <row r="596" spans="1:503" x14ac:dyDescent="0.3">
      <c r="A596" s="210"/>
      <c r="B596" s="220"/>
      <c r="C596" t="s">
        <v>3573</v>
      </c>
      <c r="D596" t="s">
        <v>3422</v>
      </c>
      <c r="E596" t="s">
        <v>2958</v>
      </c>
      <c r="F596" s="1" t="e">
        <f t="shared" si="9"/>
        <v>#REF!</v>
      </c>
      <c r="H596" s="4"/>
    </row>
    <row r="597" spans="1:503" x14ac:dyDescent="0.3">
      <c r="A597" s="210"/>
      <c r="B597" s="220"/>
      <c r="C597" t="s">
        <v>3574</v>
      </c>
      <c r="D597" t="s">
        <v>2986</v>
      </c>
      <c r="E597" t="s">
        <v>2958</v>
      </c>
      <c r="F597" s="1" t="e">
        <f t="shared" si="9"/>
        <v>#REF!</v>
      </c>
      <c r="H597" s="4"/>
    </row>
    <row r="598" spans="1:503" x14ac:dyDescent="0.3">
      <c r="A598" s="210"/>
      <c r="B598" s="220"/>
      <c r="C598" t="s">
        <v>3575</v>
      </c>
      <c r="D598" t="s">
        <v>3157</v>
      </c>
      <c r="E598" t="s">
        <v>3158</v>
      </c>
      <c r="F598" s="1" t="e">
        <f t="shared" si="9"/>
        <v>#REF!</v>
      </c>
      <c r="H598" s="4"/>
    </row>
    <row r="599" spans="1:503" x14ac:dyDescent="0.3">
      <c r="A599" s="210"/>
      <c r="B599" s="221"/>
      <c r="C599" t="s">
        <v>3576</v>
      </c>
      <c r="D599" t="s">
        <v>718</v>
      </c>
      <c r="E599" t="s">
        <v>70</v>
      </c>
      <c r="F599" s="1" t="e">
        <f t="shared" si="9"/>
        <v>#REF!</v>
      </c>
      <c r="H599" s="4"/>
    </row>
    <row r="600" spans="1:503" x14ac:dyDescent="0.3">
      <c r="A600" s="210"/>
      <c r="B600" s="219" t="s">
        <v>3241</v>
      </c>
      <c r="C600" t="s">
        <v>3577</v>
      </c>
      <c r="D600" s="11" t="s">
        <v>3022</v>
      </c>
      <c r="E600" s="11" t="s">
        <v>3023</v>
      </c>
      <c r="F600" s="1" t="e">
        <f t="shared" si="9"/>
        <v>#REF!</v>
      </c>
      <c r="H600" s="4"/>
      <c r="BJ600" s="1">
        <v>1</v>
      </c>
    </row>
    <row r="601" spans="1:503" x14ac:dyDescent="0.3">
      <c r="A601" s="210"/>
      <c r="B601" s="220"/>
      <c r="C601" t="s">
        <v>3578</v>
      </c>
      <c r="D601" t="s">
        <v>2957</v>
      </c>
      <c r="E601" t="s">
        <v>2958</v>
      </c>
      <c r="F601" s="1" t="e">
        <f t="shared" si="9"/>
        <v>#REF!</v>
      </c>
      <c r="H601" s="4"/>
    </row>
    <row r="602" spans="1:503" x14ac:dyDescent="0.3">
      <c r="A602" s="210"/>
      <c r="B602" s="220"/>
      <c r="C602" t="s">
        <v>3579</v>
      </c>
      <c r="D602" t="s">
        <v>2960</v>
      </c>
      <c r="E602" t="s">
        <v>2958</v>
      </c>
      <c r="F602" s="1" t="e">
        <f t="shared" si="9"/>
        <v>#REF!</v>
      </c>
      <c r="H602" s="4"/>
    </row>
    <row r="603" spans="1:503" x14ac:dyDescent="0.3">
      <c r="A603" s="210"/>
      <c r="B603" s="220"/>
      <c r="C603" t="s">
        <v>3580</v>
      </c>
      <c r="D603" t="s">
        <v>2962</v>
      </c>
      <c r="E603" t="s">
        <v>2958</v>
      </c>
      <c r="F603" s="1" t="e">
        <f t="shared" si="9"/>
        <v>#REF!</v>
      </c>
      <c r="H603" s="4"/>
    </row>
    <row r="604" spans="1:503" x14ac:dyDescent="0.3">
      <c r="A604" s="210"/>
      <c r="B604" s="220"/>
      <c r="C604" t="s">
        <v>3581</v>
      </c>
      <c r="D604" t="s">
        <v>3414</v>
      </c>
      <c r="E604" t="s">
        <v>1</v>
      </c>
      <c r="F604" s="1" t="e">
        <f t="shared" si="9"/>
        <v>#REF!</v>
      </c>
      <c r="H604" s="4"/>
      <c r="SI604" s="1">
        <v>1</v>
      </c>
    </row>
    <row r="605" spans="1:503" x14ac:dyDescent="0.3">
      <c r="A605" s="210"/>
      <c r="B605" s="220"/>
      <c r="C605" t="s">
        <v>3582</v>
      </c>
      <c r="D605" t="s">
        <v>2966</v>
      </c>
      <c r="E605" t="s">
        <v>2958</v>
      </c>
      <c r="F605" s="1" t="e">
        <f t="shared" si="9"/>
        <v>#REF!</v>
      </c>
      <c r="H605" s="4"/>
    </row>
    <row r="606" spans="1:503" x14ac:dyDescent="0.3">
      <c r="A606" s="210"/>
      <c r="B606" s="220"/>
      <c r="C606" t="s">
        <v>3583</v>
      </c>
      <c r="D606" t="s">
        <v>2968</v>
      </c>
      <c r="E606" t="s">
        <v>2958</v>
      </c>
      <c r="F606" s="1" t="e">
        <f t="shared" si="9"/>
        <v>#REF!</v>
      </c>
      <c r="H606" s="4"/>
    </row>
    <row r="607" spans="1:503" x14ac:dyDescent="0.3">
      <c r="A607" s="210"/>
      <c r="B607" s="220"/>
      <c r="C607" t="s">
        <v>3584</v>
      </c>
      <c r="D607" t="s">
        <v>2970</v>
      </c>
      <c r="E607" t="s">
        <v>2958</v>
      </c>
      <c r="F607" s="1" t="e">
        <f t="shared" si="9"/>
        <v>#REF!</v>
      </c>
      <c r="H607" s="4"/>
    </row>
    <row r="608" spans="1:503" x14ac:dyDescent="0.3">
      <c r="A608" s="210"/>
      <c r="B608" s="220"/>
      <c r="C608" t="s">
        <v>3585</v>
      </c>
      <c r="D608" t="s">
        <v>2972</v>
      </c>
      <c r="E608" t="s">
        <v>2958</v>
      </c>
      <c r="F608" s="1" t="e">
        <f t="shared" si="9"/>
        <v>#REF!</v>
      </c>
      <c r="H608" s="4"/>
    </row>
    <row r="609" spans="1:8" x14ac:dyDescent="0.3">
      <c r="A609" s="210"/>
      <c r="B609" s="220"/>
      <c r="C609" t="s">
        <v>3586</v>
      </c>
      <c r="D609" t="s">
        <v>2976</v>
      </c>
      <c r="E609" t="s">
        <v>2958</v>
      </c>
      <c r="F609" s="1" t="e">
        <f t="shared" si="9"/>
        <v>#REF!</v>
      </c>
      <c r="H609" s="4"/>
    </row>
    <row r="610" spans="1:8" x14ac:dyDescent="0.3">
      <c r="A610" s="210"/>
      <c r="B610" s="220"/>
      <c r="C610" t="s">
        <v>3587</v>
      </c>
      <c r="D610" t="s">
        <v>2978</v>
      </c>
      <c r="E610" t="s">
        <v>2958</v>
      </c>
      <c r="F610" s="1" t="e">
        <f t="shared" si="9"/>
        <v>#REF!</v>
      </c>
      <c r="H610" s="4"/>
    </row>
    <row r="611" spans="1:8" x14ac:dyDescent="0.3">
      <c r="A611" s="210"/>
      <c r="B611" s="220"/>
      <c r="C611" t="s">
        <v>3588</v>
      </c>
      <c r="D611" t="s">
        <v>3422</v>
      </c>
      <c r="E611" t="s">
        <v>2958</v>
      </c>
      <c r="F611" s="1" t="e">
        <f t="shared" si="9"/>
        <v>#REF!</v>
      </c>
      <c r="H611" s="4"/>
    </row>
    <row r="612" spans="1:8" x14ac:dyDescent="0.3">
      <c r="A612" s="210"/>
      <c r="B612" s="220"/>
      <c r="C612" t="s">
        <v>3589</v>
      </c>
      <c r="D612" t="s">
        <v>2986</v>
      </c>
      <c r="E612" t="s">
        <v>2958</v>
      </c>
      <c r="F612" s="1" t="e">
        <f t="shared" si="9"/>
        <v>#REF!</v>
      </c>
      <c r="H612" s="4"/>
    </row>
    <row r="613" spans="1:8" x14ac:dyDescent="0.3">
      <c r="A613" s="210"/>
      <c r="B613" s="220"/>
      <c r="C613" t="s">
        <v>3590</v>
      </c>
      <c r="D613" t="s">
        <v>3157</v>
      </c>
      <c r="E613" t="s">
        <v>3158</v>
      </c>
      <c r="F613" s="1" t="e">
        <f t="shared" si="9"/>
        <v>#REF!</v>
      </c>
      <c r="H613" s="4"/>
    </row>
    <row r="614" spans="1:8" x14ac:dyDescent="0.3">
      <c r="A614" s="211"/>
      <c r="B614" s="221"/>
      <c r="C614" t="s">
        <v>3591</v>
      </c>
      <c r="D614" t="s">
        <v>718</v>
      </c>
      <c r="E614" t="s">
        <v>70</v>
      </c>
      <c r="F614" s="1" t="e">
        <f t="shared" si="9"/>
        <v>#REF!</v>
      </c>
      <c r="H614" s="4"/>
    </row>
    <row r="615" spans="1:8" x14ac:dyDescent="0.3">
      <c r="A615" s="209" t="s">
        <v>3592</v>
      </c>
      <c r="B615" s="215" t="s">
        <v>3379</v>
      </c>
      <c r="C615" t="s">
        <v>3593</v>
      </c>
      <c r="D615" t="s">
        <v>2960</v>
      </c>
      <c r="E615" t="s">
        <v>2958</v>
      </c>
      <c r="F615" s="1" t="e">
        <f t="shared" si="9"/>
        <v>#REF!</v>
      </c>
      <c r="H615" s="4"/>
    </row>
    <row r="616" spans="1:8" x14ac:dyDescent="0.3">
      <c r="A616" s="210"/>
      <c r="B616" s="215"/>
      <c r="C616" t="s">
        <v>3594</v>
      </c>
      <c r="D616" t="s">
        <v>2962</v>
      </c>
      <c r="E616" t="s">
        <v>2958</v>
      </c>
      <c r="F616" s="1" t="e">
        <f t="shared" si="9"/>
        <v>#REF!</v>
      </c>
      <c r="H616" s="4"/>
    </row>
    <row r="617" spans="1:8" x14ac:dyDescent="0.3">
      <c r="A617" s="210"/>
      <c r="B617" s="215"/>
      <c r="C617" t="s">
        <v>3595</v>
      </c>
      <c r="D617" t="s">
        <v>3414</v>
      </c>
      <c r="E617" t="s">
        <v>1</v>
      </c>
      <c r="F617" s="1" t="e">
        <f t="shared" si="9"/>
        <v>#REF!</v>
      </c>
      <c r="H617" s="4"/>
    </row>
    <row r="618" spans="1:8" x14ac:dyDescent="0.3">
      <c r="A618" s="210"/>
      <c r="B618" s="215"/>
      <c r="C618" t="s">
        <v>3596</v>
      </c>
      <c r="D618" t="s">
        <v>3157</v>
      </c>
      <c r="E618" t="s">
        <v>3158</v>
      </c>
      <c r="F618" s="1" t="e">
        <f t="shared" si="9"/>
        <v>#REF!</v>
      </c>
      <c r="H618" s="4"/>
    </row>
    <row r="619" spans="1:8" x14ac:dyDescent="0.3">
      <c r="A619" s="210"/>
      <c r="B619" s="215"/>
      <c r="C619" t="s">
        <v>3597</v>
      </c>
      <c r="D619" t="s">
        <v>718</v>
      </c>
      <c r="E619" t="s">
        <v>70</v>
      </c>
      <c r="F619" s="1" t="e">
        <f t="shared" si="9"/>
        <v>#REF!</v>
      </c>
      <c r="H619" s="4"/>
    </row>
    <row r="620" spans="1:8" x14ac:dyDescent="0.3">
      <c r="A620" s="210"/>
      <c r="B620" s="215" t="s">
        <v>1662</v>
      </c>
      <c r="C620" t="s">
        <v>3598</v>
      </c>
      <c r="D620" t="s">
        <v>2960</v>
      </c>
      <c r="E620" t="s">
        <v>2958</v>
      </c>
      <c r="F620" s="1" t="e">
        <f t="shared" si="9"/>
        <v>#REF!</v>
      </c>
      <c r="H620" s="4"/>
    </row>
    <row r="621" spans="1:8" x14ac:dyDescent="0.3">
      <c r="A621" s="210"/>
      <c r="B621" s="215"/>
      <c r="C621" t="s">
        <v>3599</v>
      </c>
      <c r="D621" t="s">
        <v>2962</v>
      </c>
      <c r="E621" t="s">
        <v>2958</v>
      </c>
      <c r="F621" s="1" t="e">
        <f t="shared" si="9"/>
        <v>#REF!</v>
      </c>
      <c r="H621" s="4"/>
    </row>
    <row r="622" spans="1:8" x14ac:dyDescent="0.3">
      <c r="A622" s="210"/>
      <c r="B622" s="215"/>
      <c r="C622" t="s">
        <v>3600</v>
      </c>
      <c r="D622" t="s">
        <v>3414</v>
      </c>
      <c r="E622" t="s">
        <v>1</v>
      </c>
      <c r="F622" s="1" t="e">
        <f t="shared" si="9"/>
        <v>#REF!</v>
      </c>
      <c r="H622" s="4"/>
    </row>
    <row r="623" spans="1:8" x14ac:dyDescent="0.3">
      <c r="A623" s="210"/>
      <c r="B623" s="215"/>
      <c r="C623" t="s">
        <v>3601</v>
      </c>
      <c r="D623" t="s">
        <v>3157</v>
      </c>
      <c r="E623" t="s">
        <v>3158</v>
      </c>
      <c r="F623" s="1" t="e">
        <f t="shared" si="9"/>
        <v>#REF!</v>
      </c>
      <c r="H623" s="4"/>
    </row>
    <row r="624" spans="1:8" x14ac:dyDescent="0.3">
      <c r="A624" s="210"/>
      <c r="B624" s="215"/>
      <c r="C624" t="s">
        <v>3602</v>
      </c>
      <c r="D624" t="s">
        <v>718</v>
      </c>
      <c r="E624" t="s">
        <v>70</v>
      </c>
      <c r="F624" s="1" t="e">
        <f t="shared" si="9"/>
        <v>#REF!</v>
      </c>
      <c r="H624" s="4"/>
    </row>
    <row r="625" spans="1:503" x14ac:dyDescent="0.3">
      <c r="A625" s="210"/>
      <c r="B625" s="215" t="s">
        <v>3398</v>
      </c>
      <c r="C625" t="s">
        <v>3603</v>
      </c>
      <c r="D625" t="s">
        <v>2960</v>
      </c>
      <c r="E625" t="s">
        <v>2958</v>
      </c>
      <c r="F625" s="1" t="e">
        <f t="shared" si="9"/>
        <v>#REF!</v>
      </c>
      <c r="H625" s="4"/>
    </row>
    <row r="626" spans="1:503" x14ac:dyDescent="0.3">
      <c r="A626" s="210"/>
      <c r="B626" s="215"/>
      <c r="C626" t="s">
        <v>3604</v>
      </c>
      <c r="D626" t="s">
        <v>2962</v>
      </c>
      <c r="E626" t="s">
        <v>2958</v>
      </c>
      <c r="F626" s="1" t="e">
        <f t="shared" si="9"/>
        <v>#REF!</v>
      </c>
      <c r="H626" s="4"/>
    </row>
    <row r="627" spans="1:503" x14ac:dyDescent="0.3">
      <c r="A627" s="210"/>
      <c r="B627" s="215"/>
      <c r="C627" t="s">
        <v>3605</v>
      </c>
      <c r="D627" t="s">
        <v>3414</v>
      </c>
      <c r="E627" t="s">
        <v>1</v>
      </c>
      <c r="F627" s="1" t="e">
        <f t="shared" si="9"/>
        <v>#REF!</v>
      </c>
      <c r="H627" s="4"/>
      <c r="SI627" s="1">
        <v>1</v>
      </c>
    </row>
    <row r="628" spans="1:503" x14ac:dyDescent="0.3">
      <c r="A628" s="210"/>
      <c r="B628" s="215"/>
      <c r="C628" t="s">
        <v>3606</v>
      </c>
      <c r="D628" t="s">
        <v>3157</v>
      </c>
      <c r="E628" t="s">
        <v>3158</v>
      </c>
      <c r="F628" s="1" t="e">
        <f t="shared" si="9"/>
        <v>#REF!</v>
      </c>
      <c r="H628" s="4"/>
    </row>
    <row r="629" spans="1:503" x14ac:dyDescent="0.3">
      <c r="A629" s="211"/>
      <c r="B629" s="215"/>
      <c r="C629" t="s">
        <v>3607</v>
      </c>
      <c r="D629" t="s">
        <v>718</v>
      </c>
      <c r="E629" t="s">
        <v>70</v>
      </c>
      <c r="F629" s="1" t="e">
        <f t="shared" si="9"/>
        <v>#REF!</v>
      </c>
      <c r="H629" s="4"/>
    </row>
    <row r="630" spans="1:503" x14ac:dyDescent="0.3">
      <c r="A630" s="209" t="s">
        <v>3608</v>
      </c>
      <c r="B630" s="215" t="s">
        <v>3609</v>
      </c>
      <c r="C630" t="s">
        <v>3610</v>
      </c>
      <c r="D630" t="s">
        <v>2957</v>
      </c>
      <c r="E630" t="s">
        <v>2958</v>
      </c>
      <c r="F630" s="1" t="e">
        <f t="shared" si="9"/>
        <v>#REF!</v>
      </c>
      <c r="H630" s="4"/>
    </row>
    <row r="631" spans="1:503" x14ac:dyDescent="0.3">
      <c r="A631" s="210"/>
      <c r="B631" s="215"/>
      <c r="C631" t="s">
        <v>3611</v>
      </c>
      <c r="D631" t="s">
        <v>2960</v>
      </c>
      <c r="E631" t="s">
        <v>2958</v>
      </c>
      <c r="F631" s="1" t="e">
        <f t="shared" si="9"/>
        <v>#REF!</v>
      </c>
      <c r="H631" s="4"/>
    </row>
    <row r="632" spans="1:503" x14ac:dyDescent="0.3">
      <c r="A632" s="210"/>
      <c r="B632" s="215"/>
      <c r="C632" t="s">
        <v>3612</v>
      </c>
      <c r="D632" t="s">
        <v>2962</v>
      </c>
      <c r="E632" t="s">
        <v>2958</v>
      </c>
      <c r="F632" s="1" t="e">
        <f t="shared" si="9"/>
        <v>#REF!</v>
      </c>
      <c r="H632" s="4"/>
    </row>
    <row r="633" spans="1:503" x14ac:dyDescent="0.3">
      <c r="A633" s="210"/>
      <c r="B633" s="215"/>
      <c r="C633" t="s">
        <v>3613</v>
      </c>
      <c r="D633" t="s">
        <v>2964</v>
      </c>
      <c r="E633" t="s">
        <v>1</v>
      </c>
      <c r="F633" s="1" t="e">
        <f t="shared" si="9"/>
        <v>#REF!</v>
      </c>
      <c r="H633" s="4"/>
      <c r="O633" s="1">
        <v>1</v>
      </c>
    </row>
    <row r="634" spans="1:503" x14ac:dyDescent="0.3">
      <c r="A634" s="210"/>
      <c r="B634" s="215"/>
      <c r="C634" t="s">
        <v>3614</v>
      </c>
      <c r="D634" t="s">
        <v>2966</v>
      </c>
      <c r="E634" t="s">
        <v>2958</v>
      </c>
      <c r="F634" s="1" t="e">
        <f t="shared" si="9"/>
        <v>#REF!</v>
      </c>
      <c r="H634" s="4"/>
    </row>
    <row r="635" spans="1:503" x14ac:dyDescent="0.3">
      <c r="A635" s="210"/>
      <c r="B635" s="215"/>
      <c r="C635" t="s">
        <v>3615</v>
      </c>
      <c r="D635" t="s">
        <v>2968</v>
      </c>
      <c r="E635" t="s">
        <v>2958</v>
      </c>
      <c r="F635" s="1" t="e">
        <f t="shared" si="9"/>
        <v>#REF!</v>
      </c>
      <c r="H635" s="4"/>
    </row>
    <row r="636" spans="1:503" x14ac:dyDescent="0.3">
      <c r="A636" s="210"/>
      <c r="B636" s="215"/>
      <c r="C636" t="s">
        <v>3616</v>
      </c>
      <c r="D636" t="s">
        <v>2970</v>
      </c>
      <c r="E636" t="s">
        <v>2958</v>
      </c>
      <c r="F636" s="1" t="e">
        <f t="shared" si="9"/>
        <v>#REF!</v>
      </c>
      <c r="H636" s="4"/>
    </row>
    <row r="637" spans="1:503" x14ac:dyDescent="0.3">
      <c r="A637" s="210"/>
      <c r="B637" s="215"/>
      <c r="C637" t="s">
        <v>3617</v>
      </c>
      <c r="D637" t="s">
        <v>2972</v>
      </c>
      <c r="E637" t="s">
        <v>2958</v>
      </c>
      <c r="F637" s="1" t="e">
        <f t="shared" si="9"/>
        <v>#REF!</v>
      </c>
      <c r="H637" s="4"/>
    </row>
    <row r="638" spans="1:503" x14ac:dyDescent="0.3">
      <c r="A638" s="210"/>
      <c r="B638" s="215"/>
      <c r="C638" t="s">
        <v>3618</v>
      </c>
      <c r="D638" t="s">
        <v>2974</v>
      </c>
      <c r="E638" t="s">
        <v>2958</v>
      </c>
      <c r="F638" s="1" t="e">
        <f t="shared" si="9"/>
        <v>#REF!</v>
      </c>
      <c r="H638" s="4"/>
    </row>
    <row r="639" spans="1:503" x14ac:dyDescent="0.3">
      <c r="A639" s="210"/>
      <c r="B639" s="215"/>
      <c r="C639" t="s">
        <v>3619</v>
      </c>
      <c r="D639" t="s">
        <v>2976</v>
      </c>
      <c r="E639" t="s">
        <v>2958</v>
      </c>
      <c r="F639" s="1" t="e">
        <f t="shared" si="9"/>
        <v>#REF!</v>
      </c>
      <c r="H639" s="4"/>
    </row>
    <row r="640" spans="1:503" x14ac:dyDescent="0.3">
      <c r="A640" s="210"/>
      <c r="B640" s="215"/>
      <c r="C640" t="s">
        <v>3620</v>
      </c>
      <c r="D640" t="s">
        <v>2978</v>
      </c>
      <c r="E640" t="s">
        <v>2958</v>
      </c>
      <c r="F640" s="1" t="e">
        <f t="shared" si="9"/>
        <v>#REF!</v>
      </c>
      <c r="H640" s="4"/>
    </row>
    <row r="641" spans="1:637" x14ac:dyDescent="0.3">
      <c r="A641" s="210"/>
      <c r="B641" s="215"/>
      <c r="C641" t="s">
        <v>3621</v>
      </c>
      <c r="D641" t="s">
        <v>2980</v>
      </c>
      <c r="E641" t="s">
        <v>2958</v>
      </c>
      <c r="F641" s="1" t="e">
        <f t="shared" si="9"/>
        <v>#REF!</v>
      </c>
      <c r="H641" s="4"/>
    </row>
    <row r="642" spans="1:637" x14ac:dyDescent="0.3">
      <c r="A642" s="210"/>
      <c r="B642" s="215"/>
      <c r="C642" t="s">
        <v>3622</v>
      </c>
      <c r="D642" t="s">
        <v>2982</v>
      </c>
      <c r="E642" t="s">
        <v>2958</v>
      </c>
      <c r="F642" s="1" t="e">
        <f t="shared" si="9"/>
        <v>#REF!</v>
      </c>
      <c r="H642" s="4"/>
    </row>
    <row r="643" spans="1:637" x14ac:dyDescent="0.3">
      <c r="A643" s="210"/>
      <c r="B643" s="215"/>
      <c r="C643" t="s">
        <v>3623</v>
      </c>
      <c r="D643" t="s">
        <v>2984</v>
      </c>
      <c r="E643" t="s">
        <v>2958</v>
      </c>
      <c r="F643" s="1" t="e">
        <f t="shared" si="9"/>
        <v>#REF!</v>
      </c>
      <c r="H643" s="4"/>
    </row>
    <row r="644" spans="1:637" x14ac:dyDescent="0.3">
      <c r="A644" s="210"/>
      <c r="B644" s="215"/>
      <c r="C644" t="s">
        <v>3624</v>
      </c>
      <c r="D644" t="s">
        <v>2986</v>
      </c>
      <c r="E644" t="s">
        <v>2958</v>
      </c>
      <c r="F644" s="1" t="e">
        <f t="shared" si="9"/>
        <v>#REF!</v>
      </c>
      <c r="H644" s="4"/>
    </row>
    <row r="645" spans="1:637" x14ac:dyDescent="0.3">
      <c r="A645" s="210"/>
      <c r="B645" s="215"/>
      <c r="C645" t="s">
        <v>3625</v>
      </c>
      <c r="D645" t="s">
        <v>2988</v>
      </c>
      <c r="E645" t="s">
        <v>2958</v>
      </c>
      <c r="F645" s="1" t="e">
        <f t="shared" ref="F645:F708" si="10">SUMPRODUCT(G$4:ZY$4, G645:ZY645)</f>
        <v>#REF!</v>
      </c>
      <c r="H645" s="4"/>
    </row>
    <row r="646" spans="1:637" x14ac:dyDescent="0.3">
      <c r="A646" s="210"/>
      <c r="B646" s="215"/>
      <c r="C646" t="s">
        <v>3626</v>
      </c>
      <c r="D646" t="s">
        <v>3157</v>
      </c>
      <c r="E646" t="s">
        <v>3158</v>
      </c>
      <c r="F646" s="1" t="e">
        <f t="shared" si="10"/>
        <v>#REF!</v>
      </c>
      <c r="H646" s="4"/>
      <c r="AZ646" s="1">
        <v>2.6315789473684212E-5</v>
      </c>
    </row>
    <row r="647" spans="1:637" x14ac:dyDescent="0.3">
      <c r="A647" s="210"/>
      <c r="B647" s="215"/>
      <c r="C647" t="s">
        <v>3627</v>
      </c>
      <c r="D647" t="s">
        <v>718</v>
      </c>
      <c r="E647" t="s">
        <v>70</v>
      </c>
      <c r="F647" s="1" t="e">
        <f t="shared" si="10"/>
        <v>#REF!</v>
      </c>
      <c r="H647" s="4"/>
      <c r="XM647" s="1">
        <v>1</v>
      </c>
    </row>
    <row r="648" spans="1:637" x14ac:dyDescent="0.3">
      <c r="A648" s="210"/>
      <c r="B648" s="215"/>
      <c r="C648" t="s">
        <v>3628</v>
      </c>
      <c r="D648" t="s">
        <v>733</v>
      </c>
      <c r="E648" t="s">
        <v>3158</v>
      </c>
      <c r="F648" s="1" t="e">
        <f t="shared" si="10"/>
        <v>#REF!</v>
      </c>
      <c r="H648" s="4"/>
    </row>
    <row r="649" spans="1:637" x14ac:dyDescent="0.3">
      <c r="A649" s="210"/>
      <c r="B649" s="215" t="s">
        <v>3629</v>
      </c>
      <c r="C649" t="s">
        <v>3630</v>
      </c>
      <c r="D649" t="s">
        <v>2957</v>
      </c>
      <c r="E649" t="s">
        <v>2958</v>
      </c>
      <c r="F649" s="1" t="e">
        <f t="shared" si="10"/>
        <v>#REF!</v>
      </c>
      <c r="H649" s="4"/>
    </row>
    <row r="650" spans="1:637" x14ac:dyDescent="0.3">
      <c r="A650" s="210"/>
      <c r="B650" s="215"/>
      <c r="C650" t="s">
        <v>3631</v>
      </c>
      <c r="D650" t="s">
        <v>2960</v>
      </c>
      <c r="E650" t="s">
        <v>2958</v>
      </c>
      <c r="F650" s="1" t="e">
        <f t="shared" si="10"/>
        <v>#REF!</v>
      </c>
      <c r="H650" s="4"/>
    </row>
    <row r="651" spans="1:637" x14ac:dyDescent="0.3">
      <c r="A651" s="210"/>
      <c r="B651" s="215"/>
      <c r="C651" t="s">
        <v>3632</v>
      </c>
      <c r="D651" t="s">
        <v>2962</v>
      </c>
      <c r="E651" t="s">
        <v>2958</v>
      </c>
      <c r="F651" s="1" t="e">
        <f t="shared" si="10"/>
        <v>#REF!</v>
      </c>
      <c r="H651" s="4"/>
    </row>
    <row r="652" spans="1:637" x14ac:dyDescent="0.3">
      <c r="A652" s="210"/>
      <c r="B652" s="215"/>
      <c r="C652" t="s">
        <v>3633</v>
      </c>
      <c r="D652" t="s">
        <v>2964</v>
      </c>
      <c r="E652" t="s">
        <v>1</v>
      </c>
      <c r="F652" s="1" t="e">
        <f t="shared" si="10"/>
        <v>#REF!</v>
      </c>
      <c r="H652" s="4"/>
      <c r="O652" s="1">
        <v>1</v>
      </c>
    </row>
    <row r="653" spans="1:637" x14ac:dyDescent="0.3">
      <c r="A653" s="210"/>
      <c r="B653" s="215"/>
      <c r="C653" t="s">
        <v>3634</v>
      </c>
      <c r="D653" t="s">
        <v>2966</v>
      </c>
      <c r="E653" t="s">
        <v>2958</v>
      </c>
      <c r="F653" s="1" t="e">
        <f t="shared" si="10"/>
        <v>#REF!</v>
      </c>
      <c r="H653" s="4"/>
    </row>
    <row r="654" spans="1:637" x14ac:dyDescent="0.3">
      <c r="A654" s="210"/>
      <c r="B654" s="215"/>
      <c r="C654" t="s">
        <v>3635</v>
      </c>
      <c r="D654" t="s">
        <v>2968</v>
      </c>
      <c r="E654" t="s">
        <v>2958</v>
      </c>
      <c r="F654" s="1" t="e">
        <f t="shared" si="10"/>
        <v>#REF!</v>
      </c>
      <c r="H654" s="4"/>
    </row>
    <row r="655" spans="1:637" x14ac:dyDescent="0.3">
      <c r="A655" s="210"/>
      <c r="B655" s="215"/>
      <c r="C655" t="s">
        <v>3636</v>
      </c>
      <c r="D655" t="s">
        <v>2970</v>
      </c>
      <c r="E655" t="s">
        <v>2958</v>
      </c>
      <c r="F655" s="1" t="e">
        <f t="shared" si="10"/>
        <v>#REF!</v>
      </c>
      <c r="H655" s="4"/>
    </row>
    <row r="656" spans="1:637" x14ac:dyDescent="0.3">
      <c r="A656" s="210"/>
      <c r="B656" s="215"/>
      <c r="C656" t="s">
        <v>3637</v>
      </c>
      <c r="D656" t="s">
        <v>2972</v>
      </c>
      <c r="E656" t="s">
        <v>2958</v>
      </c>
      <c r="F656" s="1" t="e">
        <f t="shared" si="10"/>
        <v>#REF!</v>
      </c>
      <c r="H656" s="4"/>
    </row>
    <row r="657" spans="1:637" x14ac:dyDescent="0.3">
      <c r="A657" s="210"/>
      <c r="B657" s="215"/>
      <c r="C657" t="s">
        <v>3638</v>
      </c>
      <c r="D657" t="s">
        <v>2974</v>
      </c>
      <c r="E657" t="s">
        <v>2958</v>
      </c>
      <c r="F657" s="1" t="e">
        <f t="shared" si="10"/>
        <v>#REF!</v>
      </c>
      <c r="H657" s="4"/>
    </row>
    <row r="658" spans="1:637" x14ac:dyDescent="0.3">
      <c r="A658" s="210"/>
      <c r="B658" s="215"/>
      <c r="C658" t="s">
        <v>3639</v>
      </c>
      <c r="D658" t="s">
        <v>2976</v>
      </c>
      <c r="E658" t="s">
        <v>2958</v>
      </c>
      <c r="F658" s="1" t="e">
        <f t="shared" si="10"/>
        <v>#REF!</v>
      </c>
      <c r="H658" s="4"/>
    </row>
    <row r="659" spans="1:637" x14ac:dyDescent="0.3">
      <c r="A659" s="210"/>
      <c r="B659" s="215"/>
      <c r="C659" t="s">
        <v>3640</v>
      </c>
      <c r="D659" t="s">
        <v>2978</v>
      </c>
      <c r="E659" t="s">
        <v>2958</v>
      </c>
      <c r="F659" s="1" t="e">
        <f t="shared" si="10"/>
        <v>#REF!</v>
      </c>
      <c r="H659" s="4"/>
    </row>
    <row r="660" spans="1:637" x14ac:dyDescent="0.3">
      <c r="A660" s="210"/>
      <c r="B660" s="215"/>
      <c r="C660" t="s">
        <v>3641</v>
      </c>
      <c r="D660" t="s">
        <v>2980</v>
      </c>
      <c r="E660" t="s">
        <v>2958</v>
      </c>
      <c r="F660" s="1" t="e">
        <f t="shared" si="10"/>
        <v>#REF!</v>
      </c>
      <c r="H660" s="4"/>
    </row>
    <row r="661" spans="1:637" x14ac:dyDescent="0.3">
      <c r="A661" s="210"/>
      <c r="B661" s="215"/>
      <c r="C661" t="s">
        <v>3642</v>
      </c>
      <c r="D661" t="s">
        <v>2982</v>
      </c>
      <c r="E661" t="s">
        <v>2958</v>
      </c>
      <c r="F661" s="1" t="e">
        <f t="shared" si="10"/>
        <v>#REF!</v>
      </c>
      <c r="H661" s="4"/>
    </row>
    <row r="662" spans="1:637" x14ac:dyDescent="0.3">
      <c r="A662" s="210"/>
      <c r="B662" s="215"/>
      <c r="C662" t="s">
        <v>3643</v>
      </c>
      <c r="D662" t="s">
        <v>2984</v>
      </c>
      <c r="E662" t="s">
        <v>2958</v>
      </c>
      <c r="F662" s="1" t="e">
        <f t="shared" si="10"/>
        <v>#REF!</v>
      </c>
      <c r="H662" s="4"/>
    </row>
    <row r="663" spans="1:637" x14ac:dyDescent="0.3">
      <c r="A663" s="210"/>
      <c r="B663" s="215"/>
      <c r="C663" t="s">
        <v>3644</v>
      </c>
      <c r="D663" t="s">
        <v>2986</v>
      </c>
      <c r="E663" t="s">
        <v>2958</v>
      </c>
      <c r="F663" s="1" t="e">
        <f t="shared" si="10"/>
        <v>#REF!</v>
      </c>
      <c r="H663" s="4"/>
    </row>
    <row r="664" spans="1:637" x14ac:dyDescent="0.3">
      <c r="A664" s="210"/>
      <c r="B664" s="215"/>
      <c r="C664" t="s">
        <v>3645</v>
      </c>
      <c r="D664" t="s">
        <v>2988</v>
      </c>
      <c r="E664" t="s">
        <v>2958</v>
      </c>
      <c r="F664" s="1" t="e">
        <f t="shared" si="10"/>
        <v>#REF!</v>
      </c>
      <c r="H664" s="4"/>
    </row>
    <row r="665" spans="1:637" x14ac:dyDescent="0.3">
      <c r="A665" s="210"/>
      <c r="B665" s="215"/>
      <c r="C665" t="s">
        <v>3646</v>
      </c>
      <c r="D665" t="s">
        <v>3157</v>
      </c>
      <c r="E665" t="s">
        <v>3158</v>
      </c>
      <c r="F665" s="1" t="e">
        <f t="shared" si="10"/>
        <v>#REF!</v>
      </c>
      <c r="H665" s="4"/>
      <c r="AZ665" s="1">
        <v>2.6315789473684212E-5</v>
      </c>
    </row>
    <row r="666" spans="1:637" x14ac:dyDescent="0.3">
      <c r="A666" s="210"/>
      <c r="B666" s="215"/>
      <c r="C666" t="s">
        <v>3647</v>
      </c>
      <c r="D666" t="s">
        <v>718</v>
      </c>
      <c r="E666" t="s">
        <v>70</v>
      </c>
      <c r="F666" s="1" t="e">
        <f t="shared" si="10"/>
        <v>#REF!</v>
      </c>
      <c r="H666" s="4"/>
      <c r="XM666" s="1">
        <v>1</v>
      </c>
    </row>
    <row r="667" spans="1:637" x14ac:dyDescent="0.3">
      <c r="A667" s="210"/>
      <c r="B667" s="215"/>
      <c r="C667" t="s">
        <v>3648</v>
      </c>
      <c r="D667" t="s">
        <v>733</v>
      </c>
      <c r="E667" t="s">
        <v>3158</v>
      </c>
      <c r="F667" s="1" t="e">
        <f t="shared" si="10"/>
        <v>#REF!</v>
      </c>
      <c r="H667" s="4"/>
    </row>
    <row r="668" spans="1:637" x14ac:dyDescent="0.3">
      <c r="A668" s="210"/>
      <c r="B668" s="215" t="s">
        <v>3649</v>
      </c>
      <c r="C668" t="s">
        <v>3650</v>
      </c>
      <c r="D668" t="s">
        <v>2957</v>
      </c>
      <c r="E668" t="s">
        <v>2958</v>
      </c>
      <c r="F668" s="1" t="e">
        <f t="shared" si="10"/>
        <v>#REF!</v>
      </c>
      <c r="AX668" s="1">
        <v>0.33</v>
      </c>
    </row>
    <row r="669" spans="1:637" x14ac:dyDescent="0.3">
      <c r="A669" s="210"/>
      <c r="B669" s="215"/>
      <c r="C669" t="s">
        <v>3651</v>
      </c>
      <c r="D669" t="s">
        <v>2960</v>
      </c>
      <c r="E669" t="s">
        <v>2958</v>
      </c>
      <c r="F669" s="1" t="e">
        <f t="shared" si="10"/>
        <v>#REF!</v>
      </c>
      <c r="H669" s="4"/>
      <c r="AP669" s="1">
        <v>0.33</v>
      </c>
    </row>
    <row r="670" spans="1:637" x14ac:dyDescent="0.3">
      <c r="A670" s="210"/>
      <c r="B670" s="215"/>
      <c r="C670" t="s">
        <v>3652</v>
      </c>
      <c r="D670" t="s">
        <v>2962</v>
      </c>
      <c r="E670" t="s">
        <v>2958</v>
      </c>
      <c r="F670" s="1" t="e">
        <f t="shared" si="10"/>
        <v>#REF!</v>
      </c>
      <c r="H670" s="4"/>
      <c r="AO670" s="1">
        <v>0.33</v>
      </c>
    </row>
    <row r="671" spans="1:637" x14ac:dyDescent="0.3">
      <c r="A671" s="210"/>
      <c r="B671" s="215"/>
      <c r="C671" t="s">
        <v>3653</v>
      </c>
      <c r="D671" t="s">
        <v>2964</v>
      </c>
      <c r="E671" t="s">
        <v>1</v>
      </c>
      <c r="F671" s="1" t="e">
        <f t="shared" si="10"/>
        <v>#REF!</v>
      </c>
      <c r="P671" s="1">
        <v>0.33</v>
      </c>
    </row>
    <row r="672" spans="1:637" x14ac:dyDescent="0.3">
      <c r="A672" s="210"/>
      <c r="B672" s="215"/>
      <c r="C672" t="s">
        <v>3654</v>
      </c>
      <c r="D672" t="s">
        <v>2966</v>
      </c>
      <c r="E672" t="s">
        <v>2958</v>
      </c>
      <c r="F672" s="1" t="e">
        <f t="shared" si="10"/>
        <v>#REF!</v>
      </c>
      <c r="Z672" s="1">
        <v>0.33</v>
      </c>
    </row>
    <row r="673" spans="1:637" x14ac:dyDescent="0.3">
      <c r="A673" s="210"/>
      <c r="B673" s="215"/>
      <c r="C673" t="s">
        <v>3655</v>
      </c>
      <c r="D673" t="s">
        <v>2968</v>
      </c>
      <c r="E673" t="s">
        <v>2958</v>
      </c>
      <c r="F673" s="1" t="e">
        <f t="shared" si="10"/>
        <v>#REF!</v>
      </c>
      <c r="H673" s="4"/>
      <c r="T673" s="1">
        <v>0.33</v>
      </c>
    </row>
    <row r="674" spans="1:637" x14ac:dyDescent="0.3">
      <c r="A674" s="210"/>
      <c r="B674" s="215"/>
      <c r="C674" t="s">
        <v>3656</v>
      </c>
      <c r="D674" t="s">
        <v>2970</v>
      </c>
      <c r="E674" t="s">
        <v>2958</v>
      </c>
      <c r="F674" s="1" t="e">
        <f t="shared" si="10"/>
        <v>#REF!</v>
      </c>
      <c r="H674" s="4"/>
    </row>
    <row r="675" spans="1:637" x14ac:dyDescent="0.3">
      <c r="A675" s="210"/>
      <c r="B675" s="215"/>
      <c r="C675" t="s">
        <v>3657</v>
      </c>
      <c r="D675" t="s">
        <v>2972</v>
      </c>
      <c r="E675" t="s">
        <v>2958</v>
      </c>
      <c r="F675" s="1" t="e">
        <f t="shared" si="10"/>
        <v>#REF!</v>
      </c>
      <c r="H675" s="4"/>
    </row>
    <row r="676" spans="1:637" x14ac:dyDescent="0.3">
      <c r="A676" s="210"/>
      <c r="B676" s="215"/>
      <c r="C676" t="s">
        <v>3658</v>
      </c>
      <c r="D676" t="s">
        <v>2974</v>
      </c>
      <c r="E676" t="s">
        <v>2958</v>
      </c>
      <c r="F676" s="1" t="e">
        <f t="shared" si="10"/>
        <v>#REF!</v>
      </c>
      <c r="H676" s="4"/>
      <c r="AJ676" s="1">
        <v>0.33</v>
      </c>
    </row>
    <row r="677" spans="1:637" x14ac:dyDescent="0.3">
      <c r="A677" s="210"/>
      <c r="B677" s="215"/>
      <c r="C677" t="s">
        <v>3659</v>
      </c>
      <c r="D677" t="s">
        <v>2976</v>
      </c>
      <c r="E677" t="s">
        <v>2958</v>
      </c>
      <c r="F677" s="1" t="e">
        <f t="shared" si="10"/>
        <v>#REF!</v>
      </c>
      <c r="H677" s="4"/>
      <c r="AJ677" s="1">
        <v>0.33</v>
      </c>
    </row>
    <row r="678" spans="1:637" x14ac:dyDescent="0.3">
      <c r="A678" s="210"/>
      <c r="B678" s="215"/>
      <c r="C678" t="s">
        <v>3660</v>
      </c>
      <c r="D678" t="s">
        <v>2978</v>
      </c>
      <c r="E678" t="s">
        <v>2958</v>
      </c>
      <c r="F678" s="1" t="e">
        <f t="shared" si="10"/>
        <v>#REF!</v>
      </c>
      <c r="H678" s="4"/>
      <c r="AP678" s="1">
        <v>0.33</v>
      </c>
    </row>
    <row r="679" spans="1:637" x14ac:dyDescent="0.3">
      <c r="A679" s="210"/>
      <c r="B679" s="215"/>
      <c r="C679" t="s">
        <v>3661</v>
      </c>
      <c r="D679" t="s">
        <v>2980</v>
      </c>
      <c r="E679" t="s">
        <v>2958</v>
      </c>
      <c r="F679" s="1" t="e">
        <f t="shared" si="10"/>
        <v>#REF!</v>
      </c>
      <c r="H679" s="4"/>
    </row>
    <row r="680" spans="1:637" x14ac:dyDescent="0.3">
      <c r="A680" s="210"/>
      <c r="B680" s="215"/>
      <c r="C680" t="s">
        <v>3662</v>
      </c>
      <c r="D680" t="s">
        <v>2982</v>
      </c>
      <c r="E680" t="s">
        <v>2958</v>
      </c>
      <c r="F680" s="1" t="e">
        <f t="shared" si="10"/>
        <v>#REF!</v>
      </c>
      <c r="H680" s="4"/>
    </row>
    <row r="681" spans="1:637" x14ac:dyDescent="0.3">
      <c r="A681" s="210"/>
      <c r="B681" s="215"/>
      <c r="C681" t="s">
        <v>3663</v>
      </c>
      <c r="D681" t="s">
        <v>2984</v>
      </c>
      <c r="E681" t="s">
        <v>2958</v>
      </c>
      <c r="F681" s="1" t="e">
        <f t="shared" si="10"/>
        <v>#REF!</v>
      </c>
      <c r="H681" s="4"/>
    </row>
    <row r="682" spans="1:637" x14ac:dyDescent="0.3">
      <c r="A682" s="210"/>
      <c r="B682" s="215"/>
      <c r="C682" t="s">
        <v>3664</v>
      </c>
      <c r="D682" t="s">
        <v>2986</v>
      </c>
      <c r="E682" t="s">
        <v>2958</v>
      </c>
      <c r="F682" s="1" t="e">
        <f t="shared" si="10"/>
        <v>#REF!</v>
      </c>
      <c r="H682" s="4"/>
      <c r="Z682" s="1">
        <v>0.33</v>
      </c>
    </row>
    <row r="683" spans="1:637" x14ac:dyDescent="0.3">
      <c r="A683" s="210"/>
      <c r="B683" s="215"/>
      <c r="C683" t="s">
        <v>3665</v>
      </c>
      <c r="D683" t="s">
        <v>2988</v>
      </c>
      <c r="E683" t="s">
        <v>2958</v>
      </c>
      <c r="F683" s="1" t="e">
        <f t="shared" si="10"/>
        <v>#REF!</v>
      </c>
      <c r="H683" s="4"/>
    </row>
    <row r="684" spans="1:637" x14ac:dyDescent="0.3">
      <c r="A684" s="210"/>
      <c r="B684" s="215"/>
      <c r="C684" t="s">
        <v>3666</v>
      </c>
      <c r="D684" t="s">
        <v>3157</v>
      </c>
      <c r="E684" t="s">
        <v>3158</v>
      </c>
      <c r="F684" s="1" t="e">
        <f t="shared" si="10"/>
        <v>#REF!</v>
      </c>
      <c r="H684" s="4"/>
      <c r="AZ684" s="1">
        <v>2.6315789473684212E-5</v>
      </c>
    </row>
    <row r="685" spans="1:637" x14ac:dyDescent="0.3">
      <c r="A685" s="210"/>
      <c r="B685" s="215"/>
      <c r="C685" t="s">
        <v>3667</v>
      </c>
      <c r="D685" t="s">
        <v>718</v>
      </c>
      <c r="E685" t="s">
        <v>70</v>
      </c>
      <c r="F685" s="1" t="e">
        <f t="shared" si="10"/>
        <v>#REF!</v>
      </c>
      <c r="H685" s="4"/>
      <c r="XM685" s="1">
        <v>1</v>
      </c>
    </row>
    <row r="686" spans="1:637" x14ac:dyDescent="0.3">
      <c r="A686" s="210"/>
      <c r="B686" s="215"/>
      <c r="C686" t="s">
        <v>3668</v>
      </c>
      <c r="D686" t="s">
        <v>733</v>
      </c>
      <c r="E686" t="s">
        <v>3158</v>
      </c>
      <c r="F686" s="1" t="e">
        <f t="shared" si="10"/>
        <v>#REF!</v>
      </c>
      <c r="H686" s="4"/>
    </row>
    <row r="687" spans="1:637" x14ac:dyDescent="0.3">
      <c r="A687" s="210"/>
      <c r="B687" s="215" t="s">
        <v>3669</v>
      </c>
      <c r="C687" t="s">
        <v>3670</v>
      </c>
      <c r="D687" t="s">
        <v>2957</v>
      </c>
      <c r="E687" t="s">
        <v>2958</v>
      </c>
      <c r="F687" s="1" t="e">
        <f t="shared" si="10"/>
        <v>#REF!</v>
      </c>
      <c r="AX687" s="1">
        <v>0.5</v>
      </c>
    </row>
    <row r="688" spans="1:637" x14ac:dyDescent="0.3">
      <c r="A688" s="210"/>
      <c r="B688" s="215"/>
      <c r="C688" t="s">
        <v>3671</v>
      </c>
      <c r="D688" t="s">
        <v>2960</v>
      </c>
      <c r="E688" t="s">
        <v>2958</v>
      </c>
      <c r="F688" s="1" t="e">
        <f t="shared" si="10"/>
        <v>#REF!</v>
      </c>
      <c r="H688" s="4"/>
      <c r="AP688" s="1">
        <v>0.5</v>
      </c>
    </row>
    <row r="689" spans="1:637" x14ac:dyDescent="0.3">
      <c r="A689" s="210"/>
      <c r="B689" s="215"/>
      <c r="C689" t="s">
        <v>3672</v>
      </c>
      <c r="D689" t="s">
        <v>2962</v>
      </c>
      <c r="E689" t="s">
        <v>2958</v>
      </c>
      <c r="F689" s="1" t="e">
        <f t="shared" si="10"/>
        <v>#REF!</v>
      </c>
      <c r="H689" s="4"/>
      <c r="AO689" s="1">
        <v>0.5</v>
      </c>
    </row>
    <row r="690" spans="1:637" x14ac:dyDescent="0.3">
      <c r="A690" s="210"/>
      <c r="B690" s="215"/>
      <c r="C690" t="s">
        <v>3673</v>
      </c>
      <c r="D690" t="s">
        <v>2964</v>
      </c>
      <c r="E690" t="s">
        <v>1</v>
      </c>
      <c r="F690" s="1" t="e">
        <f t="shared" si="10"/>
        <v>#REF!</v>
      </c>
      <c r="P690" s="1">
        <v>0.5</v>
      </c>
    </row>
    <row r="691" spans="1:637" x14ac:dyDescent="0.3">
      <c r="A691" s="210"/>
      <c r="B691" s="215"/>
      <c r="C691" t="s">
        <v>3674</v>
      </c>
      <c r="D691" t="s">
        <v>2966</v>
      </c>
      <c r="E691" t="s">
        <v>2958</v>
      </c>
      <c r="F691" s="1" t="e">
        <f t="shared" si="10"/>
        <v>#REF!</v>
      </c>
      <c r="Z691" s="1">
        <v>0.5</v>
      </c>
    </row>
    <row r="692" spans="1:637" x14ac:dyDescent="0.3">
      <c r="A692" s="210"/>
      <c r="B692" s="215"/>
      <c r="C692" t="s">
        <v>3675</v>
      </c>
      <c r="D692" t="s">
        <v>2968</v>
      </c>
      <c r="E692" t="s">
        <v>2958</v>
      </c>
      <c r="F692" s="1" t="e">
        <f t="shared" si="10"/>
        <v>#REF!</v>
      </c>
      <c r="H692" s="4"/>
      <c r="T692" s="1">
        <v>0.5</v>
      </c>
    </row>
    <row r="693" spans="1:637" x14ac:dyDescent="0.3">
      <c r="A693" s="210"/>
      <c r="B693" s="215"/>
      <c r="C693" t="s">
        <v>3676</v>
      </c>
      <c r="D693" t="s">
        <v>2970</v>
      </c>
      <c r="E693" t="s">
        <v>2958</v>
      </c>
      <c r="F693" s="1" t="e">
        <f t="shared" si="10"/>
        <v>#REF!</v>
      </c>
      <c r="H693" s="4"/>
    </row>
    <row r="694" spans="1:637" x14ac:dyDescent="0.3">
      <c r="A694" s="210"/>
      <c r="B694" s="215"/>
      <c r="C694" t="s">
        <v>3677</v>
      </c>
      <c r="D694" t="s">
        <v>2972</v>
      </c>
      <c r="E694" t="s">
        <v>2958</v>
      </c>
      <c r="F694" s="1" t="e">
        <f t="shared" si="10"/>
        <v>#REF!</v>
      </c>
      <c r="H694" s="4"/>
    </row>
    <row r="695" spans="1:637" x14ac:dyDescent="0.3">
      <c r="A695" s="210"/>
      <c r="B695" s="215"/>
      <c r="C695" t="s">
        <v>3678</v>
      </c>
      <c r="D695" t="s">
        <v>2974</v>
      </c>
      <c r="E695" t="s">
        <v>2958</v>
      </c>
      <c r="F695" s="1" t="e">
        <f t="shared" si="10"/>
        <v>#REF!</v>
      </c>
      <c r="H695" s="4"/>
      <c r="AJ695" s="1">
        <v>0.5</v>
      </c>
    </row>
    <row r="696" spans="1:637" x14ac:dyDescent="0.3">
      <c r="A696" s="210"/>
      <c r="B696" s="215"/>
      <c r="C696" t="s">
        <v>3679</v>
      </c>
      <c r="D696" t="s">
        <v>2976</v>
      </c>
      <c r="E696" t="s">
        <v>2958</v>
      </c>
      <c r="F696" s="1" t="e">
        <f t="shared" si="10"/>
        <v>#REF!</v>
      </c>
      <c r="H696" s="4"/>
      <c r="AJ696" s="1">
        <v>0.5</v>
      </c>
    </row>
    <row r="697" spans="1:637" x14ac:dyDescent="0.3">
      <c r="A697" s="210"/>
      <c r="B697" s="215"/>
      <c r="C697" t="s">
        <v>3680</v>
      </c>
      <c r="D697" t="s">
        <v>2978</v>
      </c>
      <c r="E697" t="s">
        <v>2958</v>
      </c>
      <c r="F697" s="1" t="e">
        <f t="shared" si="10"/>
        <v>#REF!</v>
      </c>
      <c r="H697" s="4"/>
      <c r="AP697" s="1">
        <v>0.5</v>
      </c>
    </row>
    <row r="698" spans="1:637" x14ac:dyDescent="0.3">
      <c r="A698" s="210"/>
      <c r="B698" s="215"/>
      <c r="C698" t="s">
        <v>3681</v>
      </c>
      <c r="D698" t="s">
        <v>2980</v>
      </c>
      <c r="E698" t="s">
        <v>2958</v>
      </c>
      <c r="F698" s="1" t="e">
        <f t="shared" si="10"/>
        <v>#REF!</v>
      </c>
      <c r="H698" s="4"/>
    </row>
    <row r="699" spans="1:637" x14ac:dyDescent="0.3">
      <c r="A699" s="210"/>
      <c r="B699" s="215"/>
      <c r="C699" t="s">
        <v>3682</v>
      </c>
      <c r="D699" t="s">
        <v>2982</v>
      </c>
      <c r="E699" t="s">
        <v>2958</v>
      </c>
      <c r="F699" s="1" t="e">
        <f t="shared" si="10"/>
        <v>#REF!</v>
      </c>
      <c r="H699" s="4"/>
    </row>
    <row r="700" spans="1:637" x14ac:dyDescent="0.3">
      <c r="A700" s="210"/>
      <c r="B700" s="215"/>
      <c r="C700" t="s">
        <v>3683</v>
      </c>
      <c r="D700" t="s">
        <v>2984</v>
      </c>
      <c r="E700" t="s">
        <v>2958</v>
      </c>
      <c r="F700" s="1" t="e">
        <f t="shared" si="10"/>
        <v>#REF!</v>
      </c>
      <c r="H700" s="4"/>
    </row>
    <row r="701" spans="1:637" x14ac:dyDescent="0.3">
      <c r="A701" s="210"/>
      <c r="B701" s="215"/>
      <c r="C701" t="s">
        <v>3684</v>
      </c>
      <c r="D701" t="s">
        <v>2986</v>
      </c>
      <c r="E701" t="s">
        <v>2958</v>
      </c>
      <c r="F701" s="1" t="e">
        <f t="shared" si="10"/>
        <v>#REF!</v>
      </c>
      <c r="H701" s="4"/>
      <c r="Z701" s="1">
        <v>0.5</v>
      </c>
    </row>
    <row r="702" spans="1:637" x14ac:dyDescent="0.3">
      <c r="A702" s="210"/>
      <c r="B702" s="215"/>
      <c r="C702" t="s">
        <v>3685</v>
      </c>
      <c r="D702" t="s">
        <v>2988</v>
      </c>
      <c r="E702" t="s">
        <v>2958</v>
      </c>
      <c r="F702" s="1" t="e">
        <f t="shared" si="10"/>
        <v>#REF!</v>
      </c>
      <c r="H702" s="4"/>
    </row>
    <row r="703" spans="1:637" x14ac:dyDescent="0.3">
      <c r="A703" s="210"/>
      <c r="B703" s="215"/>
      <c r="C703" t="s">
        <v>3686</v>
      </c>
      <c r="D703" t="s">
        <v>3157</v>
      </c>
      <c r="E703" t="s">
        <v>3158</v>
      </c>
      <c r="F703" s="1" t="e">
        <f t="shared" si="10"/>
        <v>#REF!</v>
      </c>
      <c r="H703" s="4"/>
      <c r="AZ703" s="1">
        <v>2.6315789473684212E-5</v>
      </c>
    </row>
    <row r="704" spans="1:637" x14ac:dyDescent="0.3">
      <c r="A704" s="210"/>
      <c r="B704" s="215"/>
      <c r="C704" t="s">
        <v>3687</v>
      </c>
      <c r="D704" t="s">
        <v>718</v>
      </c>
      <c r="E704" t="s">
        <v>70</v>
      </c>
      <c r="F704" s="1" t="e">
        <f t="shared" si="10"/>
        <v>#REF!</v>
      </c>
      <c r="H704" s="4"/>
      <c r="XM704" s="1">
        <v>1</v>
      </c>
    </row>
    <row r="705" spans="1:151" x14ac:dyDescent="0.3">
      <c r="A705" s="211"/>
      <c r="B705" s="215"/>
      <c r="C705" t="s">
        <v>3688</v>
      </c>
      <c r="D705" t="s">
        <v>733</v>
      </c>
      <c r="E705" t="s">
        <v>3158</v>
      </c>
      <c r="F705" s="1" t="e">
        <f t="shared" si="10"/>
        <v>#REF!</v>
      </c>
      <c r="H705" s="4"/>
    </row>
    <row r="706" spans="1:151" x14ac:dyDescent="0.3">
      <c r="A706" s="16" t="s">
        <v>3689</v>
      </c>
      <c r="B706" s="212" t="s">
        <v>3690</v>
      </c>
      <c r="C706" t="s">
        <v>3691</v>
      </c>
      <c r="D706" t="s">
        <v>3108</v>
      </c>
      <c r="E706" t="s">
        <v>2958</v>
      </c>
      <c r="F706" s="1" t="e">
        <f t="shared" si="10"/>
        <v>#REF!</v>
      </c>
    </row>
    <row r="707" spans="1:151" x14ac:dyDescent="0.3">
      <c r="A707" s="207" t="s">
        <v>313</v>
      </c>
      <c r="B707" s="212"/>
      <c r="C707" t="s">
        <v>3692</v>
      </c>
      <c r="D707" t="s">
        <v>3693</v>
      </c>
      <c r="E707" t="s">
        <v>2958</v>
      </c>
      <c r="F707" s="1" t="e">
        <f t="shared" si="10"/>
        <v>#REF!</v>
      </c>
    </row>
    <row r="708" spans="1:151" x14ac:dyDescent="0.3">
      <c r="A708" s="207"/>
      <c r="B708" s="212"/>
      <c r="C708" t="s">
        <v>3694</v>
      </c>
      <c r="D708" t="s">
        <v>814</v>
      </c>
      <c r="E708" t="s">
        <v>2958</v>
      </c>
      <c r="F708" s="1" t="e">
        <f t="shared" si="10"/>
        <v>#REF!</v>
      </c>
    </row>
    <row r="709" spans="1:151" x14ac:dyDescent="0.3">
      <c r="A709" s="207"/>
      <c r="B709" s="212"/>
      <c r="C709" t="s">
        <v>3695</v>
      </c>
      <c r="D709" t="s">
        <v>2968</v>
      </c>
      <c r="E709" t="s">
        <v>2958</v>
      </c>
      <c r="F709" s="1" t="e">
        <f t="shared" ref="F709:F772" si="11">SUMPRODUCT(G$4:ZY$4, G709:ZY709)</f>
        <v>#REF!</v>
      </c>
      <c r="T709" s="1">
        <v>1</v>
      </c>
    </row>
    <row r="710" spans="1:151" x14ac:dyDescent="0.3">
      <c r="A710" s="207"/>
      <c r="B710" s="212"/>
      <c r="C710" t="s">
        <v>3696</v>
      </c>
      <c r="D710" t="s">
        <v>3697</v>
      </c>
      <c r="E710" t="s">
        <v>3158</v>
      </c>
      <c r="F710" s="1" t="e">
        <f t="shared" si="11"/>
        <v>#REF!</v>
      </c>
    </row>
    <row r="711" spans="1:151" x14ac:dyDescent="0.3">
      <c r="A711" s="207"/>
      <c r="B711" s="212"/>
      <c r="C711" t="s">
        <v>3698</v>
      </c>
      <c r="D711" t="s">
        <v>175</v>
      </c>
      <c r="E711" t="s">
        <v>3158</v>
      </c>
      <c r="F711" s="1" t="e">
        <f t="shared" si="11"/>
        <v>#REF!</v>
      </c>
    </row>
    <row r="712" spans="1:151" x14ac:dyDescent="0.3">
      <c r="A712" s="207"/>
      <c r="B712" s="212"/>
      <c r="C712" t="s">
        <v>3699</v>
      </c>
      <c r="D712" s="13" t="s">
        <v>728</v>
      </c>
      <c r="E712" t="s">
        <v>3158</v>
      </c>
      <c r="F712" s="1" t="e">
        <f t="shared" si="11"/>
        <v>#REF!</v>
      </c>
      <c r="CW712" s="1">
        <v>2.2730000000000001E-5</v>
      </c>
    </row>
    <row r="713" spans="1:151" x14ac:dyDescent="0.3">
      <c r="A713" s="207"/>
      <c r="B713" s="212"/>
      <c r="C713" t="s">
        <v>3700</v>
      </c>
      <c r="D713" s="13" t="s">
        <v>3701</v>
      </c>
      <c r="E713" t="s">
        <v>3158</v>
      </c>
      <c r="F713" s="1" t="e">
        <f t="shared" si="11"/>
        <v>#REF!</v>
      </c>
      <c r="CV713" s="1">
        <v>1.7240000000000001E-5</v>
      </c>
    </row>
    <row r="714" spans="1:151" x14ac:dyDescent="0.3">
      <c r="A714" s="207"/>
      <c r="B714" s="212"/>
      <c r="C714" t="s">
        <v>3702</v>
      </c>
      <c r="D714" t="s">
        <v>717</v>
      </c>
      <c r="E714" t="s">
        <v>183</v>
      </c>
      <c r="F714" s="1" t="e">
        <f t="shared" si="11"/>
        <v>#REF!</v>
      </c>
      <c r="CT714" s="1">
        <v>1</v>
      </c>
    </row>
    <row r="715" spans="1:151" x14ac:dyDescent="0.3">
      <c r="A715" s="207"/>
      <c r="B715" s="212"/>
      <c r="C715" t="s">
        <v>3703</v>
      </c>
      <c r="D715" t="s">
        <v>3704</v>
      </c>
      <c r="E715" t="s">
        <v>2958</v>
      </c>
      <c r="F715" s="1" t="e">
        <f t="shared" si="11"/>
        <v>#REF!</v>
      </c>
    </row>
    <row r="716" spans="1:151" x14ac:dyDescent="0.3">
      <c r="A716" s="207"/>
      <c r="B716" s="212"/>
      <c r="C716" t="s">
        <v>3705</v>
      </c>
      <c r="D716" t="s">
        <v>3706</v>
      </c>
      <c r="E716" t="s">
        <v>183</v>
      </c>
      <c r="F716" s="1" t="e">
        <f t="shared" si="11"/>
        <v>#REF!</v>
      </c>
      <c r="BW716" s="1">
        <v>1</v>
      </c>
      <c r="BX716" s="1">
        <v>1</v>
      </c>
    </row>
    <row r="717" spans="1:151" x14ac:dyDescent="0.3">
      <c r="A717" s="207"/>
      <c r="B717" s="212"/>
      <c r="C717" t="s">
        <v>3707</v>
      </c>
      <c r="D717" t="s">
        <v>3708</v>
      </c>
      <c r="E717" t="s">
        <v>1</v>
      </c>
      <c r="F717" s="1" t="e">
        <f t="shared" si="11"/>
        <v>#REF!</v>
      </c>
      <c r="EU717" s="1">
        <v>0.28000000000000003</v>
      </c>
    </row>
    <row r="718" spans="1:151" x14ac:dyDescent="0.3">
      <c r="A718" s="207"/>
      <c r="B718" s="212"/>
      <c r="C718" t="s">
        <v>3709</v>
      </c>
      <c r="D718" t="s">
        <v>3710</v>
      </c>
      <c r="E718" t="s">
        <v>1</v>
      </c>
      <c r="F718" s="1" t="e">
        <f t="shared" si="11"/>
        <v>#REF!</v>
      </c>
      <c r="EU718" s="1">
        <v>0.28000000000000003</v>
      </c>
    </row>
    <row r="719" spans="1:151" x14ac:dyDescent="0.3">
      <c r="A719" s="207"/>
      <c r="B719" s="212"/>
      <c r="C719" t="s">
        <v>3711</v>
      </c>
      <c r="D719" t="s">
        <v>3712</v>
      </c>
      <c r="E719" t="s">
        <v>1</v>
      </c>
      <c r="F719" s="1" t="e">
        <f t="shared" si="11"/>
        <v>#REF!</v>
      </c>
      <c r="EU719" s="1">
        <v>0.28000000000000003</v>
      </c>
    </row>
    <row r="720" spans="1:151" x14ac:dyDescent="0.3">
      <c r="A720" s="207"/>
      <c r="B720" s="212"/>
      <c r="C720" t="s">
        <v>3713</v>
      </c>
      <c r="D720" t="s">
        <v>3708</v>
      </c>
      <c r="E720" t="s">
        <v>1</v>
      </c>
      <c r="F720" s="1" t="e">
        <f t="shared" si="11"/>
        <v>#REF!</v>
      </c>
      <c r="EU720" s="1">
        <v>0.28000000000000003</v>
      </c>
    </row>
    <row r="721" spans="1:491" x14ac:dyDescent="0.3">
      <c r="A721" s="207"/>
      <c r="B721" s="212"/>
      <c r="C721" t="s">
        <v>3714</v>
      </c>
      <c r="D721" t="s">
        <v>3710</v>
      </c>
      <c r="E721" t="s">
        <v>1</v>
      </c>
      <c r="F721" s="1" t="e">
        <f t="shared" si="11"/>
        <v>#REF!</v>
      </c>
      <c r="EU721" s="1">
        <v>0.28000000000000003</v>
      </c>
    </row>
    <row r="722" spans="1:491" x14ac:dyDescent="0.3">
      <c r="A722" s="207"/>
      <c r="B722" s="212"/>
      <c r="C722" t="s">
        <v>3715</v>
      </c>
      <c r="D722" t="s">
        <v>3712</v>
      </c>
      <c r="E722" t="s">
        <v>1</v>
      </c>
      <c r="F722" s="1" t="e">
        <f t="shared" si="11"/>
        <v>#REF!</v>
      </c>
      <c r="EU722" s="1">
        <v>0.28000000000000003</v>
      </c>
    </row>
    <row r="723" spans="1:491" x14ac:dyDescent="0.3">
      <c r="A723" s="207"/>
      <c r="B723" s="212"/>
      <c r="C723" t="s">
        <v>3716</v>
      </c>
      <c r="D723" s="3" t="s">
        <v>3717</v>
      </c>
      <c r="E723" t="s">
        <v>70</v>
      </c>
      <c r="F723" s="1" t="e">
        <f t="shared" si="11"/>
        <v>#REF!</v>
      </c>
      <c r="QZ723" s="1">
        <v>1</v>
      </c>
    </row>
    <row r="724" spans="1:491" x14ac:dyDescent="0.3">
      <c r="A724" s="207"/>
      <c r="B724" s="212"/>
      <c r="C724" t="s">
        <v>3718</v>
      </c>
      <c r="D724" t="s">
        <v>3719</v>
      </c>
      <c r="E724" t="s">
        <v>70</v>
      </c>
      <c r="F724" s="1" t="e">
        <f t="shared" si="11"/>
        <v>#REF!</v>
      </c>
    </row>
    <row r="725" spans="1:491" s="66" customFormat="1" x14ac:dyDescent="0.3">
      <c r="A725" s="207"/>
      <c r="B725" s="212"/>
      <c r="C725" s="65" t="s">
        <v>7123</v>
      </c>
      <c r="D725" s="65" t="s">
        <v>7124</v>
      </c>
      <c r="E725" s="65" t="s">
        <v>54</v>
      </c>
      <c r="F725" s="66" t="e">
        <f t="shared" si="11"/>
        <v>#REF!</v>
      </c>
    </row>
    <row r="726" spans="1:491" x14ac:dyDescent="0.3">
      <c r="A726" s="207"/>
      <c r="B726" s="212"/>
      <c r="C726" t="s">
        <v>3720</v>
      </c>
      <c r="D726" s="3" t="s">
        <v>3721</v>
      </c>
      <c r="E726" t="s">
        <v>3722</v>
      </c>
      <c r="F726" s="1" t="e">
        <f t="shared" si="11"/>
        <v>#REF!</v>
      </c>
      <c r="RW726" s="1">
        <v>1</v>
      </c>
    </row>
    <row r="727" spans="1:491" x14ac:dyDescent="0.3">
      <c r="A727" s="207"/>
      <c r="B727" s="212"/>
      <c r="C727" t="s">
        <v>3723</v>
      </c>
      <c r="D727" t="s">
        <v>3724</v>
      </c>
      <c r="E727" t="s">
        <v>183</v>
      </c>
      <c r="F727" s="1" t="e">
        <f t="shared" si="11"/>
        <v>#REF!</v>
      </c>
      <c r="ET727" s="1">
        <v>1</v>
      </c>
    </row>
    <row r="728" spans="1:491" x14ac:dyDescent="0.3">
      <c r="A728" s="207"/>
      <c r="B728" s="212"/>
      <c r="C728" t="s">
        <v>3725</v>
      </c>
      <c r="D728" t="s">
        <v>772</v>
      </c>
      <c r="E728" t="s">
        <v>3158</v>
      </c>
      <c r="F728" s="1" t="e">
        <f t="shared" si="11"/>
        <v>#REF!</v>
      </c>
    </row>
    <row r="729" spans="1:491" x14ac:dyDescent="0.3">
      <c r="A729" s="207"/>
      <c r="B729" s="208" t="s">
        <v>3726</v>
      </c>
      <c r="C729" t="s">
        <v>3727</v>
      </c>
      <c r="D729" t="s">
        <v>3728</v>
      </c>
      <c r="E729" t="s">
        <v>2958</v>
      </c>
      <c r="F729" s="1" t="e">
        <f t="shared" si="11"/>
        <v>#REF!</v>
      </c>
      <c r="BQ729" s="1">
        <v>1</v>
      </c>
    </row>
    <row r="730" spans="1:491" x14ac:dyDescent="0.3">
      <c r="A730" s="207"/>
      <c r="B730" s="208"/>
      <c r="C730" t="s">
        <v>3729</v>
      </c>
      <c r="D730" t="s">
        <v>3693</v>
      </c>
      <c r="E730" t="s">
        <v>2958</v>
      </c>
      <c r="F730" s="1" t="e">
        <f t="shared" si="11"/>
        <v>#REF!</v>
      </c>
    </row>
    <row r="731" spans="1:491" x14ac:dyDescent="0.3">
      <c r="A731" s="207"/>
      <c r="B731" s="208"/>
      <c r="C731" t="s">
        <v>3730</v>
      </c>
      <c r="D731" t="s">
        <v>814</v>
      </c>
      <c r="E731" t="s">
        <v>2958</v>
      </c>
      <c r="F731" s="1" t="e">
        <f t="shared" si="11"/>
        <v>#REF!</v>
      </c>
    </row>
    <row r="732" spans="1:491" x14ac:dyDescent="0.3">
      <c r="A732" s="207"/>
      <c r="B732" s="208"/>
      <c r="C732" t="s">
        <v>3731</v>
      </c>
      <c r="D732" t="s">
        <v>2968</v>
      </c>
      <c r="E732" t="s">
        <v>2958</v>
      </c>
      <c r="F732" s="1" t="e">
        <f t="shared" si="11"/>
        <v>#REF!</v>
      </c>
      <c r="Y732" s="1">
        <v>1</v>
      </c>
    </row>
    <row r="733" spans="1:491" x14ac:dyDescent="0.3">
      <c r="A733" s="207"/>
      <c r="B733" s="208"/>
      <c r="C733" t="s">
        <v>3732</v>
      </c>
      <c r="D733" t="s">
        <v>3733</v>
      </c>
      <c r="E733" t="s">
        <v>2958</v>
      </c>
      <c r="F733" s="1" t="e">
        <f t="shared" si="11"/>
        <v>#REF!</v>
      </c>
    </row>
    <row r="734" spans="1:491" x14ac:dyDescent="0.3">
      <c r="A734" s="207"/>
      <c r="B734" s="208"/>
      <c r="C734" t="s">
        <v>3734</v>
      </c>
      <c r="D734" t="s">
        <v>3735</v>
      </c>
      <c r="E734" t="s">
        <v>2958</v>
      </c>
      <c r="F734" s="1" t="e">
        <f t="shared" si="11"/>
        <v>#REF!</v>
      </c>
    </row>
    <row r="735" spans="1:491" x14ac:dyDescent="0.3">
      <c r="A735" s="207"/>
      <c r="B735" s="208"/>
      <c r="C735" t="s">
        <v>3736</v>
      </c>
      <c r="D735" t="s">
        <v>3697</v>
      </c>
      <c r="E735" t="s">
        <v>3158</v>
      </c>
      <c r="F735" s="1" t="e">
        <f t="shared" si="11"/>
        <v>#REF!</v>
      </c>
    </row>
    <row r="736" spans="1:491" x14ac:dyDescent="0.3">
      <c r="A736" s="207"/>
      <c r="B736" s="208"/>
      <c r="C736" t="s">
        <v>3737</v>
      </c>
      <c r="D736" t="s">
        <v>175</v>
      </c>
      <c r="E736" t="s">
        <v>3158</v>
      </c>
      <c r="F736" s="1" t="e">
        <f t="shared" si="11"/>
        <v>#REF!</v>
      </c>
    </row>
    <row r="737" spans="1:491" x14ac:dyDescent="0.3">
      <c r="A737" s="207"/>
      <c r="B737" s="208"/>
      <c r="C737" t="s">
        <v>3738</v>
      </c>
      <c r="D737" t="s">
        <v>728</v>
      </c>
      <c r="E737" t="s">
        <v>3158</v>
      </c>
      <c r="F737" s="1" t="e">
        <f t="shared" si="11"/>
        <v>#REF!</v>
      </c>
      <c r="CW737" s="1">
        <v>2.2730000000000001E-5</v>
      </c>
    </row>
    <row r="738" spans="1:491" x14ac:dyDescent="0.3">
      <c r="A738" s="207"/>
      <c r="B738" s="208"/>
      <c r="C738" t="s">
        <v>3739</v>
      </c>
      <c r="D738" t="s">
        <v>3701</v>
      </c>
      <c r="E738" t="s">
        <v>3158</v>
      </c>
      <c r="F738" s="1" t="e">
        <f t="shared" si="11"/>
        <v>#REF!</v>
      </c>
      <c r="CV738" s="1">
        <v>1.7240000000000001E-5</v>
      </c>
    </row>
    <row r="739" spans="1:491" x14ac:dyDescent="0.3">
      <c r="A739" s="207"/>
      <c r="B739" s="208"/>
      <c r="C739" t="s">
        <v>3740</v>
      </c>
      <c r="D739" t="s">
        <v>717</v>
      </c>
      <c r="E739" t="s">
        <v>183</v>
      </c>
      <c r="F739" s="1" t="e">
        <f t="shared" si="11"/>
        <v>#REF!</v>
      </c>
      <c r="CT739" s="1">
        <v>1</v>
      </c>
    </row>
    <row r="740" spans="1:491" x14ac:dyDescent="0.3">
      <c r="A740" s="207"/>
      <c r="B740" s="208"/>
      <c r="C740" t="s">
        <v>3741</v>
      </c>
      <c r="D740" t="s">
        <v>3704</v>
      </c>
      <c r="E740" t="s">
        <v>2958</v>
      </c>
      <c r="F740" s="1" t="e">
        <f t="shared" si="11"/>
        <v>#REF!</v>
      </c>
    </row>
    <row r="741" spans="1:491" x14ac:dyDescent="0.3">
      <c r="A741" s="207"/>
      <c r="B741" s="208"/>
      <c r="C741" t="s">
        <v>3742</v>
      </c>
      <c r="D741" t="s">
        <v>3706</v>
      </c>
      <c r="E741" t="s">
        <v>183</v>
      </c>
      <c r="F741" s="1" t="e">
        <f t="shared" si="11"/>
        <v>#REF!</v>
      </c>
      <c r="BW741" s="1">
        <v>1</v>
      </c>
      <c r="BX741" s="1">
        <v>1</v>
      </c>
    </row>
    <row r="742" spans="1:491" x14ac:dyDescent="0.3">
      <c r="A742" s="207"/>
      <c r="B742" s="208"/>
      <c r="C742" t="s">
        <v>3743</v>
      </c>
      <c r="D742" t="s">
        <v>3708</v>
      </c>
      <c r="E742" t="s">
        <v>1</v>
      </c>
      <c r="F742" s="1" t="e">
        <f t="shared" si="11"/>
        <v>#REF!</v>
      </c>
      <c r="EU742" s="1">
        <v>0.28000000000000003</v>
      </c>
    </row>
    <row r="743" spans="1:491" x14ac:dyDescent="0.3">
      <c r="A743" s="207"/>
      <c r="B743" s="208"/>
      <c r="C743" t="s">
        <v>3744</v>
      </c>
      <c r="D743" t="s">
        <v>3710</v>
      </c>
      <c r="E743" t="s">
        <v>1</v>
      </c>
      <c r="F743" s="1" t="e">
        <f t="shared" si="11"/>
        <v>#REF!</v>
      </c>
      <c r="EU743" s="1">
        <v>0.28000000000000003</v>
      </c>
    </row>
    <row r="744" spans="1:491" x14ac:dyDescent="0.3">
      <c r="A744" s="207"/>
      <c r="B744" s="208"/>
      <c r="C744" t="s">
        <v>3745</v>
      </c>
      <c r="D744" t="s">
        <v>3712</v>
      </c>
      <c r="E744" t="s">
        <v>1</v>
      </c>
      <c r="F744" s="1" t="e">
        <f t="shared" si="11"/>
        <v>#REF!</v>
      </c>
      <c r="EU744" s="1">
        <v>0.28000000000000003</v>
      </c>
    </row>
    <row r="745" spans="1:491" x14ac:dyDescent="0.3">
      <c r="A745" s="207"/>
      <c r="B745" s="208"/>
      <c r="C745" t="s">
        <v>3746</v>
      </c>
      <c r="D745" t="s">
        <v>3708</v>
      </c>
      <c r="E745" t="s">
        <v>1</v>
      </c>
      <c r="F745" s="1" t="e">
        <f t="shared" si="11"/>
        <v>#REF!</v>
      </c>
      <c r="EU745" s="1">
        <v>0.28000000000000003</v>
      </c>
    </row>
    <row r="746" spans="1:491" x14ac:dyDescent="0.3">
      <c r="A746" s="207"/>
      <c r="B746" s="208"/>
      <c r="C746" t="s">
        <v>3747</v>
      </c>
      <c r="D746" t="s">
        <v>3710</v>
      </c>
      <c r="E746" t="s">
        <v>1</v>
      </c>
      <c r="F746" s="1" t="e">
        <f t="shared" si="11"/>
        <v>#REF!</v>
      </c>
      <c r="EU746" s="1">
        <v>0.28000000000000003</v>
      </c>
    </row>
    <row r="747" spans="1:491" x14ac:dyDescent="0.3">
      <c r="A747" s="207"/>
      <c r="B747" s="208"/>
      <c r="C747" t="s">
        <v>3748</v>
      </c>
      <c r="D747" t="s">
        <v>3712</v>
      </c>
      <c r="E747" t="s">
        <v>1</v>
      </c>
      <c r="F747" s="1" t="e">
        <f t="shared" si="11"/>
        <v>#REF!</v>
      </c>
      <c r="EU747" s="1">
        <v>0.28000000000000003</v>
      </c>
    </row>
    <row r="748" spans="1:491" x14ac:dyDescent="0.3">
      <c r="A748" s="207"/>
      <c r="B748" s="208"/>
      <c r="C748" t="s">
        <v>3749</v>
      </c>
      <c r="D748" t="s">
        <v>3717</v>
      </c>
      <c r="E748" t="s">
        <v>70</v>
      </c>
      <c r="F748" s="1" t="e">
        <f t="shared" si="11"/>
        <v>#REF!</v>
      </c>
      <c r="QZ748" s="1">
        <v>1</v>
      </c>
    </row>
    <row r="749" spans="1:491" x14ac:dyDescent="0.3">
      <c r="A749" s="207"/>
      <c r="B749" s="208"/>
      <c r="C749" t="s">
        <v>3750</v>
      </c>
      <c r="D749" t="s">
        <v>3719</v>
      </c>
      <c r="E749" t="s">
        <v>70</v>
      </c>
      <c r="F749" s="1" t="e">
        <f t="shared" si="11"/>
        <v>#REF!</v>
      </c>
    </row>
    <row r="750" spans="1:491" s="66" customFormat="1" x14ac:dyDescent="0.3">
      <c r="A750" s="207"/>
      <c r="B750" s="208"/>
      <c r="C750" s="65" t="s">
        <v>7125</v>
      </c>
      <c r="D750" s="65" t="s">
        <v>7124</v>
      </c>
      <c r="E750" s="65" t="s">
        <v>54</v>
      </c>
      <c r="F750" s="66" t="e">
        <f t="shared" si="11"/>
        <v>#REF!</v>
      </c>
    </row>
    <row r="751" spans="1:491" x14ac:dyDescent="0.3">
      <c r="A751" s="207"/>
      <c r="B751" s="208"/>
      <c r="C751" t="s">
        <v>3751</v>
      </c>
      <c r="D751" t="s">
        <v>3721</v>
      </c>
      <c r="E751" t="s">
        <v>3722</v>
      </c>
      <c r="F751" s="1" t="e">
        <f t="shared" si="11"/>
        <v>#REF!</v>
      </c>
      <c r="RW751" s="1">
        <v>1</v>
      </c>
    </row>
    <row r="752" spans="1:491" x14ac:dyDescent="0.3">
      <c r="A752" s="207"/>
      <c r="B752" s="208"/>
      <c r="C752" t="s">
        <v>3752</v>
      </c>
      <c r="D752" t="s">
        <v>3724</v>
      </c>
      <c r="E752" t="s">
        <v>183</v>
      </c>
      <c r="F752" s="1" t="e">
        <f t="shared" si="11"/>
        <v>#REF!</v>
      </c>
      <c r="ET752" s="1">
        <v>1</v>
      </c>
    </row>
    <row r="753" spans="1:151" x14ac:dyDescent="0.3">
      <c r="A753" s="207"/>
      <c r="B753" s="208"/>
      <c r="C753" t="s">
        <v>3753</v>
      </c>
      <c r="D753" t="s">
        <v>772</v>
      </c>
      <c r="E753" t="s">
        <v>3158</v>
      </c>
      <c r="F753" s="1" t="e">
        <f t="shared" si="11"/>
        <v>#REF!</v>
      </c>
    </row>
    <row r="754" spans="1:151" x14ac:dyDescent="0.3">
      <c r="A754" s="207"/>
      <c r="B754" s="208" t="s">
        <v>3754</v>
      </c>
      <c r="C754" t="s">
        <v>3755</v>
      </c>
      <c r="D754" t="s">
        <v>3728</v>
      </c>
      <c r="E754" t="s">
        <v>2958</v>
      </c>
      <c r="F754" s="1" t="e">
        <f t="shared" si="11"/>
        <v>#REF!</v>
      </c>
      <c r="BQ754" s="1">
        <v>1</v>
      </c>
    </row>
    <row r="755" spans="1:151" x14ac:dyDescent="0.3">
      <c r="A755" s="207"/>
      <c r="B755" s="208"/>
      <c r="C755" t="s">
        <v>3756</v>
      </c>
      <c r="D755" t="s">
        <v>3693</v>
      </c>
      <c r="E755" t="s">
        <v>2958</v>
      </c>
      <c r="F755" s="1" t="e">
        <f t="shared" si="11"/>
        <v>#REF!</v>
      </c>
    </row>
    <row r="756" spans="1:151" x14ac:dyDescent="0.3">
      <c r="A756" s="207"/>
      <c r="B756" s="208"/>
      <c r="C756" t="s">
        <v>3757</v>
      </c>
      <c r="D756" t="s">
        <v>814</v>
      </c>
      <c r="E756" t="s">
        <v>2958</v>
      </c>
      <c r="F756" s="1" t="e">
        <f t="shared" si="11"/>
        <v>#REF!</v>
      </c>
    </row>
    <row r="757" spans="1:151" x14ac:dyDescent="0.3">
      <c r="A757" s="207"/>
      <c r="B757" s="208"/>
      <c r="C757" t="s">
        <v>3758</v>
      </c>
      <c r="D757" t="s">
        <v>2968</v>
      </c>
      <c r="E757" t="s">
        <v>2958</v>
      </c>
      <c r="F757" s="1" t="e">
        <f t="shared" si="11"/>
        <v>#REF!</v>
      </c>
      <c r="Y757" s="1">
        <v>1</v>
      </c>
    </row>
    <row r="758" spans="1:151" x14ac:dyDescent="0.3">
      <c r="A758" s="207"/>
      <c r="B758" s="208"/>
      <c r="C758" t="s">
        <v>3759</v>
      </c>
      <c r="D758" t="s">
        <v>3733</v>
      </c>
      <c r="E758" t="s">
        <v>2958</v>
      </c>
      <c r="F758" s="1" t="e">
        <f t="shared" si="11"/>
        <v>#REF!</v>
      </c>
    </row>
    <row r="759" spans="1:151" x14ac:dyDescent="0.3">
      <c r="A759" s="207"/>
      <c r="B759" s="208"/>
      <c r="C759" t="s">
        <v>3760</v>
      </c>
      <c r="D759" t="s">
        <v>3735</v>
      </c>
      <c r="E759" t="s">
        <v>2958</v>
      </c>
      <c r="F759" s="1" t="e">
        <f t="shared" si="11"/>
        <v>#REF!</v>
      </c>
    </row>
    <row r="760" spans="1:151" x14ac:dyDescent="0.3">
      <c r="A760" s="207"/>
      <c r="B760" s="208"/>
      <c r="C760" t="s">
        <v>3761</v>
      </c>
      <c r="D760" t="s">
        <v>3697</v>
      </c>
      <c r="E760" t="s">
        <v>3158</v>
      </c>
      <c r="F760" s="1" t="e">
        <f t="shared" si="11"/>
        <v>#REF!</v>
      </c>
    </row>
    <row r="761" spans="1:151" x14ac:dyDescent="0.3">
      <c r="A761" s="207"/>
      <c r="B761" s="208"/>
      <c r="C761" t="s">
        <v>3762</v>
      </c>
      <c r="D761" t="s">
        <v>175</v>
      </c>
      <c r="E761" t="s">
        <v>3158</v>
      </c>
      <c r="F761" s="1" t="e">
        <f t="shared" si="11"/>
        <v>#REF!</v>
      </c>
    </row>
    <row r="762" spans="1:151" x14ac:dyDescent="0.3">
      <c r="A762" s="207"/>
      <c r="B762" s="208"/>
      <c r="C762" t="s">
        <v>3763</v>
      </c>
      <c r="D762" t="s">
        <v>728</v>
      </c>
      <c r="E762" t="s">
        <v>3158</v>
      </c>
      <c r="F762" s="1" t="e">
        <f t="shared" si="11"/>
        <v>#REF!</v>
      </c>
      <c r="CW762" s="1">
        <v>2.2730000000000001E-5</v>
      </c>
    </row>
    <row r="763" spans="1:151" x14ac:dyDescent="0.3">
      <c r="A763" s="207"/>
      <c r="B763" s="208"/>
      <c r="C763" t="s">
        <v>3764</v>
      </c>
      <c r="D763" t="s">
        <v>3701</v>
      </c>
      <c r="E763" t="s">
        <v>3158</v>
      </c>
      <c r="F763" s="1" t="e">
        <f t="shared" si="11"/>
        <v>#REF!</v>
      </c>
      <c r="CV763" s="1">
        <v>1.7240000000000001E-5</v>
      </c>
    </row>
    <row r="764" spans="1:151" x14ac:dyDescent="0.3">
      <c r="A764" s="207"/>
      <c r="B764" s="208"/>
      <c r="C764" t="s">
        <v>3765</v>
      </c>
      <c r="D764" t="s">
        <v>717</v>
      </c>
      <c r="E764" t="s">
        <v>183</v>
      </c>
      <c r="F764" s="1" t="e">
        <f t="shared" si="11"/>
        <v>#REF!</v>
      </c>
      <c r="CT764" s="1">
        <v>1</v>
      </c>
    </row>
    <row r="765" spans="1:151" x14ac:dyDescent="0.3">
      <c r="A765" s="207"/>
      <c r="B765" s="208"/>
      <c r="C765" t="s">
        <v>3766</v>
      </c>
      <c r="D765" t="s">
        <v>3704</v>
      </c>
      <c r="E765" t="s">
        <v>2958</v>
      </c>
      <c r="F765" s="1" t="e">
        <f t="shared" si="11"/>
        <v>#REF!</v>
      </c>
    </row>
    <row r="766" spans="1:151" x14ac:dyDescent="0.3">
      <c r="A766" s="207"/>
      <c r="B766" s="208"/>
      <c r="C766" t="s">
        <v>3767</v>
      </c>
      <c r="D766" t="s">
        <v>3706</v>
      </c>
      <c r="E766" t="s">
        <v>183</v>
      </c>
      <c r="F766" s="1" t="e">
        <f t="shared" si="11"/>
        <v>#REF!</v>
      </c>
      <c r="BW766" s="1">
        <v>1</v>
      </c>
      <c r="BX766" s="1">
        <v>1</v>
      </c>
    </row>
    <row r="767" spans="1:151" x14ac:dyDescent="0.3">
      <c r="A767" s="207"/>
      <c r="B767" s="208"/>
      <c r="C767" t="s">
        <v>3768</v>
      </c>
      <c r="D767" t="s">
        <v>3708</v>
      </c>
      <c r="E767" t="s">
        <v>1</v>
      </c>
      <c r="F767" s="1" t="e">
        <f t="shared" si="11"/>
        <v>#REF!</v>
      </c>
      <c r="EU767" s="1">
        <v>0.28000000000000003</v>
      </c>
    </row>
    <row r="768" spans="1:151" x14ac:dyDescent="0.3">
      <c r="A768" s="207"/>
      <c r="B768" s="208"/>
      <c r="C768" t="s">
        <v>3769</v>
      </c>
      <c r="D768" t="s">
        <v>3710</v>
      </c>
      <c r="E768" t="s">
        <v>1</v>
      </c>
      <c r="F768" s="1" t="e">
        <f t="shared" si="11"/>
        <v>#REF!</v>
      </c>
      <c r="EU768" s="1">
        <v>0.28000000000000003</v>
      </c>
    </row>
    <row r="769" spans="1:491" x14ac:dyDescent="0.3">
      <c r="A769" s="207"/>
      <c r="B769" s="208"/>
      <c r="C769" t="s">
        <v>3770</v>
      </c>
      <c r="D769" t="s">
        <v>3712</v>
      </c>
      <c r="E769" t="s">
        <v>1</v>
      </c>
      <c r="F769" s="1" t="e">
        <f t="shared" si="11"/>
        <v>#REF!</v>
      </c>
      <c r="EU769" s="1">
        <v>0.28000000000000003</v>
      </c>
    </row>
    <row r="770" spans="1:491" x14ac:dyDescent="0.3">
      <c r="A770" s="207"/>
      <c r="B770" s="208"/>
      <c r="C770" t="s">
        <v>3771</v>
      </c>
      <c r="D770" t="s">
        <v>3708</v>
      </c>
      <c r="E770" t="s">
        <v>1</v>
      </c>
      <c r="F770" s="1" t="e">
        <f t="shared" si="11"/>
        <v>#REF!</v>
      </c>
      <c r="EU770" s="1">
        <v>0.28000000000000003</v>
      </c>
    </row>
    <row r="771" spans="1:491" x14ac:dyDescent="0.3">
      <c r="A771" s="207"/>
      <c r="B771" s="208"/>
      <c r="C771" t="s">
        <v>3772</v>
      </c>
      <c r="D771" t="s">
        <v>3710</v>
      </c>
      <c r="E771" t="s">
        <v>1</v>
      </c>
      <c r="F771" s="1" t="e">
        <f t="shared" si="11"/>
        <v>#REF!</v>
      </c>
      <c r="EU771" s="1">
        <v>0.28000000000000003</v>
      </c>
    </row>
    <row r="772" spans="1:491" x14ac:dyDescent="0.3">
      <c r="A772" s="207"/>
      <c r="B772" s="208"/>
      <c r="C772" t="s">
        <v>3773</v>
      </c>
      <c r="D772" t="s">
        <v>3712</v>
      </c>
      <c r="E772" t="s">
        <v>1</v>
      </c>
      <c r="F772" s="1" t="e">
        <f t="shared" si="11"/>
        <v>#REF!</v>
      </c>
      <c r="EU772" s="1">
        <v>0.28000000000000003</v>
      </c>
    </row>
    <row r="773" spans="1:491" x14ac:dyDescent="0.3">
      <c r="A773" s="207"/>
      <c r="B773" s="208"/>
      <c r="C773" t="s">
        <v>3774</v>
      </c>
      <c r="D773" t="s">
        <v>3717</v>
      </c>
      <c r="E773" t="s">
        <v>70</v>
      </c>
      <c r="F773" s="1" t="e">
        <f t="shared" ref="F773:F836" si="12">SUMPRODUCT(G$4:ZY$4, G773:ZY773)</f>
        <v>#REF!</v>
      </c>
      <c r="QZ773" s="1">
        <v>1</v>
      </c>
    </row>
    <row r="774" spans="1:491" x14ac:dyDescent="0.3">
      <c r="A774" s="207"/>
      <c r="B774" s="208"/>
      <c r="C774" t="s">
        <v>3775</v>
      </c>
      <c r="D774" t="s">
        <v>3719</v>
      </c>
      <c r="E774" t="s">
        <v>70</v>
      </c>
      <c r="F774" s="1" t="e">
        <f t="shared" si="12"/>
        <v>#REF!</v>
      </c>
    </row>
    <row r="775" spans="1:491" s="66" customFormat="1" x14ac:dyDescent="0.3">
      <c r="A775" s="207"/>
      <c r="B775" s="208"/>
      <c r="C775" s="65" t="s">
        <v>7126</v>
      </c>
      <c r="D775" s="65" t="s">
        <v>7124</v>
      </c>
      <c r="E775" s="65" t="s">
        <v>54</v>
      </c>
      <c r="F775" s="66" t="e">
        <f t="shared" si="12"/>
        <v>#REF!</v>
      </c>
    </row>
    <row r="776" spans="1:491" x14ac:dyDescent="0.3">
      <c r="A776" s="207"/>
      <c r="B776" s="208"/>
      <c r="C776" t="s">
        <v>3776</v>
      </c>
      <c r="D776" t="s">
        <v>3721</v>
      </c>
      <c r="E776" t="s">
        <v>3722</v>
      </c>
      <c r="F776" s="1" t="e">
        <f t="shared" si="12"/>
        <v>#REF!</v>
      </c>
      <c r="RW776" s="1">
        <v>1</v>
      </c>
    </row>
    <row r="777" spans="1:491" x14ac:dyDescent="0.3">
      <c r="A777" s="207"/>
      <c r="B777" s="208"/>
      <c r="C777" t="s">
        <v>3777</v>
      </c>
      <c r="D777" t="s">
        <v>3724</v>
      </c>
      <c r="E777" t="s">
        <v>183</v>
      </c>
      <c r="F777" s="1" t="e">
        <f t="shared" si="12"/>
        <v>#REF!</v>
      </c>
      <c r="ET777" s="1">
        <v>1</v>
      </c>
    </row>
    <row r="778" spans="1:491" x14ac:dyDescent="0.3">
      <c r="A778" s="207"/>
      <c r="B778" s="208"/>
      <c r="C778" t="s">
        <v>3778</v>
      </c>
      <c r="D778" t="s">
        <v>772</v>
      </c>
      <c r="E778" t="s">
        <v>3158</v>
      </c>
      <c r="F778" s="1" t="e">
        <f t="shared" si="12"/>
        <v>#REF!</v>
      </c>
    </row>
    <row r="779" spans="1:491" x14ac:dyDescent="0.3">
      <c r="A779" s="207"/>
      <c r="B779" s="208" t="s">
        <v>3779</v>
      </c>
      <c r="C779" t="s">
        <v>3780</v>
      </c>
      <c r="D779" t="s">
        <v>3728</v>
      </c>
      <c r="E779" t="s">
        <v>2958</v>
      </c>
      <c r="F779" s="1" t="e">
        <f t="shared" si="12"/>
        <v>#REF!</v>
      </c>
      <c r="BQ779" s="1">
        <v>1</v>
      </c>
    </row>
    <row r="780" spans="1:491" x14ac:dyDescent="0.3">
      <c r="A780" s="207"/>
      <c r="B780" s="208"/>
      <c r="C780" t="s">
        <v>3781</v>
      </c>
      <c r="D780" t="s">
        <v>3693</v>
      </c>
      <c r="E780" t="s">
        <v>2958</v>
      </c>
      <c r="F780" s="1" t="e">
        <f t="shared" si="12"/>
        <v>#REF!</v>
      </c>
    </row>
    <row r="781" spans="1:491" x14ac:dyDescent="0.3">
      <c r="A781" s="207"/>
      <c r="B781" s="208"/>
      <c r="C781" t="s">
        <v>3782</v>
      </c>
      <c r="D781" t="s">
        <v>814</v>
      </c>
      <c r="E781" t="s">
        <v>2958</v>
      </c>
      <c r="F781" s="1" t="e">
        <f t="shared" si="12"/>
        <v>#REF!</v>
      </c>
    </row>
    <row r="782" spans="1:491" x14ac:dyDescent="0.3">
      <c r="A782" s="207"/>
      <c r="B782" s="208"/>
      <c r="C782" t="s">
        <v>3783</v>
      </c>
      <c r="D782" t="s">
        <v>2968</v>
      </c>
      <c r="E782" t="s">
        <v>2958</v>
      </c>
      <c r="F782" s="1" t="e">
        <f t="shared" si="12"/>
        <v>#REF!</v>
      </c>
      <c r="Y782" s="1">
        <v>1</v>
      </c>
    </row>
    <row r="783" spans="1:491" x14ac:dyDescent="0.3">
      <c r="A783" s="207"/>
      <c r="B783" s="208"/>
      <c r="C783" t="s">
        <v>3784</v>
      </c>
      <c r="D783" t="s">
        <v>3733</v>
      </c>
      <c r="E783" t="s">
        <v>2958</v>
      </c>
      <c r="F783" s="1" t="e">
        <f t="shared" si="12"/>
        <v>#REF!</v>
      </c>
    </row>
    <row r="784" spans="1:491" x14ac:dyDescent="0.3">
      <c r="A784" s="207"/>
      <c r="B784" s="208"/>
      <c r="C784" t="s">
        <v>3785</v>
      </c>
      <c r="D784" t="s">
        <v>3735</v>
      </c>
      <c r="E784" t="s">
        <v>2958</v>
      </c>
      <c r="F784" s="1" t="e">
        <f t="shared" si="12"/>
        <v>#REF!</v>
      </c>
    </row>
    <row r="785" spans="1:468" x14ac:dyDescent="0.3">
      <c r="A785" s="207"/>
      <c r="B785" s="208"/>
      <c r="C785" t="s">
        <v>3786</v>
      </c>
      <c r="D785" t="s">
        <v>3697</v>
      </c>
      <c r="E785" t="s">
        <v>3158</v>
      </c>
      <c r="F785" s="1" t="e">
        <f t="shared" si="12"/>
        <v>#REF!</v>
      </c>
    </row>
    <row r="786" spans="1:468" x14ac:dyDescent="0.3">
      <c r="A786" s="207"/>
      <c r="B786" s="208"/>
      <c r="C786" t="s">
        <v>3787</v>
      </c>
      <c r="D786" t="s">
        <v>175</v>
      </c>
      <c r="E786" t="s">
        <v>3158</v>
      </c>
      <c r="F786" s="1" t="e">
        <f t="shared" si="12"/>
        <v>#REF!</v>
      </c>
    </row>
    <row r="787" spans="1:468" x14ac:dyDescent="0.3">
      <c r="A787" s="207"/>
      <c r="B787" s="208"/>
      <c r="C787" t="s">
        <v>3788</v>
      </c>
      <c r="D787" t="s">
        <v>728</v>
      </c>
      <c r="E787" t="s">
        <v>3158</v>
      </c>
      <c r="F787" s="1" t="e">
        <f t="shared" si="12"/>
        <v>#REF!</v>
      </c>
      <c r="CW787" s="1">
        <v>2.2730000000000001E-5</v>
      </c>
    </row>
    <row r="788" spans="1:468" x14ac:dyDescent="0.3">
      <c r="A788" s="207"/>
      <c r="B788" s="208"/>
      <c r="C788" t="s">
        <v>3789</v>
      </c>
      <c r="D788" t="s">
        <v>3701</v>
      </c>
      <c r="E788" t="s">
        <v>3158</v>
      </c>
      <c r="F788" s="1" t="e">
        <f t="shared" si="12"/>
        <v>#REF!</v>
      </c>
      <c r="CV788" s="1">
        <v>1.7240000000000001E-5</v>
      </c>
    </row>
    <row r="789" spans="1:468" x14ac:dyDescent="0.3">
      <c r="A789" s="207"/>
      <c r="B789" s="208"/>
      <c r="C789" t="s">
        <v>3790</v>
      </c>
      <c r="D789" t="s">
        <v>717</v>
      </c>
      <c r="E789" t="s">
        <v>183</v>
      </c>
      <c r="F789" s="1" t="e">
        <f t="shared" si="12"/>
        <v>#REF!</v>
      </c>
      <c r="CT789" s="1">
        <v>1</v>
      </c>
    </row>
    <row r="790" spans="1:468" x14ac:dyDescent="0.3">
      <c r="A790" s="207"/>
      <c r="B790" s="208"/>
      <c r="C790" t="s">
        <v>3791</v>
      </c>
      <c r="D790" t="s">
        <v>3704</v>
      </c>
      <c r="E790" t="s">
        <v>2958</v>
      </c>
      <c r="F790" s="1" t="e">
        <f t="shared" si="12"/>
        <v>#REF!</v>
      </c>
    </row>
    <row r="791" spans="1:468" x14ac:dyDescent="0.3">
      <c r="A791" s="207"/>
      <c r="B791" s="208"/>
      <c r="C791" t="s">
        <v>3792</v>
      </c>
      <c r="D791" t="s">
        <v>3706</v>
      </c>
      <c r="E791" t="s">
        <v>183</v>
      </c>
      <c r="F791" s="1" t="e">
        <f t="shared" si="12"/>
        <v>#REF!</v>
      </c>
      <c r="BW791" s="1">
        <v>1</v>
      </c>
      <c r="BX791" s="1">
        <v>1</v>
      </c>
    </row>
    <row r="792" spans="1:468" x14ac:dyDescent="0.3">
      <c r="A792" s="207"/>
      <c r="B792" s="208"/>
      <c r="C792" t="s">
        <v>3793</v>
      </c>
      <c r="D792" t="s">
        <v>3708</v>
      </c>
      <c r="E792" t="s">
        <v>1</v>
      </c>
      <c r="F792" s="1" t="e">
        <f t="shared" si="12"/>
        <v>#REF!</v>
      </c>
      <c r="EU792" s="1">
        <v>0.28000000000000003</v>
      </c>
    </row>
    <row r="793" spans="1:468" x14ac:dyDescent="0.3">
      <c r="A793" s="207"/>
      <c r="B793" s="208"/>
      <c r="C793" t="s">
        <v>3794</v>
      </c>
      <c r="D793" t="s">
        <v>3710</v>
      </c>
      <c r="E793" t="s">
        <v>1</v>
      </c>
      <c r="F793" s="1" t="e">
        <f t="shared" si="12"/>
        <v>#REF!</v>
      </c>
      <c r="EU793" s="1">
        <v>0.28000000000000003</v>
      </c>
    </row>
    <row r="794" spans="1:468" x14ac:dyDescent="0.3">
      <c r="A794" s="207"/>
      <c r="B794" s="208"/>
      <c r="C794" t="s">
        <v>3795</v>
      </c>
      <c r="D794" t="s">
        <v>3712</v>
      </c>
      <c r="E794" t="s">
        <v>1</v>
      </c>
      <c r="F794" s="1" t="e">
        <f t="shared" si="12"/>
        <v>#REF!</v>
      </c>
      <c r="EU794" s="1">
        <v>0.28000000000000003</v>
      </c>
    </row>
    <row r="795" spans="1:468" x14ac:dyDescent="0.3">
      <c r="A795" s="207"/>
      <c r="B795" s="208"/>
      <c r="C795" t="s">
        <v>3796</v>
      </c>
      <c r="D795" t="s">
        <v>3708</v>
      </c>
      <c r="E795" t="s">
        <v>1</v>
      </c>
      <c r="F795" s="1" t="e">
        <f t="shared" si="12"/>
        <v>#REF!</v>
      </c>
      <c r="EU795" s="1">
        <v>0.28000000000000003</v>
      </c>
    </row>
    <row r="796" spans="1:468" x14ac:dyDescent="0.3">
      <c r="A796" s="207"/>
      <c r="B796" s="208"/>
      <c r="C796" t="s">
        <v>3797</v>
      </c>
      <c r="D796" t="s">
        <v>3710</v>
      </c>
      <c r="E796" t="s">
        <v>1</v>
      </c>
      <c r="F796" s="1" t="e">
        <f t="shared" si="12"/>
        <v>#REF!</v>
      </c>
      <c r="EU796" s="1">
        <v>0.28000000000000003</v>
      </c>
    </row>
    <row r="797" spans="1:468" x14ac:dyDescent="0.3">
      <c r="A797" s="207"/>
      <c r="B797" s="208"/>
      <c r="C797" t="s">
        <v>3798</v>
      </c>
      <c r="D797" t="s">
        <v>3712</v>
      </c>
      <c r="E797" t="s">
        <v>1</v>
      </c>
      <c r="F797" s="1" t="e">
        <f t="shared" si="12"/>
        <v>#REF!</v>
      </c>
      <c r="EU797" s="1">
        <v>0.28000000000000003</v>
      </c>
    </row>
    <row r="798" spans="1:468" x14ac:dyDescent="0.3">
      <c r="A798" s="207"/>
      <c r="B798" s="208"/>
      <c r="C798" t="s">
        <v>3799</v>
      </c>
      <c r="D798" t="s">
        <v>3717</v>
      </c>
      <c r="E798" t="s">
        <v>70</v>
      </c>
      <c r="F798" s="1" t="e">
        <f t="shared" si="12"/>
        <v>#REF!</v>
      </c>
      <c r="QZ798" s="1">
        <v>1</v>
      </c>
    </row>
    <row r="799" spans="1:468" x14ac:dyDescent="0.3">
      <c r="A799" s="207"/>
      <c r="B799" s="208"/>
      <c r="C799" t="s">
        <v>3800</v>
      </c>
      <c r="D799" t="s">
        <v>3719</v>
      </c>
      <c r="E799" t="s">
        <v>70</v>
      </c>
      <c r="F799" s="1" t="e">
        <f t="shared" si="12"/>
        <v>#REF!</v>
      </c>
    </row>
    <row r="800" spans="1:468" s="66" customFormat="1" x14ac:dyDescent="0.3">
      <c r="A800" s="207"/>
      <c r="B800" s="208"/>
      <c r="C800" s="65" t="s">
        <v>7127</v>
      </c>
      <c r="D800" s="65" t="s">
        <v>7124</v>
      </c>
      <c r="E800" s="65" t="s">
        <v>54</v>
      </c>
      <c r="F800" s="66" t="e">
        <f t="shared" si="12"/>
        <v>#REF!</v>
      </c>
    </row>
    <row r="801" spans="1:491" x14ac:dyDescent="0.3">
      <c r="A801" s="207"/>
      <c r="B801" s="208"/>
      <c r="C801" t="s">
        <v>3801</v>
      </c>
      <c r="D801" t="s">
        <v>3721</v>
      </c>
      <c r="E801" t="s">
        <v>3722</v>
      </c>
      <c r="F801" s="1" t="e">
        <f t="shared" si="12"/>
        <v>#REF!</v>
      </c>
      <c r="RW801" s="1">
        <v>1</v>
      </c>
    </row>
    <row r="802" spans="1:491" x14ac:dyDescent="0.3">
      <c r="A802" s="207"/>
      <c r="B802" s="208"/>
      <c r="C802" t="s">
        <v>3802</v>
      </c>
      <c r="D802" t="s">
        <v>3724</v>
      </c>
      <c r="E802" t="s">
        <v>183</v>
      </c>
      <c r="F802" s="1" t="e">
        <f t="shared" si="12"/>
        <v>#REF!</v>
      </c>
      <c r="ET802" s="1">
        <v>1</v>
      </c>
    </row>
    <row r="803" spans="1:491" x14ac:dyDescent="0.3">
      <c r="A803" s="207"/>
      <c r="B803" s="208"/>
      <c r="C803" t="s">
        <v>3803</v>
      </c>
      <c r="D803" t="s">
        <v>772</v>
      </c>
      <c r="E803" t="s">
        <v>3158</v>
      </c>
      <c r="F803" s="1" t="e">
        <f t="shared" si="12"/>
        <v>#REF!</v>
      </c>
    </row>
    <row r="804" spans="1:491" x14ac:dyDescent="0.3">
      <c r="A804" s="207"/>
      <c r="B804" s="208" t="s">
        <v>3804</v>
      </c>
      <c r="C804" t="s">
        <v>3805</v>
      </c>
      <c r="D804" t="s">
        <v>3728</v>
      </c>
      <c r="E804" t="s">
        <v>2958</v>
      </c>
      <c r="F804" s="1" t="e">
        <f t="shared" si="12"/>
        <v>#REF!</v>
      </c>
      <c r="BQ804" s="1">
        <v>1</v>
      </c>
    </row>
    <row r="805" spans="1:491" x14ac:dyDescent="0.3">
      <c r="A805" s="207"/>
      <c r="B805" s="208"/>
      <c r="C805" t="s">
        <v>3806</v>
      </c>
      <c r="D805" t="s">
        <v>3693</v>
      </c>
      <c r="E805" t="s">
        <v>2958</v>
      </c>
      <c r="F805" s="1" t="e">
        <f t="shared" si="12"/>
        <v>#REF!</v>
      </c>
    </row>
    <row r="806" spans="1:491" x14ac:dyDescent="0.3">
      <c r="A806" s="207"/>
      <c r="B806" s="208"/>
      <c r="C806" t="s">
        <v>3807</v>
      </c>
      <c r="D806" t="s">
        <v>814</v>
      </c>
      <c r="E806" t="s">
        <v>2958</v>
      </c>
      <c r="F806" s="1" t="e">
        <f t="shared" si="12"/>
        <v>#REF!</v>
      </c>
    </row>
    <row r="807" spans="1:491" x14ac:dyDescent="0.3">
      <c r="A807" s="207"/>
      <c r="B807" s="208"/>
      <c r="C807" t="s">
        <v>3808</v>
      </c>
      <c r="D807" t="s">
        <v>2968</v>
      </c>
      <c r="E807" t="s">
        <v>2958</v>
      </c>
      <c r="F807" s="1" t="e">
        <f t="shared" si="12"/>
        <v>#REF!</v>
      </c>
      <c r="Y807" s="1">
        <v>1</v>
      </c>
    </row>
    <row r="808" spans="1:491" x14ac:dyDescent="0.3">
      <c r="A808" s="207"/>
      <c r="B808" s="208"/>
      <c r="C808" t="s">
        <v>3809</v>
      </c>
      <c r="D808" t="s">
        <v>3733</v>
      </c>
      <c r="E808" t="s">
        <v>2958</v>
      </c>
      <c r="F808" s="1" t="e">
        <f t="shared" si="12"/>
        <v>#REF!</v>
      </c>
    </row>
    <row r="809" spans="1:491" x14ac:dyDescent="0.3">
      <c r="A809" s="207"/>
      <c r="B809" s="208"/>
      <c r="C809" t="s">
        <v>3810</v>
      </c>
      <c r="D809" t="s">
        <v>3735</v>
      </c>
      <c r="E809" t="s">
        <v>2958</v>
      </c>
      <c r="F809" s="1" t="e">
        <f t="shared" si="12"/>
        <v>#REF!</v>
      </c>
    </row>
    <row r="810" spans="1:491" x14ac:dyDescent="0.3">
      <c r="A810" s="207"/>
      <c r="B810" s="208"/>
      <c r="C810" t="s">
        <v>3811</v>
      </c>
      <c r="D810" t="s">
        <v>3697</v>
      </c>
      <c r="E810" t="s">
        <v>3158</v>
      </c>
      <c r="F810" s="1" t="e">
        <f t="shared" si="12"/>
        <v>#REF!</v>
      </c>
    </row>
    <row r="811" spans="1:491" x14ac:dyDescent="0.3">
      <c r="A811" s="207"/>
      <c r="B811" s="208"/>
      <c r="C811" t="s">
        <v>3812</v>
      </c>
      <c r="D811" t="s">
        <v>175</v>
      </c>
      <c r="E811" t="s">
        <v>3158</v>
      </c>
      <c r="F811" s="1" t="e">
        <f t="shared" si="12"/>
        <v>#REF!</v>
      </c>
    </row>
    <row r="812" spans="1:491" x14ac:dyDescent="0.3">
      <c r="A812" s="207"/>
      <c r="B812" s="208"/>
      <c r="C812" t="s">
        <v>3813</v>
      </c>
      <c r="D812" t="s">
        <v>728</v>
      </c>
      <c r="E812" t="s">
        <v>3158</v>
      </c>
      <c r="F812" s="1" t="e">
        <f t="shared" si="12"/>
        <v>#REF!</v>
      </c>
      <c r="CW812" s="1">
        <v>2.2730000000000001E-5</v>
      </c>
    </row>
    <row r="813" spans="1:491" x14ac:dyDescent="0.3">
      <c r="A813" s="207"/>
      <c r="B813" s="208"/>
      <c r="C813" t="s">
        <v>3814</v>
      </c>
      <c r="D813" t="s">
        <v>3701</v>
      </c>
      <c r="E813" t="s">
        <v>3158</v>
      </c>
      <c r="F813" s="1" t="e">
        <f t="shared" si="12"/>
        <v>#REF!</v>
      </c>
      <c r="CV813" s="1">
        <v>1.7240000000000001E-5</v>
      </c>
    </row>
    <row r="814" spans="1:491" x14ac:dyDescent="0.3">
      <c r="A814" s="207"/>
      <c r="B814" s="208"/>
      <c r="C814" t="s">
        <v>3815</v>
      </c>
      <c r="D814" t="s">
        <v>717</v>
      </c>
      <c r="E814" t="s">
        <v>183</v>
      </c>
      <c r="F814" s="1" t="e">
        <f t="shared" si="12"/>
        <v>#REF!</v>
      </c>
      <c r="CT814" s="1">
        <v>1</v>
      </c>
    </row>
    <row r="815" spans="1:491" x14ac:dyDescent="0.3">
      <c r="A815" s="207"/>
      <c r="B815" s="208"/>
      <c r="C815" t="s">
        <v>3816</v>
      </c>
      <c r="D815" t="s">
        <v>3704</v>
      </c>
      <c r="E815" t="s">
        <v>2958</v>
      </c>
      <c r="F815" s="1" t="e">
        <f t="shared" si="12"/>
        <v>#REF!</v>
      </c>
    </row>
    <row r="816" spans="1:491" x14ac:dyDescent="0.3">
      <c r="A816" s="207"/>
      <c r="B816" s="208"/>
      <c r="C816" t="s">
        <v>3817</v>
      </c>
      <c r="D816" t="s">
        <v>3706</v>
      </c>
      <c r="E816" t="s">
        <v>183</v>
      </c>
      <c r="F816" s="1" t="e">
        <f t="shared" si="12"/>
        <v>#REF!</v>
      </c>
      <c r="BW816" s="1">
        <v>1</v>
      </c>
      <c r="BX816" s="1">
        <v>1</v>
      </c>
    </row>
    <row r="817" spans="1:491" x14ac:dyDescent="0.3">
      <c r="A817" s="207"/>
      <c r="B817" s="208"/>
      <c r="C817" t="s">
        <v>3818</v>
      </c>
      <c r="D817" t="s">
        <v>3708</v>
      </c>
      <c r="E817" t="s">
        <v>1</v>
      </c>
      <c r="F817" s="1" t="e">
        <f t="shared" si="12"/>
        <v>#REF!</v>
      </c>
      <c r="EU817" s="1">
        <v>0.28000000000000003</v>
      </c>
    </row>
    <row r="818" spans="1:491" x14ac:dyDescent="0.3">
      <c r="A818" s="207"/>
      <c r="B818" s="208"/>
      <c r="C818" t="s">
        <v>3819</v>
      </c>
      <c r="D818" t="s">
        <v>3710</v>
      </c>
      <c r="E818" t="s">
        <v>1</v>
      </c>
      <c r="F818" s="1" t="e">
        <f t="shared" si="12"/>
        <v>#REF!</v>
      </c>
      <c r="EU818" s="1">
        <v>0.28000000000000003</v>
      </c>
    </row>
    <row r="819" spans="1:491" x14ac:dyDescent="0.3">
      <c r="A819" s="207"/>
      <c r="B819" s="208"/>
      <c r="C819" t="s">
        <v>3820</v>
      </c>
      <c r="D819" t="s">
        <v>3712</v>
      </c>
      <c r="E819" t="s">
        <v>1</v>
      </c>
      <c r="F819" s="1" t="e">
        <f t="shared" si="12"/>
        <v>#REF!</v>
      </c>
      <c r="EU819" s="1">
        <v>0.28000000000000003</v>
      </c>
    </row>
    <row r="820" spans="1:491" x14ac:dyDescent="0.3">
      <c r="A820" s="207"/>
      <c r="B820" s="208"/>
      <c r="C820" t="s">
        <v>3821</v>
      </c>
      <c r="D820" t="s">
        <v>3708</v>
      </c>
      <c r="E820" t="s">
        <v>1</v>
      </c>
      <c r="F820" s="1" t="e">
        <f t="shared" si="12"/>
        <v>#REF!</v>
      </c>
      <c r="EU820" s="1">
        <v>0.28000000000000003</v>
      </c>
    </row>
    <row r="821" spans="1:491" x14ac:dyDescent="0.3">
      <c r="A821" s="207"/>
      <c r="B821" s="208"/>
      <c r="C821" t="s">
        <v>3822</v>
      </c>
      <c r="D821" t="s">
        <v>3710</v>
      </c>
      <c r="E821" t="s">
        <v>1</v>
      </c>
      <c r="F821" s="1" t="e">
        <f t="shared" si="12"/>
        <v>#REF!</v>
      </c>
      <c r="EU821" s="1">
        <v>0.28000000000000003</v>
      </c>
    </row>
    <row r="822" spans="1:491" x14ac:dyDescent="0.3">
      <c r="A822" s="207"/>
      <c r="B822" s="208"/>
      <c r="C822" t="s">
        <v>3823</v>
      </c>
      <c r="D822" t="s">
        <v>3712</v>
      </c>
      <c r="E822" t="s">
        <v>1</v>
      </c>
      <c r="F822" s="1" t="e">
        <f t="shared" si="12"/>
        <v>#REF!</v>
      </c>
      <c r="EU822" s="1">
        <v>0.28000000000000003</v>
      </c>
    </row>
    <row r="823" spans="1:491" x14ac:dyDescent="0.3">
      <c r="A823" s="207"/>
      <c r="B823" s="208"/>
      <c r="C823" t="s">
        <v>3824</v>
      </c>
      <c r="D823" t="s">
        <v>3717</v>
      </c>
      <c r="E823" t="s">
        <v>70</v>
      </c>
      <c r="F823" s="1" t="e">
        <f t="shared" si="12"/>
        <v>#REF!</v>
      </c>
      <c r="QZ823" s="1">
        <v>1</v>
      </c>
    </row>
    <row r="824" spans="1:491" x14ac:dyDescent="0.3">
      <c r="A824" s="207"/>
      <c r="B824" s="208"/>
      <c r="C824" t="s">
        <v>3825</v>
      </c>
      <c r="D824" t="s">
        <v>3719</v>
      </c>
      <c r="E824" t="s">
        <v>70</v>
      </c>
      <c r="F824" s="1" t="e">
        <f t="shared" si="12"/>
        <v>#REF!</v>
      </c>
    </row>
    <row r="825" spans="1:491" s="66" customFormat="1" x14ac:dyDescent="0.3">
      <c r="A825" s="207"/>
      <c r="B825" s="208"/>
      <c r="C825" s="65" t="s">
        <v>7128</v>
      </c>
      <c r="D825" s="65" t="s">
        <v>7124</v>
      </c>
      <c r="E825" s="65" t="s">
        <v>54</v>
      </c>
      <c r="F825" s="66" t="e">
        <f t="shared" si="12"/>
        <v>#REF!</v>
      </c>
    </row>
    <row r="826" spans="1:491" x14ac:dyDescent="0.3">
      <c r="A826" s="207"/>
      <c r="B826" s="208"/>
      <c r="C826" t="s">
        <v>3826</v>
      </c>
      <c r="D826" t="s">
        <v>3721</v>
      </c>
      <c r="E826" t="s">
        <v>3722</v>
      </c>
      <c r="F826" s="1" t="e">
        <f t="shared" si="12"/>
        <v>#REF!</v>
      </c>
      <c r="RW826" s="1">
        <v>1</v>
      </c>
    </row>
    <row r="827" spans="1:491" x14ac:dyDescent="0.3">
      <c r="A827" s="207"/>
      <c r="B827" s="208"/>
      <c r="C827" t="s">
        <v>3827</v>
      </c>
      <c r="D827" t="s">
        <v>3724</v>
      </c>
      <c r="E827" t="s">
        <v>183</v>
      </c>
      <c r="F827" s="1" t="e">
        <f t="shared" si="12"/>
        <v>#REF!</v>
      </c>
      <c r="ET827" s="1">
        <v>1</v>
      </c>
    </row>
    <row r="828" spans="1:491" x14ac:dyDescent="0.3">
      <c r="A828" s="207"/>
      <c r="B828" s="208"/>
      <c r="C828" t="s">
        <v>3828</v>
      </c>
      <c r="D828" t="s">
        <v>772</v>
      </c>
      <c r="E828" t="s">
        <v>3158</v>
      </c>
      <c r="F828" s="1" t="e">
        <f t="shared" si="12"/>
        <v>#REF!</v>
      </c>
    </row>
    <row r="829" spans="1:491" x14ac:dyDescent="0.3">
      <c r="A829" s="207"/>
      <c r="B829" s="208" t="s">
        <v>3829</v>
      </c>
      <c r="C829" t="s">
        <v>3830</v>
      </c>
      <c r="D829" t="s">
        <v>3831</v>
      </c>
      <c r="E829" t="s">
        <v>2958</v>
      </c>
      <c r="F829" s="1" t="e">
        <f t="shared" si="12"/>
        <v>#REF!</v>
      </c>
    </row>
    <row r="830" spans="1:491" x14ac:dyDescent="0.3">
      <c r="A830" s="207"/>
      <c r="B830" s="208"/>
      <c r="C830" t="s">
        <v>3832</v>
      </c>
      <c r="D830" t="s">
        <v>3693</v>
      </c>
      <c r="E830" t="s">
        <v>2958</v>
      </c>
      <c r="F830" s="1" t="e">
        <f t="shared" si="12"/>
        <v>#REF!</v>
      </c>
    </row>
    <row r="831" spans="1:491" x14ac:dyDescent="0.3">
      <c r="A831" s="207"/>
      <c r="B831" s="208"/>
      <c r="C831" t="s">
        <v>3833</v>
      </c>
      <c r="D831" t="s">
        <v>814</v>
      </c>
      <c r="E831" t="s">
        <v>2958</v>
      </c>
      <c r="F831" s="1" t="e">
        <f t="shared" si="12"/>
        <v>#REF!</v>
      </c>
    </row>
    <row r="832" spans="1:491" x14ac:dyDescent="0.3">
      <c r="A832" s="207"/>
      <c r="B832" s="208"/>
      <c r="C832" t="s">
        <v>3834</v>
      </c>
      <c r="D832" t="s">
        <v>2968</v>
      </c>
      <c r="E832" t="s">
        <v>2958</v>
      </c>
      <c r="F832" s="1" t="e">
        <f t="shared" si="12"/>
        <v>#REF!</v>
      </c>
      <c r="Y832" s="1">
        <v>1</v>
      </c>
    </row>
    <row r="833" spans="1:468" x14ac:dyDescent="0.3">
      <c r="A833" s="207"/>
      <c r="B833" s="208"/>
      <c r="C833" t="s">
        <v>3835</v>
      </c>
      <c r="D833" t="s">
        <v>3697</v>
      </c>
      <c r="E833" t="s">
        <v>3158</v>
      </c>
      <c r="F833" s="1" t="e">
        <f t="shared" si="12"/>
        <v>#REF!</v>
      </c>
    </row>
    <row r="834" spans="1:468" x14ac:dyDescent="0.3">
      <c r="A834" s="207"/>
      <c r="B834" s="208"/>
      <c r="C834" t="s">
        <v>3836</v>
      </c>
      <c r="D834" t="s">
        <v>175</v>
      </c>
      <c r="E834" t="s">
        <v>3158</v>
      </c>
      <c r="F834" s="1" t="e">
        <f t="shared" si="12"/>
        <v>#REF!</v>
      </c>
    </row>
    <row r="835" spans="1:468" x14ac:dyDescent="0.3">
      <c r="A835" s="207"/>
      <c r="B835" s="208"/>
      <c r="C835" t="s">
        <v>3837</v>
      </c>
      <c r="D835" t="s">
        <v>728</v>
      </c>
      <c r="E835" t="s">
        <v>3158</v>
      </c>
      <c r="F835" s="1" t="e">
        <f t="shared" si="12"/>
        <v>#REF!</v>
      </c>
      <c r="CW835" s="1">
        <v>2.2730000000000001E-5</v>
      </c>
    </row>
    <row r="836" spans="1:468" x14ac:dyDescent="0.3">
      <c r="A836" s="207"/>
      <c r="B836" s="208"/>
      <c r="C836" t="s">
        <v>3838</v>
      </c>
      <c r="D836" t="s">
        <v>3701</v>
      </c>
      <c r="E836" t="s">
        <v>3158</v>
      </c>
      <c r="F836" s="1" t="e">
        <f t="shared" si="12"/>
        <v>#REF!</v>
      </c>
      <c r="CV836" s="1">
        <v>1.7240000000000001E-5</v>
      </c>
    </row>
    <row r="837" spans="1:468" x14ac:dyDescent="0.3">
      <c r="A837" s="207"/>
      <c r="B837" s="208"/>
      <c r="C837" t="s">
        <v>3839</v>
      </c>
      <c r="D837" t="s">
        <v>717</v>
      </c>
      <c r="E837" t="s">
        <v>183</v>
      </c>
      <c r="F837" s="1" t="e">
        <f t="shared" ref="F837:F900" si="13">SUMPRODUCT(G$4:ZY$4, G837:ZY837)</f>
        <v>#REF!</v>
      </c>
      <c r="CT837" s="1">
        <v>1</v>
      </c>
    </row>
    <row r="838" spans="1:468" x14ac:dyDescent="0.3">
      <c r="A838" s="207"/>
      <c r="B838" s="208"/>
      <c r="C838" t="s">
        <v>3840</v>
      </c>
      <c r="D838" t="s">
        <v>3704</v>
      </c>
      <c r="E838" t="s">
        <v>2958</v>
      </c>
      <c r="F838" s="1" t="e">
        <f t="shared" si="13"/>
        <v>#REF!</v>
      </c>
    </row>
    <row r="839" spans="1:468" x14ac:dyDescent="0.3">
      <c r="A839" s="207"/>
      <c r="B839" s="208"/>
      <c r="C839" t="s">
        <v>3841</v>
      </c>
      <c r="D839" t="s">
        <v>3706</v>
      </c>
      <c r="E839" t="s">
        <v>183</v>
      </c>
      <c r="F839" s="1" t="e">
        <f t="shared" si="13"/>
        <v>#REF!</v>
      </c>
      <c r="BW839" s="1">
        <v>1</v>
      </c>
      <c r="BX839" s="1">
        <v>1</v>
      </c>
    </row>
    <row r="840" spans="1:468" x14ac:dyDescent="0.3">
      <c r="A840" s="207"/>
      <c r="B840" s="208"/>
      <c r="C840" t="s">
        <v>3842</v>
      </c>
      <c r="D840" t="s">
        <v>3708</v>
      </c>
      <c r="E840" t="s">
        <v>1</v>
      </c>
      <c r="F840" s="1" t="e">
        <f t="shared" si="13"/>
        <v>#REF!</v>
      </c>
      <c r="EU840" s="1">
        <v>0.28000000000000003</v>
      </c>
    </row>
    <row r="841" spans="1:468" x14ac:dyDescent="0.3">
      <c r="A841" s="207"/>
      <c r="B841" s="208"/>
      <c r="C841" t="s">
        <v>3843</v>
      </c>
      <c r="D841" t="s">
        <v>3710</v>
      </c>
      <c r="E841" t="s">
        <v>1</v>
      </c>
      <c r="F841" s="1" t="e">
        <f t="shared" si="13"/>
        <v>#REF!</v>
      </c>
      <c r="EU841" s="1">
        <v>0.28000000000000003</v>
      </c>
    </row>
    <row r="842" spans="1:468" x14ac:dyDescent="0.3">
      <c r="A842" s="207"/>
      <c r="B842" s="208"/>
      <c r="C842" t="s">
        <v>3844</v>
      </c>
      <c r="D842" t="s">
        <v>3712</v>
      </c>
      <c r="E842" t="s">
        <v>1</v>
      </c>
      <c r="F842" s="1" t="e">
        <f t="shared" si="13"/>
        <v>#REF!</v>
      </c>
      <c r="EU842" s="1">
        <v>0.28000000000000003</v>
      </c>
    </row>
    <row r="843" spans="1:468" x14ac:dyDescent="0.3">
      <c r="A843" s="207"/>
      <c r="B843" s="208"/>
      <c r="C843" t="s">
        <v>3845</v>
      </c>
      <c r="D843" t="s">
        <v>3708</v>
      </c>
      <c r="E843" t="s">
        <v>1</v>
      </c>
      <c r="F843" s="1" t="e">
        <f t="shared" si="13"/>
        <v>#REF!</v>
      </c>
      <c r="EU843" s="1">
        <v>0.28000000000000003</v>
      </c>
    </row>
    <row r="844" spans="1:468" x14ac:dyDescent="0.3">
      <c r="A844" s="207"/>
      <c r="B844" s="208"/>
      <c r="C844" t="s">
        <v>3846</v>
      </c>
      <c r="D844" t="s">
        <v>3710</v>
      </c>
      <c r="E844" t="s">
        <v>1</v>
      </c>
      <c r="F844" s="1" t="e">
        <f t="shared" si="13"/>
        <v>#REF!</v>
      </c>
      <c r="EU844" s="1">
        <v>0.28000000000000003</v>
      </c>
    </row>
    <row r="845" spans="1:468" x14ac:dyDescent="0.3">
      <c r="A845" s="207"/>
      <c r="B845" s="208"/>
      <c r="C845" t="s">
        <v>3847</v>
      </c>
      <c r="D845" t="s">
        <v>3712</v>
      </c>
      <c r="E845" t="s">
        <v>1</v>
      </c>
      <c r="F845" s="1" t="e">
        <f t="shared" si="13"/>
        <v>#REF!</v>
      </c>
      <c r="EU845" s="1">
        <v>0.28000000000000003</v>
      </c>
    </row>
    <row r="846" spans="1:468" x14ac:dyDescent="0.3">
      <c r="A846" s="207"/>
      <c r="B846" s="208"/>
      <c r="C846" t="s">
        <v>3848</v>
      </c>
      <c r="D846" t="s">
        <v>3717</v>
      </c>
      <c r="E846" t="s">
        <v>70</v>
      </c>
      <c r="F846" s="1" t="e">
        <f t="shared" si="13"/>
        <v>#REF!</v>
      </c>
      <c r="QZ846" s="1">
        <v>1</v>
      </c>
    </row>
    <row r="847" spans="1:468" x14ac:dyDescent="0.3">
      <c r="A847" s="207"/>
      <c r="B847" s="208"/>
      <c r="C847" t="s">
        <v>3849</v>
      </c>
      <c r="D847" t="s">
        <v>3719</v>
      </c>
      <c r="E847" t="s">
        <v>70</v>
      </c>
      <c r="F847" s="1" t="e">
        <f t="shared" si="13"/>
        <v>#REF!</v>
      </c>
    </row>
    <row r="848" spans="1:468" s="66" customFormat="1" x14ac:dyDescent="0.3">
      <c r="A848" s="207"/>
      <c r="B848" s="208"/>
      <c r="C848" s="65" t="s">
        <v>7129</v>
      </c>
      <c r="D848" s="65" t="s">
        <v>7124</v>
      </c>
      <c r="E848" s="65" t="s">
        <v>54</v>
      </c>
      <c r="F848" s="66" t="e">
        <f t="shared" si="13"/>
        <v>#REF!</v>
      </c>
    </row>
    <row r="849" spans="1:491" x14ac:dyDescent="0.3">
      <c r="A849" s="207"/>
      <c r="B849" s="208"/>
      <c r="C849" t="s">
        <v>3850</v>
      </c>
      <c r="D849" t="s">
        <v>3721</v>
      </c>
      <c r="E849" t="s">
        <v>3722</v>
      </c>
      <c r="F849" s="1" t="e">
        <f t="shared" si="13"/>
        <v>#REF!</v>
      </c>
      <c r="RW849" s="1">
        <v>1</v>
      </c>
    </row>
    <row r="850" spans="1:491" x14ac:dyDescent="0.3">
      <c r="A850" s="207"/>
      <c r="B850" s="208"/>
      <c r="C850" t="s">
        <v>3851</v>
      </c>
      <c r="D850" t="s">
        <v>3724</v>
      </c>
      <c r="E850" t="s">
        <v>183</v>
      </c>
      <c r="F850" s="1" t="e">
        <f t="shared" si="13"/>
        <v>#REF!</v>
      </c>
      <c r="ET850" s="1">
        <v>1</v>
      </c>
    </row>
    <row r="851" spans="1:491" x14ac:dyDescent="0.3">
      <c r="A851" s="207"/>
      <c r="B851" s="208"/>
      <c r="C851" t="s">
        <v>3852</v>
      </c>
      <c r="D851" t="s">
        <v>772</v>
      </c>
      <c r="E851" t="s">
        <v>3158</v>
      </c>
      <c r="F851" s="1" t="e">
        <f t="shared" si="13"/>
        <v>#REF!</v>
      </c>
    </row>
    <row r="852" spans="1:491" x14ac:dyDescent="0.3">
      <c r="A852" s="207"/>
      <c r="B852" s="208" t="s">
        <v>3853</v>
      </c>
      <c r="C852" t="s">
        <v>3854</v>
      </c>
      <c r="D852" t="s">
        <v>3108</v>
      </c>
      <c r="E852" t="s">
        <v>2958</v>
      </c>
      <c r="F852" s="1" t="e">
        <f t="shared" si="13"/>
        <v>#REF!</v>
      </c>
    </row>
    <row r="853" spans="1:491" x14ac:dyDescent="0.3">
      <c r="A853" s="207"/>
      <c r="B853" s="208"/>
      <c r="C853" t="s">
        <v>3855</v>
      </c>
      <c r="D853" t="s">
        <v>3693</v>
      </c>
      <c r="E853" t="s">
        <v>2958</v>
      </c>
      <c r="F853" s="1" t="e">
        <f t="shared" si="13"/>
        <v>#REF!</v>
      </c>
    </row>
    <row r="854" spans="1:491" x14ac:dyDescent="0.3">
      <c r="A854" s="207"/>
      <c r="B854" s="208"/>
      <c r="C854" t="s">
        <v>3856</v>
      </c>
      <c r="D854" t="s">
        <v>814</v>
      </c>
      <c r="E854" t="s">
        <v>2958</v>
      </c>
      <c r="F854" s="1" t="e">
        <f t="shared" si="13"/>
        <v>#REF!</v>
      </c>
    </row>
    <row r="855" spans="1:491" x14ac:dyDescent="0.3">
      <c r="A855" s="207"/>
      <c r="B855" s="208"/>
      <c r="C855" t="s">
        <v>3857</v>
      </c>
      <c r="D855" t="s">
        <v>2968</v>
      </c>
      <c r="E855" t="s">
        <v>2958</v>
      </c>
      <c r="F855" s="1" t="e">
        <f t="shared" si="13"/>
        <v>#REF!</v>
      </c>
      <c r="Y855" s="1">
        <v>1</v>
      </c>
    </row>
    <row r="856" spans="1:491" x14ac:dyDescent="0.3">
      <c r="A856" s="207"/>
      <c r="B856" s="208"/>
      <c r="C856" t="s">
        <v>3858</v>
      </c>
      <c r="D856" t="s">
        <v>3697</v>
      </c>
      <c r="E856" t="s">
        <v>3158</v>
      </c>
      <c r="F856" s="1" t="e">
        <f t="shared" si="13"/>
        <v>#REF!</v>
      </c>
    </row>
    <row r="857" spans="1:491" x14ac:dyDescent="0.3">
      <c r="A857" s="207"/>
      <c r="B857" s="208"/>
      <c r="C857" t="s">
        <v>3859</v>
      </c>
      <c r="D857" t="s">
        <v>175</v>
      </c>
      <c r="E857" t="s">
        <v>3158</v>
      </c>
      <c r="F857" s="1" t="e">
        <f t="shared" si="13"/>
        <v>#REF!</v>
      </c>
    </row>
    <row r="858" spans="1:491" x14ac:dyDescent="0.3">
      <c r="A858" s="207"/>
      <c r="B858" s="208"/>
      <c r="C858" t="s">
        <v>3860</v>
      </c>
      <c r="D858" t="s">
        <v>728</v>
      </c>
      <c r="E858" t="s">
        <v>3158</v>
      </c>
      <c r="F858" s="1" t="e">
        <f t="shared" si="13"/>
        <v>#REF!</v>
      </c>
      <c r="CW858" s="1">
        <v>2.2730000000000001E-5</v>
      </c>
    </row>
    <row r="859" spans="1:491" x14ac:dyDescent="0.3">
      <c r="A859" s="207"/>
      <c r="B859" s="208"/>
      <c r="C859" t="s">
        <v>3861</v>
      </c>
      <c r="D859" t="s">
        <v>3701</v>
      </c>
      <c r="E859" t="s">
        <v>3158</v>
      </c>
      <c r="F859" s="1" t="e">
        <f t="shared" si="13"/>
        <v>#REF!</v>
      </c>
      <c r="CV859" s="1">
        <v>1.7240000000000001E-5</v>
      </c>
    </row>
    <row r="860" spans="1:491" x14ac:dyDescent="0.3">
      <c r="A860" s="207"/>
      <c r="B860" s="208"/>
      <c r="C860" t="s">
        <v>3862</v>
      </c>
      <c r="D860" t="s">
        <v>717</v>
      </c>
      <c r="E860" t="s">
        <v>183</v>
      </c>
      <c r="F860" s="1" t="e">
        <f t="shared" si="13"/>
        <v>#REF!</v>
      </c>
      <c r="CT860" s="1">
        <v>1</v>
      </c>
    </row>
    <row r="861" spans="1:491" x14ac:dyDescent="0.3">
      <c r="A861" s="207"/>
      <c r="B861" s="208"/>
      <c r="C861" t="s">
        <v>3863</v>
      </c>
      <c r="D861" t="s">
        <v>3704</v>
      </c>
      <c r="E861" t="s">
        <v>2958</v>
      </c>
      <c r="F861" s="1" t="e">
        <f t="shared" si="13"/>
        <v>#REF!</v>
      </c>
    </row>
    <row r="862" spans="1:491" x14ac:dyDescent="0.3">
      <c r="A862" s="207"/>
      <c r="B862" s="208"/>
      <c r="C862" t="s">
        <v>3864</v>
      </c>
      <c r="D862" t="s">
        <v>3706</v>
      </c>
      <c r="E862" t="s">
        <v>183</v>
      </c>
      <c r="F862" s="1" t="e">
        <f t="shared" si="13"/>
        <v>#REF!</v>
      </c>
      <c r="BW862" s="1">
        <v>1</v>
      </c>
      <c r="BX862" s="1">
        <v>1</v>
      </c>
    </row>
    <row r="863" spans="1:491" x14ac:dyDescent="0.3">
      <c r="A863" s="207"/>
      <c r="B863" s="208"/>
      <c r="C863" t="s">
        <v>3865</v>
      </c>
      <c r="D863" t="s">
        <v>3708</v>
      </c>
      <c r="E863" t="s">
        <v>1</v>
      </c>
      <c r="F863" s="1" t="e">
        <f t="shared" si="13"/>
        <v>#REF!</v>
      </c>
      <c r="EU863" s="1">
        <v>0.28000000000000003</v>
      </c>
    </row>
    <row r="864" spans="1:491" x14ac:dyDescent="0.3">
      <c r="A864" s="207"/>
      <c r="B864" s="208"/>
      <c r="C864" t="s">
        <v>3866</v>
      </c>
      <c r="D864" t="s">
        <v>3710</v>
      </c>
      <c r="E864" t="s">
        <v>1</v>
      </c>
      <c r="F864" s="1" t="e">
        <f t="shared" si="13"/>
        <v>#REF!</v>
      </c>
      <c r="EU864" s="1">
        <v>0.28000000000000003</v>
      </c>
    </row>
    <row r="865" spans="1:491" x14ac:dyDescent="0.3">
      <c r="A865" s="207"/>
      <c r="B865" s="208"/>
      <c r="C865" t="s">
        <v>3867</v>
      </c>
      <c r="D865" t="s">
        <v>3712</v>
      </c>
      <c r="E865" t="s">
        <v>1</v>
      </c>
      <c r="F865" s="1" t="e">
        <f t="shared" si="13"/>
        <v>#REF!</v>
      </c>
      <c r="EU865" s="1">
        <v>0.28000000000000003</v>
      </c>
    </row>
    <row r="866" spans="1:491" x14ac:dyDescent="0.3">
      <c r="A866" s="207"/>
      <c r="B866" s="208"/>
      <c r="C866" t="s">
        <v>3868</v>
      </c>
      <c r="D866" t="s">
        <v>3708</v>
      </c>
      <c r="E866" t="s">
        <v>1</v>
      </c>
      <c r="F866" s="1" t="e">
        <f t="shared" si="13"/>
        <v>#REF!</v>
      </c>
      <c r="EU866" s="1">
        <v>0.28000000000000003</v>
      </c>
    </row>
    <row r="867" spans="1:491" x14ac:dyDescent="0.3">
      <c r="A867" s="207"/>
      <c r="B867" s="208"/>
      <c r="C867" t="s">
        <v>3869</v>
      </c>
      <c r="D867" t="s">
        <v>3710</v>
      </c>
      <c r="E867" t="s">
        <v>1</v>
      </c>
      <c r="F867" s="1" t="e">
        <f t="shared" si="13"/>
        <v>#REF!</v>
      </c>
      <c r="EU867" s="1">
        <v>0.28000000000000003</v>
      </c>
    </row>
    <row r="868" spans="1:491" x14ac:dyDescent="0.3">
      <c r="A868" s="207"/>
      <c r="B868" s="208"/>
      <c r="C868" t="s">
        <v>3870</v>
      </c>
      <c r="D868" t="s">
        <v>3712</v>
      </c>
      <c r="E868" t="s">
        <v>1</v>
      </c>
      <c r="F868" s="1" t="e">
        <f t="shared" si="13"/>
        <v>#REF!</v>
      </c>
      <c r="EU868" s="1">
        <v>0.28000000000000003</v>
      </c>
    </row>
    <row r="869" spans="1:491" x14ac:dyDescent="0.3">
      <c r="A869" s="207"/>
      <c r="B869" s="208"/>
      <c r="C869" t="s">
        <v>3871</v>
      </c>
      <c r="D869" t="s">
        <v>3717</v>
      </c>
      <c r="E869" t="s">
        <v>70</v>
      </c>
      <c r="F869" s="1" t="e">
        <f t="shared" si="13"/>
        <v>#REF!</v>
      </c>
      <c r="QZ869" s="1">
        <v>1</v>
      </c>
    </row>
    <row r="870" spans="1:491" x14ac:dyDescent="0.3">
      <c r="A870" s="207"/>
      <c r="B870" s="208"/>
      <c r="C870" t="s">
        <v>3872</v>
      </c>
      <c r="D870" t="s">
        <v>3719</v>
      </c>
      <c r="E870" t="s">
        <v>70</v>
      </c>
      <c r="F870" s="1" t="e">
        <f t="shared" si="13"/>
        <v>#REF!</v>
      </c>
    </row>
    <row r="871" spans="1:491" s="66" customFormat="1" x14ac:dyDescent="0.3">
      <c r="A871" s="207"/>
      <c r="B871" s="208"/>
      <c r="C871" s="65" t="s">
        <v>7130</v>
      </c>
      <c r="D871" s="65" t="s">
        <v>7124</v>
      </c>
      <c r="E871" s="65" t="s">
        <v>54</v>
      </c>
      <c r="F871" s="66" t="e">
        <f t="shared" si="13"/>
        <v>#REF!</v>
      </c>
    </row>
    <row r="872" spans="1:491" x14ac:dyDescent="0.3">
      <c r="A872" s="207"/>
      <c r="B872" s="208"/>
      <c r="C872" t="s">
        <v>3873</v>
      </c>
      <c r="D872" t="s">
        <v>3721</v>
      </c>
      <c r="E872" t="s">
        <v>3722</v>
      </c>
      <c r="F872" s="1" t="e">
        <f t="shared" si="13"/>
        <v>#REF!</v>
      </c>
      <c r="RW872" s="1">
        <v>1</v>
      </c>
    </row>
    <row r="873" spans="1:491" x14ac:dyDescent="0.3">
      <c r="A873" s="207"/>
      <c r="B873" s="208"/>
      <c r="C873" t="s">
        <v>3874</v>
      </c>
      <c r="D873" t="s">
        <v>3724</v>
      </c>
      <c r="E873" t="s">
        <v>183</v>
      </c>
      <c r="F873" s="1" t="e">
        <f t="shared" si="13"/>
        <v>#REF!</v>
      </c>
      <c r="ET873" s="1">
        <v>1</v>
      </c>
    </row>
    <row r="874" spans="1:491" x14ac:dyDescent="0.3">
      <c r="A874" s="207"/>
      <c r="B874" s="208"/>
      <c r="C874" t="s">
        <v>3875</v>
      </c>
      <c r="D874" t="s">
        <v>772</v>
      </c>
      <c r="E874" t="s">
        <v>3158</v>
      </c>
      <c r="F874" s="1" t="e">
        <f t="shared" si="13"/>
        <v>#REF!</v>
      </c>
    </row>
    <row r="875" spans="1:491" x14ac:dyDescent="0.3">
      <c r="A875" s="207"/>
      <c r="B875" s="208" t="s">
        <v>3876</v>
      </c>
      <c r="C875" t="s">
        <v>3877</v>
      </c>
      <c r="D875" t="s">
        <v>3728</v>
      </c>
      <c r="E875" t="s">
        <v>2958</v>
      </c>
      <c r="F875" s="1" t="e">
        <f t="shared" si="13"/>
        <v>#REF!</v>
      </c>
      <c r="BO875" s="1">
        <v>1</v>
      </c>
    </row>
    <row r="876" spans="1:491" x14ac:dyDescent="0.3">
      <c r="A876" s="207"/>
      <c r="B876" s="208"/>
      <c r="C876" t="s">
        <v>3878</v>
      </c>
      <c r="D876" t="s">
        <v>3693</v>
      </c>
      <c r="E876" t="s">
        <v>2958</v>
      </c>
      <c r="F876" s="1" t="e">
        <f t="shared" si="13"/>
        <v>#REF!</v>
      </c>
    </row>
    <row r="877" spans="1:491" x14ac:dyDescent="0.3">
      <c r="A877" s="207"/>
      <c r="B877" s="208"/>
      <c r="C877" t="s">
        <v>3879</v>
      </c>
      <c r="D877" t="s">
        <v>814</v>
      </c>
      <c r="E877" t="s">
        <v>2958</v>
      </c>
      <c r="F877" s="1" t="e">
        <f t="shared" si="13"/>
        <v>#REF!</v>
      </c>
    </row>
    <row r="878" spans="1:491" x14ac:dyDescent="0.3">
      <c r="A878" s="207"/>
      <c r="B878" s="208"/>
      <c r="C878" t="s">
        <v>3880</v>
      </c>
      <c r="D878" t="s">
        <v>2968</v>
      </c>
      <c r="E878" t="s">
        <v>2958</v>
      </c>
      <c r="F878" s="1" t="e">
        <f t="shared" si="13"/>
        <v>#REF!</v>
      </c>
      <c r="AB878" s="1">
        <v>1</v>
      </c>
    </row>
    <row r="879" spans="1:491" x14ac:dyDescent="0.3">
      <c r="A879" s="207"/>
      <c r="B879" s="208"/>
      <c r="C879" t="s">
        <v>3881</v>
      </c>
      <c r="D879" t="s">
        <v>3697</v>
      </c>
      <c r="E879" t="s">
        <v>3158</v>
      </c>
      <c r="F879" s="1" t="e">
        <f t="shared" si="13"/>
        <v>#REF!</v>
      </c>
    </row>
    <row r="880" spans="1:491" x14ac:dyDescent="0.3">
      <c r="A880" s="207"/>
      <c r="B880" s="208"/>
      <c r="C880" t="s">
        <v>3882</v>
      </c>
      <c r="D880" t="s">
        <v>175</v>
      </c>
      <c r="E880" t="s">
        <v>3158</v>
      </c>
      <c r="F880" s="1" t="e">
        <f t="shared" si="13"/>
        <v>#REF!</v>
      </c>
    </row>
    <row r="881" spans="1:491" x14ac:dyDescent="0.3">
      <c r="A881" s="207"/>
      <c r="B881" s="208"/>
      <c r="C881" t="s">
        <v>3883</v>
      </c>
      <c r="D881" t="s">
        <v>728</v>
      </c>
      <c r="E881" t="s">
        <v>3158</v>
      </c>
      <c r="F881" s="1" t="e">
        <f t="shared" si="13"/>
        <v>#REF!</v>
      </c>
      <c r="CW881" s="1">
        <v>2.2730000000000001E-5</v>
      </c>
    </row>
    <row r="882" spans="1:491" x14ac:dyDescent="0.3">
      <c r="A882" s="207"/>
      <c r="B882" s="208"/>
      <c r="C882" t="s">
        <v>3884</v>
      </c>
      <c r="D882" t="s">
        <v>3701</v>
      </c>
      <c r="E882" t="s">
        <v>3158</v>
      </c>
      <c r="F882" s="1" t="e">
        <f t="shared" si="13"/>
        <v>#REF!</v>
      </c>
      <c r="CV882" s="1">
        <v>1.7240000000000001E-5</v>
      </c>
    </row>
    <row r="883" spans="1:491" x14ac:dyDescent="0.3">
      <c r="A883" s="207"/>
      <c r="B883" s="208"/>
      <c r="C883" t="s">
        <v>3885</v>
      </c>
      <c r="D883" t="s">
        <v>717</v>
      </c>
      <c r="E883" t="s">
        <v>183</v>
      </c>
      <c r="F883" s="1" t="e">
        <f t="shared" si="13"/>
        <v>#REF!</v>
      </c>
      <c r="CT883" s="1">
        <v>1</v>
      </c>
    </row>
    <row r="884" spans="1:491" x14ac:dyDescent="0.3">
      <c r="A884" s="207"/>
      <c r="B884" s="208"/>
      <c r="C884" t="s">
        <v>3886</v>
      </c>
      <c r="D884" t="s">
        <v>3704</v>
      </c>
      <c r="E884" t="s">
        <v>2958</v>
      </c>
      <c r="F884" s="1" t="e">
        <f t="shared" si="13"/>
        <v>#REF!</v>
      </c>
    </row>
    <row r="885" spans="1:491" x14ac:dyDescent="0.3">
      <c r="A885" s="207"/>
      <c r="B885" s="208"/>
      <c r="C885" t="s">
        <v>3887</v>
      </c>
      <c r="D885" t="s">
        <v>3706</v>
      </c>
      <c r="E885" t="s">
        <v>183</v>
      </c>
      <c r="F885" s="1" t="e">
        <f t="shared" si="13"/>
        <v>#REF!</v>
      </c>
      <c r="BW885" s="1">
        <v>1</v>
      </c>
      <c r="BX885" s="1">
        <v>1</v>
      </c>
    </row>
    <row r="886" spans="1:491" x14ac:dyDescent="0.3">
      <c r="A886" s="207"/>
      <c r="B886" s="208"/>
      <c r="C886" t="s">
        <v>3888</v>
      </c>
      <c r="D886" t="s">
        <v>3708</v>
      </c>
      <c r="E886" t="s">
        <v>1</v>
      </c>
      <c r="F886" s="1" t="e">
        <f t="shared" si="13"/>
        <v>#REF!</v>
      </c>
      <c r="EU886" s="1">
        <v>0.28000000000000003</v>
      </c>
    </row>
    <row r="887" spans="1:491" x14ac:dyDescent="0.3">
      <c r="A887" s="207"/>
      <c r="B887" s="208"/>
      <c r="C887" t="s">
        <v>3889</v>
      </c>
      <c r="D887" t="s">
        <v>3710</v>
      </c>
      <c r="E887" t="s">
        <v>1</v>
      </c>
      <c r="F887" s="1" t="e">
        <f t="shared" si="13"/>
        <v>#REF!</v>
      </c>
      <c r="EU887" s="1">
        <v>0.28000000000000003</v>
      </c>
    </row>
    <row r="888" spans="1:491" x14ac:dyDescent="0.3">
      <c r="A888" s="207"/>
      <c r="B888" s="208"/>
      <c r="C888" t="s">
        <v>3890</v>
      </c>
      <c r="D888" t="s">
        <v>3712</v>
      </c>
      <c r="E888" t="s">
        <v>1</v>
      </c>
      <c r="F888" s="1" t="e">
        <f t="shared" si="13"/>
        <v>#REF!</v>
      </c>
      <c r="EU888" s="1">
        <v>0.28000000000000003</v>
      </c>
    </row>
    <row r="889" spans="1:491" x14ac:dyDescent="0.3">
      <c r="A889" s="207"/>
      <c r="B889" s="208"/>
      <c r="C889" t="s">
        <v>3891</v>
      </c>
      <c r="D889" t="s">
        <v>3708</v>
      </c>
      <c r="E889" t="s">
        <v>1</v>
      </c>
      <c r="F889" s="1" t="e">
        <f t="shared" si="13"/>
        <v>#REF!</v>
      </c>
      <c r="EU889" s="1">
        <v>0.28000000000000003</v>
      </c>
    </row>
    <row r="890" spans="1:491" x14ac:dyDescent="0.3">
      <c r="A890" s="207"/>
      <c r="B890" s="208"/>
      <c r="C890" t="s">
        <v>3892</v>
      </c>
      <c r="D890" t="s">
        <v>3710</v>
      </c>
      <c r="E890" t="s">
        <v>1</v>
      </c>
      <c r="F890" s="1" t="e">
        <f t="shared" si="13"/>
        <v>#REF!</v>
      </c>
      <c r="EU890" s="1">
        <v>0.28000000000000003</v>
      </c>
    </row>
    <row r="891" spans="1:491" x14ac:dyDescent="0.3">
      <c r="A891" s="207"/>
      <c r="B891" s="208"/>
      <c r="C891" t="s">
        <v>3893</v>
      </c>
      <c r="D891" t="s">
        <v>3712</v>
      </c>
      <c r="E891" t="s">
        <v>1</v>
      </c>
      <c r="F891" s="1" t="e">
        <f t="shared" si="13"/>
        <v>#REF!</v>
      </c>
      <c r="EU891" s="1">
        <v>0.28000000000000003</v>
      </c>
    </row>
    <row r="892" spans="1:491" x14ac:dyDescent="0.3">
      <c r="A892" s="207"/>
      <c r="B892" s="208"/>
      <c r="C892" t="s">
        <v>3894</v>
      </c>
      <c r="D892" t="s">
        <v>3717</v>
      </c>
      <c r="E892" t="s">
        <v>70</v>
      </c>
      <c r="F892" s="1" t="e">
        <f t="shared" si="13"/>
        <v>#REF!</v>
      </c>
      <c r="QZ892" s="1">
        <v>1</v>
      </c>
    </row>
    <row r="893" spans="1:491" x14ac:dyDescent="0.3">
      <c r="A893" s="207"/>
      <c r="B893" s="208"/>
      <c r="C893" t="s">
        <v>3895</v>
      </c>
      <c r="D893" t="s">
        <v>3719</v>
      </c>
      <c r="E893" t="s">
        <v>70</v>
      </c>
      <c r="F893" s="1" t="e">
        <f t="shared" si="13"/>
        <v>#REF!</v>
      </c>
    </row>
    <row r="894" spans="1:491" s="66" customFormat="1" x14ac:dyDescent="0.3">
      <c r="A894" s="207"/>
      <c r="B894" s="208"/>
      <c r="C894" s="65" t="s">
        <v>7131</v>
      </c>
      <c r="D894" s="65" t="s">
        <v>7124</v>
      </c>
      <c r="E894" s="65" t="s">
        <v>54</v>
      </c>
      <c r="F894" s="66" t="e">
        <f t="shared" si="13"/>
        <v>#REF!</v>
      </c>
    </row>
    <row r="895" spans="1:491" x14ac:dyDescent="0.3">
      <c r="A895" s="207"/>
      <c r="B895" s="208"/>
      <c r="C895" t="s">
        <v>3896</v>
      </c>
      <c r="D895" t="s">
        <v>3721</v>
      </c>
      <c r="E895" t="s">
        <v>3722</v>
      </c>
      <c r="F895" s="1" t="e">
        <f t="shared" si="13"/>
        <v>#REF!</v>
      </c>
      <c r="RW895" s="1">
        <v>1</v>
      </c>
    </row>
    <row r="896" spans="1:491" x14ac:dyDescent="0.3">
      <c r="A896" s="207"/>
      <c r="B896" s="208"/>
      <c r="C896" t="s">
        <v>3897</v>
      </c>
      <c r="D896" t="s">
        <v>3724</v>
      </c>
      <c r="E896" t="s">
        <v>183</v>
      </c>
      <c r="F896" s="1" t="e">
        <f t="shared" si="13"/>
        <v>#REF!</v>
      </c>
      <c r="ET896" s="1">
        <v>1</v>
      </c>
    </row>
    <row r="897" spans="1:151" x14ac:dyDescent="0.3">
      <c r="A897" s="207"/>
      <c r="B897" s="208"/>
      <c r="C897" t="s">
        <v>3898</v>
      </c>
      <c r="D897" t="s">
        <v>772</v>
      </c>
      <c r="E897" t="s">
        <v>3158</v>
      </c>
      <c r="F897" s="1" t="e">
        <f t="shared" si="13"/>
        <v>#REF!</v>
      </c>
    </row>
    <row r="898" spans="1:151" x14ac:dyDescent="0.3">
      <c r="A898" s="207"/>
      <c r="B898" s="208" t="s">
        <v>3899</v>
      </c>
      <c r="C898" t="s">
        <v>3900</v>
      </c>
      <c r="D898" t="s">
        <v>3728</v>
      </c>
      <c r="E898" t="s">
        <v>2958</v>
      </c>
      <c r="F898" s="1" t="e">
        <f t="shared" si="13"/>
        <v>#REF!</v>
      </c>
      <c r="BR898" s="1">
        <v>1</v>
      </c>
    </row>
    <row r="899" spans="1:151" x14ac:dyDescent="0.3">
      <c r="A899" s="207"/>
      <c r="B899" s="208"/>
      <c r="C899" t="s">
        <v>3901</v>
      </c>
      <c r="D899" t="s">
        <v>3693</v>
      </c>
      <c r="E899" t="s">
        <v>2958</v>
      </c>
      <c r="F899" s="1" t="e">
        <f t="shared" si="13"/>
        <v>#REF!</v>
      </c>
    </row>
    <row r="900" spans="1:151" x14ac:dyDescent="0.3">
      <c r="A900" s="207"/>
      <c r="B900" s="208"/>
      <c r="C900" t="s">
        <v>3902</v>
      </c>
      <c r="D900" t="s">
        <v>814</v>
      </c>
      <c r="E900" t="s">
        <v>2958</v>
      </c>
      <c r="F900" s="1" t="e">
        <f t="shared" si="13"/>
        <v>#REF!</v>
      </c>
    </row>
    <row r="901" spans="1:151" x14ac:dyDescent="0.3">
      <c r="A901" s="207"/>
      <c r="B901" s="208"/>
      <c r="C901" t="s">
        <v>3903</v>
      </c>
      <c r="D901" t="s">
        <v>2968</v>
      </c>
      <c r="E901" t="s">
        <v>2958</v>
      </c>
      <c r="F901" s="1" t="e">
        <f t="shared" ref="F901:F964" si="14">SUMPRODUCT(G$4:ZY$4, G901:ZY901)</f>
        <v>#REF!</v>
      </c>
      <c r="AB901" s="1">
        <v>1</v>
      </c>
    </row>
    <row r="902" spans="1:151" x14ac:dyDescent="0.3">
      <c r="A902" s="207"/>
      <c r="B902" s="208"/>
      <c r="C902" t="s">
        <v>3904</v>
      </c>
      <c r="D902" t="s">
        <v>3733</v>
      </c>
      <c r="E902" t="s">
        <v>2958</v>
      </c>
      <c r="F902" s="1" t="e">
        <f t="shared" si="14"/>
        <v>#REF!</v>
      </c>
    </row>
    <row r="903" spans="1:151" x14ac:dyDescent="0.3">
      <c r="A903" s="207"/>
      <c r="B903" s="208"/>
      <c r="C903" t="s">
        <v>3905</v>
      </c>
      <c r="D903" t="s">
        <v>3735</v>
      </c>
      <c r="E903" t="s">
        <v>2958</v>
      </c>
      <c r="F903" s="1" t="e">
        <f t="shared" si="14"/>
        <v>#REF!</v>
      </c>
    </row>
    <row r="904" spans="1:151" x14ac:dyDescent="0.3">
      <c r="A904" s="207"/>
      <c r="B904" s="208"/>
      <c r="C904" t="s">
        <v>3906</v>
      </c>
      <c r="D904" t="s">
        <v>3697</v>
      </c>
      <c r="E904" t="s">
        <v>3158</v>
      </c>
      <c r="F904" s="1" t="e">
        <f t="shared" si="14"/>
        <v>#REF!</v>
      </c>
    </row>
    <row r="905" spans="1:151" x14ac:dyDescent="0.3">
      <c r="A905" s="207"/>
      <c r="B905" s="208"/>
      <c r="C905" t="s">
        <v>3907</v>
      </c>
      <c r="D905" t="s">
        <v>175</v>
      </c>
      <c r="E905" t="s">
        <v>3158</v>
      </c>
      <c r="F905" s="1" t="e">
        <f t="shared" si="14"/>
        <v>#REF!</v>
      </c>
    </row>
    <row r="906" spans="1:151" x14ac:dyDescent="0.3">
      <c r="A906" s="207"/>
      <c r="B906" s="208"/>
      <c r="C906" t="s">
        <v>3908</v>
      </c>
      <c r="D906" t="s">
        <v>728</v>
      </c>
      <c r="E906" t="s">
        <v>3158</v>
      </c>
      <c r="F906" s="1" t="e">
        <f t="shared" si="14"/>
        <v>#REF!</v>
      </c>
      <c r="CW906" s="1">
        <v>2.2730000000000001E-5</v>
      </c>
    </row>
    <row r="907" spans="1:151" x14ac:dyDescent="0.3">
      <c r="A907" s="207"/>
      <c r="B907" s="208"/>
      <c r="C907" t="s">
        <v>3909</v>
      </c>
      <c r="D907" t="s">
        <v>3701</v>
      </c>
      <c r="E907" t="s">
        <v>3158</v>
      </c>
      <c r="F907" s="1" t="e">
        <f t="shared" si="14"/>
        <v>#REF!</v>
      </c>
      <c r="CV907" s="1">
        <v>1.7240000000000001E-5</v>
      </c>
    </row>
    <row r="908" spans="1:151" x14ac:dyDescent="0.3">
      <c r="A908" s="207"/>
      <c r="B908" s="208"/>
      <c r="C908" t="s">
        <v>3910</v>
      </c>
      <c r="D908" t="s">
        <v>717</v>
      </c>
      <c r="E908" t="s">
        <v>183</v>
      </c>
      <c r="F908" s="1" t="e">
        <f t="shared" si="14"/>
        <v>#REF!</v>
      </c>
      <c r="CT908" s="1">
        <v>1</v>
      </c>
    </row>
    <row r="909" spans="1:151" x14ac:dyDescent="0.3">
      <c r="A909" s="207"/>
      <c r="B909" s="208"/>
      <c r="C909" t="s">
        <v>3911</v>
      </c>
      <c r="D909" t="s">
        <v>3704</v>
      </c>
      <c r="E909" t="s">
        <v>2958</v>
      </c>
      <c r="F909" s="1" t="e">
        <f t="shared" si="14"/>
        <v>#REF!</v>
      </c>
    </row>
    <row r="910" spans="1:151" x14ac:dyDescent="0.3">
      <c r="A910" s="207"/>
      <c r="B910" s="208"/>
      <c r="C910" t="s">
        <v>3912</v>
      </c>
      <c r="D910" t="s">
        <v>3706</v>
      </c>
      <c r="E910" t="s">
        <v>183</v>
      </c>
      <c r="F910" s="1" t="e">
        <f t="shared" si="14"/>
        <v>#REF!</v>
      </c>
      <c r="BW910" s="1">
        <v>1</v>
      </c>
      <c r="BX910" s="1">
        <v>1</v>
      </c>
    </row>
    <row r="911" spans="1:151" x14ac:dyDescent="0.3">
      <c r="A911" s="207"/>
      <c r="B911" s="208"/>
      <c r="C911" t="s">
        <v>3913</v>
      </c>
      <c r="D911" t="s">
        <v>3708</v>
      </c>
      <c r="E911" t="s">
        <v>1</v>
      </c>
      <c r="F911" s="1" t="e">
        <f t="shared" si="14"/>
        <v>#REF!</v>
      </c>
      <c r="EU911" s="1">
        <v>0.28000000000000003</v>
      </c>
    </row>
    <row r="912" spans="1:151" x14ac:dyDescent="0.3">
      <c r="A912" s="207"/>
      <c r="B912" s="208"/>
      <c r="C912" t="s">
        <v>3914</v>
      </c>
      <c r="D912" t="s">
        <v>3710</v>
      </c>
      <c r="E912" t="s">
        <v>1</v>
      </c>
      <c r="F912" s="1" t="e">
        <f t="shared" si="14"/>
        <v>#REF!</v>
      </c>
      <c r="EU912" s="1">
        <v>0.28000000000000003</v>
      </c>
    </row>
    <row r="913" spans="1:491" x14ac:dyDescent="0.3">
      <c r="A913" s="207"/>
      <c r="B913" s="208"/>
      <c r="C913" t="s">
        <v>3915</v>
      </c>
      <c r="D913" t="s">
        <v>3712</v>
      </c>
      <c r="E913" t="s">
        <v>1</v>
      </c>
      <c r="F913" s="1" t="e">
        <f t="shared" si="14"/>
        <v>#REF!</v>
      </c>
      <c r="EU913" s="1">
        <v>0.28000000000000003</v>
      </c>
    </row>
    <row r="914" spans="1:491" x14ac:dyDescent="0.3">
      <c r="A914" s="207"/>
      <c r="B914" s="208"/>
      <c r="C914" t="s">
        <v>3916</v>
      </c>
      <c r="D914" t="s">
        <v>3708</v>
      </c>
      <c r="E914" t="s">
        <v>1</v>
      </c>
      <c r="F914" s="1" t="e">
        <f t="shared" si="14"/>
        <v>#REF!</v>
      </c>
      <c r="EU914" s="1">
        <v>0.28000000000000003</v>
      </c>
    </row>
    <row r="915" spans="1:491" x14ac:dyDescent="0.3">
      <c r="A915" s="207"/>
      <c r="B915" s="208"/>
      <c r="C915" t="s">
        <v>3917</v>
      </c>
      <c r="D915" t="s">
        <v>3710</v>
      </c>
      <c r="E915" t="s">
        <v>1</v>
      </c>
      <c r="F915" s="1" t="e">
        <f t="shared" si="14"/>
        <v>#REF!</v>
      </c>
      <c r="EU915" s="1">
        <v>0.28000000000000003</v>
      </c>
    </row>
    <row r="916" spans="1:491" x14ac:dyDescent="0.3">
      <c r="A916" s="207"/>
      <c r="B916" s="208"/>
      <c r="C916" t="s">
        <v>3918</v>
      </c>
      <c r="D916" t="s">
        <v>3712</v>
      </c>
      <c r="E916" t="s">
        <v>1</v>
      </c>
      <c r="F916" s="1" t="e">
        <f t="shared" si="14"/>
        <v>#REF!</v>
      </c>
      <c r="EU916" s="1">
        <v>0.28000000000000003</v>
      </c>
    </row>
    <row r="917" spans="1:491" x14ac:dyDescent="0.3">
      <c r="A917" s="207"/>
      <c r="B917" s="208"/>
      <c r="C917" t="s">
        <v>3919</v>
      </c>
      <c r="D917" t="s">
        <v>3717</v>
      </c>
      <c r="E917" t="s">
        <v>70</v>
      </c>
      <c r="F917" s="1" t="e">
        <f t="shared" si="14"/>
        <v>#REF!</v>
      </c>
      <c r="QZ917" s="1">
        <v>1</v>
      </c>
    </row>
    <row r="918" spans="1:491" x14ac:dyDescent="0.3">
      <c r="A918" s="207"/>
      <c r="B918" s="208"/>
      <c r="C918" t="s">
        <v>3920</v>
      </c>
      <c r="D918" t="s">
        <v>3719</v>
      </c>
      <c r="E918" t="s">
        <v>70</v>
      </c>
      <c r="F918" s="1" t="e">
        <f t="shared" si="14"/>
        <v>#REF!</v>
      </c>
    </row>
    <row r="919" spans="1:491" s="66" customFormat="1" x14ac:dyDescent="0.3">
      <c r="A919" s="207"/>
      <c r="B919" s="208"/>
      <c r="C919" s="65" t="s">
        <v>7132</v>
      </c>
      <c r="D919" s="65" t="s">
        <v>7124</v>
      </c>
      <c r="E919" s="65" t="s">
        <v>54</v>
      </c>
      <c r="F919" s="66" t="e">
        <f t="shared" si="14"/>
        <v>#REF!</v>
      </c>
    </row>
    <row r="920" spans="1:491" x14ac:dyDescent="0.3">
      <c r="A920" s="207"/>
      <c r="B920" s="208"/>
      <c r="C920" t="s">
        <v>3921</v>
      </c>
      <c r="D920" t="s">
        <v>3721</v>
      </c>
      <c r="E920" t="s">
        <v>3722</v>
      </c>
      <c r="F920" s="1" t="e">
        <f t="shared" si="14"/>
        <v>#REF!</v>
      </c>
      <c r="RW920" s="1">
        <v>1</v>
      </c>
    </row>
    <row r="921" spans="1:491" x14ac:dyDescent="0.3">
      <c r="A921" s="207"/>
      <c r="B921" s="208"/>
      <c r="C921" t="s">
        <v>3922</v>
      </c>
      <c r="D921" t="s">
        <v>3724</v>
      </c>
      <c r="E921" t="s">
        <v>183</v>
      </c>
      <c r="F921" s="1" t="e">
        <f t="shared" si="14"/>
        <v>#REF!</v>
      </c>
      <c r="ET921" s="1">
        <v>1</v>
      </c>
    </row>
    <row r="922" spans="1:491" x14ac:dyDescent="0.3">
      <c r="A922" s="207"/>
      <c r="B922" s="208"/>
      <c r="C922" t="s">
        <v>3923</v>
      </c>
      <c r="D922" t="s">
        <v>772</v>
      </c>
      <c r="E922" t="s">
        <v>3158</v>
      </c>
      <c r="F922" s="1" t="e">
        <f t="shared" si="14"/>
        <v>#REF!</v>
      </c>
    </row>
    <row r="923" spans="1:491" x14ac:dyDescent="0.3">
      <c r="A923" s="207"/>
      <c r="B923" s="208" t="s">
        <v>3924</v>
      </c>
      <c r="C923" t="s">
        <v>3925</v>
      </c>
      <c r="D923" t="s">
        <v>3728</v>
      </c>
      <c r="E923" t="s">
        <v>2958</v>
      </c>
      <c r="F923" s="1" t="e">
        <f t="shared" si="14"/>
        <v>#REF!</v>
      </c>
      <c r="BR923" s="1">
        <v>1</v>
      </c>
    </row>
    <row r="924" spans="1:491" x14ac:dyDescent="0.3">
      <c r="A924" s="207"/>
      <c r="B924" s="208"/>
      <c r="C924" t="s">
        <v>3926</v>
      </c>
      <c r="D924" t="s">
        <v>3693</v>
      </c>
      <c r="E924" t="s">
        <v>2958</v>
      </c>
      <c r="F924" s="1" t="e">
        <f t="shared" si="14"/>
        <v>#REF!</v>
      </c>
    </row>
    <row r="925" spans="1:491" x14ac:dyDescent="0.3">
      <c r="A925" s="207"/>
      <c r="B925" s="208"/>
      <c r="C925" t="s">
        <v>3927</v>
      </c>
      <c r="D925" t="s">
        <v>814</v>
      </c>
      <c r="E925" t="s">
        <v>2958</v>
      </c>
      <c r="F925" s="1" t="e">
        <f t="shared" si="14"/>
        <v>#REF!</v>
      </c>
    </row>
    <row r="926" spans="1:491" x14ac:dyDescent="0.3">
      <c r="A926" s="207"/>
      <c r="B926" s="208"/>
      <c r="C926" t="s">
        <v>3928</v>
      </c>
      <c r="D926" t="s">
        <v>2968</v>
      </c>
      <c r="E926" t="s">
        <v>2958</v>
      </c>
      <c r="F926" s="1" t="e">
        <f t="shared" si="14"/>
        <v>#REF!</v>
      </c>
      <c r="AB926" s="1">
        <v>1</v>
      </c>
    </row>
    <row r="927" spans="1:491" x14ac:dyDescent="0.3">
      <c r="A927" s="207"/>
      <c r="B927" s="208"/>
      <c r="C927" t="s">
        <v>3929</v>
      </c>
      <c r="D927" t="s">
        <v>3733</v>
      </c>
      <c r="E927" t="s">
        <v>2958</v>
      </c>
      <c r="F927" s="1" t="e">
        <f t="shared" si="14"/>
        <v>#REF!</v>
      </c>
    </row>
    <row r="928" spans="1:491" x14ac:dyDescent="0.3">
      <c r="A928" s="207"/>
      <c r="B928" s="208"/>
      <c r="C928" t="s">
        <v>3930</v>
      </c>
      <c r="D928" t="s">
        <v>3735</v>
      </c>
      <c r="E928" t="s">
        <v>2958</v>
      </c>
      <c r="F928" s="1" t="e">
        <f t="shared" si="14"/>
        <v>#REF!</v>
      </c>
    </row>
    <row r="929" spans="1:468" x14ac:dyDescent="0.3">
      <c r="A929" s="207"/>
      <c r="B929" s="208"/>
      <c r="C929" t="s">
        <v>3931</v>
      </c>
      <c r="D929" t="s">
        <v>3697</v>
      </c>
      <c r="E929" t="s">
        <v>3158</v>
      </c>
      <c r="F929" s="1" t="e">
        <f t="shared" si="14"/>
        <v>#REF!</v>
      </c>
    </row>
    <row r="930" spans="1:468" x14ac:dyDescent="0.3">
      <c r="A930" s="207"/>
      <c r="B930" s="208"/>
      <c r="C930" t="s">
        <v>3932</v>
      </c>
      <c r="D930" t="s">
        <v>175</v>
      </c>
      <c r="E930" t="s">
        <v>3158</v>
      </c>
      <c r="F930" s="1" t="e">
        <f t="shared" si="14"/>
        <v>#REF!</v>
      </c>
    </row>
    <row r="931" spans="1:468" x14ac:dyDescent="0.3">
      <c r="A931" s="207"/>
      <c r="B931" s="208"/>
      <c r="C931" t="s">
        <v>3933</v>
      </c>
      <c r="D931" t="s">
        <v>728</v>
      </c>
      <c r="E931" t="s">
        <v>3158</v>
      </c>
      <c r="F931" s="1" t="e">
        <f t="shared" si="14"/>
        <v>#REF!</v>
      </c>
      <c r="CW931" s="1">
        <v>2.2730000000000001E-5</v>
      </c>
    </row>
    <row r="932" spans="1:468" x14ac:dyDescent="0.3">
      <c r="A932" s="207"/>
      <c r="B932" s="208"/>
      <c r="C932" t="s">
        <v>3934</v>
      </c>
      <c r="D932" t="s">
        <v>3701</v>
      </c>
      <c r="E932" t="s">
        <v>3158</v>
      </c>
      <c r="F932" s="1" t="e">
        <f t="shared" si="14"/>
        <v>#REF!</v>
      </c>
      <c r="CV932" s="1">
        <v>1.7240000000000001E-5</v>
      </c>
    </row>
    <row r="933" spans="1:468" x14ac:dyDescent="0.3">
      <c r="A933" s="207"/>
      <c r="B933" s="208"/>
      <c r="C933" t="s">
        <v>3935</v>
      </c>
      <c r="D933" t="s">
        <v>717</v>
      </c>
      <c r="E933" t="s">
        <v>183</v>
      </c>
      <c r="F933" s="1" t="e">
        <f t="shared" si="14"/>
        <v>#REF!</v>
      </c>
      <c r="CT933" s="1">
        <v>1</v>
      </c>
    </row>
    <row r="934" spans="1:468" x14ac:dyDescent="0.3">
      <c r="A934" s="207"/>
      <c r="B934" s="208"/>
      <c r="C934" t="s">
        <v>3936</v>
      </c>
      <c r="D934" t="s">
        <v>3704</v>
      </c>
      <c r="E934" t="s">
        <v>2958</v>
      </c>
      <c r="F934" s="1" t="e">
        <f t="shared" si="14"/>
        <v>#REF!</v>
      </c>
    </row>
    <row r="935" spans="1:468" x14ac:dyDescent="0.3">
      <c r="A935" s="207"/>
      <c r="B935" s="208"/>
      <c r="C935" t="s">
        <v>3937</v>
      </c>
      <c r="D935" t="s">
        <v>3706</v>
      </c>
      <c r="E935" t="s">
        <v>183</v>
      </c>
      <c r="F935" s="1" t="e">
        <f t="shared" si="14"/>
        <v>#REF!</v>
      </c>
      <c r="BW935" s="1">
        <v>1</v>
      </c>
      <c r="BX935" s="1">
        <v>1</v>
      </c>
    </row>
    <row r="936" spans="1:468" x14ac:dyDescent="0.3">
      <c r="A936" s="207"/>
      <c r="B936" s="208"/>
      <c r="C936" t="s">
        <v>3938</v>
      </c>
      <c r="D936" t="s">
        <v>3708</v>
      </c>
      <c r="E936" t="s">
        <v>1</v>
      </c>
      <c r="F936" s="1" t="e">
        <f t="shared" si="14"/>
        <v>#REF!</v>
      </c>
      <c r="EU936" s="1">
        <v>0.28000000000000003</v>
      </c>
    </row>
    <row r="937" spans="1:468" x14ac:dyDescent="0.3">
      <c r="A937" s="207"/>
      <c r="B937" s="208"/>
      <c r="C937" t="s">
        <v>3939</v>
      </c>
      <c r="D937" t="s">
        <v>3710</v>
      </c>
      <c r="E937" t="s">
        <v>1</v>
      </c>
      <c r="F937" s="1" t="e">
        <f t="shared" si="14"/>
        <v>#REF!</v>
      </c>
      <c r="EU937" s="1">
        <v>0.28000000000000003</v>
      </c>
    </row>
    <row r="938" spans="1:468" x14ac:dyDescent="0.3">
      <c r="A938" s="207"/>
      <c r="B938" s="208"/>
      <c r="C938" t="s">
        <v>3940</v>
      </c>
      <c r="D938" t="s">
        <v>3712</v>
      </c>
      <c r="E938" t="s">
        <v>1</v>
      </c>
      <c r="F938" s="1" t="e">
        <f t="shared" si="14"/>
        <v>#REF!</v>
      </c>
      <c r="EU938" s="1">
        <v>0.28000000000000003</v>
      </c>
    </row>
    <row r="939" spans="1:468" x14ac:dyDescent="0.3">
      <c r="A939" s="207"/>
      <c r="B939" s="208"/>
      <c r="C939" t="s">
        <v>3941</v>
      </c>
      <c r="D939" t="s">
        <v>3708</v>
      </c>
      <c r="E939" t="s">
        <v>1</v>
      </c>
      <c r="F939" s="1" t="e">
        <f t="shared" si="14"/>
        <v>#REF!</v>
      </c>
      <c r="EU939" s="1">
        <v>0.28000000000000003</v>
      </c>
    </row>
    <row r="940" spans="1:468" x14ac:dyDescent="0.3">
      <c r="A940" s="207"/>
      <c r="B940" s="208"/>
      <c r="C940" t="s">
        <v>3942</v>
      </c>
      <c r="D940" t="s">
        <v>3710</v>
      </c>
      <c r="E940" t="s">
        <v>1</v>
      </c>
      <c r="F940" s="1" t="e">
        <f t="shared" si="14"/>
        <v>#REF!</v>
      </c>
      <c r="EU940" s="1">
        <v>0.28000000000000003</v>
      </c>
    </row>
    <row r="941" spans="1:468" x14ac:dyDescent="0.3">
      <c r="A941" s="207"/>
      <c r="B941" s="208"/>
      <c r="C941" t="s">
        <v>3943</v>
      </c>
      <c r="D941" t="s">
        <v>3712</v>
      </c>
      <c r="E941" t="s">
        <v>1</v>
      </c>
      <c r="F941" s="1" t="e">
        <f t="shared" si="14"/>
        <v>#REF!</v>
      </c>
      <c r="EU941" s="1">
        <v>0.28000000000000003</v>
      </c>
    </row>
    <row r="942" spans="1:468" x14ac:dyDescent="0.3">
      <c r="A942" s="207"/>
      <c r="B942" s="208"/>
      <c r="C942" t="s">
        <v>3944</v>
      </c>
      <c r="D942" t="s">
        <v>3717</v>
      </c>
      <c r="E942" t="s">
        <v>70</v>
      </c>
      <c r="F942" s="1" t="e">
        <f t="shared" si="14"/>
        <v>#REF!</v>
      </c>
      <c r="QZ942" s="1">
        <v>1</v>
      </c>
    </row>
    <row r="943" spans="1:468" x14ac:dyDescent="0.3">
      <c r="A943" s="207"/>
      <c r="B943" s="208"/>
      <c r="C943" t="s">
        <v>3945</v>
      </c>
      <c r="D943" t="s">
        <v>3719</v>
      </c>
      <c r="E943" t="s">
        <v>70</v>
      </c>
      <c r="F943" s="1" t="e">
        <f t="shared" si="14"/>
        <v>#REF!</v>
      </c>
    </row>
    <row r="944" spans="1:468" s="66" customFormat="1" x14ac:dyDescent="0.3">
      <c r="A944" s="207"/>
      <c r="B944" s="208"/>
      <c r="C944" s="65" t="s">
        <v>7133</v>
      </c>
      <c r="D944" s="65" t="s">
        <v>7124</v>
      </c>
      <c r="E944" s="65" t="s">
        <v>54</v>
      </c>
      <c r="F944" s="66" t="e">
        <f t="shared" si="14"/>
        <v>#REF!</v>
      </c>
    </row>
    <row r="945" spans="1:491" x14ac:dyDescent="0.3">
      <c r="A945" s="207"/>
      <c r="B945" s="208"/>
      <c r="C945" t="s">
        <v>3946</v>
      </c>
      <c r="D945" t="s">
        <v>3721</v>
      </c>
      <c r="E945" t="s">
        <v>3722</v>
      </c>
      <c r="F945" s="1" t="e">
        <f t="shared" si="14"/>
        <v>#REF!</v>
      </c>
      <c r="RW945" s="1">
        <v>1</v>
      </c>
    </row>
    <row r="946" spans="1:491" x14ac:dyDescent="0.3">
      <c r="A946" s="207"/>
      <c r="B946" s="208"/>
      <c r="C946" t="s">
        <v>3947</v>
      </c>
      <c r="D946" t="s">
        <v>3724</v>
      </c>
      <c r="E946" t="s">
        <v>183</v>
      </c>
      <c r="F946" s="1" t="e">
        <f t="shared" si="14"/>
        <v>#REF!</v>
      </c>
      <c r="ET946" s="1">
        <v>1</v>
      </c>
    </row>
    <row r="947" spans="1:491" x14ac:dyDescent="0.3">
      <c r="A947" s="207"/>
      <c r="B947" s="208"/>
      <c r="C947" t="s">
        <v>3948</v>
      </c>
      <c r="D947" t="s">
        <v>772</v>
      </c>
      <c r="E947" t="s">
        <v>3158</v>
      </c>
      <c r="F947" s="1" t="e">
        <f t="shared" si="14"/>
        <v>#REF!</v>
      </c>
    </row>
    <row r="948" spans="1:491" x14ac:dyDescent="0.3">
      <c r="A948" s="207"/>
      <c r="B948" s="208" t="s">
        <v>3949</v>
      </c>
      <c r="C948" t="s">
        <v>3950</v>
      </c>
      <c r="D948" t="s">
        <v>3728</v>
      </c>
      <c r="E948" t="s">
        <v>2958</v>
      </c>
      <c r="F948" s="1" t="e">
        <f t="shared" si="14"/>
        <v>#REF!</v>
      </c>
      <c r="BR948" s="1">
        <v>1</v>
      </c>
    </row>
    <row r="949" spans="1:491" x14ac:dyDescent="0.3">
      <c r="A949" s="207"/>
      <c r="B949" s="208"/>
      <c r="C949" t="s">
        <v>3951</v>
      </c>
      <c r="D949" t="s">
        <v>3693</v>
      </c>
      <c r="E949" t="s">
        <v>2958</v>
      </c>
      <c r="F949" s="1" t="e">
        <f t="shared" si="14"/>
        <v>#REF!</v>
      </c>
    </row>
    <row r="950" spans="1:491" x14ac:dyDescent="0.3">
      <c r="A950" s="207"/>
      <c r="B950" s="208"/>
      <c r="C950" t="s">
        <v>3952</v>
      </c>
      <c r="D950" t="s">
        <v>814</v>
      </c>
      <c r="E950" t="s">
        <v>2958</v>
      </c>
      <c r="F950" s="1" t="e">
        <f t="shared" si="14"/>
        <v>#REF!</v>
      </c>
    </row>
    <row r="951" spans="1:491" x14ac:dyDescent="0.3">
      <c r="A951" s="207"/>
      <c r="B951" s="208"/>
      <c r="C951" t="s">
        <v>3953</v>
      </c>
      <c r="D951" t="s">
        <v>2968</v>
      </c>
      <c r="E951" t="s">
        <v>2958</v>
      </c>
      <c r="F951" s="1" t="e">
        <f t="shared" si="14"/>
        <v>#REF!</v>
      </c>
      <c r="AB951" s="1">
        <v>1</v>
      </c>
    </row>
    <row r="952" spans="1:491" x14ac:dyDescent="0.3">
      <c r="A952" s="207"/>
      <c r="B952" s="208"/>
      <c r="C952" t="s">
        <v>3954</v>
      </c>
      <c r="D952" t="s">
        <v>3733</v>
      </c>
      <c r="E952" t="s">
        <v>2958</v>
      </c>
      <c r="F952" s="1" t="e">
        <f t="shared" si="14"/>
        <v>#REF!</v>
      </c>
    </row>
    <row r="953" spans="1:491" x14ac:dyDescent="0.3">
      <c r="A953" s="207"/>
      <c r="B953" s="208"/>
      <c r="C953" t="s">
        <v>3955</v>
      </c>
      <c r="D953" t="s">
        <v>3735</v>
      </c>
      <c r="E953" t="s">
        <v>2958</v>
      </c>
      <c r="F953" s="1" t="e">
        <f t="shared" si="14"/>
        <v>#REF!</v>
      </c>
    </row>
    <row r="954" spans="1:491" x14ac:dyDescent="0.3">
      <c r="A954" s="207"/>
      <c r="B954" s="208"/>
      <c r="C954" t="s">
        <v>3956</v>
      </c>
      <c r="D954" t="s">
        <v>3697</v>
      </c>
      <c r="E954" t="s">
        <v>3158</v>
      </c>
      <c r="F954" s="1" t="e">
        <f t="shared" si="14"/>
        <v>#REF!</v>
      </c>
    </row>
    <row r="955" spans="1:491" x14ac:dyDescent="0.3">
      <c r="A955" s="207"/>
      <c r="B955" s="208"/>
      <c r="C955" t="s">
        <v>3957</v>
      </c>
      <c r="D955" t="s">
        <v>175</v>
      </c>
      <c r="E955" t="s">
        <v>3158</v>
      </c>
      <c r="F955" s="1" t="e">
        <f t="shared" si="14"/>
        <v>#REF!</v>
      </c>
    </row>
    <row r="956" spans="1:491" x14ac:dyDescent="0.3">
      <c r="A956" s="207"/>
      <c r="B956" s="208"/>
      <c r="C956" t="s">
        <v>3958</v>
      </c>
      <c r="D956" t="s">
        <v>728</v>
      </c>
      <c r="E956" t="s">
        <v>3158</v>
      </c>
      <c r="F956" s="1" t="e">
        <f t="shared" si="14"/>
        <v>#REF!</v>
      </c>
      <c r="CW956" s="1">
        <v>2.2730000000000001E-5</v>
      </c>
    </row>
    <row r="957" spans="1:491" x14ac:dyDescent="0.3">
      <c r="A957" s="207"/>
      <c r="B957" s="208"/>
      <c r="C957" t="s">
        <v>3959</v>
      </c>
      <c r="D957" t="s">
        <v>3701</v>
      </c>
      <c r="E957" t="s">
        <v>3158</v>
      </c>
      <c r="F957" s="1" t="e">
        <f t="shared" si="14"/>
        <v>#REF!</v>
      </c>
      <c r="CV957" s="1">
        <v>1.7240000000000001E-5</v>
      </c>
    </row>
    <row r="958" spans="1:491" x14ac:dyDescent="0.3">
      <c r="A958" s="207"/>
      <c r="B958" s="208"/>
      <c r="C958" t="s">
        <v>3960</v>
      </c>
      <c r="D958" t="s">
        <v>717</v>
      </c>
      <c r="E958" t="s">
        <v>183</v>
      </c>
      <c r="F958" s="1" t="e">
        <f t="shared" si="14"/>
        <v>#REF!</v>
      </c>
      <c r="CT958" s="1">
        <v>1</v>
      </c>
    </row>
    <row r="959" spans="1:491" x14ac:dyDescent="0.3">
      <c r="A959" s="207"/>
      <c r="B959" s="208"/>
      <c r="C959" t="s">
        <v>3961</v>
      </c>
      <c r="D959" t="s">
        <v>3704</v>
      </c>
      <c r="E959" t="s">
        <v>2958</v>
      </c>
      <c r="F959" s="1" t="e">
        <f t="shared" si="14"/>
        <v>#REF!</v>
      </c>
    </row>
    <row r="960" spans="1:491" x14ac:dyDescent="0.3">
      <c r="A960" s="207"/>
      <c r="B960" s="208"/>
      <c r="C960" t="s">
        <v>3962</v>
      </c>
      <c r="D960" t="s">
        <v>3706</v>
      </c>
      <c r="E960" t="s">
        <v>183</v>
      </c>
      <c r="F960" s="1" t="e">
        <f t="shared" si="14"/>
        <v>#REF!</v>
      </c>
      <c r="BW960" s="1">
        <v>1</v>
      </c>
      <c r="BX960" s="1">
        <v>1</v>
      </c>
    </row>
    <row r="961" spans="1:491" x14ac:dyDescent="0.3">
      <c r="A961" s="207"/>
      <c r="B961" s="208"/>
      <c r="C961" t="s">
        <v>3963</v>
      </c>
      <c r="D961" t="s">
        <v>3708</v>
      </c>
      <c r="E961" t="s">
        <v>1</v>
      </c>
      <c r="F961" s="1" t="e">
        <f t="shared" si="14"/>
        <v>#REF!</v>
      </c>
      <c r="EU961" s="1">
        <v>0.28000000000000003</v>
      </c>
    </row>
    <row r="962" spans="1:491" x14ac:dyDescent="0.3">
      <c r="A962" s="207"/>
      <c r="B962" s="208"/>
      <c r="C962" t="s">
        <v>3964</v>
      </c>
      <c r="D962" t="s">
        <v>3710</v>
      </c>
      <c r="E962" t="s">
        <v>1</v>
      </c>
      <c r="F962" s="1" t="e">
        <f t="shared" si="14"/>
        <v>#REF!</v>
      </c>
      <c r="EU962" s="1">
        <v>0.28000000000000003</v>
      </c>
    </row>
    <row r="963" spans="1:491" x14ac:dyDescent="0.3">
      <c r="A963" s="207"/>
      <c r="B963" s="208"/>
      <c r="C963" t="s">
        <v>3965</v>
      </c>
      <c r="D963" t="s">
        <v>3712</v>
      </c>
      <c r="E963" t="s">
        <v>1</v>
      </c>
      <c r="F963" s="1" t="e">
        <f t="shared" si="14"/>
        <v>#REF!</v>
      </c>
      <c r="EU963" s="1">
        <v>0.28000000000000003</v>
      </c>
    </row>
    <row r="964" spans="1:491" x14ac:dyDescent="0.3">
      <c r="A964" s="207"/>
      <c r="B964" s="208"/>
      <c r="C964" t="s">
        <v>3966</v>
      </c>
      <c r="D964" t="s">
        <v>3708</v>
      </c>
      <c r="E964" t="s">
        <v>1</v>
      </c>
      <c r="F964" s="1" t="e">
        <f t="shared" si="14"/>
        <v>#REF!</v>
      </c>
      <c r="EU964" s="1">
        <v>0.28000000000000003</v>
      </c>
    </row>
    <row r="965" spans="1:491" x14ac:dyDescent="0.3">
      <c r="A965" s="207"/>
      <c r="B965" s="208"/>
      <c r="C965" t="s">
        <v>3967</v>
      </c>
      <c r="D965" t="s">
        <v>3710</v>
      </c>
      <c r="E965" t="s">
        <v>1</v>
      </c>
      <c r="F965" s="1" t="e">
        <f t="shared" ref="F965:F1028" si="15">SUMPRODUCT(G$4:ZY$4, G965:ZY965)</f>
        <v>#REF!</v>
      </c>
      <c r="EU965" s="1">
        <v>0.28000000000000003</v>
      </c>
    </row>
    <row r="966" spans="1:491" x14ac:dyDescent="0.3">
      <c r="A966" s="207"/>
      <c r="B966" s="208"/>
      <c r="C966" t="s">
        <v>3968</v>
      </c>
      <c r="D966" t="s">
        <v>3712</v>
      </c>
      <c r="E966" t="s">
        <v>1</v>
      </c>
      <c r="F966" s="1" t="e">
        <f t="shared" si="15"/>
        <v>#REF!</v>
      </c>
      <c r="EU966" s="1">
        <v>0.28000000000000003</v>
      </c>
    </row>
    <row r="967" spans="1:491" x14ac:dyDescent="0.3">
      <c r="A967" s="207"/>
      <c r="B967" s="208"/>
      <c r="C967" t="s">
        <v>3969</v>
      </c>
      <c r="D967" t="s">
        <v>3717</v>
      </c>
      <c r="E967" t="s">
        <v>70</v>
      </c>
      <c r="F967" s="1" t="e">
        <f t="shared" si="15"/>
        <v>#REF!</v>
      </c>
      <c r="QZ967" s="1">
        <v>1</v>
      </c>
    </row>
    <row r="968" spans="1:491" x14ac:dyDescent="0.3">
      <c r="A968" s="207"/>
      <c r="B968" s="208"/>
      <c r="C968" t="s">
        <v>3970</v>
      </c>
      <c r="D968" t="s">
        <v>3719</v>
      </c>
      <c r="E968" t="s">
        <v>70</v>
      </c>
      <c r="F968" s="1" t="e">
        <f t="shared" si="15"/>
        <v>#REF!</v>
      </c>
    </row>
    <row r="969" spans="1:491" s="66" customFormat="1" x14ac:dyDescent="0.3">
      <c r="A969" s="207"/>
      <c r="B969" s="208"/>
      <c r="C969" s="65" t="s">
        <v>7134</v>
      </c>
      <c r="D969" s="65" t="s">
        <v>7124</v>
      </c>
      <c r="E969" s="65" t="s">
        <v>54</v>
      </c>
      <c r="F969" s="66" t="e">
        <f t="shared" si="15"/>
        <v>#REF!</v>
      </c>
    </row>
    <row r="970" spans="1:491" x14ac:dyDescent="0.3">
      <c r="A970" s="207"/>
      <c r="B970" s="208"/>
      <c r="C970" t="s">
        <v>3971</v>
      </c>
      <c r="D970" t="s">
        <v>3721</v>
      </c>
      <c r="E970" t="s">
        <v>3722</v>
      </c>
      <c r="F970" s="1" t="e">
        <f t="shared" si="15"/>
        <v>#REF!</v>
      </c>
      <c r="RW970" s="1">
        <v>1</v>
      </c>
    </row>
    <row r="971" spans="1:491" x14ac:dyDescent="0.3">
      <c r="A971" s="207"/>
      <c r="B971" s="208"/>
      <c r="C971" t="s">
        <v>3972</v>
      </c>
      <c r="D971" t="s">
        <v>3724</v>
      </c>
      <c r="E971" t="s">
        <v>183</v>
      </c>
      <c r="F971" s="1" t="e">
        <f t="shared" si="15"/>
        <v>#REF!</v>
      </c>
      <c r="ET971" s="1">
        <v>1</v>
      </c>
    </row>
    <row r="972" spans="1:491" x14ac:dyDescent="0.3">
      <c r="A972" s="207"/>
      <c r="B972" s="208"/>
      <c r="C972" t="s">
        <v>3973</v>
      </c>
      <c r="D972" t="s">
        <v>772</v>
      </c>
      <c r="E972" t="s">
        <v>3158</v>
      </c>
      <c r="F972" s="1" t="e">
        <f t="shared" si="15"/>
        <v>#REF!</v>
      </c>
    </row>
    <row r="973" spans="1:491" x14ac:dyDescent="0.3">
      <c r="A973" s="207"/>
      <c r="B973" s="208" t="s">
        <v>3974</v>
      </c>
      <c r="C973" t="s">
        <v>3975</v>
      </c>
      <c r="D973" t="s">
        <v>3728</v>
      </c>
      <c r="E973" t="s">
        <v>2958</v>
      </c>
      <c r="F973" s="1" t="e">
        <f t="shared" si="15"/>
        <v>#REF!</v>
      </c>
      <c r="BR973" s="1">
        <v>1</v>
      </c>
    </row>
    <row r="974" spans="1:491" x14ac:dyDescent="0.3">
      <c r="A974" s="207"/>
      <c r="B974" s="208"/>
      <c r="C974" t="s">
        <v>3976</v>
      </c>
      <c r="D974" t="s">
        <v>3693</v>
      </c>
      <c r="E974" t="s">
        <v>2958</v>
      </c>
      <c r="F974" s="1" t="e">
        <f t="shared" si="15"/>
        <v>#REF!</v>
      </c>
    </row>
    <row r="975" spans="1:491" x14ac:dyDescent="0.3">
      <c r="A975" s="207"/>
      <c r="B975" s="208"/>
      <c r="C975" t="s">
        <v>3977</v>
      </c>
      <c r="D975" t="s">
        <v>814</v>
      </c>
      <c r="E975" t="s">
        <v>2958</v>
      </c>
      <c r="F975" s="1" t="e">
        <f t="shared" si="15"/>
        <v>#REF!</v>
      </c>
    </row>
    <row r="976" spans="1:491" x14ac:dyDescent="0.3">
      <c r="A976" s="207"/>
      <c r="B976" s="208"/>
      <c r="C976" t="s">
        <v>3978</v>
      </c>
      <c r="D976" t="s">
        <v>2968</v>
      </c>
      <c r="E976" t="s">
        <v>2958</v>
      </c>
      <c r="F976" s="1" t="e">
        <f t="shared" si="15"/>
        <v>#REF!</v>
      </c>
      <c r="AB976" s="1">
        <v>1</v>
      </c>
    </row>
    <row r="977" spans="1:468" x14ac:dyDescent="0.3">
      <c r="A977" s="207"/>
      <c r="B977" s="208"/>
      <c r="C977" t="s">
        <v>3979</v>
      </c>
      <c r="D977" t="s">
        <v>3733</v>
      </c>
      <c r="E977" t="s">
        <v>2958</v>
      </c>
      <c r="F977" s="1" t="e">
        <f t="shared" si="15"/>
        <v>#REF!</v>
      </c>
    </row>
    <row r="978" spans="1:468" x14ac:dyDescent="0.3">
      <c r="A978" s="207"/>
      <c r="B978" s="208"/>
      <c r="C978" t="s">
        <v>3980</v>
      </c>
      <c r="D978" t="s">
        <v>3735</v>
      </c>
      <c r="E978" t="s">
        <v>2958</v>
      </c>
      <c r="F978" s="1" t="e">
        <f t="shared" si="15"/>
        <v>#REF!</v>
      </c>
    </row>
    <row r="979" spans="1:468" x14ac:dyDescent="0.3">
      <c r="A979" s="207"/>
      <c r="B979" s="208"/>
      <c r="C979" t="s">
        <v>3981</v>
      </c>
      <c r="D979" t="s">
        <v>3697</v>
      </c>
      <c r="E979" t="s">
        <v>3158</v>
      </c>
      <c r="F979" s="1" t="e">
        <f t="shared" si="15"/>
        <v>#REF!</v>
      </c>
    </row>
    <row r="980" spans="1:468" x14ac:dyDescent="0.3">
      <c r="A980" s="207"/>
      <c r="B980" s="208"/>
      <c r="C980" t="s">
        <v>3982</v>
      </c>
      <c r="D980" t="s">
        <v>175</v>
      </c>
      <c r="E980" t="s">
        <v>3158</v>
      </c>
      <c r="F980" s="1" t="e">
        <f t="shared" si="15"/>
        <v>#REF!</v>
      </c>
    </row>
    <row r="981" spans="1:468" x14ac:dyDescent="0.3">
      <c r="A981" s="207"/>
      <c r="B981" s="208"/>
      <c r="C981" t="s">
        <v>3983</v>
      </c>
      <c r="D981" t="s">
        <v>728</v>
      </c>
      <c r="E981" t="s">
        <v>3158</v>
      </c>
      <c r="F981" s="1" t="e">
        <f t="shared" si="15"/>
        <v>#REF!</v>
      </c>
      <c r="CW981" s="1">
        <v>2.2730000000000001E-5</v>
      </c>
    </row>
    <row r="982" spans="1:468" x14ac:dyDescent="0.3">
      <c r="A982" s="207"/>
      <c r="B982" s="208"/>
      <c r="C982" t="s">
        <v>3984</v>
      </c>
      <c r="D982" t="s">
        <v>3701</v>
      </c>
      <c r="E982" t="s">
        <v>3158</v>
      </c>
      <c r="F982" s="1" t="e">
        <f t="shared" si="15"/>
        <v>#REF!</v>
      </c>
      <c r="CV982" s="1">
        <v>1.7240000000000001E-5</v>
      </c>
    </row>
    <row r="983" spans="1:468" x14ac:dyDescent="0.3">
      <c r="A983" s="207"/>
      <c r="B983" s="208"/>
      <c r="C983" t="s">
        <v>3985</v>
      </c>
      <c r="D983" t="s">
        <v>717</v>
      </c>
      <c r="E983" t="s">
        <v>183</v>
      </c>
      <c r="F983" s="1" t="e">
        <f t="shared" si="15"/>
        <v>#REF!</v>
      </c>
      <c r="CT983" s="1">
        <v>1</v>
      </c>
    </row>
    <row r="984" spans="1:468" x14ac:dyDescent="0.3">
      <c r="A984" s="207"/>
      <c r="B984" s="208"/>
      <c r="C984" t="s">
        <v>3986</v>
      </c>
      <c r="D984" t="s">
        <v>3704</v>
      </c>
      <c r="E984" t="s">
        <v>2958</v>
      </c>
      <c r="F984" s="1" t="e">
        <f t="shared" si="15"/>
        <v>#REF!</v>
      </c>
    </row>
    <row r="985" spans="1:468" x14ac:dyDescent="0.3">
      <c r="A985" s="207"/>
      <c r="B985" s="208"/>
      <c r="C985" t="s">
        <v>3987</v>
      </c>
      <c r="D985" t="s">
        <v>3706</v>
      </c>
      <c r="E985" t="s">
        <v>183</v>
      </c>
      <c r="F985" s="1" t="e">
        <f t="shared" si="15"/>
        <v>#REF!</v>
      </c>
      <c r="BW985" s="1">
        <v>1</v>
      </c>
      <c r="BX985" s="1">
        <v>1</v>
      </c>
    </row>
    <row r="986" spans="1:468" x14ac:dyDescent="0.3">
      <c r="A986" s="207"/>
      <c r="B986" s="208"/>
      <c r="C986" t="s">
        <v>3988</v>
      </c>
      <c r="D986" t="s">
        <v>3708</v>
      </c>
      <c r="E986" t="s">
        <v>1</v>
      </c>
      <c r="F986" s="1" t="e">
        <f t="shared" si="15"/>
        <v>#REF!</v>
      </c>
      <c r="EU986" s="1">
        <v>0.28000000000000003</v>
      </c>
    </row>
    <row r="987" spans="1:468" x14ac:dyDescent="0.3">
      <c r="A987" s="207"/>
      <c r="B987" s="208"/>
      <c r="C987" t="s">
        <v>3989</v>
      </c>
      <c r="D987" t="s">
        <v>3710</v>
      </c>
      <c r="E987" t="s">
        <v>1</v>
      </c>
      <c r="F987" s="1" t="e">
        <f t="shared" si="15"/>
        <v>#REF!</v>
      </c>
      <c r="EU987" s="1">
        <v>0.28000000000000003</v>
      </c>
    </row>
    <row r="988" spans="1:468" x14ac:dyDescent="0.3">
      <c r="A988" s="207"/>
      <c r="B988" s="208"/>
      <c r="C988" t="s">
        <v>3990</v>
      </c>
      <c r="D988" t="s">
        <v>3712</v>
      </c>
      <c r="E988" t="s">
        <v>1</v>
      </c>
      <c r="F988" s="1" t="e">
        <f t="shared" si="15"/>
        <v>#REF!</v>
      </c>
      <c r="EU988" s="1">
        <v>0.28000000000000003</v>
      </c>
    </row>
    <row r="989" spans="1:468" x14ac:dyDescent="0.3">
      <c r="A989" s="207"/>
      <c r="B989" s="208"/>
      <c r="C989" t="s">
        <v>3991</v>
      </c>
      <c r="D989" t="s">
        <v>3708</v>
      </c>
      <c r="E989" t="s">
        <v>1</v>
      </c>
      <c r="F989" s="1" t="e">
        <f t="shared" si="15"/>
        <v>#REF!</v>
      </c>
      <c r="EU989" s="1">
        <v>0.28000000000000003</v>
      </c>
    </row>
    <row r="990" spans="1:468" x14ac:dyDescent="0.3">
      <c r="A990" s="207"/>
      <c r="B990" s="208"/>
      <c r="C990" t="s">
        <v>3992</v>
      </c>
      <c r="D990" t="s">
        <v>3710</v>
      </c>
      <c r="E990" t="s">
        <v>1</v>
      </c>
      <c r="F990" s="1" t="e">
        <f t="shared" si="15"/>
        <v>#REF!</v>
      </c>
      <c r="EU990" s="1">
        <v>0.28000000000000003</v>
      </c>
    </row>
    <row r="991" spans="1:468" x14ac:dyDescent="0.3">
      <c r="A991" s="207"/>
      <c r="B991" s="208"/>
      <c r="C991" t="s">
        <v>3993</v>
      </c>
      <c r="D991" t="s">
        <v>3712</v>
      </c>
      <c r="E991" t="s">
        <v>1</v>
      </c>
      <c r="F991" s="1" t="e">
        <f t="shared" si="15"/>
        <v>#REF!</v>
      </c>
      <c r="EU991" s="1">
        <v>0.28000000000000003</v>
      </c>
    </row>
    <row r="992" spans="1:468" x14ac:dyDescent="0.3">
      <c r="A992" s="207"/>
      <c r="B992" s="208"/>
      <c r="C992" t="s">
        <v>3994</v>
      </c>
      <c r="D992" t="s">
        <v>3717</v>
      </c>
      <c r="E992" t="s">
        <v>70</v>
      </c>
      <c r="F992" s="1" t="e">
        <f t="shared" si="15"/>
        <v>#REF!</v>
      </c>
      <c r="QZ992" s="1">
        <v>1</v>
      </c>
    </row>
    <row r="993" spans="1:491" x14ac:dyDescent="0.3">
      <c r="A993" s="207"/>
      <c r="B993" s="208"/>
      <c r="C993" t="s">
        <v>3995</v>
      </c>
      <c r="D993" t="s">
        <v>3719</v>
      </c>
      <c r="E993" t="s">
        <v>70</v>
      </c>
      <c r="F993" s="1" t="e">
        <f t="shared" si="15"/>
        <v>#REF!</v>
      </c>
    </row>
    <row r="994" spans="1:491" s="66" customFormat="1" x14ac:dyDescent="0.3">
      <c r="A994" s="207"/>
      <c r="B994" s="208"/>
      <c r="C994" s="65" t="s">
        <v>7135</v>
      </c>
      <c r="D994" s="65" t="s">
        <v>7124</v>
      </c>
      <c r="E994" s="65" t="s">
        <v>54</v>
      </c>
      <c r="F994" s="66" t="e">
        <f t="shared" si="15"/>
        <v>#REF!</v>
      </c>
    </row>
    <row r="995" spans="1:491" x14ac:dyDescent="0.3">
      <c r="A995" s="207"/>
      <c r="B995" s="208"/>
      <c r="C995" t="s">
        <v>3996</v>
      </c>
      <c r="D995" t="s">
        <v>3721</v>
      </c>
      <c r="E995" t="s">
        <v>3722</v>
      </c>
      <c r="F995" s="1" t="e">
        <f t="shared" si="15"/>
        <v>#REF!</v>
      </c>
      <c r="RW995" s="1">
        <v>1</v>
      </c>
    </row>
    <row r="996" spans="1:491" x14ac:dyDescent="0.3">
      <c r="A996" s="207"/>
      <c r="B996" s="208"/>
      <c r="C996" t="s">
        <v>3997</v>
      </c>
      <c r="D996" t="s">
        <v>3724</v>
      </c>
      <c r="E996" t="s">
        <v>183</v>
      </c>
      <c r="F996" s="1" t="e">
        <f t="shared" si="15"/>
        <v>#REF!</v>
      </c>
      <c r="ET996" s="1">
        <v>1</v>
      </c>
    </row>
    <row r="997" spans="1:491" x14ac:dyDescent="0.3">
      <c r="A997" s="207"/>
      <c r="B997" s="208"/>
      <c r="C997" t="s">
        <v>3998</v>
      </c>
      <c r="D997" t="s">
        <v>772</v>
      </c>
      <c r="E997" t="s">
        <v>3158</v>
      </c>
      <c r="F997" s="1" t="e">
        <f t="shared" si="15"/>
        <v>#REF!</v>
      </c>
    </row>
    <row r="998" spans="1:491" x14ac:dyDescent="0.3">
      <c r="A998" s="207"/>
      <c r="B998" s="208" t="s">
        <v>3999</v>
      </c>
      <c r="C998" t="s">
        <v>4000</v>
      </c>
      <c r="D998" t="s">
        <v>3831</v>
      </c>
      <c r="E998" t="s">
        <v>2958</v>
      </c>
      <c r="F998" s="1" t="e">
        <f t="shared" si="15"/>
        <v>#REF!</v>
      </c>
    </row>
    <row r="999" spans="1:491" x14ac:dyDescent="0.3">
      <c r="A999" s="207"/>
      <c r="B999" s="208"/>
      <c r="C999" t="s">
        <v>4001</v>
      </c>
      <c r="D999" t="s">
        <v>3693</v>
      </c>
      <c r="E999" t="s">
        <v>2958</v>
      </c>
      <c r="F999" s="1" t="e">
        <f t="shared" si="15"/>
        <v>#REF!</v>
      </c>
    </row>
    <row r="1000" spans="1:491" x14ac:dyDescent="0.3">
      <c r="A1000" s="207"/>
      <c r="B1000" s="208"/>
      <c r="C1000" t="s">
        <v>4002</v>
      </c>
      <c r="D1000" t="s">
        <v>814</v>
      </c>
      <c r="E1000" t="s">
        <v>2958</v>
      </c>
      <c r="F1000" s="1" t="e">
        <f t="shared" si="15"/>
        <v>#REF!</v>
      </c>
    </row>
    <row r="1001" spans="1:491" x14ac:dyDescent="0.3">
      <c r="A1001" s="207"/>
      <c r="B1001" s="208"/>
      <c r="C1001" t="s">
        <v>4003</v>
      </c>
      <c r="D1001" t="s">
        <v>2968</v>
      </c>
      <c r="E1001" t="s">
        <v>2958</v>
      </c>
      <c r="F1001" s="1" t="e">
        <f t="shared" si="15"/>
        <v>#REF!</v>
      </c>
      <c r="AB1001" s="1">
        <v>1</v>
      </c>
    </row>
    <row r="1002" spans="1:491" x14ac:dyDescent="0.3">
      <c r="A1002" s="207"/>
      <c r="B1002" s="208"/>
      <c r="C1002" t="s">
        <v>4004</v>
      </c>
      <c r="D1002" t="s">
        <v>3697</v>
      </c>
      <c r="E1002" t="s">
        <v>3158</v>
      </c>
      <c r="F1002" s="1" t="e">
        <f t="shared" si="15"/>
        <v>#REF!</v>
      </c>
    </row>
    <row r="1003" spans="1:491" x14ac:dyDescent="0.3">
      <c r="A1003" s="207"/>
      <c r="B1003" s="208"/>
      <c r="C1003" t="s">
        <v>4005</v>
      </c>
      <c r="D1003" t="s">
        <v>175</v>
      </c>
      <c r="E1003" t="s">
        <v>3158</v>
      </c>
      <c r="F1003" s="1" t="e">
        <f t="shared" si="15"/>
        <v>#REF!</v>
      </c>
    </row>
    <row r="1004" spans="1:491" x14ac:dyDescent="0.3">
      <c r="A1004" s="207"/>
      <c r="B1004" s="208"/>
      <c r="C1004" t="s">
        <v>4006</v>
      </c>
      <c r="D1004" t="s">
        <v>728</v>
      </c>
      <c r="E1004" t="s">
        <v>3158</v>
      </c>
      <c r="F1004" s="1" t="e">
        <f t="shared" si="15"/>
        <v>#REF!</v>
      </c>
      <c r="CW1004" s="1">
        <v>2.2730000000000001E-5</v>
      </c>
    </row>
    <row r="1005" spans="1:491" x14ac:dyDescent="0.3">
      <c r="A1005" s="207"/>
      <c r="B1005" s="208"/>
      <c r="C1005" t="s">
        <v>4007</v>
      </c>
      <c r="D1005" t="s">
        <v>3701</v>
      </c>
      <c r="E1005" t="s">
        <v>3158</v>
      </c>
      <c r="F1005" s="1" t="e">
        <f t="shared" si="15"/>
        <v>#REF!</v>
      </c>
      <c r="CV1005" s="1">
        <v>1.7240000000000001E-5</v>
      </c>
    </row>
    <row r="1006" spans="1:491" x14ac:dyDescent="0.3">
      <c r="A1006" s="207"/>
      <c r="B1006" s="208"/>
      <c r="C1006" t="s">
        <v>4008</v>
      </c>
      <c r="D1006" t="s">
        <v>717</v>
      </c>
      <c r="E1006" t="s">
        <v>183</v>
      </c>
      <c r="F1006" s="1" t="e">
        <f t="shared" si="15"/>
        <v>#REF!</v>
      </c>
      <c r="CT1006" s="1">
        <v>1</v>
      </c>
    </row>
    <row r="1007" spans="1:491" x14ac:dyDescent="0.3">
      <c r="A1007" s="207"/>
      <c r="B1007" s="208"/>
      <c r="C1007" t="s">
        <v>4009</v>
      </c>
      <c r="D1007" t="s">
        <v>3704</v>
      </c>
      <c r="E1007" t="s">
        <v>2958</v>
      </c>
      <c r="F1007" s="1" t="e">
        <f t="shared" si="15"/>
        <v>#REF!</v>
      </c>
    </row>
    <row r="1008" spans="1:491" x14ac:dyDescent="0.3">
      <c r="A1008" s="207"/>
      <c r="B1008" s="208"/>
      <c r="C1008" t="s">
        <v>4010</v>
      </c>
      <c r="D1008" t="s">
        <v>3706</v>
      </c>
      <c r="E1008" t="s">
        <v>183</v>
      </c>
      <c r="F1008" s="1" t="e">
        <f t="shared" si="15"/>
        <v>#REF!</v>
      </c>
      <c r="BW1008" s="1">
        <v>1</v>
      </c>
      <c r="BX1008" s="1">
        <v>1</v>
      </c>
    </row>
    <row r="1009" spans="1:491" x14ac:dyDescent="0.3">
      <c r="A1009" s="207"/>
      <c r="B1009" s="208"/>
      <c r="C1009" t="s">
        <v>4011</v>
      </c>
      <c r="D1009" t="s">
        <v>3708</v>
      </c>
      <c r="E1009" t="s">
        <v>1</v>
      </c>
      <c r="F1009" s="1" t="e">
        <f t="shared" si="15"/>
        <v>#REF!</v>
      </c>
      <c r="EU1009" s="1">
        <v>0.28000000000000003</v>
      </c>
    </row>
    <row r="1010" spans="1:491" x14ac:dyDescent="0.3">
      <c r="A1010" s="207"/>
      <c r="B1010" s="208"/>
      <c r="C1010" t="s">
        <v>4012</v>
      </c>
      <c r="D1010" t="s">
        <v>3710</v>
      </c>
      <c r="E1010" t="s">
        <v>1</v>
      </c>
      <c r="F1010" s="1" t="e">
        <f t="shared" si="15"/>
        <v>#REF!</v>
      </c>
      <c r="EU1010" s="1">
        <v>0.28000000000000003</v>
      </c>
    </row>
    <row r="1011" spans="1:491" x14ac:dyDescent="0.3">
      <c r="A1011" s="207"/>
      <c r="B1011" s="208"/>
      <c r="C1011" t="s">
        <v>4013</v>
      </c>
      <c r="D1011" t="s">
        <v>3712</v>
      </c>
      <c r="E1011" t="s">
        <v>1</v>
      </c>
      <c r="F1011" s="1" t="e">
        <f t="shared" si="15"/>
        <v>#REF!</v>
      </c>
      <c r="EU1011" s="1">
        <v>0.28000000000000003</v>
      </c>
    </row>
    <row r="1012" spans="1:491" x14ac:dyDescent="0.3">
      <c r="A1012" s="207"/>
      <c r="B1012" s="208"/>
      <c r="C1012" t="s">
        <v>4014</v>
      </c>
      <c r="D1012" t="s">
        <v>3708</v>
      </c>
      <c r="E1012" t="s">
        <v>1</v>
      </c>
      <c r="F1012" s="1" t="e">
        <f t="shared" si="15"/>
        <v>#REF!</v>
      </c>
      <c r="EU1012" s="1">
        <v>0.28000000000000003</v>
      </c>
    </row>
    <row r="1013" spans="1:491" x14ac:dyDescent="0.3">
      <c r="A1013" s="207"/>
      <c r="B1013" s="208"/>
      <c r="C1013" t="s">
        <v>4015</v>
      </c>
      <c r="D1013" t="s">
        <v>3710</v>
      </c>
      <c r="E1013" t="s">
        <v>1</v>
      </c>
      <c r="F1013" s="1" t="e">
        <f t="shared" si="15"/>
        <v>#REF!</v>
      </c>
      <c r="EU1013" s="1">
        <v>0.28000000000000003</v>
      </c>
    </row>
    <row r="1014" spans="1:491" x14ac:dyDescent="0.3">
      <c r="A1014" s="207"/>
      <c r="B1014" s="208"/>
      <c r="C1014" t="s">
        <v>4016</v>
      </c>
      <c r="D1014" t="s">
        <v>3712</v>
      </c>
      <c r="E1014" t="s">
        <v>1</v>
      </c>
      <c r="F1014" s="1" t="e">
        <f t="shared" si="15"/>
        <v>#REF!</v>
      </c>
      <c r="EU1014" s="1">
        <v>0.28000000000000003</v>
      </c>
    </row>
    <row r="1015" spans="1:491" x14ac:dyDescent="0.3">
      <c r="A1015" s="207"/>
      <c r="B1015" s="208"/>
      <c r="C1015" t="s">
        <v>4017</v>
      </c>
      <c r="D1015" t="s">
        <v>3717</v>
      </c>
      <c r="E1015" t="s">
        <v>70</v>
      </c>
      <c r="F1015" s="1" t="e">
        <f t="shared" si="15"/>
        <v>#REF!</v>
      </c>
      <c r="QZ1015" s="1">
        <v>1</v>
      </c>
    </row>
    <row r="1016" spans="1:491" x14ac:dyDescent="0.3">
      <c r="A1016" s="207"/>
      <c r="B1016" s="208"/>
      <c r="C1016" t="s">
        <v>4018</v>
      </c>
      <c r="D1016" t="s">
        <v>3719</v>
      </c>
      <c r="E1016" t="s">
        <v>70</v>
      </c>
      <c r="F1016" s="1" t="e">
        <f t="shared" si="15"/>
        <v>#REF!</v>
      </c>
    </row>
    <row r="1017" spans="1:491" s="66" customFormat="1" x14ac:dyDescent="0.3">
      <c r="A1017" s="207"/>
      <c r="B1017" s="208"/>
      <c r="C1017" s="65" t="s">
        <v>7136</v>
      </c>
      <c r="D1017" s="65" t="s">
        <v>7124</v>
      </c>
      <c r="E1017" s="65" t="s">
        <v>54</v>
      </c>
      <c r="F1017" s="66" t="e">
        <f t="shared" si="15"/>
        <v>#REF!</v>
      </c>
    </row>
    <row r="1018" spans="1:491" x14ac:dyDescent="0.3">
      <c r="A1018" s="207"/>
      <c r="B1018" s="208"/>
      <c r="C1018" t="s">
        <v>4019</v>
      </c>
      <c r="D1018" t="s">
        <v>3721</v>
      </c>
      <c r="E1018" t="s">
        <v>3722</v>
      </c>
      <c r="F1018" s="1" t="e">
        <f t="shared" si="15"/>
        <v>#REF!</v>
      </c>
      <c r="RW1018" s="1">
        <v>1</v>
      </c>
    </row>
    <row r="1019" spans="1:491" x14ac:dyDescent="0.3">
      <c r="A1019" s="207"/>
      <c r="B1019" s="208"/>
      <c r="C1019" t="s">
        <v>4020</v>
      </c>
      <c r="D1019" t="s">
        <v>3724</v>
      </c>
      <c r="E1019" t="s">
        <v>183</v>
      </c>
      <c r="F1019" s="1" t="e">
        <f t="shared" si="15"/>
        <v>#REF!</v>
      </c>
      <c r="ET1019" s="1">
        <v>1</v>
      </c>
    </row>
    <row r="1020" spans="1:491" x14ac:dyDescent="0.3">
      <c r="A1020" s="207"/>
      <c r="B1020" s="208"/>
      <c r="C1020" t="s">
        <v>4021</v>
      </c>
      <c r="D1020" t="s">
        <v>772</v>
      </c>
      <c r="E1020" t="s">
        <v>3158</v>
      </c>
      <c r="F1020" s="1" t="e">
        <f t="shared" si="15"/>
        <v>#REF!</v>
      </c>
    </row>
    <row r="1021" spans="1:491" x14ac:dyDescent="0.3">
      <c r="A1021" s="207"/>
      <c r="B1021" s="208" t="s">
        <v>4022</v>
      </c>
      <c r="C1021" t="s">
        <v>4023</v>
      </c>
      <c r="D1021" t="s">
        <v>3108</v>
      </c>
      <c r="E1021" t="s">
        <v>2958</v>
      </c>
      <c r="F1021" s="1" t="e">
        <f t="shared" si="15"/>
        <v>#REF!</v>
      </c>
    </row>
    <row r="1022" spans="1:491" x14ac:dyDescent="0.3">
      <c r="A1022" s="207"/>
      <c r="B1022" s="208"/>
      <c r="C1022" t="s">
        <v>4024</v>
      </c>
      <c r="D1022" t="s">
        <v>3693</v>
      </c>
      <c r="E1022" t="s">
        <v>2958</v>
      </c>
      <c r="F1022" s="1" t="e">
        <f t="shared" si="15"/>
        <v>#REF!</v>
      </c>
    </row>
    <row r="1023" spans="1:491" x14ac:dyDescent="0.3">
      <c r="A1023" s="207"/>
      <c r="B1023" s="208"/>
      <c r="C1023" t="s">
        <v>4025</v>
      </c>
      <c r="D1023" t="s">
        <v>814</v>
      </c>
      <c r="E1023" t="s">
        <v>2958</v>
      </c>
      <c r="F1023" s="1" t="e">
        <f t="shared" si="15"/>
        <v>#REF!</v>
      </c>
    </row>
    <row r="1024" spans="1:491" x14ac:dyDescent="0.3">
      <c r="A1024" s="207"/>
      <c r="B1024" s="208"/>
      <c r="C1024" t="s">
        <v>4026</v>
      </c>
      <c r="D1024" t="s">
        <v>2968</v>
      </c>
      <c r="E1024" t="s">
        <v>2958</v>
      </c>
      <c r="F1024" s="1" t="e">
        <f t="shared" si="15"/>
        <v>#REF!</v>
      </c>
      <c r="AB1024" s="1">
        <v>1</v>
      </c>
    </row>
    <row r="1025" spans="1:468" x14ac:dyDescent="0.3">
      <c r="A1025" s="207"/>
      <c r="B1025" s="208"/>
      <c r="C1025" t="s">
        <v>4027</v>
      </c>
      <c r="D1025" t="s">
        <v>3697</v>
      </c>
      <c r="E1025" t="s">
        <v>3158</v>
      </c>
      <c r="F1025" s="1" t="e">
        <f t="shared" si="15"/>
        <v>#REF!</v>
      </c>
    </row>
    <row r="1026" spans="1:468" x14ac:dyDescent="0.3">
      <c r="A1026" s="207"/>
      <c r="B1026" s="208"/>
      <c r="C1026" t="s">
        <v>4028</v>
      </c>
      <c r="D1026" t="s">
        <v>175</v>
      </c>
      <c r="E1026" t="s">
        <v>3158</v>
      </c>
      <c r="F1026" s="1" t="e">
        <f t="shared" si="15"/>
        <v>#REF!</v>
      </c>
    </row>
    <row r="1027" spans="1:468" x14ac:dyDescent="0.3">
      <c r="A1027" s="207"/>
      <c r="B1027" s="208"/>
      <c r="C1027" t="s">
        <v>4029</v>
      </c>
      <c r="D1027" t="s">
        <v>728</v>
      </c>
      <c r="E1027" t="s">
        <v>3158</v>
      </c>
      <c r="F1027" s="1" t="e">
        <f t="shared" si="15"/>
        <v>#REF!</v>
      </c>
      <c r="CW1027" s="1">
        <v>2.2730000000000001E-5</v>
      </c>
    </row>
    <row r="1028" spans="1:468" x14ac:dyDescent="0.3">
      <c r="A1028" s="207"/>
      <c r="B1028" s="208"/>
      <c r="C1028" t="s">
        <v>4030</v>
      </c>
      <c r="D1028" t="s">
        <v>3701</v>
      </c>
      <c r="E1028" t="s">
        <v>3158</v>
      </c>
      <c r="F1028" s="1" t="e">
        <f t="shared" si="15"/>
        <v>#REF!</v>
      </c>
      <c r="CV1028" s="1">
        <v>1.7240000000000001E-5</v>
      </c>
    </row>
    <row r="1029" spans="1:468" x14ac:dyDescent="0.3">
      <c r="A1029" s="207"/>
      <c r="B1029" s="208"/>
      <c r="C1029" t="s">
        <v>4031</v>
      </c>
      <c r="D1029" t="s">
        <v>717</v>
      </c>
      <c r="E1029" t="s">
        <v>183</v>
      </c>
      <c r="F1029" s="1" t="e">
        <f t="shared" ref="F1029:F1092" si="16">SUMPRODUCT(G$4:ZY$4, G1029:ZY1029)</f>
        <v>#REF!</v>
      </c>
      <c r="CT1029" s="1">
        <v>1</v>
      </c>
    </row>
    <row r="1030" spans="1:468" x14ac:dyDescent="0.3">
      <c r="A1030" s="207"/>
      <c r="B1030" s="208"/>
      <c r="C1030" t="s">
        <v>4032</v>
      </c>
      <c r="D1030" t="s">
        <v>3704</v>
      </c>
      <c r="E1030" t="s">
        <v>2958</v>
      </c>
      <c r="F1030" s="1" t="e">
        <f t="shared" si="16"/>
        <v>#REF!</v>
      </c>
    </row>
    <row r="1031" spans="1:468" x14ac:dyDescent="0.3">
      <c r="A1031" s="207"/>
      <c r="B1031" s="208"/>
      <c r="C1031" t="s">
        <v>4033</v>
      </c>
      <c r="D1031" t="s">
        <v>3706</v>
      </c>
      <c r="E1031" t="s">
        <v>183</v>
      </c>
      <c r="F1031" s="1" t="e">
        <f t="shared" si="16"/>
        <v>#REF!</v>
      </c>
      <c r="BW1031" s="1">
        <v>1</v>
      </c>
      <c r="BX1031" s="1">
        <v>1</v>
      </c>
    </row>
    <row r="1032" spans="1:468" x14ac:dyDescent="0.3">
      <c r="A1032" s="207"/>
      <c r="B1032" s="208"/>
      <c r="C1032" t="s">
        <v>4034</v>
      </c>
      <c r="D1032" t="s">
        <v>3708</v>
      </c>
      <c r="E1032" t="s">
        <v>1</v>
      </c>
      <c r="F1032" s="1" t="e">
        <f t="shared" si="16"/>
        <v>#REF!</v>
      </c>
      <c r="EU1032" s="1">
        <v>0.28000000000000003</v>
      </c>
    </row>
    <row r="1033" spans="1:468" x14ac:dyDescent="0.3">
      <c r="A1033" s="207"/>
      <c r="B1033" s="208"/>
      <c r="C1033" t="s">
        <v>4035</v>
      </c>
      <c r="D1033" t="s">
        <v>3710</v>
      </c>
      <c r="E1033" t="s">
        <v>1</v>
      </c>
      <c r="F1033" s="1" t="e">
        <f t="shared" si="16"/>
        <v>#REF!</v>
      </c>
      <c r="EU1033" s="1">
        <v>0.28000000000000003</v>
      </c>
    </row>
    <row r="1034" spans="1:468" x14ac:dyDescent="0.3">
      <c r="A1034" s="207"/>
      <c r="B1034" s="208"/>
      <c r="C1034" t="s">
        <v>4036</v>
      </c>
      <c r="D1034" t="s">
        <v>3712</v>
      </c>
      <c r="E1034" t="s">
        <v>1</v>
      </c>
      <c r="F1034" s="1" t="e">
        <f t="shared" si="16"/>
        <v>#REF!</v>
      </c>
      <c r="EU1034" s="1">
        <v>0.28000000000000003</v>
      </c>
    </row>
    <row r="1035" spans="1:468" x14ac:dyDescent="0.3">
      <c r="A1035" s="207"/>
      <c r="B1035" s="208"/>
      <c r="C1035" t="s">
        <v>4037</v>
      </c>
      <c r="D1035" t="s">
        <v>3708</v>
      </c>
      <c r="E1035" t="s">
        <v>1</v>
      </c>
      <c r="F1035" s="1" t="e">
        <f t="shared" si="16"/>
        <v>#REF!</v>
      </c>
      <c r="EU1035" s="1">
        <v>0.28000000000000003</v>
      </c>
    </row>
    <row r="1036" spans="1:468" x14ac:dyDescent="0.3">
      <c r="A1036" s="207"/>
      <c r="B1036" s="208"/>
      <c r="C1036" t="s">
        <v>4038</v>
      </c>
      <c r="D1036" t="s">
        <v>3710</v>
      </c>
      <c r="E1036" t="s">
        <v>1</v>
      </c>
      <c r="F1036" s="1" t="e">
        <f t="shared" si="16"/>
        <v>#REF!</v>
      </c>
      <c r="EU1036" s="1">
        <v>0.28000000000000003</v>
      </c>
    </row>
    <row r="1037" spans="1:468" x14ac:dyDescent="0.3">
      <c r="A1037" s="207"/>
      <c r="B1037" s="208"/>
      <c r="C1037" t="s">
        <v>4039</v>
      </c>
      <c r="D1037" t="s">
        <v>3712</v>
      </c>
      <c r="E1037" t="s">
        <v>1</v>
      </c>
      <c r="F1037" s="1" t="e">
        <f t="shared" si="16"/>
        <v>#REF!</v>
      </c>
      <c r="EU1037" s="1">
        <v>0.28000000000000003</v>
      </c>
    </row>
    <row r="1038" spans="1:468" x14ac:dyDescent="0.3">
      <c r="A1038" s="207"/>
      <c r="B1038" s="208"/>
      <c r="C1038" t="s">
        <v>4040</v>
      </c>
      <c r="D1038" t="s">
        <v>3717</v>
      </c>
      <c r="E1038" t="s">
        <v>70</v>
      </c>
      <c r="F1038" s="1" t="e">
        <f t="shared" si="16"/>
        <v>#REF!</v>
      </c>
      <c r="QZ1038" s="1">
        <v>1</v>
      </c>
    </row>
    <row r="1039" spans="1:468" x14ac:dyDescent="0.3">
      <c r="A1039" s="207"/>
      <c r="B1039" s="208"/>
      <c r="C1039" t="s">
        <v>4041</v>
      </c>
      <c r="D1039" t="s">
        <v>3719</v>
      </c>
      <c r="E1039" t="s">
        <v>70</v>
      </c>
      <c r="F1039" s="1" t="e">
        <f t="shared" si="16"/>
        <v>#REF!</v>
      </c>
    </row>
    <row r="1040" spans="1:468" s="66" customFormat="1" x14ac:dyDescent="0.3">
      <c r="A1040" s="207"/>
      <c r="B1040" s="208"/>
      <c r="C1040" s="65" t="s">
        <v>7137</v>
      </c>
      <c r="D1040" s="65" t="s">
        <v>7124</v>
      </c>
      <c r="E1040" s="65" t="s">
        <v>54</v>
      </c>
      <c r="F1040" s="66" t="e">
        <f t="shared" si="16"/>
        <v>#REF!</v>
      </c>
    </row>
    <row r="1041" spans="1:491" x14ac:dyDescent="0.3">
      <c r="A1041" s="207"/>
      <c r="B1041" s="208"/>
      <c r="C1041" t="s">
        <v>4042</v>
      </c>
      <c r="D1041" t="s">
        <v>3721</v>
      </c>
      <c r="E1041" t="s">
        <v>3722</v>
      </c>
      <c r="F1041" s="1" t="e">
        <f t="shared" si="16"/>
        <v>#REF!</v>
      </c>
      <c r="RW1041" s="1">
        <v>1</v>
      </c>
    </row>
    <row r="1042" spans="1:491" x14ac:dyDescent="0.3">
      <c r="A1042" s="207"/>
      <c r="B1042" s="208"/>
      <c r="C1042" t="s">
        <v>4043</v>
      </c>
      <c r="D1042" t="s">
        <v>3724</v>
      </c>
      <c r="E1042" t="s">
        <v>183</v>
      </c>
      <c r="F1042" s="1" t="e">
        <f t="shared" si="16"/>
        <v>#REF!</v>
      </c>
      <c r="ET1042" s="1">
        <v>1</v>
      </c>
    </row>
    <row r="1043" spans="1:491" x14ac:dyDescent="0.3">
      <c r="A1043" s="207"/>
      <c r="B1043" s="208"/>
      <c r="C1043" t="s">
        <v>4044</v>
      </c>
      <c r="D1043" t="s">
        <v>772</v>
      </c>
      <c r="E1043" t="s">
        <v>3158</v>
      </c>
      <c r="F1043" s="1" t="e">
        <f t="shared" si="16"/>
        <v>#REF!</v>
      </c>
    </row>
    <row r="1044" spans="1:491" x14ac:dyDescent="0.3">
      <c r="A1044" s="207"/>
      <c r="B1044" s="208" t="s">
        <v>4045</v>
      </c>
      <c r="C1044" t="s">
        <v>4046</v>
      </c>
      <c r="D1044" t="s">
        <v>4047</v>
      </c>
      <c r="E1044" t="s">
        <v>2958</v>
      </c>
      <c r="F1044" s="1" t="e">
        <f t="shared" si="16"/>
        <v>#REF!</v>
      </c>
    </row>
    <row r="1045" spans="1:491" x14ac:dyDescent="0.3">
      <c r="A1045" s="207"/>
      <c r="B1045" s="208"/>
      <c r="C1045" t="s">
        <v>4048</v>
      </c>
      <c r="D1045" t="s">
        <v>3693</v>
      </c>
      <c r="E1045" t="s">
        <v>2958</v>
      </c>
      <c r="F1045" s="1" t="e">
        <f t="shared" si="16"/>
        <v>#REF!</v>
      </c>
    </row>
    <row r="1046" spans="1:491" x14ac:dyDescent="0.3">
      <c r="A1046" s="207"/>
      <c r="B1046" s="208"/>
      <c r="C1046" t="s">
        <v>4049</v>
      </c>
      <c r="D1046" t="s">
        <v>814</v>
      </c>
      <c r="E1046" t="s">
        <v>2958</v>
      </c>
      <c r="F1046" s="1" t="e">
        <f t="shared" si="16"/>
        <v>#REF!</v>
      </c>
    </row>
    <row r="1047" spans="1:491" x14ac:dyDescent="0.3">
      <c r="A1047" s="207"/>
      <c r="B1047" s="208"/>
      <c r="C1047" t="s">
        <v>4050</v>
      </c>
      <c r="D1047" t="s">
        <v>2968</v>
      </c>
      <c r="E1047" t="s">
        <v>2958</v>
      </c>
      <c r="F1047" s="1" t="e">
        <f t="shared" si="16"/>
        <v>#REF!</v>
      </c>
    </row>
    <row r="1048" spans="1:491" x14ac:dyDescent="0.3">
      <c r="A1048" s="207"/>
      <c r="B1048" s="208"/>
      <c r="C1048" t="s">
        <v>4051</v>
      </c>
      <c r="D1048" t="s">
        <v>3733</v>
      </c>
      <c r="E1048" t="s">
        <v>2958</v>
      </c>
      <c r="F1048" s="1" t="e">
        <f t="shared" si="16"/>
        <v>#REF!</v>
      </c>
    </row>
    <row r="1049" spans="1:491" x14ac:dyDescent="0.3">
      <c r="A1049" s="207"/>
      <c r="B1049" s="208"/>
      <c r="C1049" t="s">
        <v>4052</v>
      </c>
      <c r="D1049" t="s">
        <v>3735</v>
      </c>
      <c r="E1049" t="s">
        <v>2958</v>
      </c>
      <c r="F1049" s="1" t="e">
        <f t="shared" si="16"/>
        <v>#REF!</v>
      </c>
    </row>
    <row r="1050" spans="1:491" x14ac:dyDescent="0.3">
      <c r="A1050" s="207"/>
      <c r="B1050" s="208"/>
      <c r="C1050" t="s">
        <v>4053</v>
      </c>
      <c r="D1050" t="s">
        <v>3697</v>
      </c>
      <c r="E1050" t="s">
        <v>3158</v>
      </c>
      <c r="F1050" s="1" t="e">
        <f t="shared" si="16"/>
        <v>#REF!</v>
      </c>
    </row>
    <row r="1051" spans="1:491" x14ac:dyDescent="0.3">
      <c r="A1051" s="207"/>
      <c r="B1051" s="208"/>
      <c r="C1051" t="s">
        <v>4054</v>
      </c>
      <c r="D1051" t="s">
        <v>175</v>
      </c>
      <c r="E1051" t="s">
        <v>3158</v>
      </c>
      <c r="F1051" s="1" t="e">
        <f t="shared" si="16"/>
        <v>#REF!</v>
      </c>
    </row>
    <row r="1052" spans="1:491" x14ac:dyDescent="0.3">
      <c r="A1052" s="207"/>
      <c r="B1052" s="208"/>
      <c r="C1052" t="s">
        <v>4055</v>
      </c>
      <c r="D1052" t="s">
        <v>728</v>
      </c>
      <c r="E1052" t="s">
        <v>3158</v>
      </c>
      <c r="F1052" s="1" t="e">
        <f t="shared" si="16"/>
        <v>#REF!</v>
      </c>
      <c r="CW1052" s="1">
        <v>2.2730000000000001E-5</v>
      </c>
    </row>
    <row r="1053" spans="1:491" x14ac:dyDescent="0.3">
      <c r="A1053" s="207"/>
      <c r="B1053" s="208"/>
      <c r="C1053" t="s">
        <v>4056</v>
      </c>
      <c r="D1053" t="s">
        <v>3701</v>
      </c>
      <c r="E1053" t="s">
        <v>3158</v>
      </c>
      <c r="F1053" s="1" t="e">
        <f t="shared" si="16"/>
        <v>#REF!</v>
      </c>
      <c r="CV1053" s="1">
        <v>1.7240000000000001E-5</v>
      </c>
    </row>
    <row r="1054" spans="1:491" x14ac:dyDescent="0.3">
      <c r="A1054" s="207"/>
      <c r="B1054" s="208"/>
      <c r="C1054" t="s">
        <v>4057</v>
      </c>
      <c r="D1054" t="s">
        <v>717</v>
      </c>
      <c r="E1054" t="s">
        <v>183</v>
      </c>
      <c r="F1054" s="1" t="e">
        <f t="shared" si="16"/>
        <v>#REF!</v>
      </c>
      <c r="CT1054" s="1">
        <v>1</v>
      </c>
    </row>
    <row r="1055" spans="1:491" x14ac:dyDescent="0.3">
      <c r="A1055" s="207"/>
      <c r="B1055" s="208"/>
      <c r="C1055" t="s">
        <v>4058</v>
      </c>
      <c r="D1055" t="s">
        <v>3704</v>
      </c>
      <c r="E1055" t="s">
        <v>2958</v>
      </c>
      <c r="F1055" s="1" t="e">
        <f t="shared" si="16"/>
        <v>#REF!</v>
      </c>
    </row>
    <row r="1056" spans="1:491" x14ac:dyDescent="0.3">
      <c r="A1056" s="207"/>
      <c r="B1056" s="208"/>
      <c r="C1056" t="s">
        <v>4059</v>
      </c>
      <c r="D1056" t="s">
        <v>3706</v>
      </c>
      <c r="E1056" t="s">
        <v>183</v>
      </c>
      <c r="F1056" s="1" t="e">
        <f t="shared" si="16"/>
        <v>#REF!</v>
      </c>
      <c r="BW1056" s="1">
        <v>1</v>
      </c>
      <c r="BX1056" s="1">
        <v>1</v>
      </c>
    </row>
    <row r="1057" spans="1:491" x14ac:dyDescent="0.3">
      <c r="A1057" s="207"/>
      <c r="B1057" s="208"/>
      <c r="C1057" t="s">
        <v>4060</v>
      </c>
      <c r="D1057" t="s">
        <v>3708</v>
      </c>
      <c r="E1057" t="s">
        <v>1</v>
      </c>
      <c r="F1057" s="1" t="e">
        <f t="shared" si="16"/>
        <v>#REF!</v>
      </c>
      <c r="EU1057" s="1">
        <v>0.28000000000000003</v>
      </c>
    </row>
    <row r="1058" spans="1:491" x14ac:dyDescent="0.3">
      <c r="A1058" s="207"/>
      <c r="B1058" s="208"/>
      <c r="C1058" t="s">
        <v>4061</v>
      </c>
      <c r="D1058" t="s">
        <v>3710</v>
      </c>
      <c r="E1058" t="s">
        <v>1</v>
      </c>
      <c r="F1058" s="1" t="e">
        <f t="shared" si="16"/>
        <v>#REF!</v>
      </c>
      <c r="EU1058" s="1">
        <v>0.28000000000000003</v>
      </c>
    </row>
    <row r="1059" spans="1:491" x14ac:dyDescent="0.3">
      <c r="A1059" s="207"/>
      <c r="B1059" s="208"/>
      <c r="C1059" t="s">
        <v>4062</v>
      </c>
      <c r="D1059" t="s">
        <v>3712</v>
      </c>
      <c r="E1059" t="s">
        <v>1</v>
      </c>
      <c r="F1059" s="1" t="e">
        <f t="shared" si="16"/>
        <v>#REF!</v>
      </c>
      <c r="EU1059" s="1">
        <v>0.28000000000000003</v>
      </c>
    </row>
    <row r="1060" spans="1:491" x14ac:dyDescent="0.3">
      <c r="A1060" s="207"/>
      <c r="B1060" s="208"/>
      <c r="C1060" t="s">
        <v>4063</v>
      </c>
      <c r="D1060" t="s">
        <v>3708</v>
      </c>
      <c r="E1060" t="s">
        <v>1</v>
      </c>
      <c r="F1060" s="1" t="e">
        <f t="shared" si="16"/>
        <v>#REF!</v>
      </c>
      <c r="EU1060" s="1">
        <v>0.28000000000000003</v>
      </c>
    </row>
    <row r="1061" spans="1:491" x14ac:dyDescent="0.3">
      <c r="A1061" s="207"/>
      <c r="B1061" s="208"/>
      <c r="C1061" t="s">
        <v>4064</v>
      </c>
      <c r="D1061" t="s">
        <v>3710</v>
      </c>
      <c r="E1061" t="s">
        <v>1</v>
      </c>
      <c r="F1061" s="1" t="e">
        <f t="shared" si="16"/>
        <v>#REF!</v>
      </c>
      <c r="EU1061" s="1">
        <v>0.28000000000000003</v>
      </c>
    </row>
    <row r="1062" spans="1:491" x14ac:dyDescent="0.3">
      <c r="A1062" s="207"/>
      <c r="B1062" s="208"/>
      <c r="C1062" t="s">
        <v>4065</v>
      </c>
      <c r="D1062" t="s">
        <v>3712</v>
      </c>
      <c r="E1062" t="s">
        <v>1</v>
      </c>
      <c r="F1062" s="1" t="e">
        <f t="shared" si="16"/>
        <v>#REF!</v>
      </c>
      <c r="EU1062" s="1">
        <v>0.28000000000000003</v>
      </c>
    </row>
    <row r="1063" spans="1:491" x14ac:dyDescent="0.3">
      <c r="A1063" s="207"/>
      <c r="B1063" s="208"/>
      <c r="C1063" t="s">
        <v>4066</v>
      </c>
      <c r="D1063" s="3" t="s">
        <v>3717</v>
      </c>
      <c r="E1063" t="s">
        <v>70</v>
      </c>
      <c r="F1063" s="1" t="e">
        <f t="shared" si="16"/>
        <v>#REF!</v>
      </c>
      <c r="QZ1063" s="1">
        <v>1</v>
      </c>
    </row>
    <row r="1064" spans="1:491" x14ac:dyDescent="0.3">
      <c r="A1064" s="207"/>
      <c r="B1064" s="208"/>
      <c r="C1064" t="s">
        <v>4067</v>
      </c>
      <c r="D1064" t="s">
        <v>3719</v>
      </c>
      <c r="E1064" t="s">
        <v>70</v>
      </c>
      <c r="F1064" s="1" t="e">
        <f t="shared" si="16"/>
        <v>#REF!</v>
      </c>
    </row>
    <row r="1065" spans="1:491" s="66" customFormat="1" x14ac:dyDescent="0.3">
      <c r="A1065" s="207"/>
      <c r="B1065" s="208"/>
      <c r="C1065" s="65" t="s">
        <v>7138</v>
      </c>
      <c r="D1065" s="65" t="s">
        <v>7124</v>
      </c>
      <c r="E1065" s="65" t="s">
        <v>54</v>
      </c>
      <c r="F1065" s="66" t="e">
        <f t="shared" si="16"/>
        <v>#REF!</v>
      </c>
    </row>
    <row r="1066" spans="1:491" x14ac:dyDescent="0.3">
      <c r="A1066" s="207"/>
      <c r="B1066" s="208"/>
      <c r="C1066" t="s">
        <v>4068</v>
      </c>
      <c r="D1066" t="s">
        <v>3721</v>
      </c>
      <c r="E1066" t="s">
        <v>3722</v>
      </c>
      <c r="F1066" s="1" t="e">
        <f t="shared" si="16"/>
        <v>#REF!</v>
      </c>
      <c r="RW1066" s="1">
        <v>1</v>
      </c>
    </row>
    <row r="1067" spans="1:491" x14ac:dyDescent="0.3">
      <c r="A1067" s="207"/>
      <c r="B1067" s="208"/>
      <c r="C1067" t="s">
        <v>4069</v>
      </c>
      <c r="D1067" t="s">
        <v>3724</v>
      </c>
      <c r="E1067" t="s">
        <v>183</v>
      </c>
      <c r="F1067" s="1" t="e">
        <f t="shared" si="16"/>
        <v>#REF!</v>
      </c>
      <c r="ET1067" s="1">
        <v>1</v>
      </c>
    </row>
    <row r="1068" spans="1:491" x14ac:dyDescent="0.3">
      <c r="A1068" s="207"/>
      <c r="B1068" s="208"/>
      <c r="C1068" t="s">
        <v>4070</v>
      </c>
      <c r="D1068" t="s">
        <v>772</v>
      </c>
      <c r="E1068" t="s">
        <v>3158</v>
      </c>
      <c r="F1068" s="1" t="e">
        <f t="shared" si="16"/>
        <v>#REF!</v>
      </c>
    </row>
    <row r="1069" spans="1:491" x14ac:dyDescent="0.3">
      <c r="A1069" s="210" t="s">
        <v>4071</v>
      </c>
      <c r="B1069" s="206" t="s">
        <v>4072</v>
      </c>
      <c r="C1069" t="s">
        <v>4073</v>
      </c>
      <c r="D1069" t="s">
        <v>4074</v>
      </c>
      <c r="E1069" t="s">
        <v>2958</v>
      </c>
      <c r="F1069" s="1" t="e">
        <f t="shared" si="16"/>
        <v>#REF!</v>
      </c>
    </row>
    <row r="1070" spans="1:491" x14ac:dyDescent="0.3">
      <c r="A1070" s="210"/>
      <c r="B1070" s="206"/>
      <c r="C1070" t="s">
        <v>4075</v>
      </c>
      <c r="D1070" t="s">
        <v>3693</v>
      </c>
      <c r="E1070" t="s">
        <v>2958</v>
      </c>
      <c r="F1070" s="1" t="e">
        <f t="shared" si="16"/>
        <v>#REF!</v>
      </c>
    </row>
    <row r="1071" spans="1:491" x14ac:dyDescent="0.3">
      <c r="A1071" s="210"/>
      <c r="B1071" s="206"/>
      <c r="C1071" t="s">
        <v>4076</v>
      </c>
      <c r="D1071" t="s">
        <v>814</v>
      </c>
      <c r="E1071" t="s">
        <v>2958</v>
      </c>
      <c r="F1071" s="1" t="e">
        <f t="shared" si="16"/>
        <v>#REF!</v>
      </c>
    </row>
    <row r="1072" spans="1:491" x14ac:dyDescent="0.3">
      <c r="A1072" s="210"/>
      <c r="B1072" s="206"/>
      <c r="C1072" t="s">
        <v>4077</v>
      </c>
      <c r="D1072" t="s">
        <v>2968</v>
      </c>
      <c r="E1072" t="s">
        <v>2958</v>
      </c>
      <c r="F1072" s="1" t="e">
        <f t="shared" si="16"/>
        <v>#REF!</v>
      </c>
      <c r="T1072" s="1">
        <v>1</v>
      </c>
    </row>
    <row r="1073" spans="1:637" x14ac:dyDescent="0.3">
      <c r="A1073" s="210"/>
      <c r="B1073" s="206"/>
      <c r="C1073" t="s">
        <v>4078</v>
      </c>
      <c r="D1073" t="s">
        <v>3157</v>
      </c>
      <c r="E1073" t="s">
        <v>3158</v>
      </c>
      <c r="F1073" s="1" t="e">
        <f t="shared" si="16"/>
        <v>#REF!</v>
      </c>
      <c r="AZ1073" s="1">
        <v>2.6315789473684212E-5</v>
      </c>
    </row>
    <row r="1074" spans="1:637" x14ac:dyDescent="0.3">
      <c r="A1074" s="210"/>
      <c r="B1074" s="206"/>
      <c r="C1074" t="s">
        <v>4079</v>
      </c>
      <c r="D1074" t="s">
        <v>718</v>
      </c>
      <c r="E1074" t="s">
        <v>70</v>
      </c>
      <c r="F1074" s="1" t="e">
        <f t="shared" si="16"/>
        <v>#REF!</v>
      </c>
      <c r="XM1074" s="1">
        <v>1</v>
      </c>
    </row>
    <row r="1075" spans="1:637" x14ac:dyDescent="0.3">
      <c r="A1075" s="210"/>
      <c r="B1075" s="206"/>
      <c r="C1075" t="s">
        <v>4080</v>
      </c>
      <c r="D1075" t="s">
        <v>733</v>
      </c>
      <c r="E1075" t="s">
        <v>3158</v>
      </c>
      <c r="F1075" s="1" t="e">
        <f t="shared" si="16"/>
        <v>#REF!</v>
      </c>
    </row>
    <row r="1076" spans="1:637" x14ac:dyDescent="0.3">
      <c r="A1076" s="210"/>
      <c r="B1076" s="206" t="s">
        <v>4081</v>
      </c>
      <c r="C1076" t="s">
        <v>4082</v>
      </c>
      <c r="D1076" t="s">
        <v>4074</v>
      </c>
      <c r="E1076" t="s">
        <v>2958</v>
      </c>
      <c r="F1076" s="1" t="e">
        <f t="shared" si="16"/>
        <v>#REF!</v>
      </c>
    </row>
    <row r="1077" spans="1:637" x14ac:dyDescent="0.3">
      <c r="A1077" s="210"/>
      <c r="B1077" s="206"/>
      <c r="C1077" t="s">
        <v>4083</v>
      </c>
      <c r="D1077" t="s">
        <v>3693</v>
      </c>
      <c r="E1077" t="s">
        <v>2958</v>
      </c>
      <c r="F1077" s="1" t="e">
        <f t="shared" si="16"/>
        <v>#REF!</v>
      </c>
    </row>
    <row r="1078" spans="1:637" x14ac:dyDescent="0.3">
      <c r="A1078" s="210"/>
      <c r="B1078" s="206"/>
      <c r="C1078" t="s">
        <v>4084</v>
      </c>
      <c r="D1078" t="s">
        <v>814</v>
      </c>
      <c r="E1078" t="s">
        <v>2958</v>
      </c>
      <c r="F1078" s="1" t="e">
        <f t="shared" si="16"/>
        <v>#REF!</v>
      </c>
    </row>
    <row r="1079" spans="1:637" x14ac:dyDescent="0.3">
      <c r="A1079" s="210"/>
      <c r="B1079" s="206"/>
      <c r="C1079" t="s">
        <v>4085</v>
      </c>
      <c r="D1079" t="s">
        <v>2968</v>
      </c>
      <c r="E1079" t="s">
        <v>2958</v>
      </c>
      <c r="F1079" s="1" t="e">
        <f t="shared" si="16"/>
        <v>#REF!</v>
      </c>
      <c r="Y1079" s="1">
        <v>1</v>
      </c>
    </row>
    <row r="1080" spans="1:637" x14ac:dyDescent="0.3">
      <c r="A1080" s="210"/>
      <c r="B1080" s="206"/>
      <c r="C1080" t="s">
        <v>4086</v>
      </c>
      <c r="D1080" t="s">
        <v>3157</v>
      </c>
      <c r="E1080" t="s">
        <v>3158</v>
      </c>
      <c r="F1080" s="1" t="e">
        <f t="shared" si="16"/>
        <v>#REF!</v>
      </c>
      <c r="AZ1080" s="1">
        <v>2.6315789473684212E-5</v>
      </c>
    </row>
    <row r="1081" spans="1:637" x14ac:dyDescent="0.3">
      <c r="A1081" s="210"/>
      <c r="B1081" s="206"/>
      <c r="C1081" t="s">
        <v>4087</v>
      </c>
      <c r="D1081" t="s">
        <v>718</v>
      </c>
      <c r="E1081" t="s">
        <v>70</v>
      </c>
      <c r="F1081" s="1" t="e">
        <f t="shared" si="16"/>
        <v>#REF!</v>
      </c>
      <c r="XM1081" s="1">
        <v>1</v>
      </c>
    </row>
    <row r="1082" spans="1:637" x14ac:dyDescent="0.3">
      <c r="A1082" s="210"/>
      <c r="B1082" s="206"/>
      <c r="C1082" t="s">
        <v>4088</v>
      </c>
      <c r="D1082" t="s">
        <v>733</v>
      </c>
      <c r="E1082" t="s">
        <v>3158</v>
      </c>
      <c r="F1082" s="1" t="e">
        <f t="shared" si="16"/>
        <v>#REF!</v>
      </c>
    </row>
    <row r="1083" spans="1:637" ht="30.05" customHeight="1" x14ac:dyDescent="0.3">
      <c r="A1083" s="210"/>
      <c r="B1083" s="206" t="s">
        <v>4089</v>
      </c>
      <c r="C1083" t="s">
        <v>4090</v>
      </c>
      <c r="D1083" t="s">
        <v>3128</v>
      </c>
      <c r="E1083" t="s">
        <v>2958</v>
      </c>
      <c r="F1083" s="1" t="e">
        <f t="shared" si="16"/>
        <v>#REF!</v>
      </c>
    </row>
    <row r="1084" spans="1:637" x14ac:dyDescent="0.3">
      <c r="A1084" s="210"/>
      <c r="B1084" s="206"/>
      <c r="C1084" t="s">
        <v>4091</v>
      </c>
      <c r="D1084" t="s">
        <v>3693</v>
      </c>
      <c r="E1084" t="s">
        <v>2958</v>
      </c>
      <c r="F1084" s="1" t="e">
        <f t="shared" si="16"/>
        <v>#REF!</v>
      </c>
    </row>
    <row r="1085" spans="1:637" x14ac:dyDescent="0.3">
      <c r="A1085" s="210"/>
      <c r="B1085" s="206"/>
      <c r="C1085" t="s">
        <v>4092</v>
      </c>
      <c r="D1085" t="s">
        <v>814</v>
      </c>
      <c r="E1085" t="s">
        <v>2958</v>
      </c>
      <c r="F1085" s="1" t="e">
        <f t="shared" si="16"/>
        <v>#REF!</v>
      </c>
    </row>
    <row r="1086" spans="1:637" x14ac:dyDescent="0.3">
      <c r="A1086" s="210"/>
      <c r="B1086" s="206"/>
      <c r="C1086" t="s">
        <v>4093</v>
      </c>
      <c r="D1086" t="s">
        <v>2968</v>
      </c>
      <c r="E1086" t="s">
        <v>2958</v>
      </c>
      <c r="F1086" s="1" t="e">
        <f t="shared" si="16"/>
        <v>#REF!</v>
      </c>
      <c r="Y1086" s="1">
        <v>1</v>
      </c>
    </row>
    <row r="1087" spans="1:637" x14ac:dyDescent="0.3">
      <c r="A1087" s="210"/>
      <c r="B1087" s="206"/>
      <c r="C1087" t="s">
        <v>4094</v>
      </c>
      <c r="D1087" t="s">
        <v>3157</v>
      </c>
      <c r="E1087" t="s">
        <v>3158</v>
      </c>
      <c r="F1087" s="1" t="e">
        <f t="shared" si="16"/>
        <v>#REF!</v>
      </c>
      <c r="AZ1087" s="1">
        <v>2.6315789473684212E-5</v>
      </c>
    </row>
    <row r="1088" spans="1:637" x14ac:dyDescent="0.3">
      <c r="A1088" s="210"/>
      <c r="B1088" s="206"/>
      <c r="C1088" t="s">
        <v>4095</v>
      </c>
      <c r="D1088" t="s">
        <v>718</v>
      </c>
      <c r="E1088" t="s">
        <v>70</v>
      </c>
      <c r="F1088" s="1" t="e">
        <f t="shared" si="16"/>
        <v>#REF!</v>
      </c>
      <c r="XM1088" s="1">
        <v>1</v>
      </c>
    </row>
    <row r="1089" spans="1:151" x14ac:dyDescent="0.3">
      <c r="A1089" s="210"/>
      <c r="B1089" s="206"/>
      <c r="C1089" t="s">
        <v>4096</v>
      </c>
      <c r="D1089" t="s">
        <v>733</v>
      </c>
      <c r="E1089" t="s">
        <v>3158</v>
      </c>
      <c r="F1089" s="1" t="e">
        <f t="shared" si="16"/>
        <v>#REF!</v>
      </c>
    </row>
    <row r="1090" spans="1:151" x14ac:dyDescent="0.3">
      <c r="A1090" s="210"/>
      <c r="B1090" s="206" t="s">
        <v>4097</v>
      </c>
      <c r="C1090" t="s">
        <v>4098</v>
      </c>
      <c r="D1090" t="s">
        <v>3113</v>
      </c>
      <c r="E1090" t="s">
        <v>2958</v>
      </c>
      <c r="F1090" s="1" t="e">
        <f t="shared" si="16"/>
        <v>#REF!</v>
      </c>
    </row>
    <row r="1091" spans="1:151" x14ac:dyDescent="0.3">
      <c r="A1091" s="210"/>
      <c r="B1091" s="206"/>
      <c r="C1091" t="s">
        <v>4099</v>
      </c>
      <c r="D1091" t="s">
        <v>3693</v>
      </c>
      <c r="E1091" t="s">
        <v>2958</v>
      </c>
      <c r="F1091" s="1" t="e">
        <f t="shared" si="16"/>
        <v>#REF!</v>
      </c>
    </row>
    <row r="1092" spans="1:151" x14ac:dyDescent="0.3">
      <c r="A1092" s="210"/>
      <c r="B1092" s="206"/>
      <c r="C1092" t="s">
        <v>4100</v>
      </c>
      <c r="D1092" t="s">
        <v>814</v>
      </c>
      <c r="E1092" t="s">
        <v>2958</v>
      </c>
      <c r="F1092" s="1" t="e">
        <f t="shared" si="16"/>
        <v>#REF!</v>
      </c>
    </row>
    <row r="1093" spans="1:151" x14ac:dyDescent="0.3">
      <c r="A1093" s="210"/>
      <c r="B1093" s="206"/>
      <c r="C1093" t="s">
        <v>4101</v>
      </c>
      <c r="D1093" t="s">
        <v>2968</v>
      </c>
      <c r="E1093" t="s">
        <v>2958</v>
      </c>
      <c r="F1093" s="1" t="e">
        <f t="shared" ref="F1093:F1156" si="17">SUMPRODUCT(G$4:ZY$4, G1093:ZY1093)</f>
        <v>#REF!</v>
      </c>
      <c r="Y1093" s="1">
        <v>1</v>
      </c>
    </row>
    <row r="1094" spans="1:151" x14ac:dyDescent="0.3">
      <c r="A1094" s="210"/>
      <c r="B1094" s="206"/>
      <c r="C1094" t="s">
        <v>4102</v>
      </c>
      <c r="D1094" t="s">
        <v>3697</v>
      </c>
      <c r="E1094" t="s">
        <v>3158</v>
      </c>
      <c r="F1094" s="1" t="e">
        <f t="shared" si="17"/>
        <v>#REF!</v>
      </c>
    </row>
    <row r="1095" spans="1:151" x14ac:dyDescent="0.3">
      <c r="A1095" s="210"/>
      <c r="B1095" s="206"/>
      <c r="C1095" t="s">
        <v>4103</v>
      </c>
      <c r="D1095" t="s">
        <v>175</v>
      </c>
      <c r="E1095" t="s">
        <v>3158</v>
      </c>
      <c r="F1095" s="1" t="e">
        <f t="shared" si="17"/>
        <v>#REF!</v>
      </c>
    </row>
    <row r="1096" spans="1:151" x14ac:dyDescent="0.3">
      <c r="A1096" s="210"/>
      <c r="B1096" s="206"/>
      <c r="C1096" t="s">
        <v>4104</v>
      </c>
      <c r="D1096" t="s">
        <v>728</v>
      </c>
      <c r="E1096" t="s">
        <v>3158</v>
      </c>
      <c r="F1096" s="1" t="e">
        <f t="shared" si="17"/>
        <v>#REF!</v>
      </c>
      <c r="CW1096" s="1">
        <v>2.2730000000000001E-5</v>
      </c>
    </row>
    <row r="1097" spans="1:151" x14ac:dyDescent="0.3">
      <c r="A1097" s="210"/>
      <c r="B1097" s="206"/>
      <c r="C1097" t="s">
        <v>4105</v>
      </c>
      <c r="D1097" t="s">
        <v>3701</v>
      </c>
      <c r="E1097" t="s">
        <v>3158</v>
      </c>
      <c r="F1097" s="1" t="e">
        <f t="shared" si="17"/>
        <v>#REF!</v>
      </c>
      <c r="CV1097" s="1">
        <v>1.7240000000000001E-5</v>
      </c>
    </row>
    <row r="1098" spans="1:151" x14ac:dyDescent="0.3">
      <c r="A1098" s="210"/>
      <c r="B1098" s="206"/>
      <c r="C1098" t="s">
        <v>4106</v>
      </c>
      <c r="D1098" t="s">
        <v>717</v>
      </c>
      <c r="E1098" t="s">
        <v>183</v>
      </c>
      <c r="F1098" s="1" t="e">
        <f t="shared" si="17"/>
        <v>#REF!</v>
      </c>
      <c r="CT1098" s="1">
        <v>1</v>
      </c>
    </row>
    <row r="1099" spans="1:151" x14ac:dyDescent="0.3">
      <c r="A1099" s="210"/>
      <c r="B1099" s="206"/>
      <c r="C1099" t="s">
        <v>4107</v>
      </c>
      <c r="D1099" t="s">
        <v>3704</v>
      </c>
      <c r="E1099" t="s">
        <v>2958</v>
      </c>
      <c r="F1099" s="1" t="e">
        <f t="shared" si="17"/>
        <v>#REF!</v>
      </c>
    </row>
    <row r="1100" spans="1:151" x14ac:dyDescent="0.3">
      <c r="A1100" s="210"/>
      <c r="B1100" s="206"/>
      <c r="C1100" t="s">
        <v>4108</v>
      </c>
      <c r="D1100" t="s">
        <v>3706</v>
      </c>
      <c r="E1100" t="s">
        <v>183</v>
      </c>
      <c r="F1100" s="1" t="e">
        <f t="shared" si="17"/>
        <v>#REF!</v>
      </c>
      <c r="BW1100" s="1">
        <v>1</v>
      </c>
      <c r="BX1100" s="1">
        <v>1</v>
      </c>
    </row>
    <row r="1101" spans="1:151" x14ac:dyDescent="0.3">
      <c r="A1101" s="210"/>
      <c r="B1101" s="206"/>
      <c r="C1101" t="s">
        <v>4109</v>
      </c>
      <c r="D1101" t="s">
        <v>3708</v>
      </c>
      <c r="E1101" t="s">
        <v>1</v>
      </c>
      <c r="F1101" s="1" t="e">
        <f t="shared" si="17"/>
        <v>#REF!</v>
      </c>
      <c r="EU1101" s="1">
        <v>0.28000000000000003</v>
      </c>
    </row>
    <row r="1102" spans="1:151" x14ac:dyDescent="0.3">
      <c r="A1102" s="210"/>
      <c r="B1102" s="206"/>
      <c r="C1102" t="s">
        <v>4110</v>
      </c>
      <c r="D1102" t="s">
        <v>3710</v>
      </c>
      <c r="E1102" t="s">
        <v>1</v>
      </c>
      <c r="F1102" s="1" t="e">
        <f t="shared" si="17"/>
        <v>#REF!</v>
      </c>
      <c r="EU1102" s="1">
        <v>0.28000000000000003</v>
      </c>
    </row>
    <row r="1103" spans="1:151" x14ac:dyDescent="0.3">
      <c r="A1103" s="210"/>
      <c r="B1103" s="206"/>
      <c r="C1103" t="s">
        <v>4111</v>
      </c>
      <c r="D1103" t="s">
        <v>3712</v>
      </c>
      <c r="E1103" t="s">
        <v>1</v>
      </c>
      <c r="F1103" s="1" t="e">
        <f t="shared" si="17"/>
        <v>#REF!</v>
      </c>
      <c r="EU1103" s="1">
        <v>0.28000000000000003</v>
      </c>
    </row>
    <row r="1104" spans="1:151" x14ac:dyDescent="0.3">
      <c r="A1104" s="210"/>
      <c r="B1104" s="206"/>
      <c r="C1104" t="s">
        <v>4112</v>
      </c>
      <c r="D1104" t="s">
        <v>3708</v>
      </c>
      <c r="E1104" t="s">
        <v>1</v>
      </c>
      <c r="F1104" s="1" t="e">
        <f t="shared" si="17"/>
        <v>#REF!</v>
      </c>
      <c r="EU1104" s="1">
        <v>0.28000000000000003</v>
      </c>
    </row>
    <row r="1105" spans="1:637" x14ac:dyDescent="0.3">
      <c r="A1105" s="210"/>
      <c r="B1105" s="206"/>
      <c r="C1105" t="s">
        <v>4113</v>
      </c>
      <c r="D1105" t="s">
        <v>3710</v>
      </c>
      <c r="E1105" t="s">
        <v>1</v>
      </c>
      <c r="F1105" s="1" t="e">
        <f t="shared" si="17"/>
        <v>#REF!</v>
      </c>
      <c r="EU1105" s="1">
        <v>0.28000000000000003</v>
      </c>
    </row>
    <row r="1106" spans="1:637" x14ac:dyDescent="0.3">
      <c r="A1106" s="210"/>
      <c r="B1106" s="206"/>
      <c r="C1106" t="s">
        <v>4114</v>
      </c>
      <c r="D1106" t="s">
        <v>3712</v>
      </c>
      <c r="E1106" t="s">
        <v>1</v>
      </c>
      <c r="F1106" s="1" t="e">
        <f t="shared" si="17"/>
        <v>#REF!</v>
      </c>
      <c r="EU1106" s="1">
        <v>0.28000000000000003</v>
      </c>
    </row>
    <row r="1107" spans="1:637" x14ac:dyDescent="0.3">
      <c r="A1107" s="210"/>
      <c r="B1107" s="206"/>
      <c r="C1107" t="s">
        <v>4115</v>
      </c>
      <c r="D1107" t="s">
        <v>3717</v>
      </c>
      <c r="E1107" t="s">
        <v>70</v>
      </c>
      <c r="F1107" s="1" t="e">
        <f t="shared" si="17"/>
        <v>#REF!</v>
      </c>
      <c r="QZ1107" s="1">
        <v>1</v>
      </c>
    </row>
    <row r="1108" spans="1:637" x14ac:dyDescent="0.3">
      <c r="A1108" s="210"/>
      <c r="B1108" s="206"/>
      <c r="C1108" t="s">
        <v>4116</v>
      </c>
      <c r="D1108" t="s">
        <v>3719</v>
      </c>
      <c r="E1108" t="s">
        <v>70</v>
      </c>
      <c r="F1108" s="1" t="e">
        <f t="shared" si="17"/>
        <v>#REF!</v>
      </c>
    </row>
    <row r="1109" spans="1:637" s="66" customFormat="1" x14ac:dyDescent="0.3">
      <c r="A1109" s="210"/>
      <c r="B1109" s="206"/>
      <c r="C1109" s="65" t="s">
        <v>7139</v>
      </c>
      <c r="D1109" s="65" t="s">
        <v>7124</v>
      </c>
      <c r="E1109" s="65" t="s">
        <v>54</v>
      </c>
      <c r="F1109" s="66" t="e">
        <f t="shared" si="17"/>
        <v>#REF!</v>
      </c>
    </row>
    <row r="1110" spans="1:637" x14ac:dyDescent="0.3">
      <c r="A1110" s="210"/>
      <c r="B1110" s="206"/>
      <c r="C1110" t="s">
        <v>4117</v>
      </c>
      <c r="D1110" t="s">
        <v>3721</v>
      </c>
      <c r="E1110" t="s">
        <v>3722</v>
      </c>
      <c r="F1110" s="1" t="e">
        <f t="shared" si="17"/>
        <v>#REF!</v>
      </c>
      <c r="RW1110" s="1">
        <v>1</v>
      </c>
    </row>
    <row r="1111" spans="1:637" x14ac:dyDescent="0.3">
      <c r="A1111" s="210"/>
      <c r="B1111" s="206"/>
      <c r="C1111" t="s">
        <v>4118</v>
      </c>
      <c r="D1111" t="s">
        <v>3724</v>
      </c>
      <c r="E1111" t="s">
        <v>183</v>
      </c>
      <c r="F1111" s="1" t="e">
        <f t="shared" si="17"/>
        <v>#REF!</v>
      </c>
      <c r="ET1111" s="1">
        <v>1</v>
      </c>
    </row>
    <row r="1112" spans="1:637" x14ac:dyDescent="0.3">
      <c r="A1112" s="210"/>
      <c r="B1112" s="206"/>
      <c r="C1112" t="s">
        <v>4119</v>
      </c>
      <c r="D1112" t="s">
        <v>772</v>
      </c>
      <c r="E1112" t="s">
        <v>3158</v>
      </c>
      <c r="F1112" s="1" t="e">
        <f t="shared" si="17"/>
        <v>#REF!</v>
      </c>
    </row>
    <row r="1113" spans="1:637" x14ac:dyDescent="0.3">
      <c r="A1113" s="210"/>
      <c r="B1113" s="206" t="s">
        <v>4120</v>
      </c>
      <c r="C1113" t="s">
        <v>4121</v>
      </c>
      <c r="D1113" t="s">
        <v>4074</v>
      </c>
      <c r="E1113" t="s">
        <v>2958</v>
      </c>
      <c r="F1113" s="1" t="e">
        <f t="shared" si="17"/>
        <v>#REF!</v>
      </c>
    </row>
    <row r="1114" spans="1:637" x14ac:dyDescent="0.3">
      <c r="A1114" s="210"/>
      <c r="B1114" s="206"/>
      <c r="C1114" t="s">
        <v>4122</v>
      </c>
      <c r="D1114" t="s">
        <v>3693</v>
      </c>
      <c r="E1114" t="s">
        <v>2958</v>
      </c>
      <c r="F1114" s="1" t="e">
        <f t="shared" si="17"/>
        <v>#REF!</v>
      </c>
    </row>
    <row r="1115" spans="1:637" x14ac:dyDescent="0.3">
      <c r="A1115" s="210"/>
      <c r="B1115" s="206"/>
      <c r="C1115" t="s">
        <v>4123</v>
      </c>
      <c r="D1115" t="s">
        <v>814</v>
      </c>
      <c r="E1115" t="s">
        <v>2958</v>
      </c>
      <c r="F1115" s="1" t="e">
        <f t="shared" si="17"/>
        <v>#REF!</v>
      </c>
    </row>
    <row r="1116" spans="1:637" x14ac:dyDescent="0.3">
      <c r="A1116" s="210"/>
      <c r="B1116" s="206"/>
      <c r="C1116" t="s">
        <v>4124</v>
      </c>
      <c r="D1116" t="s">
        <v>2968</v>
      </c>
      <c r="E1116" t="s">
        <v>2958</v>
      </c>
      <c r="F1116" s="1" t="e">
        <f t="shared" si="17"/>
        <v>#REF!</v>
      </c>
      <c r="AB1116" s="1">
        <v>1</v>
      </c>
    </row>
    <row r="1117" spans="1:637" x14ac:dyDescent="0.3">
      <c r="A1117" s="210"/>
      <c r="B1117" s="206"/>
      <c r="C1117" t="s">
        <v>4125</v>
      </c>
      <c r="D1117" t="s">
        <v>3157</v>
      </c>
      <c r="E1117" t="s">
        <v>3158</v>
      </c>
      <c r="F1117" s="1" t="e">
        <f t="shared" si="17"/>
        <v>#REF!</v>
      </c>
      <c r="AZ1117" s="1">
        <v>2.6315789473684212E-5</v>
      </c>
    </row>
    <row r="1118" spans="1:637" x14ac:dyDescent="0.3">
      <c r="A1118" s="210"/>
      <c r="B1118" s="206"/>
      <c r="C1118" t="s">
        <v>4126</v>
      </c>
      <c r="D1118" t="s">
        <v>718</v>
      </c>
      <c r="E1118" t="s">
        <v>70</v>
      </c>
      <c r="F1118" s="1" t="e">
        <f t="shared" si="17"/>
        <v>#REF!</v>
      </c>
      <c r="XM1118" s="1">
        <v>1</v>
      </c>
    </row>
    <row r="1119" spans="1:637" x14ac:dyDescent="0.3">
      <c r="A1119" s="210"/>
      <c r="B1119" s="206"/>
      <c r="C1119" t="s">
        <v>4127</v>
      </c>
      <c r="D1119" t="s">
        <v>733</v>
      </c>
      <c r="E1119" t="s">
        <v>3158</v>
      </c>
      <c r="F1119" s="1" t="e">
        <f t="shared" si="17"/>
        <v>#REF!</v>
      </c>
    </row>
    <row r="1120" spans="1:637" x14ac:dyDescent="0.3">
      <c r="A1120" s="210"/>
      <c r="B1120" s="206" t="s">
        <v>4128</v>
      </c>
      <c r="C1120" t="s">
        <v>4129</v>
      </c>
      <c r="D1120" t="s">
        <v>4130</v>
      </c>
      <c r="E1120" t="s">
        <v>2958</v>
      </c>
      <c r="F1120" s="1" t="e">
        <f t="shared" si="17"/>
        <v>#REF!</v>
      </c>
    </row>
    <row r="1121" spans="1:637" x14ac:dyDescent="0.3">
      <c r="A1121" s="210"/>
      <c r="B1121" s="206"/>
      <c r="C1121" t="s">
        <v>4131</v>
      </c>
      <c r="D1121" t="s">
        <v>3693</v>
      </c>
      <c r="E1121" t="s">
        <v>2958</v>
      </c>
      <c r="F1121" s="1" t="e">
        <f t="shared" si="17"/>
        <v>#REF!</v>
      </c>
    </row>
    <row r="1122" spans="1:637" x14ac:dyDescent="0.3">
      <c r="A1122" s="210"/>
      <c r="B1122" s="206"/>
      <c r="C1122" t="s">
        <v>4132</v>
      </c>
      <c r="D1122" t="s">
        <v>814</v>
      </c>
      <c r="E1122" t="s">
        <v>2958</v>
      </c>
      <c r="F1122" s="1" t="e">
        <f t="shared" si="17"/>
        <v>#REF!</v>
      </c>
    </row>
    <row r="1123" spans="1:637" x14ac:dyDescent="0.3">
      <c r="A1123" s="210"/>
      <c r="B1123" s="206"/>
      <c r="C1123" t="s">
        <v>4133</v>
      </c>
      <c r="D1123" t="s">
        <v>2968</v>
      </c>
      <c r="E1123" t="s">
        <v>2958</v>
      </c>
      <c r="F1123" s="1" t="e">
        <f t="shared" si="17"/>
        <v>#REF!</v>
      </c>
      <c r="AB1123" s="1">
        <v>1</v>
      </c>
    </row>
    <row r="1124" spans="1:637" x14ac:dyDescent="0.3">
      <c r="A1124" s="210"/>
      <c r="B1124" s="206"/>
      <c r="C1124" t="s">
        <v>4134</v>
      </c>
      <c r="D1124" t="s">
        <v>3157</v>
      </c>
      <c r="E1124" t="s">
        <v>3158</v>
      </c>
      <c r="F1124" s="1" t="e">
        <f t="shared" si="17"/>
        <v>#REF!</v>
      </c>
      <c r="AZ1124" s="1">
        <v>2.6315789473684212E-5</v>
      </c>
    </row>
    <row r="1125" spans="1:637" x14ac:dyDescent="0.3">
      <c r="A1125" s="210"/>
      <c r="B1125" s="206"/>
      <c r="C1125" t="s">
        <v>4135</v>
      </c>
      <c r="D1125" t="s">
        <v>718</v>
      </c>
      <c r="E1125" t="s">
        <v>70</v>
      </c>
      <c r="F1125" s="1" t="e">
        <f t="shared" si="17"/>
        <v>#REF!</v>
      </c>
      <c r="XM1125" s="1">
        <v>1</v>
      </c>
    </row>
    <row r="1126" spans="1:637" x14ac:dyDescent="0.3">
      <c r="A1126" s="210"/>
      <c r="B1126" s="206"/>
      <c r="C1126" t="s">
        <v>4136</v>
      </c>
      <c r="D1126" t="s">
        <v>733</v>
      </c>
      <c r="E1126" t="s">
        <v>3158</v>
      </c>
      <c r="F1126" s="1" t="e">
        <f t="shared" si="17"/>
        <v>#REF!</v>
      </c>
    </row>
    <row r="1127" spans="1:637" x14ac:dyDescent="0.3">
      <c r="A1127" s="210"/>
      <c r="B1127" s="206" t="s">
        <v>2187</v>
      </c>
      <c r="C1127" t="s">
        <v>4137</v>
      </c>
      <c r="D1127" t="s">
        <v>3113</v>
      </c>
      <c r="E1127" t="s">
        <v>2958</v>
      </c>
      <c r="F1127" s="1" t="e">
        <f t="shared" si="17"/>
        <v>#REF!</v>
      </c>
      <c r="BN1127" s="1">
        <v>1</v>
      </c>
    </row>
    <row r="1128" spans="1:637" x14ac:dyDescent="0.3">
      <c r="A1128" s="210"/>
      <c r="B1128" s="206"/>
      <c r="C1128" t="s">
        <v>4138</v>
      </c>
      <c r="D1128" t="s">
        <v>3693</v>
      </c>
      <c r="E1128" t="s">
        <v>2958</v>
      </c>
      <c r="F1128" s="1" t="e">
        <f t="shared" si="17"/>
        <v>#REF!</v>
      </c>
    </row>
    <row r="1129" spans="1:637" x14ac:dyDescent="0.3">
      <c r="A1129" s="210"/>
      <c r="B1129" s="206"/>
      <c r="C1129" t="s">
        <v>4139</v>
      </c>
      <c r="D1129" t="s">
        <v>814</v>
      </c>
      <c r="E1129" t="s">
        <v>2958</v>
      </c>
      <c r="F1129" s="1" t="e">
        <f t="shared" si="17"/>
        <v>#REF!</v>
      </c>
    </row>
    <row r="1130" spans="1:637" x14ac:dyDescent="0.3">
      <c r="A1130" s="210"/>
      <c r="B1130" s="206"/>
      <c r="C1130" t="s">
        <v>4140</v>
      </c>
      <c r="D1130" t="s">
        <v>2968</v>
      </c>
      <c r="E1130" t="s">
        <v>2958</v>
      </c>
      <c r="F1130" s="1" t="e">
        <f t="shared" si="17"/>
        <v>#REF!</v>
      </c>
      <c r="AB1130" s="1">
        <v>1</v>
      </c>
    </row>
    <row r="1131" spans="1:637" x14ac:dyDescent="0.3">
      <c r="A1131" s="210"/>
      <c r="B1131" s="206"/>
      <c r="C1131" t="s">
        <v>4141</v>
      </c>
      <c r="D1131" t="s">
        <v>3697</v>
      </c>
      <c r="E1131" t="s">
        <v>3158</v>
      </c>
      <c r="F1131" s="1" t="e">
        <f t="shared" si="17"/>
        <v>#REF!</v>
      </c>
    </row>
    <row r="1132" spans="1:637" x14ac:dyDescent="0.3">
      <c r="A1132" s="210"/>
      <c r="B1132" s="206"/>
      <c r="C1132" t="s">
        <v>4142</v>
      </c>
      <c r="D1132" t="s">
        <v>175</v>
      </c>
      <c r="E1132" t="s">
        <v>3158</v>
      </c>
      <c r="F1132" s="1" t="e">
        <f t="shared" si="17"/>
        <v>#REF!</v>
      </c>
    </row>
    <row r="1133" spans="1:637" x14ac:dyDescent="0.3">
      <c r="A1133" s="210"/>
      <c r="B1133" s="206"/>
      <c r="C1133" t="s">
        <v>4143</v>
      </c>
      <c r="D1133" t="s">
        <v>728</v>
      </c>
      <c r="E1133" t="s">
        <v>3158</v>
      </c>
      <c r="F1133" s="1" t="e">
        <f t="shared" si="17"/>
        <v>#REF!</v>
      </c>
      <c r="CW1133" s="1">
        <v>2.2730000000000001E-5</v>
      </c>
    </row>
    <row r="1134" spans="1:637" x14ac:dyDescent="0.3">
      <c r="A1134" s="210"/>
      <c r="B1134" s="206"/>
      <c r="C1134" t="s">
        <v>4144</v>
      </c>
      <c r="D1134" t="s">
        <v>3701</v>
      </c>
      <c r="E1134" t="s">
        <v>3158</v>
      </c>
      <c r="F1134" s="1" t="e">
        <f t="shared" si="17"/>
        <v>#REF!</v>
      </c>
      <c r="CV1134" s="1">
        <v>1.7240000000000001E-5</v>
      </c>
    </row>
    <row r="1135" spans="1:637" x14ac:dyDescent="0.3">
      <c r="A1135" s="210"/>
      <c r="B1135" s="206"/>
      <c r="C1135" t="s">
        <v>4145</v>
      </c>
      <c r="D1135" t="s">
        <v>717</v>
      </c>
      <c r="E1135" t="s">
        <v>183</v>
      </c>
      <c r="F1135" s="1" t="e">
        <f t="shared" si="17"/>
        <v>#REF!</v>
      </c>
      <c r="CT1135" s="1">
        <v>1</v>
      </c>
    </row>
    <row r="1136" spans="1:637" x14ac:dyDescent="0.3">
      <c r="A1136" s="210"/>
      <c r="B1136" s="206"/>
      <c r="C1136" t="s">
        <v>4146</v>
      </c>
      <c r="D1136" t="s">
        <v>3704</v>
      </c>
      <c r="E1136" t="s">
        <v>2958</v>
      </c>
      <c r="F1136" s="1" t="e">
        <f t="shared" si="17"/>
        <v>#REF!</v>
      </c>
    </row>
    <row r="1137" spans="1:491" x14ac:dyDescent="0.3">
      <c r="A1137" s="210"/>
      <c r="B1137" s="206"/>
      <c r="C1137" t="s">
        <v>4147</v>
      </c>
      <c r="D1137" t="s">
        <v>3706</v>
      </c>
      <c r="E1137" t="s">
        <v>183</v>
      </c>
      <c r="F1137" s="1" t="e">
        <f t="shared" si="17"/>
        <v>#REF!</v>
      </c>
      <c r="BW1137" s="1">
        <v>1</v>
      </c>
      <c r="BX1137" s="1">
        <v>1</v>
      </c>
    </row>
    <row r="1138" spans="1:491" x14ac:dyDescent="0.3">
      <c r="A1138" s="210"/>
      <c r="B1138" s="206"/>
      <c r="C1138" t="s">
        <v>4148</v>
      </c>
      <c r="D1138" t="s">
        <v>3708</v>
      </c>
      <c r="E1138" t="s">
        <v>1</v>
      </c>
      <c r="F1138" s="1" t="e">
        <f t="shared" si="17"/>
        <v>#REF!</v>
      </c>
      <c r="EU1138" s="1">
        <v>0.28000000000000003</v>
      </c>
    </row>
    <row r="1139" spans="1:491" x14ac:dyDescent="0.3">
      <c r="A1139" s="210"/>
      <c r="B1139" s="206"/>
      <c r="C1139" t="s">
        <v>4149</v>
      </c>
      <c r="D1139" t="s">
        <v>3710</v>
      </c>
      <c r="E1139" t="s">
        <v>1</v>
      </c>
      <c r="F1139" s="1" t="e">
        <f t="shared" si="17"/>
        <v>#REF!</v>
      </c>
      <c r="EU1139" s="1">
        <v>0.28000000000000003</v>
      </c>
    </row>
    <row r="1140" spans="1:491" x14ac:dyDescent="0.3">
      <c r="A1140" s="210"/>
      <c r="B1140" s="206"/>
      <c r="C1140" t="s">
        <v>4150</v>
      </c>
      <c r="D1140" t="s">
        <v>3712</v>
      </c>
      <c r="E1140" t="s">
        <v>1</v>
      </c>
      <c r="F1140" s="1" t="e">
        <f t="shared" si="17"/>
        <v>#REF!</v>
      </c>
      <c r="EU1140" s="1">
        <v>0.28000000000000003</v>
      </c>
    </row>
    <row r="1141" spans="1:491" x14ac:dyDescent="0.3">
      <c r="A1141" s="210"/>
      <c r="B1141" s="206"/>
      <c r="C1141" t="s">
        <v>4151</v>
      </c>
      <c r="D1141" t="s">
        <v>3708</v>
      </c>
      <c r="E1141" t="s">
        <v>1</v>
      </c>
      <c r="F1141" s="1" t="e">
        <f t="shared" si="17"/>
        <v>#REF!</v>
      </c>
      <c r="EU1141" s="1">
        <v>0.28000000000000003</v>
      </c>
    </row>
    <row r="1142" spans="1:491" x14ac:dyDescent="0.3">
      <c r="A1142" s="210"/>
      <c r="B1142" s="206"/>
      <c r="C1142" t="s">
        <v>4152</v>
      </c>
      <c r="D1142" t="s">
        <v>3710</v>
      </c>
      <c r="E1142" t="s">
        <v>1</v>
      </c>
      <c r="F1142" s="1" t="e">
        <f t="shared" si="17"/>
        <v>#REF!</v>
      </c>
      <c r="EU1142" s="1">
        <v>0.28000000000000003</v>
      </c>
    </row>
    <row r="1143" spans="1:491" x14ac:dyDescent="0.3">
      <c r="A1143" s="210"/>
      <c r="B1143" s="206"/>
      <c r="C1143" t="s">
        <v>4153</v>
      </c>
      <c r="D1143" t="s">
        <v>3712</v>
      </c>
      <c r="E1143" t="s">
        <v>1</v>
      </c>
      <c r="F1143" s="1" t="e">
        <f t="shared" si="17"/>
        <v>#REF!</v>
      </c>
      <c r="EU1143" s="1">
        <v>0.28000000000000003</v>
      </c>
    </row>
    <row r="1144" spans="1:491" x14ac:dyDescent="0.3">
      <c r="A1144" s="210"/>
      <c r="B1144" s="206"/>
      <c r="C1144" t="s">
        <v>4154</v>
      </c>
      <c r="D1144" t="s">
        <v>3717</v>
      </c>
      <c r="E1144" t="s">
        <v>70</v>
      </c>
      <c r="F1144" s="1" t="e">
        <f t="shared" si="17"/>
        <v>#REF!</v>
      </c>
      <c r="QZ1144" s="1">
        <v>1</v>
      </c>
    </row>
    <row r="1145" spans="1:491" x14ac:dyDescent="0.3">
      <c r="A1145" s="210"/>
      <c r="B1145" s="206"/>
      <c r="C1145" t="s">
        <v>4155</v>
      </c>
      <c r="D1145" t="s">
        <v>3719</v>
      </c>
      <c r="E1145" t="s">
        <v>70</v>
      </c>
      <c r="F1145" s="1" t="e">
        <f t="shared" si="17"/>
        <v>#REF!</v>
      </c>
    </row>
    <row r="1146" spans="1:491" s="66" customFormat="1" x14ac:dyDescent="0.3">
      <c r="A1146" s="210"/>
      <c r="B1146" s="206"/>
      <c r="C1146" s="65" t="s">
        <v>7140</v>
      </c>
      <c r="D1146" s="65" t="s">
        <v>7124</v>
      </c>
      <c r="E1146" s="65" t="s">
        <v>54</v>
      </c>
      <c r="F1146" s="66" t="e">
        <f t="shared" si="17"/>
        <v>#REF!</v>
      </c>
    </row>
    <row r="1147" spans="1:491" x14ac:dyDescent="0.3">
      <c r="A1147" s="210"/>
      <c r="B1147" s="206"/>
      <c r="C1147" t="s">
        <v>4156</v>
      </c>
      <c r="D1147" t="s">
        <v>3721</v>
      </c>
      <c r="E1147" t="s">
        <v>3722</v>
      </c>
      <c r="F1147" s="1" t="e">
        <f t="shared" si="17"/>
        <v>#REF!</v>
      </c>
      <c r="RW1147" s="1">
        <v>1</v>
      </c>
    </row>
    <row r="1148" spans="1:491" x14ac:dyDescent="0.3">
      <c r="A1148" s="210"/>
      <c r="B1148" s="206"/>
      <c r="C1148" t="s">
        <v>4157</v>
      </c>
      <c r="D1148" t="s">
        <v>3724</v>
      </c>
      <c r="E1148" t="s">
        <v>183</v>
      </c>
      <c r="F1148" s="1" t="e">
        <f t="shared" si="17"/>
        <v>#REF!</v>
      </c>
      <c r="ET1148" s="1">
        <v>1</v>
      </c>
    </row>
    <row r="1149" spans="1:491" x14ac:dyDescent="0.3">
      <c r="A1149" s="210"/>
      <c r="B1149" s="206"/>
      <c r="C1149" t="s">
        <v>4158</v>
      </c>
      <c r="D1149" t="s">
        <v>772</v>
      </c>
      <c r="E1149" t="s">
        <v>3158</v>
      </c>
      <c r="F1149" s="1" t="e">
        <f t="shared" si="17"/>
        <v>#REF!</v>
      </c>
    </row>
    <row r="1150" spans="1:491" x14ac:dyDescent="0.3">
      <c r="A1150" s="210"/>
      <c r="B1150" s="206" t="s">
        <v>4159</v>
      </c>
      <c r="C1150" t="s">
        <v>4160</v>
      </c>
      <c r="D1150" t="s">
        <v>3133</v>
      </c>
      <c r="E1150" t="s">
        <v>2958</v>
      </c>
      <c r="F1150" s="1" t="e">
        <f t="shared" si="17"/>
        <v>#REF!</v>
      </c>
    </row>
    <row r="1151" spans="1:491" x14ac:dyDescent="0.3">
      <c r="A1151" s="210"/>
      <c r="B1151" s="206"/>
      <c r="C1151" t="s">
        <v>4161</v>
      </c>
      <c r="D1151" t="s">
        <v>3693</v>
      </c>
      <c r="E1151" t="s">
        <v>2958</v>
      </c>
      <c r="F1151" s="1" t="e">
        <f t="shared" si="17"/>
        <v>#REF!</v>
      </c>
    </row>
    <row r="1152" spans="1:491" x14ac:dyDescent="0.3">
      <c r="A1152" s="210"/>
      <c r="B1152" s="206"/>
      <c r="C1152" t="s">
        <v>4162</v>
      </c>
      <c r="D1152" t="s">
        <v>814</v>
      </c>
      <c r="E1152" t="s">
        <v>2958</v>
      </c>
      <c r="F1152" s="1" t="e">
        <f t="shared" si="17"/>
        <v>#REF!</v>
      </c>
    </row>
    <row r="1153" spans="1:637" x14ac:dyDescent="0.3">
      <c r="A1153" s="210"/>
      <c r="B1153" s="206"/>
      <c r="C1153" t="s">
        <v>4163</v>
      </c>
      <c r="D1153" t="s">
        <v>3157</v>
      </c>
      <c r="E1153" t="s">
        <v>3158</v>
      </c>
      <c r="F1153" s="1" t="e">
        <f t="shared" si="17"/>
        <v>#REF!</v>
      </c>
      <c r="AZ1153" s="1">
        <v>2.6315789473684212E-5</v>
      </c>
    </row>
    <row r="1154" spans="1:637" x14ac:dyDescent="0.3">
      <c r="A1154" s="210"/>
      <c r="B1154" s="206"/>
      <c r="C1154" t="s">
        <v>4164</v>
      </c>
      <c r="D1154" t="s">
        <v>718</v>
      </c>
      <c r="E1154" t="s">
        <v>70</v>
      </c>
      <c r="F1154" s="1" t="e">
        <f t="shared" si="17"/>
        <v>#REF!</v>
      </c>
      <c r="XM1154" s="1">
        <v>1</v>
      </c>
    </row>
    <row r="1155" spans="1:637" x14ac:dyDescent="0.3">
      <c r="A1155" s="210"/>
      <c r="B1155" s="206"/>
      <c r="C1155" t="s">
        <v>4165</v>
      </c>
      <c r="D1155" t="s">
        <v>733</v>
      </c>
      <c r="E1155" t="s">
        <v>3158</v>
      </c>
      <c r="F1155" s="1" t="e">
        <f t="shared" si="17"/>
        <v>#REF!</v>
      </c>
    </row>
    <row r="1156" spans="1:637" x14ac:dyDescent="0.3">
      <c r="A1156" s="210"/>
      <c r="B1156" s="206" t="s">
        <v>4166</v>
      </c>
      <c r="C1156" t="s">
        <v>4167</v>
      </c>
      <c r="D1156" t="s">
        <v>4074</v>
      </c>
      <c r="E1156" t="s">
        <v>2958</v>
      </c>
      <c r="F1156" s="1" t="e">
        <f t="shared" si="17"/>
        <v>#REF!</v>
      </c>
    </row>
    <row r="1157" spans="1:637" x14ac:dyDescent="0.3">
      <c r="A1157" s="210"/>
      <c r="B1157" s="206"/>
      <c r="C1157" t="s">
        <v>4168</v>
      </c>
      <c r="D1157" t="s">
        <v>3693</v>
      </c>
      <c r="E1157" t="s">
        <v>2958</v>
      </c>
      <c r="F1157" s="1" t="e">
        <f t="shared" ref="F1157:F1220" si="18">SUMPRODUCT(G$4:ZY$4, G1157:ZY1157)</f>
        <v>#REF!</v>
      </c>
    </row>
    <row r="1158" spans="1:637" x14ac:dyDescent="0.3">
      <c r="A1158" s="210"/>
      <c r="B1158" s="206"/>
      <c r="C1158" t="s">
        <v>4169</v>
      </c>
      <c r="D1158" t="s">
        <v>814</v>
      </c>
      <c r="E1158" t="s">
        <v>2958</v>
      </c>
      <c r="F1158" s="1" t="e">
        <f t="shared" si="18"/>
        <v>#REF!</v>
      </c>
    </row>
    <row r="1159" spans="1:637" x14ac:dyDescent="0.3">
      <c r="A1159" s="210"/>
      <c r="B1159" s="206"/>
      <c r="C1159" t="s">
        <v>4170</v>
      </c>
      <c r="D1159" t="s">
        <v>3157</v>
      </c>
      <c r="E1159" t="s">
        <v>3158</v>
      </c>
      <c r="F1159" s="1" t="e">
        <f t="shared" si="18"/>
        <v>#REF!</v>
      </c>
      <c r="AZ1159" s="1">
        <v>2.6315789473684212E-5</v>
      </c>
    </row>
    <row r="1160" spans="1:637" x14ac:dyDescent="0.3">
      <c r="A1160" s="210"/>
      <c r="B1160" s="206"/>
      <c r="C1160" t="s">
        <v>4171</v>
      </c>
      <c r="D1160" t="s">
        <v>718</v>
      </c>
      <c r="E1160" t="s">
        <v>70</v>
      </c>
      <c r="F1160" s="1" t="e">
        <f t="shared" si="18"/>
        <v>#REF!</v>
      </c>
      <c r="XM1160" s="1">
        <v>1</v>
      </c>
    </row>
    <row r="1161" spans="1:637" x14ac:dyDescent="0.3">
      <c r="A1161" s="210"/>
      <c r="B1161" s="206"/>
      <c r="C1161" t="s">
        <v>4172</v>
      </c>
      <c r="D1161" t="s">
        <v>733</v>
      </c>
      <c r="E1161" t="s">
        <v>3158</v>
      </c>
      <c r="F1161" s="1" t="e">
        <f t="shared" si="18"/>
        <v>#REF!</v>
      </c>
    </row>
    <row r="1162" spans="1:637" x14ac:dyDescent="0.3">
      <c r="A1162" s="210"/>
      <c r="B1162" s="206" t="s">
        <v>4173</v>
      </c>
      <c r="C1162" t="s">
        <v>4174</v>
      </c>
      <c r="D1162" t="s">
        <v>4175</v>
      </c>
      <c r="E1162" t="s">
        <v>2958</v>
      </c>
      <c r="F1162" s="1" t="e">
        <f t="shared" si="18"/>
        <v>#REF!</v>
      </c>
    </row>
    <row r="1163" spans="1:637" x14ac:dyDescent="0.3">
      <c r="A1163" s="210"/>
      <c r="B1163" s="206"/>
      <c r="C1163" t="s">
        <v>4176</v>
      </c>
      <c r="D1163" t="s">
        <v>3693</v>
      </c>
      <c r="E1163" t="s">
        <v>2958</v>
      </c>
      <c r="F1163" s="1" t="e">
        <f t="shared" si="18"/>
        <v>#REF!</v>
      </c>
    </row>
    <row r="1164" spans="1:637" x14ac:dyDescent="0.3">
      <c r="A1164" s="210"/>
      <c r="B1164" s="206"/>
      <c r="C1164" t="s">
        <v>4177</v>
      </c>
      <c r="D1164" t="s">
        <v>814</v>
      </c>
      <c r="E1164" t="s">
        <v>2958</v>
      </c>
      <c r="F1164" s="1" t="e">
        <f t="shared" si="18"/>
        <v>#REF!</v>
      </c>
    </row>
    <row r="1165" spans="1:637" x14ac:dyDescent="0.3">
      <c r="A1165" s="210"/>
      <c r="B1165" s="206"/>
      <c r="C1165" t="s">
        <v>4178</v>
      </c>
      <c r="D1165" t="s">
        <v>3157</v>
      </c>
      <c r="E1165" t="s">
        <v>3158</v>
      </c>
      <c r="F1165" s="1" t="e">
        <f t="shared" si="18"/>
        <v>#REF!</v>
      </c>
      <c r="AZ1165" s="1">
        <v>2.6315789473684212E-5</v>
      </c>
    </row>
    <row r="1166" spans="1:637" x14ac:dyDescent="0.3">
      <c r="A1166" s="210"/>
      <c r="B1166" s="206"/>
      <c r="C1166" t="s">
        <v>4179</v>
      </c>
      <c r="D1166" t="s">
        <v>718</v>
      </c>
      <c r="E1166" t="s">
        <v>70</v>
      </c>
      <c r="F1166" s="1" t="e">
        <f t="shared" si="18"/>
        <v>#REF!</v>
      </c>
      <c r="XM1166" s="1">
        <v>1</v>
      </c>
    </row>
    <row r="1167" spans="1:637" x14ac:dyDescent="0.3">
      <c r="A1167" s="210"/>
      <c r="B1167" s="206"/>
      <c r="C1167" t="s">
        <v>4180</v>
      </c>
      <c r="D1167" t="s">
        <v>733</v>
      </c>
      <c r="E1167" t="s">
        <v>3158</v>
      </c>
      <c r="F1167" s="1" t="e">
        <f t="shared" si="18"/>
        <v>#REF!</v>
      </c>
    </row>
    <row r="1168" spans="1:637" x14ac:dyDescent="0.3">
      <c r="A1168" s="210"/>
      <c r="B1168" s="206" t="s">
        <v>4181</v>
      </c>
      <c r="C1168" t="s">
        <v>4182</v>
      </c>
      <c r="D1168" t="s">
        <v>3113</v>
      </c>
      <c r="E1168" t="s">
        <v>2958</v>
      </c>
      <c r="F1168" s="1" t="e">
        <f t="shared" si="18"/>
        <v>#REF!</v>
      </c>
    </row>
    <row r="1169" spans="1:468" x14ac:dyDescent="0.3">
      <c r="A1169" s="210"/>
      <c r="B1169" s="206"/>
      <c r="C1169" t="s">
        <v>4183</v>
      </c>
      <c r="D1169" t="s">
        <v>3693</v>
      </c>
      <c r="E1169" t="s">
        <v>2958</v>
      </c>
      <c r="F1169" s="1" t="e">
        <f t="shared" si="18"/>
        <v>#REF!</v>
      </c>
    </row>
    <row r="1170" spans="1:468" x14ac:dyDescent="0.3">
      <c r="A1170" s="210"/>
      <c r="B1170" s="206"/>
      <c r="C1170" t="s">
        <v>4184</v>
      </c>
      <c r="D1170" t="s">
        <v>814</v>
      </c>
      <c r="E1170" t="s">
        <v>2958</v>
      </c>
      <c r="F1170" s="1" t="e">
        <f t="shared" si="18"/>
        <v>#REF!</v>
      </c>
    </row>
    <row r="1171" spans="1:468" x14ac:dyDescent="0.3">
      <c r="A1171" s="210"/>
      <c r="B1171" s="206"/>
      <c r="C1171" t="s">
        <v>4185</v>
      </c>
      <c r="D1171" t="s">
        <v>3697</v>
      </c>
      <c r="E1171" t="s">
        <v>3158</v>
      </c>
      <c r="F1171" s="1" t="e">
        <f t="shared" si="18"/>
        <v>#REF!</v>
      </c>
    </row>
    <row r="1172" spans="1:468" x14ac:dyDescent="0.3">
      <c r="A1172" s="210"/>
      <c r="B1172" s="206"/>
      <c r="C1172" t="s">
        <v>4186</v>
      </c>
      <c r="D1172" t="s">
        <v>175</v>
      </c>
      <c r="E1172" t="s">
        <v>3158</v>
      </c>
      <c r="F1172" s="1" t="e">
        <f t="shared" si="18"/>
        <v>#REF!</v>
      </c>
    </row>
    <row r="1173" spans="1:468" x14ac:dyDescent="0.3">
      <c r="A1173" s="210"/>
      <c r="B1173" s="206"/>
      <c r="C1173" t="s">
        <v>4187</v>
      </c>
      <c r="D1173" t="s">
        <v>728</v>
      </c>
      <c r="E1173" t="s">
        <v>3158</v>
      </c>
      <c r="F1173" s="1" t="e">
        <f t="shared" si="18"/>
        <v>#REF!</v>
      </c>
      <c r="CW1173" s="1">
        <v>2.2730000000000001E-5</v>
      </c>
    </row>
    <row r="1174" spans="1:468" x14ac:dyDescent="0.3">
      <c r="A1174" s="210"/>
      <c r="B1174" s="206"/>
      <c r="C1174" t="s">
        <v>4188</v>
      </c>
      <c r="D1174" t="s">
        <v>3701</v>
      </c>
      <c r="E1174" t="s">
        <v>3158</v>
      </c>
      <c r="F1174" s="1" t="e">
        <f t="shared" si="18"/>
        <v>#REF!</v>
      </c>
      <c r="CV1174" s="1">
        <v>1.7240000000000001E-5</v>
      </c>
    </row>
    <row r="1175" spans="1:468" x14ac:dyDescent="0.3">
      <c r="A1175" s="210"/>
      <c r="B1175" s="206"/>
      <c r="C1175" t="s">
        <v>4189</v>
      </c>
      <c r="D1175" t="s">
        <v>717</v>
      </c>
      <c r="E1175" t="s">
        <v>183</v>
      </c>
      <c r="F1175" s="1" t="e">
        <f t="shared" si="18"/>
        <v>#REF!</v>
      </c>
      <c r="CT1175" s="1">
        <v>1</v>
      </c>
    </row>
    <row r="1176" spans="1:468" x14ac:dyDescent="0.3">
      <c r="A1176" s="210"/>
      <c r="B1176" s="206"/>
      <c r="C1176" t="s">
        <v>4190</v>
      </c>
      <c r="D1176" t="s">
        <v>3704</v>
      </c>
      <c r="E1176" t="s">
        <v>2958</v>
      </c>
      <c r="F1176" s="1" t="e">
        <f t="shared" si="18"/>
        <v>#REF!</v>
      </c>
    </row>
    <row r="1177" spans="1:468" x14ac:dyDescent="0.3">
      <c r="A1177" s="210"/>
      <c r="B1177" s="206"/>
      <c r="C1177" t="s">
        <v>4191</v>
      </c>
      <c r="D1177" t="s">
        <v>3706</v>
      </c>
      <c r="E1177" t="s">
        <v>183</v>
      </c>
      <c r="F1177" s="1" t="e">
        <f t="shared" si="18"/>
        <v>#REF!</v>
      </c>
      <c r="BW1177" s="1">
        <v>1</v>
      </c>
      <c r="BX1177" s="1">
        <v>1</v>
      </c>
    </row>
    <row r="1178" spans="1:468" x14ac:dyDescent="0.3">
      <c r="A1178" s="210"/>
      <c r="B1178" s="206"/>
      <c r="C1178" t="s">
        <v>4192</v>
      </c>
      <c r="D1178" t="s">
        <v>3708</v>
      </c>
      <c r="E1178" t="s">
        <v>1</v>
      </c>
      <c r="F1178" s="1" t="e">
        <f t="shared" si="18"/>
        <v>#REF!</v>
      </c>
      <c r="EU1178" s="1">
        <v>0.28000000000000003</v>
      </c>
    </row>
    <row r="1179" spans="1:468" x14ac:dyDescent="0.3">
      <c r="A1179" s="210"/>
      <c r="B1179" s="206"/>
      <c r="C1179" t="s">
        <v>4193</v>
      </c>
      <c r="D1179" t="s">
        <v>3710</v>
      </c>
      <c r="E1179" t="s">
        <v>1</v>
      </c>
      <c r="F1179" s="1" t="e">
        <f t="shared" si="18"/>
        <v>#REF!</v>
      </c>
      <c r="EU1179" s="1">
        <v>0.28000000000000003</v>
      </c>
    </row>
    <row r="1180" spans="1:468" x14ac:dyDescent="0.3">
      <c r="A1180" s="210"/>
      <c r="B1180" s="206"/>
      <c r="C1180" t="s">
        <v>4194</v>
      </c>
      <c r="D1180" t="s">
        <v>3712</v>
      </c>
      <c r="E1180" t="s">
        <v>1</v>
      </c>
      <c r="F1180" s="1" t="e">
        <f t="shared" si="18"/>
        <v>#REF!</v>
      </c>
      <c r="EU1180" s="1">
        <v>0.28000000000000003</v>
      </c>
    </row>
    <row r="1181" spans="1:468" x14ac:dyDescent="0.3">
      <c r="A1181" s="210"/>
      <c r="B1181" s="206"/>
      <c r="C1181" t="s">
        <v>4195</v>
      </c>
      <c r="D1181" t="s">
        <v>3708</v>
      </c>
      <c r="E1181" t="s">
        <v>1</v>
      </c>
      <c r="F1181" s="1" t="e">
        <f t="shared" si="18"/>
        <v>#REF!</v>
      </c>
      <c r="EU1181" s="1">
        <v>0.28000000000000003</v>
      </c>
    </row>
    <row r="1182" spans="1:468" x14ac:dyDescent="0.3">
      <c r="A1182" s="210"/>
      <c r="B1182" s="206"/>
      <c r="C1182" t="s">
        <v>4196</v>
      </c>
      <c r="D1182" t="s">
        <v>3710</v>
      </c>
      <c r="E1182" t="s">
        <v>1</v>
      </c>
      <c r="F1182" s="1" t="e">
        <f t="shared" si="18"/>
        <v>#REF!</v>
      </c>
      <c r="EU1182" s="1">
        <v>0.28000000000000003</v>
      </c>
    </row>
    <row r="1183" spans="1:468" x14ac:dyDescent="0.3">
      <c r="A1183" s="210"/>
      <c r="B1183" s="206"/>
      <c r="C1183" t="s">
        <v>4197</v>
      </c>
      <c r="D1183" t="s">
        <v>3712</v>
      </c>
      <c r="E1183" t="s">
        <v>1</v>
      </c>
      <c r="F1183" s="1" t="e">
        <f t="shared" si="18"/>
        <v>#REF!</v>
      </c>
      <c r="EU1183" s="1">
        <v>0.28000000000000003</v>
      </c>
    </row>
    <row r="1184" spans="1:468" x14ac:dyDescent="0.3">
      <c r="A1184" s="210"/>
      <c r="B1184" s="206"/>
      <c r="C1184" t="s">
        <v>4198</v>
      </c>
      <c r="D1184" t="s">
        <v>3717</v>
      </c>
      <c r="E1184" t="s">
        <v>70</v>
      </c>
      <c r="F1184" s="1" t="e">
        <f t="shared" si="18"/>
        <v>#REF!</v>
      </c>
      <c r="QZ1184" s="1">
        <v>1</v>
      </c>
    </row>
    <row r="1185" spans="1:491" x14ac:dyDescent="0.3">
      <c r="A1185" s="210"/>
      <c r="B1185" s="206"/>
      <c r="C1185" t="s">
        <v>4199</v>
      </c>
      <c r="D1185" t="s">
        <v>3719</v>
      </c>
      <c r="E1185" t="s">
        <v>70</v>
      </c>
      <c r="F1185" s="1" t="e">
        <f t="shared" si="18"/>
        <v>#REF!</v>
      </c>
    </row>
    <row r="1186" spans="1:491" s="66" customFormat="1" x14ac:dyDescent="0.3">
      <c r="A1186" s="210"/>
      <c r="B1186" s="206"/>
      <c r="C1186" s="65" t="s">
        <v>7141</v>
      </c>
      <c r="D1186" s="65" t="s">
        <v>7124</v>
      </c>
      <c r="E1186" s="65" t="s">
        <v>54</v>
      </c>
      <c r="F1186" s="66" t="e">
        <f t="shared" si="18"/>
        <v>#REF!</v>
      </c>
    </row>
    <row r="1187" spans="1:491" x14ac:dyDescent="0.3">
      <c r="A1187" s="210"/>
      <c r="B1187" s="206"/>
      <c r="C1187" t="s">
        <v>4200</v>
      </c>
      <c r="D1187" t="s">
        <v>3721</v>
      </c>
      <c r="E1187" t="s">
        <v>3722</v>
      </c>
      <c r="F1187" s="1" t="e">
        <f t="shared" si="18"/>
        <v>#REF!</v>
      </c>
      <c r="RW1187" s="1">
        <v>1</v>
      </c>
    </row>
    <row r="1188" spans="1:491" x14ac:dyDescent="0.3">
      <c r="A1188" s="210"/>
      <c r="B1188" s="206"/>
      <c r="C1188" t="s">
        <v>4201</v>
      </c>
      <c r="D1188" t="s">
        <v>3724</v>
      </c>
      <c r="E1188" t="s">
        <v>183</v>
      </c>
      <c r="F1188" s="1" t="e">
        <f t="shared" si="18"/>
        <v>#REF!</v>
      </c>
      <c r="ET1188" s="1">
        <v>1</v>
      </c>
    </row>
    <row r="1189" spans="1:491" x14ac:dyDescent="0.3">
      <c r="A1189" s="211"/>
      <c r="B1189" s="206"/>
      <c r="C1189" t="s">
        <v>4202</v>
      </c>
      <c r="D1189" t="s">
        <v>772</v>
      </c>
      <c r="E1189" t="s">
        <v>3158</v>
      </c>
      <c r="F1189" s="1" t="e">
        <f t="shared" si="18"/>
        <v>#REF!</v>
      </c>
    </row>
    <row r="1190" spans="1:491" x14ac:dyDescent="0.3">
      <c r="A1190" s="40" t="s">
        <v>4203</v>
      </c>
      <c r="B1190" s="212" t="s">
        <v>4204</v>
      </c>
      <c r="C1190" t="s">
        <v>4205</v>
      </c>
      <c r="D1190" t="s">
        <v>4206</v>
      </c>
      <c r="E1190" t="s">
        <v>2958</v>
      </c>
      <c r="F1190" s="1" t="e">
        <f t="shared" si="18"/>
        <v>#REF!</v>
      </c>
      <c r="EV1190" s="1">
        <v>1</v>
      </c>
    </row>
    <row r="1191" spans="1:491" x14ac:dyDescent="0.3">
      <c r="A1191" s="213" t="s">
        <v>18</v>
      </c>
      <c r="B1191" s="212"/>
      <c r="C1191" t="s">
        <v>4207</v>
      </c>
      <c r="D1191" t="s">
        <v>4208</v>
      </c>
      <c r="E1191" t="s">
        <v>1</v>
      </c>
      <c r="F1191" s="1" t="e">
        <f t="shared" si="18"/>
        <v>#REF!</v>
      </c>
      <c r="FB1191" s="1">
        <v>1000</v>
      </c>
    </row>
    <row r="1192" spans="1:491" x14ac:dyDescent="0.3">
      <c r="A1192" s="213"/>
      <c r="B1192" s="212"/>
      <c r="C1192" t="s">
        <v>4209</v>
      </c>
      <c r="D1192" t="s">
        <v>4210</v>
      </c>
      <c r="E1192" t="s">
        <v>2958</v>
      </c>
      <c r="F1192" s="1" t="e">
        <f t="shared" si="18"/>
        <v>#REF!</v>
      </c>
    </row>
    <row r="1193" spans="1:491" x14ac:dyDescent="0.3">
      <c r="A1193" s="213"/>
      <c r="B1193" s="212"/>
      <c r="C1193" t="s">
        <v>4211</v>
      </c>
      <c r="D1193" s="13" t="s">
        <v>4212</v>
      </c>
      <c r="E1193" t="s">
        <v>1</v>
      </c>
      <c r="F1193" s="1" t="e">
        <f t="shared" si="18"/>
        <v>#REF!</v>
      </c>
    </row>
    <row r="1194" spans="1:491" x14ac:dyDescent="0.3">
      <c r="A1194" s="213"/>
      <c r="B1194" s="212"/>
      <c r="C1194" t="s">
        <v>4213</v>
      </c>
      <c r="D1194" t="s">
        <v>4214</v>
      </c>
      <c r="E1194" t="s">
        <v>1</v>
      </c>
      <c r="F1194" s="1" t="e">
        <f t="shared" si="18"/>
        <v>#REF!</v>
      </c>
    </row>
    <row r="1195" spans="1:491" x14ac:dyDescent="0.3">
      <c r="A1195" s="213"/>
      <c r="B1195" s="212"/>
      <c r="C1195" t="s">
        <v>4215</v>
      </c>
      <c r="D1195" t="s">
        <v>772</v>
      </c>
      <c r="E1195" t="s">
        <v>3158</v>
      </c>
      <c r="F1195" s="1" t="e">
        <f t="shared" si="18"/>
        <v>#REF!</v>
      </c>
    </row>
    <row r="1196" spans="1:491" x14ac:dyDescent="0.3">
      <c r="A1196" s="213"/>
      <c r="B1196" s="212" t="s">
        <v>4216</v>
      </c>
      <c r="C1196" t="s">
        <v>4217</v>
      </c>
      <c r="D1196" t="s">
        <v>4206</v>
      </c>
      <c r="E1196" t="s">
        <v>2958</v>
      </c>
      <c r="F1196" s="1" t="e">
        <f t="shared" si="18"/>
        <v>#REF!</v>
      </c>
      <c r="EX1196" s="1">
        <v>1</v>
      </c>
    </row>
    <row r="1197" spans="1:491" x14ac:dyDescent="0.3">
      <c r="A1197" s="213"/>
      <c r="B1197" s="212"/>
      <c r="C1197" t="s">
        <v>4218</v>
      </c>
      <c r="D1197" t="s">
        <v>4208</v>
      </c>
      <c r="E1197" t="s">
        <v>188</v>
      </c>
      <c r="F1197" s="1" t="e">
        <f t="shared" si="18"/>
        <v>#REF!</v>
      </c>
      <c r="FE1197" s="1">
        <v>1000</v>
      </c>
    </row>
    <row r="1198" spans="1:491" x14ac:dyDescent="0.3">
      <c r="A1198" s="213"/>
      <c r="B1198" s="212"/>
      <c r="C1198" t="s">
        <v>4219</v>
      </c>
      <c r="D1198" t="s">
        <v>4220</v>
      </c>
      <c r="E1198" t="s">
        <v>2958</v>
      </c>
      <c r="F1198" s="1" t="e">
        <f t="shared" si="18"/>
        <v>#REF!</v>
      </c>
    </row>
    <row r="1199" spans="1:491" x14ac:dyDescent="0.3">
      <c r="A1199" s="213"/>
      <c r="B1199" s="212"/>
      <c r="C1199" t="s">
        <v>4221</v>
      </c>
      <c r="D1199" t="s">
        <v>4212</v>
      </c>
      <c r="E1199" t="s">
        <v>1</v>
      </c>
      <c r="F1199" s="1" t="e">
        <f t="shared" si="18"/>
        <v>#REF!</v>
      </c>
    </row>
    <row r="1200" spans="1:491" x14ac:dyDescent="0.3">
      <c r="A1200" s="213"/>
      <c r="B1200" s="212"/>
      <c r="C1200" t="s">
        <v>4222</v>
      </c>
      <c r="D1200" t="s">
        <v>4214</v>
      </c>
      <c r="E1200" t="s">
        <v>1</v>
      </c>
      <c r="F1200" s="1" t="e">
        <f t="shared" si="18"/>
        <v>#REF!</v>
      </c>
    </row>
    <row r="1201" spans="1:163" x14ac:dyDescent="0.3">
      <c r="A1201" s="213"/>
      <c r="B1201" s="212"/>
      <c r="C1201" t="s">
        <v>4223</v>
      </c>
      <c r="D1201" t="s">
        <v>772</v>
      </c>
      <c r="E1201" t="s">
        <v>3158</v>
      </c>
      <c r="F1201" s="1" t="e">
        <f t="shared" si="18"/>
        <v>#REF!</v>
      </c>
    </row>
    <row r="1202" spans="1:163" x14ac:dyDescent="0.3">
      <c r="A1202" s="213"/>
      <c r="B1202" s="212" t="s">
        <v>4224</v>
      </c>
      <c r="C1202" t="s">
        <v>4225</v>
      </c>
      <c r="D1202" t="s">
        <v>4206</v>
      </c>
      <c r="E1202" t="s">
        <v>2958</v>
      </c>
      <c r="F1202" s="1" t="e">
        <f t="shared" si="18"/>
        <v>#REF!</v>
      </c>
      <c r="EV1202" s="1">
        <v>0.33</v>
      </c>
    </row>
    <row r="1203" spans="1:163" x14ac:dyDescent="0.3">
      <c r="A1203" s="213"/>
      <c r="B1203" s="212"/>
      <c r="C1203" t="s">
        <v>4226</v>
      </c>
      <c r="D1203" t="s">
        <v>4208</v>
      </c>
      <c r="E1203" t="s">
        <v>188</v>
      </c>
      <c r="F1203" s="1" t="e">
        <f t="shared" si="18"/>
        <v>#REF!</v>
      </c>
    </row>
    <row r="1204" spans="1:163" x14ac:dyDescent="0.3">
      <c r="A1204" s="213"/>
      <c r="B1204" s="212"/>
      <c r="C1204" t="s">
        <v>4227</v>
      </c>
      <c r="D1204" t="s">
        <v>4220</v>
      </c>
      <c r="E1204" t="s">
        <v>2958</v>
      </c>
      <c r="F1204" s="1" t="e">
        <f t="shared" si="18"/>
        <v>#REF!</v>
      </c>
    </row>
    <row r="1205" spans="1:163" x14ac:dyDescent="0.3">
      <c r="A1205" s="213"/>
      <c r="B1205" s="212"/>
      <c r="C1205" t="s">
        <v>4228</v>
      </c>
      <c r="D1205" t="s">
        <v>4212</v>
      </c>
      <c r="E1205" t="s">
        <v>1</v>
      </c>
      <c r="F1205" s="1" t="e">
        <f t="shared" si="18"/>
        <v>#REF!</v>
      </c>
    </row>
    <row r="1206" spans="1:163" x14ac:dyDescent="0.3">
      <c r="A1206" s="213"/>
      <c r="B1206" s="212"/>
      <c r="C1206" t="s">
        <v>4229</v>
      </c>
      <c r="D1206" t="s">
        <v>4214</v>
      </c>
      <c r="E1206" t="s">
        <v>1</v>
      </c>
      <c r="F1206" s="1" t="e">
        <f t="shared" si="18"/>
        <v>#REF!</v>
      </c>
    </row>
    <row r="1207" spans="1:163" x14ac:dyDescent="0.3">
      <c r="A1207" s="213"/>
      <c r="B1207" s="212"/>
      <c r="C1207" t="s">
        <v>4230</v>
      </c>
      <c r="D1207" t="s">
        <v>772</v>
      </c>
      <c r="E1207" t="s">
        <v>3158</v>
      </c>
      <c r="F1207" s="1" t="e">
        <f t="shared" si="18"/>
        <v>#REF!</v>
      </c>
    </row>
    <row r="1208" spans="1:163" x14ac:dyDescent="0.3">
      <c r="A1208" s="213"/>
      <c r="B1208" s="212" t="s">
        <v>4231</v>
      </c>
      <c r="C1208" t="s">
        <v>4232</v>
      </c>
      <c r="D1208" t="s">
        <v>4206</v>
      </c>
      <c r="E1208" t="s">
        <v>2958</v>
      </c>
      <c r="F1208" s="1" t="e">
        <f t="shared" si="18"/>
        <v>#REF!</v>
      </c>
      <c r="EZ1208" s="1">
        <v>1</v>
      </c>
    </row>
    <row r="1209" spans="1:163" x14ac:dyDescent="0.3">
      <c r="A1209" s="213"/>
      <c r="B1209" s="212"/>
      <c r="C1209" t="s">
        <v>4233</v>
      </c>
      <c r="D1209" t="s">
        <v>4208</v>
      </c>
      <c r="E1209" t="s">
        <v>188</v>
      </c>
      <c r="F1209" s="1" t="e">
        <f t="shared" si="18"/>
        <v>#REF!</v>
      </c>
      <c r="FG1209" s="1">
        <v>1</v>
      </c>
    </row>
    <row r="1210" spans="1:163" x14ac:dyDescent="0.3">
      <c r="A1210" s="213"/>
      <c r="B1210" s="212"/>
      <c r="C1210" t="s">
        <v>4234</v>
      </c>
      <c r="D1210" t="s">
        <v>4220</v>
      </c>
      <c r="E1210" t="s">
        <v>2958</v>
      </c>
      <c r="F1210" s="1" t="e">
        <f t="shared" si="18"/>
        <v>#REF!</v>
      </c>
    </row>
    <row r="1211" spans="1:163" x14ac:dyDescent="0.3">
      <c r="A1211" s="213"/>
      <c r="B1211" s="212"/>
      <c r="C1211" t="s">
        <v>4235</v>
      </c>
      <c r="D1211" t="s">
        <v>4212</v>
      </c>
      <c r="E1211" t="s">
        <v>1</v>
      </c>
      <c r="F1211" s="1" t="e">
        <f t="shared" si="18"/>
        <v>#REF!</v>
      </c>
    </row>
    <row r="1212" spans="1:163" x14ac:dyDescent="0.3">
      <c r="A1212" s="213"/>
      <c r="B1212" s="212"/>
      <c r="C1212" t="s">
        <v>4236</v>
      </c>
      <c r="D1212" t="s">
        <v>4214</v>
      </c>
      <c r="E1212" t="s">
        <v>1</v>
      </c>
      <c r="F1212" s="1" t="e">
        <f t="shared" si="18"/>
        <v>#REF!</v>
      </c>
    </row>
    <row r="1213" spans="1:163" x14ac:dyDescent="0.3">
      <c r="A1213" s="213"/>
      <c r="B1213" s="212"/>
      <c r="C1213" t="s">
        <v>4237</v>
      </c>
      <c r="D1213" t="s">
        <v>772</v>
      </c>
      <c r="E1213" t="s">
        <v>3158</v>
      </c>
      <c r="F1213" s="1" t="e">
        <f t="shared" si="18"/>
        <v>#REF!</v>
      </c>
    </row>
    <row r="1214" spans="1:163" x14ac:dyDescent="0.3">
      <c r="A1214" s="213"/>
      <c r="B1214" s="212" t="s">
        <v>4238</v>
      </c>
      <c r="C1214" t="s">
        <v>4239</v>
      </c>
      <c r="D1214" t="s">
        <v>4206</v>
      </c>
      <c r="E1214" t="s">
        <v>2958</v>
      </c>
      <c r="F1214" s="1" t="e">
        <f t="shared" si="18"/>
        <v>#REF!</v>
      </c>
      <c r="EV1214" s="1">
        <v>0.5</v>
      </c>
    </row>
    <row r="1215" spans="1:163" x14ac:dyDescent="0.3">
      <c r="A1215" s="213"/>
      <c r="B1215" s="212"/>
      <c r="C1215" t="s">
        <v>4240</v>
      </c>
      <c r="D1215" t="s">
        <v>4208</v>
      </c>
      <c r="E1215" t="s">
        <v>188</v>
      </c>
      <c r="F1215" s="1" t="e">
        <f t="shared" si="18"/>
        <v>#REF!</v>
      </c>
    </row>
    <row r="1216" spans="1:163" x14ac:dyDescent="0.3">
      <c r="A1216" s="213"/>
      <c r="B1216" s="212"/>
      <c r="C1216" t="s">
        <v>4241</v>
      </c>
      <c r="D1216" t="s">
        <v>4220</v>
      </c>
      <c r="E1216" t="s">
        <v>2958</v>
      </c>
      <c r="F1216" s="1" t="e">
        <f t="shared" si="18"/>
        <v>#REF!</v>
      </c>
    </row>
    <row r="1217" spans="1:6" x14ac:dyDescent="0.3">
      <c r="A1217" s="213"/>
      <c r="B1217" s="212"/>
      <c r="C1217" t="s">
        <v>4242</v>
      </c>
      <c r="D1217" t="s">
        <v>4212</v>
      </c>
      <c r="E1217" t="s">
        <v>1</v>
      </c>
      <c r="F1217" s="1" t="e">
        <f t="shared" si="18"/>
        <v>#REF!</v>
      </c>
    </row>
    <row r="1218" spans="1:6" x14ac:dyDescent="0.3">
      <c r="A1218" s="213"/>
      <c r="B1218" s="212"/>
      <c r="C1218" t="s">
        <v>4243</v>
      </c>
      <c r="D1218" t="s">
        <v>4214</v>
      </c>
      <c r="E1218" t="s">
        <v>1</v>
      </c>
      <c r="F1218" s="1" t="e">
        <f t="shared" si="18"/>
        <v>#REF!</v>
      </c>
    </row>
    <row r="1219" spans="1:6" x14ac:dyDescent="0.3">
      <c r="A1219" s="213"/>
      <c r="B1219" s="212"/>
      <c r="C1219" t="s">
        <v>4244</v>
      </c>
      <c r="D1219" t="s">
        <v>772</v>
      </c>
      <c r="E1219" t="s">
        <v>3158</v>
      </c>
      <c r="F1219" s="1" t="e">
        <f t="shared" si="18"/>
        <v>#REF!</v>
      </c>
    </row>
    <row r="1220" spans="1:6" x14ac:dyDescent="0.3">
      <c r="A1220" s="213"/>
      <c r="B1220" s="212" t="s">
        <v>4245</v>
      </c>
      <c r="C1220" t="s">
        <v>4246</v>
      </c>
      <c r="D1220" t="s">
        <v>4206</v>
      </c>
      <c r="E1220" t="s">
        <v>2958</v>
      </c>
      <c r="F1220" s="1" t="e">
        <f t="shared" si="18"/>
        <v>#REF!</v>
      </c>
    </row>
    <row r="1221" spans="1:6" x14ac:dyDescent="0.3">
      <c r="A1221" s="213"/>
      <c r="B1221" s="212"/>
      <c r="C1221" t="s">
        <v>4247</v>
      </c>
      <c r="D1221" t="s">
        <v>4208</v>
      </c>
      <c r="E1221" t="s">
        <v>188</v>
      </c>
      <c r="F1221" s="1" t="e">
        <f t="shared" ref="F1221:F1284" si="19">SUMPRODUCT(G$4:ZY$4, G1221:ZY1221)</f>
        <v>#REF!</v>
      </c>
    </row>
    <row r="1222" spans="1:6" x14ac:dyDescent="0.3">
      <c r="A1222" s="213"/>
      <c r="B1222" s="212"/>
      <c r="C1222" t="s">
        <v>4248</v>
      </c>
      <c r="D1222" t="s">
        <v>4220</v>
      </c>
      <c r="E1222" t="s">
        <v>2958</v>
      </c>
      <c r="F1222" s="1" t="e">
        <f t="shared" si="19"/>
        <v>#REF!</v>
      </c>
    </row>
    <row r="1223" spans="1:6" x14ac:dyDescent="0.3">
      <c r="A1223" s="213"/>
      <c r="B1223" s="212"/>
      <c r="C1223" t="s">
        <v>4249</v>
      </c>
      <c r="D1223" t="s">
        <v>4212</v>
      </c>
      <c r="E1223" t="s">
        <v>1</v>
      </c>
      <c r="F1223" s="1" t="e">
        <f t="shared" si="19"/>
        <v>#REF!</v>
      </c>
    </row>
    <row r="1224" spans="1:6" x14ac:dyDescent="0.3">
      <c r="A1224" s="213"/>
      <c r="B1224" s="212"/>
      <c r="C1224" t="s">
        <v>4250</v>
      </c>
      <c r="D1224" t="s">
        <v>4214</v>
      </c>
      <c r="E1224" t="s">
        <v>1</v>
      </c>
      <c r="F1224" s="1" t="e">
        <f t="shared" si="19"/>
        <v>#REF!</v>
      </c>
    </row>
    <row r="1225" spans="1:6" x14ac:dyDescent="0.3">
      <c r="A1225" s="214"/>
      <c r="B1225" s="212"/>
      <c r="C1225" t="s">
        <v>4251</v>
      </c>
      <c r="D1225" t="s">
        <v>772</v>
      </c>
      <c r="E1225" t="s">
        <v>3158</v>
      </c>
      <c r="F1225" s="1" t="e">
        <f t="shared" si="19"/>
        <v>#REF!</v>
      </c>
    </row>
    <row r="1226" spans="1:6" x14ac:dyDescent="0.3">
      <c r="A1226" s="207" t="s">
        <v>4252</v>
      </c>
      <c r="B1226" s="206" t="s">
        <v>4253</v>
      </c>
      <c r="C1226" t="s">
        <v>4254</v>
      </c>
      <c r="D1226" t="s">
        <v>4255</v>
      </c>
      <c r="E1226" t="s">
        <v>3158</v>
      </c>
      <c r="F1226" s="1" t="e">
        <f t="shared" si="19"/>
        <v>#REF!</v>
      </c>
    </row>
    <row r="1227" spans="1:6" x14ac:dyDescent="0.3">
      <c r="A1227" s="207"/>
      <c r="B1227" s="206"/>
      <c r="C1227" t="s">
        <v>4256</v>
      </c>
      <c r="D1227" t="s">
        <v>47</v>
      </c>
      <c r="E1227" t="s">
        <v>3158</v>
      </c>
      <c r="F1227" s="1" t="e">
        <f t="shared" si="19"/>
        <v>#REF!</v>
      </c>
    </row>
    <row r="1228" spans="1:6" x14ac:dyDescent="0.3">
      <c r="A1228" s="207"/>
      <c r="B1228" s="193" t="s">
        <v>4257</v>
      </c>
      <c r="C1228" t="s">
        <v>4258</v>
      </c>
      <c r="D1228" t="s">
        <v>4255</v>
      </c>
      <c r="E1228" t="s">
        <v>3158</v>
      </c>
      <c r="F1228" s="1" t="e">
        <f t="shared" si="19"/>
        <v>#REF!</v>
      </c>
    </row>
    <row r="1229" spans="1:6" x14ac:dyDescent="0.3">
      <c r="A1229" s="207"/>
      <c r="B1229" s="193"/>
      <c r="C1229" t="s">
        <v>4259</v>
      </c>
      <c r="D1229" t="s">
        <v>47</v>
      </c>
      <c r="E1229" t="s">
        <v>3158</v>
      </c>
      <c r="F1229" s="1" t="e">
        <f t="shared" si="19"/>
        <v>#REF!</v>
      </c>
    </row>
    <row r="1230" spans="1:6" x14ac:dyDescent="0.3">
      <c r="A1230" s="207"/>
      <c r="B1230" s="193" t="s">
        <v>4260</v>
      </c>
      <c r="C1230" t="s">
        <v>4261</v>
      </c>
      <c r="D1230" t="s">
        <v>4255</v>
      </c>
      <c r="E1230" t="s">
        <v>3158</v>
      </c>
      <c r="F1230" s="1" t="e">
        <f t="shared" si="19"/>
        <v>#REF!</v>
      </c>
    </row>
    <row r="1231" spans="1:6" x14ac:dyDescent="0.3">
      <c r="A1231" s="207"/>
      <c r="B1231" s="193"/>
      <c r="C1231" t="s">
        <v>4262</v>
      </c>
      <c r="D1231" t="s">
        <v>47</v>
      </c>
      <c r="E1231" t="s">
        <v>3158</v>
      </c>
      <c r="F1231" s="1" t="e">
        <f t="shared" si="19"/>
        <v>#REF!</v>
      </c>
    </row>
    <row r="1232" spans="1:6" x14ac:dyDescent="0.3">
      <c r="A1232" s="207"/>
      <c r="B1232" s="193" t="s">
        <v>4263</v>
      </c>
      <c r="C1232" t="s">
        <v>4264</v>
      </c>
      <c r="D1232" t="s">
        <v>4255</v>
      </c>
      <c r="E1232" t="s">
        <v>3158</v>
      </c>
      <c r="F1232" s="1" t="e">
        <f t="shared" si="19"/>
        <v>#REF!</v>
      </c>
    </row>
    <row r="1233" spans="1:503" x14ac:dyDescent="0.3">
      <c r="A1233" s="207"/>
      <c r="B1233" s="193"/>
      <c r="C1233" t="s">
        <v>4265</v>
      </c>
      <c r="D1233" t="s">
        <v>47</v>
      </c>
      <c r="E1233" t="s">
        <v>3158</v>
      </c>
      <c r="F1233" s="1" t="e">
        <f t="shared" si="19"/>
        <v>#REF!</v>
      </c>
    </row>
    <row r="1234" spans="1:503" x14ac:dyDescent="0.3">
      <c r="A1234" s="207"/>
      <c r="B1234" s="193" t="s">
        <v>4266</v>
      </c>
      <c r="C1234" t="s">
        <v>4267</v>
      </c>
      <c r="D1234" t="s">
        <v>4255</v>
      </c>
      <c r="E1234" t="s">
        <v>3158</v>
      </c>
      <c r="F1234" s="1" t="e">
        <f t="shared" si="19"/>
        <v>#REF!</v>
      </c>
    </row>
    <row r="1235" spans="1:503" x14ac:dyDescent="0.3">
      <c r="A1235" s="207"/>
      <c r="B1235" s="193"/>
      <c r="C1235" t="s">
        <v>4268</v>
      </c>
      <c r="D1235" t="s">
        <v>47</v>
      </c>
      <c r="E1235" t="s">
        <v>3158</v>
      </c>
      <c r="F1235" s="1" t="e">
        <f t="shared" si="19"/>
        <v>#REF!</v>
      </c>
    </row>
    <row r="1236" spans="1:503" x14ac:dyDescent="0.3">
      <c r="A1236" s="207"/>
      <c r="B1236" s="193" t="s">
        <v>4269</v>
      </c>
      <c r="C1236" t="s">
        <v>4270</v>
      </c>
      <c r="D1236" t="s">
        <v>4255</v>
      </c>
      <c r="E1236" t="s">
        <v>3158</v>
      </c>
      <c r="F1236" s="1" t="e">
        <f t="shared" si="19"/>
        <v>#REF!</v>
      </c>
    </row>
    <row r="1237" spans="1:503" x14ac:dyDescent="0.3">
      <c r="A1237" s="207"/>
      <c r="B1237" s="193"/>
      <c r="C1237" t="s">
        <v>4271</v>
      </c>
      <c r="D1237" t="s">
        <v>47</v>
      </c>
      <c r="E1237" t="s">
        <v>3158</v>
      </c>
      <c r="F1237" s="1" t="e">
        <f t="shared" si="19"/>
        <v>#REF!</v>
      </c>
    </row>
    <row r="1238" spans="1:503" x14ac:dyDescent="0.3">
      <c r="A1238" s="207" t="s">
        <v>1675</v>
      </c>
      <c r="B1238" s="208" t="s">
        <v>4272</v>
      </c>
      <c r="C1238" t="s">
        <v>4273</v>
      </c>
      <c r="D1238" t="s">
        <v>4274</v>
      </c>
      <c r="E1238" t="s">
        <v>1</v>
      </c>
      <c r="F1238" s="1" t="e">
        <f t="shared" si="19"/>
        <v>#REF!</v>
      </c>
      <c r="SI1238" s="1">
        <v>1</v>
      </c>
    </row>
    <row r="1239" spans="1:503" x14ac:dyDescent="0.3">
      <c r="A1239" s="207"/>
      <c r="B1239" s="208"/>
      <c r="C1239" t="s">
        <v>4275</v>
      </c>
      <c r="D1239" t="s">
        <v>4276</v>
      </c>
      <c r="E1239" t="s">
        <v>2958</v>
      </c>
      <c r="F1239" s="1" t="e">
        <f t="shared" si="19"/>
        <v>#REF!</v>
      </c>
    </row>
    <row r="1240" spans="1:503" x14ac:dyDescent="0.3">
      <c r="A1240" s="207"/>
      <c r="B1240" s="208"/>
      <c r="C1240" t="s">
        <v>4277</v>
      </c>
      <c r="D1240" t="s">
        <v>47</v>
      </c>
      <c r="E1240" t="s">
        <v>3158</v>
      </c>
      <c r="F1240" s="1" t="e">
        <f t="shared" si="19"/>
        <v>#REF!</v>
      </c>
    </row>
    <row r="1241" spans="1:503" x14ac:dyDescent="0.3">
      <c r="A1241" s="207"/>
      <c r="B1241" s="208" t="s">
        <v>4278</v>
      </c>
      <c r="C1241" t="s">
        <v>4279</v>
      </c>
      <c r="D1241" t="s">
        <v>4274</v>
      </c>
      <c r="E1241" t="s">
        <v>1</v>
      </c>
      <c r="F1241" s="1" t="e">
        <f t="shared" si="19"/>
        <v>#REF!</v>
      </c>
      <c r="SI1241" s="1">
        <v>1</v>
      </c>
    </row>
    <row r="1242" spans="1:503" x14ac:dyDescent="0.3">
      <c r="A1242" s="207"/>
      <c r="B1242" s="208"/>
      <c r="C1242" t="s">
        <v>4280</v>
      </c>
      <c r="D1242" t="s">
        <v>4276</v>
      </c>
      <c r="E1242" t="s">
        <v>2958</v>
      </c>
      <c r="F1242" s="1" t="e">
        <f t="shared" si="19"/>
        <v>#REF!</v>
      </c>
    </row>
    <row r="1243" spans="1:503" x14ac:dyDescent="0.3">
      <c r="A1243" s="207"/>
      <c r="B1243" s="208"/>
      <c r="C1243" t="s">
        <v>4281</v>
      </c>
      <c r="D1243" t="s">
        <v>47</v>
      </c>
      <c r="E1243" t="s">
        <v>3158</v>
      </c>
      <c r="F1243" s="1" t="e">
        <f t="shared" si="19"/>
        <v>#REF!</v>
      </c>
    </row>
    <row r="1244" spans="1:503" x14ac:dyDescent="0.3">
      <c r="A1244" s="207"/>
      <c r="B1244" s="208" t="s">
        <v>4282</v>
      </c>
      <c r="C1244" t="s">
        <v>4283</v>
      </c>
      <c r="D1244" t="s">
        <v>4274</v>
      </c>
      <c r="E1244" t="s">
        <v>1</v>
      </c>
      <c r="F1244" s="1" t="e">
        <f t="shared" si="19"/>
        <v>#REF!</v>
      </c>
      <c r="SI1244" s="1">
        <v>1</v>
      </c>
    </row>
    <row r="1245" spans="1:503" x14ac:dyDescent="0.3">
      <c r="A1245" s="207"/>
      <c r="B1245" s="208"/>
      <c r="C1245" t="s">
        <v>4284</v>
      </c>
      <c r="D1245" t="s">
        <v>4276</v>
      </c>
      <c r="E1245" t="s">
        <v>2958</v>
      </c>
      <c r="F1245" s="1" t="e">
        <f t="shared" si="19"/>
        <v>#REF!</v>
      </c>
    </row>
    <row r="1246" spans="1:503" x14ac:dyDescent="0.3">
      <c r="A1246" s="207"/>
      <c r="B1246" s="208"/>
      <c r="C1246" t="s">
        <v>4285</v>
      </c>
      <c r="D1246" t="s">
        <v>47</v>
      </c>
      <c r="E1246" t="s">
        <v>70</v>
      </c>
      <c r="F1246" s="1" t="e">
        <f t="shared" si="19"/>
        <v>#REF!</v>
      </c>
    </row>
    <row r="1247" spans="1:503" x14ac:dyDescent="0.3">
      <c r="A1247" s="41" t="s">
        <v>4286</v>
      </c>
      <c r="B1247" s="206" t="s">
        <v>4287</v>
      </c>
      <c r="C1247" t="s">
        <v>4288</v>
      </c>
      <c r="D1247" t="s">
        <v>4289</v>
      </c>
      <c r="E1247" t="s">
        <v>183</v>
      </c>
      <c r="F1247" s="1" t="e">
        <f t="shared" si="19"/>
        <v>#REF!</v>
      </c>
    </row>
    <row r="1248" spans="1:503" x14ac:dyDescent="0.3">
      <c r="A1248" s="209" t="s">
        <v>4290</v>
      </c>
      <c r="B1248" s="206"/>
      <c r="C1248" t="s">
        <v>4291</v>
      </c>
      <c r="D1248" t="s">
        <v>4292</v>
      </c>
      <c r="E1248" t="s">
        <v>3158</v>
      </c>
      <c r="F1248" s="1" t="e">
        <f t="shared" si="19"/>
        <v>#REF!</v>
      </c>
    </row>
    <row r="1249" spans="1:500" x14ac:dyDescent="0.3">
      <c r="A1249" s="210"/>
      <c r="B1249" s="206"/>
      <c r="C1249" t="s">
        <v>4293</v>
      </c>
      <c r="D1249" t="s">
        <v>4294</v>
      </c>
      <c r="E1249" t="s">
        <v>183</v>
      </c>
      <c r="F1249" s="1" t="e">
        <f t="shared" si="19"/>
        <v>#REF!</v>
      </c>
    </row>
    <row r="1250" spans="1:500" x14ac:dyDescent="0.3">
      <c r="A1250" s="210"/>
      <c r="B1250" s="206" t="s">
        <v>4295</v>
      </c>
      <c r="C1250" t="s">
        <v>4296</v>
      </c>
      <c r="D1250" t="s">
        <v>4297</v>
      </c>
      <c r="E1250" t="s">
        <v>183</v>
      </c>
      <c r="F1250" s="1" t="e">
        <f t="shared" si="19"/>
        <v>#REF!</v>
      </c>
      <c r="RP1250" s="1">
        <v>0.2</v>
      </c>
    </row>
    <row r="1251" spans="1:500" x14ac:dyDescent="0.3">
      <c r="A1251" s="210"/>
      <c r="B1251" s="206"/>
      <c r="C1251" t="s">
        <v>4298</v>
      </c>
      <c r="D1251" t="s">
        <v>4299</v>
      </c>
      <c r="E1251" t="s">
        <v>70</v>
      </c>
      <c r="F1251" s="1" t="e">
        <f t="shared" si="19"/>
        <v>#REF!</v>
      </c>
    </row>
    <row r="1252" spans="1:500" x14ac:dyDescent="0.3">
      <c r="A1252" s="210"/>
      <c r="B1252" s="206"/>
      <c r="C1252" t="s">
        <v>4300</v>
      </c>
      <c r="D1252" t="s">
        <v>4301</v>
      </c>
      <c r="E1252" t="s">
        <v>70</v>
      </c>
      <c r="F1252" s="1" t="e">
        <f t="shared" si="19"/>
        <v>#REF!</v>
      </c>
      <c r="RA1252" s="1">
        <v>1</v>
      </c>
    </row>
    <row r="1253" spans="1:500" x14ac:dyDescent="0.3">
      <c r="A1253" s="210"/>
      <c r="B1253" s="206"/>
      <c r="C1253" t="s">
        <v>4302</v>
      </c>
      <c r="D1253" t="s">
        <v>4303</v>
      </c>
      <c r="E1253" t="s">
        <v>70</v>
      </c>
      <c r="F1253" s="1" t="e">
        <f t="shared" si="19"/>
        <v>#REF!</v>
      </c>
      <c r="QX1253" s="1">
        <v>1</v>
      </c>
    </row>
    <row r="1254" spans="1:500" x14ac:dyDescent="0.3">
      <c r="A1254" s="210"/>
      <c r="B1254" s="206"/>
      <c r="C1254" t="s">
        <v>4304</v>
      </c>
      <c r="D1254" t="s">
        <v>4305</v>
      </c>
      <c r="E1254" t="s">
        <v>70</v>
      </c>
      <c r="F1254" s="1" t="e">
        <f t="shared" si="19"/>
        <v>#REF!</v>
      </c>
      <c r="N1254" s="48"/>
      <c r="BU1254" s="1">
        <v>1</v>
      </c>
    </row>
    <row r="1255" spans="1:500" x14ac:dyDescent="0.3">
      <c r="A1255" s="210"/>
      <c r="B1255" s="206"/>
      <c r="C1255" t="s">
        <v>4306</v>
      </c>
      <c r="D1255" t="s">
        <v>4307</v>
      </c>
      <c r="E1255" t="s">
        <v>70</v>
      </c>
      <c r="F1255" s="1" t="e">
        <f t="shared" si="19"/>
        <v>#REF!</v>
      </c>
      <c r="SF1255" s="1">
        <v>1</v>
      </c>
    </row>
    <row r="1256" spans="1:500" x14ac:dyDescent="0.3">
      <c r="A1256" s="210"/>
      <c r="B1256" s="206"/>
      <c r="C1256" t="s">
        <v>4308</v>
      </c>
      <c r="D1256" t="s">
        <v>4309</v>
      </c>
      <c r="E1256" t="s">
        <v>70</v>
      </c>
      <c r="F1256" s="1" t="e">
        <f t="shared" si="19"/>
        <v>#REF!</v>
      </c>
      <c r="SF1256" s="1">
        <v>1</v>
      </c>
    </row>
    <row r="1257" spans="1:500" x14ac:dyDescent="0.3">
      <c r="A1257" s="210"/>
      <c r="B1257" s="206"/>
      <c r="C1257" t="s">
        <v>4310</v>
      </c>
      <c r="D1257" t="s">
        <v>4311</v>
      </c>
      <c r="E1257" t="s">
        <v>70</v>
      </c>
      <c r="F1257" s="1" t="e">
        <f t="shared" si="19"/>
        <v>#REF!</v>
      </c>
      <c r="RM1257" s="1">
        <v>1</v>
      </c>
    </row>
    <row r="1258" spans="1:500" s="66" customFormat="1" x14ac:dyDescent="0.3">
      <c r="A1258" s="210"/>
      <c r="B1258" s="206"/>
      <c r="C1258" s="65" t="s">
        <v>7142</v>
      </c>
      <c r="D1258" s="65" t="s">
        <v>7143</v>
      </c>
      <c r="E1258" s="65" t="s">
        <v>70</v>
      </c>
      <c r="F1258" s="66" t="e">
        <f t="shared" si="19"/>
        <v>#REF!</v>
      </c>
    </row>
    <row r="1259" spans="1:500" x14ac:dyDescent="0.3">
      <c r="A1259" s="210"/>
      <c r="B1259" s="206"/>
      <c r="C1259" t="s">
        <v>4312</v>
      </c>
      <c r="D1259" t="s">
        <v>4313</v>
      </c>
      <c r="E1259" t="s">
        <v>70</v>
      </c>
      <c r="F1259" s="1" t="e">
        <f t="shared" si="19"/>
        <v>#REF!</v>
      </c>
      <c r="RM1259" s="1">
        <v>1</v>
      </c>
    </row>
    <row r="1260" spans="1:500" x14ac:dyDescent="0.3">
      <c r="A1260" s="210"/>
      <c r="B1260" s="206"/>
      <c r="C1260" t="s">
        <v>4314</v>
      </c>
      <c r="D1260" t="s">
        <v>4315</v>
      </c>
      <c r="E1260" t="s">
        <v>70</v>
      </c>
      <c r="F1260" s="1" t="e">
        <f t="shared" si="19"/>
        <v>#REF!</v>
      </c>
      <c r="RM1260" s="1">
        <v>1</v>
      </c>
    </row>
    <row r="1261" spans="1:500" x14ac:dyDescent="0.3">
      <c r="A1261" s="210"/>
      <c r="B1261" s="206"/>
      <c r="C1261" t="s">
        <v>4316</v>
      </c>
      <c r="D1261" t="s">
        <v>4317</v>
      </c>
      <c r="E1261" t="s">
        <v>70</v>
      </c>
      <c r="F1261" s="1" t="e">
        <f t="shared" si="19"/>
        <v>#REF!</v>
      </c>
      <c r="QX1261" s="1">
        <v>1</v>
      </c>
    </row>
    <row r="1262" spans="1:500" x14ac:dyDescent="0.3">
      <c r="A1262" s="210"/>
      <c r="B1262" s="206"/>
      <c r="C1262" t="s">
        <v>4318</v>
      </c>
      <c r="D1262" t="s">
        <v>4319</v>
      </c>
      <c r="E1262" t="s">
        <v>70</v>
      </c>
      <c r="F1262" s="1" t="e">
        <f t="shared" si="19"/>
        <v>#REF!</v>
      </c>
      <c r="RE1262" s="1">
        <v>1</v>
      </c>
    </row>
    <row r="1263" spans="1:500" x14ac:dyDescent="0.3">
      <c r="A1263" s="210"/>
      <c r="B1263" s="206"/>
      <c r="C1263" t="s">
        <v>4320</v>
      </c>
      <c r="D1263" t="s">
        <v>4321</v>
      </c>
      <c r="E1263" t="s">
        <v>70</v>
      </c>
      <c r="F1263" s="1" t="e">
        <f t="shared" si="19"/>
        <v>#REF!</v>
      </c>
      <c r="RO1263" s="1">
        <v>1</v>
      </c>
    </row>
    <row r="1264" spans="1:500" x14ac:dyDescent="0.3">
      <c r="A1264" s="210"/>
      <c r="B1264" s="206"/>
      <c r="C1264" t="s">
        <v>4322</v>
      </c>
      <c r="D1264" t="s">
        <v>4323</v>
      </c>
      <c r="E1264" t="s">
        <v>70</v>
      </c>
      <c r="F1264" s="1" t="e">
        <f t="shared" si="19"/>
        <v>#REF!</v>
      </c>
      <c r="SD1264" s="1">
        <v>1</v>
      </c>
    </row>
    <row r="1265" spans="1:498" x14ac:dyDescent="0.3">
      <c r="A1265" s="210"/>
      <c r="B1265" s="206"/>
      <c r="C1265" t="s">
        <v>4324</v>
      </c>
      <c r="D1265" t="s">
        <v>4325</v>
      </c>
      <c r="E1265" t="s">
        <v>70</v>
      </c>
      <c r="F1265" s="1" t="e">
        <f t="shared" si="19"/>
        <v>#REF!</v>
      </c>
      <c r="SD1265" s="1">
        <v>1</v>
      </c>
    </row>
    <row r="1266" spans="1:498" x14ac:dyDescent="0.3">
      <c r="A1266" s="210"/>
      <c r="B1266" s="206"/>
      <c r="C1266" t="s">
        <v>4326</v>
      </c>
      <c r="D1266" t="s">
        <v>4327</v>
      </c>
      <c r="E1266" t="s">
        <v>70</v>
      </c>
      <c r="F1266" s="1" t="e">
        <f t="shared" si="19"/>
        <v>#REF!</v>
      </c>
      <c r="SD1266" s="1">
        <v>1</v>
      </c>
    </row>
    <row r="1267" spans="1:498" x14ac:dyDescent="0.3">
      <c r="A1267" s="210"/>
      <c r="B1267" s="206"/>
      <c r="C1267" t="s">
        <v>4328</v>
      </c>
      <c r="D1267" t="s">
        <v>4329</v>
      </c>
      <c r="E1267" t="s">
        <v>70</v>
      </c>
      <c r="F1267" s="1" t="e">
        <f t="shared" si="19"/>
        <v>#REF!</v>
      </c>
    </row>
    <row r="1268" spans="1:498" x14ac:dyDescent="0.3">
      <c r="A1268" s="210"/>
      <c r="B1268" s="206"/>
      <c r="C1268" t="s">
        <v>4330</v>
      </c>
      <c r="D1268" t="s">
        <v>4331</v>
      </c>
      <c r="E1268" t="s">
        <v>183</v>
      </c>
      <c r="F1268" s="1" t="e">
        <f t="shared" si="19"/>
        <v>#REF!</v>
      </c>
      <c r="BS1268" s="1">
        <v>1</v>
      </c>
    </row>
    <row r="1269" spans="1:498" x14ac:dyDescent="0.3">
      <c r="A1269" s="210"/>
      <c r="B1269" s="206" t="s">
        <v>265</v>
      </c>
      <c r="C1269" t="s">
        <v>4332</v>
      </c>
      <c r="D1269" t="s">
        <v>4333</v>
      </c>
      <c r="E1269" t="s">
        <v>2958</v>
      </c>
      <c r="F1269" s="1" t="e">
        <f t="shared" si="19"/>
        <v>#REF!</v>
      </c>
      <c r="CH1269" s="1">
        <v>1</v>
      </c>
    </row>
    <row r="1270" spans="1:498" x14ac:dyDescent="0.3">
      <c r="A1270" s="210"/>
      <c r="B1270" s="206"/>
      <c r="C1270" t="s">
        <v>4334</v>
      </c>
      <c r="D1270" t="s">
        <v>4335</v>
      </c>
      <c r="E1270" t="s">
        <v>1</v>
      </c>
      <c r="F1270" s="1" t="e">
        <f t="shared" si="19"/>
        <v>#REF!</v>
      </c>
      <c r="CL1270" s="1">
        <v>1</v>
      </c>
    </row>
    <row r="1271" spans="1:498" x14ac:dyDescent="0.3">
      <c r="A1271" s="210"/>
      <c r="B1271" s="206"/>
      <c r="C1271" t="s">
        <v>4336</v>
      </c>
      <c r="D1271" t="s">
        <v>4337</v>
      </c>
      <c r="E1271" t="s">
        <v>1</v>
      </c>
      <c r="F1271" s="1" t="e">
        <f t="shared" si="19"/>
        <v>#REF!</v>
      </c>
      <c r="CL1271" s="1">
        <v>1</v>
      </c>
    </row>
    <row r="1272" spans="1:498" x14ac:dyDescent="0.3">
      <c r="A1272" s="210"/>
      <c r="B1272" s="206"/>
      <c r="C1272" t="s">
        <v>4338</v>
      </c>
      <c r="D1272" t="s">
        <v>4339</v>
      </c>
      <c r="E1272" t="s">
        <v>2958</v>
      </c>
      <c r="F1272" s="1" t="e">
        <f t="shared" si="19"/>
        <v>#REF!</v>
      </c>
    </row>
    <row r="1273" spans="1:498" x14ac:dyDescent="0.3">
      <c r="A1273" s="210"/>
      <c r="B1273" s="206"/>
      <c r="C1273" t="s">
        <v>4340</v>
      </c>
      <c r="D1273" t="s">
        <v>4341</v>
      </c>
      <c r="E1273" t="s">
        <v>1</v>
      </c>
      <c r="F1273" s="1" t="e">
        <f t="shared" si="19"/>
        <v>#REF!</v>
      </c>
      <c r="CC1273" s="1">
        <v>1</v>
      </c>
    </row>
    <row r="1274" spans="1:498" x14ac:dyDescent="0.3">
      <c r="A1274" s="210"/>
      <c r="B1274" s="206"/>
      <c r="C1274" t="s">
        <v>4342</v>
      </c>
      <c r="D1274" t="s">
        <v>4343</v>
      </c>
      <c r="E1274" t="s">
        <v>1</v>
      </c>
      <c r="F1274" s="1" t="e">
        <f t="shared" si="19"/>
        <v>#REF!</v>
      </c>
    </row>
    <row r="1275" spans="1:498" x14ac:dyDescent="0.3">
      <c r="A1275" s="210"/>
      <c r="B1275" s="206"/>
      <c r="C1275" t="s">
        <v>4344</v>
      </c>
      <c r="D1275" t="s">
        <v>4345</v>
      </c>
      <c r="E1275" t="s">
        <v>2958</v>
      </c>
      <c r="F1275" s="1" t="e">
        <f t="shared" si="19"/>
        <v>#REF!</v>
      </c>
    </row>
    <row r="1276" spans="1:498" x14ac:dyDescent="0.3">
      <c r="A1276" s="210"/>
      <c r="B1276" s="206"/>
      <c r="C1276" t="s">
        <v>4346</v>
      </c>
      <c r="D1276" t="s">
        <v>4347</v>
      </c>
      <c r="E1276" t="s">
        <v>3158</v>
      </c>
      <c r="F1276" s="1" t="e">
        <f t="shared" si="19"/>
        <v>#REF!</v>
      </c>
    </row>
    <row r="1277" spans="1:498" x14ac:dyDescent="0.3">
      <c r="A1277" s="210"/>
      <c r="B1277" s="206"/>
      <c r="C1277" t="s">
        <v>4348</v>
      </c>
      <c r="D1277" t="s">
        <v>4349</v>
      </c>
      <c r="E1277" t="s">
        <v>2958</v>
      </c>
      <c r="F1277" s="1" t="e">
        <f t="shared" si="19"/>
        <v>#REF!</v>
      </c>
      <c r="CE1277" s="1">
        <v>1</v>
      </c>
    </row>
    <row r="1278" spans="1:498" x14ac:dyDescent="0.3">
      <c r="A1278" s="210"/>
      <c r="B1278" s="206"/>
      <c r="C1278" t="s">
        <v>4350</v>
      </c>
      <c r="D1278" t="s">
        <v>4351</v>
      </c>
      <c r="E1278" t="s">
        <v>2958</v>
      </c>
      <c r="F1278" s="1" t="e">
        <f t="shared" si="19"/>
        <v>#REF!</v>
      </c>
      <c r="CD1278" s="1">
        <v>1</v>
      </c>
    </row>
    <row r="1279" spans="1:498" x14ac:dyDescent="0.3">
      <c r="A1279" s="210"/>
      <c r="B1279" s="206"/>
      <c r="C1279" t="s">
        <v>4352</v>
      </c>
      <c r="D1279" t="s">
        <v>4353</v>
      </c>
      <c r="E1279" t="s">
        <v>3158</v>
      </c>
      <c r="F1279" s="1" t="e">
        <f t="shared" si="19"/>
        <v>#REF!</v>
      </c>
    </row>
    <row r="1280" spans="1:498" x14ac:dyDescent="0.3">
      <c r="A1280" s="210"/>
      <c r="B1280" s="206"/>
      <c r="C1280" t="s">
        <v>4354</v>
      </c>
      <c r="D1280" t="s">
        <v>4355</v>
      </c>
      <c r="E1280" t="s">
        <v>2958</v>
      </c>
      <c r="F1280" s="1" t="e">
        <f t="shared" si="19"/>
        <v>#REF!</v>
      </c>
      <c r="CD1280" s="1">
        <v>1</v>
      </c>
    </row>
    <row r="1281" spans="1:488" x14ac:dyDescent="0.3">
      <c r="A1281" s="210"/>
      <c r="B1281" s="206"/>
      <c r="C1281" t="s">
        <v>4356</v>
      </c>
      <c r="D1281" t="s">
        <v>4357</v>
      </c>
      <c r="E1281" t="s">
        <v>2958</v>
      </c>
      <c r="F1281" s="1" t="e">
        <f t="shared" si="19"/>
        <v>#REF!</v>
      </c>
    </row>
    <row r="1282" spans="1:488" x14ac:dyDescent="0.3">
      <c r="A1282" s="210"/>
      <c r="B1282" s="206"/>
      <c r="C1282" t="s">
        <v>4358</v>
      </c>
      <c r="D1282" s="13" t="s">
        <v>4359</v>
      </c>
      <c r="E1282" t="s">
        <v>2958</v>
      </c>
      <c r="F1282" s="1" t="e">
        <f t="shared" si="19"/>
        <v>#REF!</v>
      </c>
      <c r="CC1282" s="1">
        <v>1</v>
      </c>
    </row>
    <row r="1283" spans="1:488" x14ac:dyDescent="0.3">
      <c r="A1283" s="210"/>
      <c r="B1283" s="206"/>
      <c r="C1283" t="s">
        <v>4360</v>
      </c>
      <c r="D1283" t="s">
        <v>4361</v>
      </c>
      <c r="E1283" t="s">
        <v>1</v>
      </c>
      <c r="F1283" s="1" t="e">
        <f t="shared" si="19"/>
        <v>#REF!</v>
      </c>
    </row>
    <row r="1284" spans="1:488" x14ac:dyDescent="0.3">
      <c r="A1284" s="210"/>
      <c r="B1284" s="206"/>
      <c r="C1284" t="s">
        <v>4362</v>
      </c>
      <c r="D1284" s="13" t="s">
        <v>857</v>
      </c>
      <c r="E1284" t="s">
        <v>70</v>
      </c>
      <c r="F1284" s="1" t="e">
        <f t="shared" si="19"/>
        <v>#REF!</v>
      </c>
      <c r="CK1284" s="1">
        <v>1</v>
      </c>
    </row>
    <row r="1285" spans="1:488" x14ac:dyDescent="0.3">
      <c r="A1285" s="210"/>
      <c r="B1285" s="206"/>
      <c r="C1285" t="s">
        <v>4363</v>
      </c>
      <c r="D1285" t="s">
        <v>4364</v>
      </c>
      <c r="E1285" t="s">
        <v>1</v>
      </c>
      <c r="F1285" s="1" t="e">
        <f t="shared" ref="F1285:F1348" si="20">SUMPRODUCT(G$4:ZY$4, G1285:ZY1285)</f>
        <v>#REF!</v>
      </c>
      <c r="CL1285" s="1">
        <v>1</v>
      </c>
    </row>
    <row r="1286" spans="1:488" x14ac:dyDescent="0.3">
      <c r="A1286" s="210"/>
      <c r="B1286" s="206"/>
      <c r="C1286" t="s">
        <v>4365</v>
      </c>
      <c r="D1286" t="s">
        <v>4366</v>
      </c>
      <c r="E1286" t="s">
        <v>1</v>
      </c>
      <c r="F1286" s="1" t="e">
        <f t="shared" si="20"/>
        <v>#REF!</v>
      </c>
      <c r="CL1286" s="1">
        <v>1</v>
      </c>
    </row>
    <row r="1287" spans="1:488" x14ac:dyDescent="0.3">
      <c r="A1287" s="210"/>
      <c r="B1287" s="206"/>
      <c r="C1287" t="s">
        <v>4367</v>
      </c>
      <c r="D1287" t="s">
        <v>772</v>
      </c>
      <c r="E1287" t="s">
        <v>3158</v>
      </c>
      <c r="F1287" s="1" t="e">
        <f t="shared" si="20"/>
        <v>#REF!</v>
      </c>
    </row>
    <row r="1288" spans="1:488" x14ac:dyDescent="0.3">
      <c r="A1288" s="210"/>
      <c r="B1288" s="206" t="s">
        <v>283</v>
      </c>
      <c r="C1288" t="s">
        <v>4368</v>
      </c>
      <c r="D1288" t="s">
        <v>4369</v>
      </c>
      <c r="E1288" t="s">
        <v>3158</v>
      </c>
      <c r="F1288" s="1" t="e">
        <f t="shared" si="20"/>
        <v>#REF!</v>
      </c>
    </row>
    <row r="1289" spans="1:488" x14ac:dyDescent="0.3">
      <c r="A1289" s="210"/>
      <c r="B1289" s="206"/>
      <c r="C1289" t="s">
        <v>4370</v>
      </c>
      <c r="D1289" t="s">
        <v>4371</v>
      </c>
      <c r="E1289" t="s">
        <v>70</v>
      </c>
      <c r="F1289" s="1" t="e">
        <f t="shared" si="20"/>
        <v>#REF!</v>
      </c>
    </row>
    <row r="1290" spans="1:488" x14ac:dyDescent="0.3">
      <c r="A1290" s="210"/>
      <c r="B1290" s="206"/>
      <c r="C1290" t="s">
        <v>4372</v>
      </c>
      <c r="D1290" t="s">
        <v>4373</v>
      </c>
      <c r="E1290" t="s">
        <v>183</v>
      </c>
      <c r="F1290" s="1" t="e">
        <f t="shared" si="20"/>
        <v>#REF!</v>
      </c>
    </row>
    <row r="1291" spans="1:488" x14ac:dyDescent="0.3">
      <c r="A1291" s="210"/>
      <c r="B1291" s="206" t="s">
        <v>4374</v>
      </c>
      <c r="C1291" t="s">
        <v>4375</v>
      </c>
      <c r="D1291" t="s">
        <v>4376</v>
      </c>
      <c r="E1291" t="s">
        <v>1</v>
      </c>
      <c r="F1291" s="1" t="e">
        <f t="shared" si="20"/>
        <v>#REF!</v>
      </c>
      <c r="RT1291" s="1">
        <f>(0.6*0.1)*3</f>
        <v>0.18</v>
      </c>
    </row>
    <row r="1292" spans="1:488" x14ac:dyDescent="0.3">
      <c r="A1292" s="210"/>
      <c r="B1292" s="206"/>
      <c r="C1292" t="s">
        <v>4377</v>
      </c>
      <c r="D1292" t="s">
        <v>4378</v>
      </c>
      <c r="E1292" t="s">
        <v>1</v>
      </c>
      <c r="F1292" s="1" t="e">
        <f t="shared" si="20"/>
        <v>#REF!</v>
      </c>
      <c r="RT1292" s="1">
        <v>0.15</v>
      </c>
    </row>
    <row r="1293" spans="1:488" x14ac:dyDescent="0.3">
      <c r="A1293" s="210"/>
      <c r="B1293" s="206"/>
      <c r="C1293" t="s">
        <v>4379</v>
      </c>
      <c r="D1293" t="s">
        <v>4380</v>
      </c>
      <c r="E1293" t="s">
        <v>1</v>
      </c>
      <c r="F1293" s="1" t="e">
        <f t="shared" si="20"/>
        <v>#REF!</v>
      </c>
      <c r="RT1293" s="1">
        <v>0.15</v>
      </c>
    </row>
    <row r="1294" spans="1:488" x14ac:dyDescent="0.3">
      <c r="A1294" s="210"/>
      <c r="B1294" s="206"/>
      <c r="C1294" t="s">
        <v>4381</v>
      </c>
      <c r="D1294" t="s">
        <v>4382</v>
      </c>
      <c r="E1294" t="s">
        <v>2958</v>
      </c>
      <c r="F1294" s="1" t="e">
        <f t="shared" si="20"/>
        <v>#REF!</v>
      </c>
      <c r="CM1294" s="1">
        <v>0.99863100000000005</v>
      </c>
      <c r="RM1294" s="63"/>
    </row>
    <row r="1295" spans="1:488" x14ac:dyDescent="0.3">
      <c r="A1295" s="210"/>
      <c r="B1295" s="206"/>
      <c r="C1295" t="s">
        <v>4383</v>
      </c>
      <c r="D1295" t="s">
        <v>4384</v>
      </c>
      <c r="E1295" t="s">
        <v>2958</v>
      </c>
      <c r="F1295" s="1" t="e">
        <f t="shared" si="20"/>
        <v>#REF!</v>
      </c>
      <c r="CM1295" s="1">
        <v>1</v>
      </c>
    </row>
    <row r="1296" spans="1:488" x14ac:dyDescent="0.3">
      <c r="A1296" s="210"/>
      <c r="B1296" s="206"/>
      <c r="C1296" t="s">
        <v>4385</v>
      </c>
      <c r="D1296" t="s">
        <v>772</v>
      </c>
      <c r="E1296" t="s">
        <v>4386</v>
      </c>
      <c r="F1296" s="1" t="e">
        <f t="shared" si="20"/>
        <v>#REF!</v>
      </c>
    </row>
    <row r="1297" spans="1:500" x14ac:dyDescent="0.3">
      <c r="A1297" s="210"/>
      <c r="B1297" s="206" t="s">
        <v>4387</v>
      </c>
      <c r="C1297" t="s">
        <v>4388</v>
      </c>
      <c r="D1297" t="s">
        <v>717</v>
      </c>
      <c r="E1297" t="s">
        <v>183</v>
      </c>
      <c r="F1297" s="1" t="e">
        <f t="shared" si="20"/>
        <v>#REF!</v>
      </c>
      <c r="CT1297" s="1">
        <v>1</v>
      </c>
    </row>
    <row r="1298" spans="1:500" x14ac:dyDescent="0.3">
      <c r="A1298" s="210"/>
      <c r="B1298" s="206"/>
      <c r="C1298" t="s">
        <v>4389</v>
      </c>
      <c r="D1298" t="s">
        <v>4390</v>
      </c>
      <c r="E1298" t="s">
        <v>70</v>
      </c>
      <c r="F1298" s="1" t="e">
        <f t="shared" si="20"/>
        <v>#REF!</v>
      </c>
    </row>
    <row r="1299" spans="1:500" x14ac:dyDescent="0.3">
      <c r="A1299" s="210"/>
      <c r="B1299" s="206"/>
      <c r="C1299" t="s">
        <v>4391</v>
      </c>
      <c r="D1299" t="s">
        <v>4392</v>
      </c>
      <c r="E1299" t="s">
        <v>70</v>
      </c>
      <c r="F1299" s="1" t="e">
        <f t="shared" si="20"/>
        <v>#REF!</v>
      </c>
    </row>
    <row r="1300" spans="1:500" x14ac:dyDescent="0.3">
      <c r="A1300" s="210"/>
      <c r="B1300" s="206"/>
      <c r="C1300" t="s">
        <v>4393</v>
      </c>
      <c r="D1300" t="s">
        <v>772</v>
      </c>
      <c r="E1300" t="s">
        <v>3158</v>
      </c>
      <c r="F1300" s="1" t="e">
        <f t="shared" si="20"/>
        <v>#REF!</v>
      </c>
    </row>
    <row r="1301" spans="1:500" x14ac:dyDescent="0.3">
      <c r="A1301" s="210"/>
      <c r="B1301" s="206" t="s">
        <v>4394</v>
      </c>
      <c r="C1301" t="s">
        <v>4395</v>
      </c>
      <c r="D1301" t="s">
        <v>4396</v>
      </c>
      <c r="E1301" t="s">
        <v>183</v>
      </c>
      <c r="F1301" s="1" t="e">
        <f t="shared" si="20"/>
        <v>#REF!</v>
      </c>
      <c r="DE1301" s="1">
        <v>1</v>
      </c>
    </row>
    <row r="1302" spans="1:500" x14ac:dyDescent="0.3">
      <c r="A1302" s="210"/>
      <c r="B1302" s="206"/>
      <c r="C1302" t="s">
        <v>4397</v>
      </c>
      <c r="D1302" t="s">
        <v>4398</v>
      </c>
      <c r="E1302" t="s">
        <v>183</v>
      </c>
      <c r="F1302" s="1" t="e">
        <f t="shared" si="20"/>
        <v>#REF!</v>
      </c>
      <c r="DE1302" s="1">
        <v>1</v>
      </c>
    </row>
    <row r="1303" spans="1:500" x14ac:dyDescent="0.3">
      <c r="A1303" s="210"/>
      <c r="B1303" s="206"/>
      <c r="C1303" t="s">
        <v>4399</v>
      </c>
      <c r="D1303" t="s">
        <v>4400</v>
      </c>
      <c r="E1303" t="s">
        <v>183</v>
      </c>
      <c r="F1303" s="1" t="e">
        <f t="shared" si="20"/>
        <v>#REF!</v>
      </c>
      <c r="RT1303" s="1">
        <v>0.2</v>
      </c>
    </row>
    <row r="1304" spans="1:500" x14ac:dyDescent="0.3">
      <c r="A1304" s="210"/>
      <c r="B1304" s="206"/>
      <c r="C1304" t="s">
        <v>4401</v>
      </c>
      <c r="D1304" t="s">
        <v>4402</v>
      </c>
      <c r="E1304" t="s">
        <v>183</v>
      </c>
      <c r="F1304" s="1" t="e">
        <f t="shared" si="20"/>
        <v>#REF!</v>
      </c>
      <c r="DE1304" s="1">
        <v>1</v>
      </c>
    </row>
    <row r="1305" spans="1:500" x14ac:dyDescent="0.3">
      <c r="A1305" s="210"/>
      <c r="B1305" s="206"/>
      <c r="C1305" t="s">
        <v>4403</v>
      </c>
      <c r="D1305" t="s">
        <v>4404</v>
      </c>
      <c r="E1305" t="s">
        <v>183</v>
      </c>
      <c r="F1305" s="1" t="e">
        <f t="shared" si="20"/>
        <v>#REF!</v>
      </c>
      <c r="DB1305" s="1">
        <v>1</v>
      </c>
    </row>
    <row r="1306" spans="1:500" x14ac:dyDescent="0.3">
      <c r="A1306" s="210"/>
      <c r="B1306" s="206"/>
      <c r="C1306" t="s">
        <v>4405</v>
      </c>
      <c r="D1306" t="s">
        <v>4406</v>
      </c>
      <c r="E1306" t="s">
        <v>1</v>
      </c>
      <c r="F1306" s="1" t="e">
        <f t="shared" si="20"/>
        <v>#REF!</v>
      </c>
      <c r="DA1306" s="1">
        <v>1</v>
      </c>
    </row>
    <row r="1307" spans="1:500" x14ac:dyDescent="0.3">
      <c r="A1307" s="210"/>
      <c r="B1307" s="206"/>
      <c r="C1307" t="s">
        <v>4407</v>
      </c>
      <c r="D1307" t="s">
        <v>4408</v>
      </c>
      <c r="E1307" t="s">
        <v>3158</v>
      </c>
      <c r="F1307" s="1" t="e">
        <f t="shared" si="20"/>
        <v>#REF!</v>
      </c>
    </row>
    <row r="1308" spans="1:500" x14ac:dyDescent="0.3">
      <c r="A1308" s="210"/>
      <c r="B1308" s="206" t="s">
        <v>4409</v>
      </c>
      <c r="C1308" t="s">
        <v>4410</v>
      </c>
      <c r="D1308" t="s">
        <v>4411</v>
      </c>
      <c r="E1308" t="s">
        <v>183</v>
      </c>
      <c r="F1308" s="1" t="e">
        <f t="shared" si="20"/>
        <v>#REF!</v>
      </c>
      <c r="SF1308" s="1">
        <v>1</v>
      </c>
    </row>
    <row r="1309" spans="1:500" x14ac:dyDescent="0.3">
      <c r="A1309" s="210"/>
      <c r="B1309" s="206"/>
      <c r="C1309" t="s">
        <v>7144</v>
      </c>
      <c r="D1309" t="s">
        <v>7145</v>
      </c>
      <c r="E1309" t="s">
        <v>183</v>
      </c>
      <c r="F1309" s="1" t="e">
        <f t="shared" si="20"/>
        <v>#REF!</v>
      </c>
    </row>
    <row r="1310" spans="1:500" x14ac:dyDescent="0.3">
      <c r="A1310" s="210"/>
      <c r="B1310" s="206"/>
      <c r="C1310" t="s">
        <v>4412</v>
      </c>
      <c r="D1310" t="s">
        <v>4413</v>
      </c>
      <c r="E1310" t="s">
        <v>183</v>
      </c>
      <c r="F1310" s="1" t="e">
        <f t="shared" si="20"/>
        <v>#REF!</v>
      </c>
    </row>
    <row r="1311" spans="1:500" x14ac:dyDescent="0.3">
      <c r="A1311" s="210"/>
      <c r="B1311" s="206"/>
      <c r="C1311" t="s">
        <v>4414</v>
      </c>
      <c r="D1311" t="s">
        <v>772</v>
      </c>
      <c r="E1311" t="s">
        <v>3158</v>
      </c>
      <c r="F1311" s="1" t="e">
        <f t="shared" si="20"/>
        <v>#REF!</v>
      </c>
    </row>
    <row r="1312" spans="1:500" x14ac:dyDescent="0.3">
      <c r="A1312" s="210"/>
      <c r="B1312" s="206" t="s">
        <v>4415</v>
      </c>
      <c r="C1312" t="s">
        <v>4416</v>
      </c>
      <c r="D1312" t="s">
        <v>4417</v>
      </c>
      <c r="E1312" t="s">
        <v>2958</v>
      </c>
      <c r="F1312" s="1" t="e">
        <f t="shared" si="20"/>
        <v>#REF!</v>
      </c>
      <c r="DY1312" s="1">
        <v>1</v>
      </c>
    </row>
    <row r="1313" spans="1:653" x14ac:dyDescent="0.3">
      <c r="A1313" s="210"/>
      <c r="B1313" s="206"/>
      <c r="C1313" t="s">
        <v>4418</v>
      </c>
      <c r="D1313" t="s">
        <v>4419</v>
      </c>
      <c r="E1313" t="s">
        <v>3158</v>
      </c>
      <c r="F1313" s="1" t="e">
        <f t="shared" si="20"/>
        <v>#REF!</v>
      </c>
    </row>
    <row r="1314" spans="1:653" x14ac:dyDescent="0.3">
      <c r="A1314" s="210"/>
      <c r="B1314" s="206"/>
      <c r="C1314" t="s">
        <v>4420</v>
      </c>
      <c r="D1314" t="s">
        <v>4421</v>
      </c>
      <c r="E1314" t="s">
        <v>3158</v>
      </c>
      <c r="F1314" s="1" t="e">
        <f t="shared" si="20"/>
        <v>#REF!</v>
      </c>
    </row>
    <row r="1315" spans="1:653" x14ac:dyDescent="0.3">
      <c r="A1315" s="210"/>
      <c r="B1315" s="206"/>
      <c r="C1315" t="s">
        <v>4422</v>
      </c>
      <c r="D1315" t="s">
        <v>4423</v>
      </c>
      <c r="E1315" t="s">
        <v>3158</v>
      </c>
      <c r="F1315" s="1" t="e">
        <f t="shared" si="20"/>
        <v>#REF!</v>
      </c>
    </row>
    <row r="1316" spans="1:653" x14ac:dyDescent="0.3">
      <c r="A1316" s="210"/>
      <c r="B1316" s="206"/>
      <c r="C1316" t="s">
        <v>4424</v>
      </c>
      <c r="D1316" t="s">
        <v>4425</v>
      </c>
      <c r="E1316" t="s">
        <v>3158</v>
      </c>
      <c r="F1316" s="1" t="e">
        <f t="shared" si="20"/>
        <v>#REF!</v>
      </c>
    </row>
    <row r="1317" spans="1:653" x14ac:dyDescent="0.3">
      <c r="A1317" s="210"/>
      <c r="B1317" s="206"/>
      <c r="C1317" t="s">
        <v>4426</v>
      </c>
      <c r="D1317" t="s">
        <v>4427</v>
      </c>
      <c r="E1317" t="s">
        <v>3158</v>
      </c>
      <c r="F1317" s="1" t="e">
        <f t="shared" si="20"/>
        <v>#REF!</v>
      </c>
    </row>
    <row r="1318" spans="1:653" x14ac:dyDescent="0.3">
      <c r="A1318" s="210"/>
      <c r="B1318" s="206" t="s">
        <v>4428</v>
      </c>
      <c r="C1318" t="s">
        <v>4429</v>
      </c>
      <c r="D1318" t="s">
        <v>4430</v>
      </c>
      <c r="E1318" t="s">
        <v>1</v>
      </c>
      <c r="F1318" s="1" t="e">
        <f t="shared" si="20"/>
        <v>#REF!</v>
      </c>
      <c r="RS1318" s="1">
        <f>450/2400</f>
        <v>0.1875</v>
      </c>
    </row>
    <row r="1319" spans="1:653" x14ac:dyDescent="0.3">
      <c r="A1319" s="210"/>
      <c r="B1319" s="206"/>
      <c r="C1319" t="s">
        <v>4431</v>
      </c>
      <c r="D1319" t="s">
        <v>4432</v>
      </c>
      <c r="E1319" t="s">
        <v>1</v>
      </c>
      <c r="F1319" s="1" t="e">
        <f t="shared" si="20"/>
        <v>#REF!</v>
      </c>
      <c r="RS1319" s="1">
        <f>1245/2400</f>
        <v>0.51875000000000004</v>
      </c>
    </row>
    <row r="1320" spans="1:653" x14ac:dyDescent="0.3">
      <c r="A1320" s="210"/>
      <c r="B1320" s="206"/>
      <c r="C1320" t="s">
        <v>4433</v>
      </c>
      <c r="D1320" t="s">
        <v>4434</v>
      </c>
      <c r="E1320" t="s">
        <v>1</v>
      </c>
      <c r="F1320" s="1" t="e">
        <f t="shared" si="20"/>
        <v>#REF!</v>
      </c>
      <c r="RS1320" s="1">
        <f>2060/2400</f>
        <v>0.85833333333333328</v>
      </c>
    </row>
    <row r="1321" spans="1:653" x14ac:dyDescent="0.3">
      <c r="A1321" s="210"/>
      <c r="B1321" s="206"/>
      <c r="C1321" t="s">
        <v>4435</v>
      </c>
      <c r="D1321" s="13" t="s">
        <v>4436</v>
      </c>
      <c r="E1321" t="s">
        <v>1</v>
      </c>
      <c r="F1321" s="1" t="e">
        <f t="shared" si="20"/>
        <v>#REF!</v>
      </c>
    </row>
    <row r="1322" spans="1:653" x14ac:dyDescent="0.3">
      <c r="A1322" s="210"/>
      <c r="B1322" s="206"/>
      <c r="C1322" t="s">
        <v>4437</v>
      </c>
      <c r="D1322" t="s">
        <v>4438</v>
      </c>
      <c r="E1322" t="s">
        <v>1</v>
      </c>
      <c r="F1322" s="1" t="e">
        <f t="shared" si="20"/>
        <v>#REF!</v>
      </c>
    </row>
    <row r="1323" spans="1:653" x14ac:dyDescent="0.3">
      <c r="A1323" s="210"/>
      <c r="B1323" s="206"/>
      <c r="C1323" t="s">
        <v>4439</v>
      </c>
      <c r="D1323" t="s">
        <v>4440</v>
      </c>
      <c r="E1323" t="s">
        <v>4441</v>
      </c>
      <c r="F1323" s="1" t="e">
        <f t="shared" si="20"/>
        <v>#REF!</v>
      </c>
    </row>
    <row r="1324" spans="1:653" x14ac:dyDescent="0.3">
      <c r="A1324" s="210"/>
      <c r="B1324" s="17" t="s">
        <v>4442</v>
      </c>
      <c r="C1324" t="s">
        <v>4443</v>
      </c>
      <c r="D1324" t="s">
        <v>4444</v>
      </c>
      <c r="E1324" t="s">
        <v>4441</v>
      </c>
      <c r="F1324" s="1" t="e">
        <f t="shared" si="20"/>
        <v>#REF!</v>
      </c>
    </row>
    <row r="1325" spans="1:653" x14ac:dyDescent="0.3">
      <c r="A1325" s="210"/>
      <c r="B1325" s="206" t="s">
        <v>4445</v>
      </c>
      <c r="C1325" t="s">
        <v>4446</v>
      </c>
      <c r="D1325" t="s">
        <v>4447</v>
      </c>
      <c r="E1325" t="s">
        <v>2958</v>
      </c>
      <c r="F1325" s="1" t="e">
        <f t="shared" si="20"/>
        <v>#REF!</v>
      </c>
    </row>
    <row r="1326" spans="1:653" x14ac:dyDescent="0.3">
      <c r="A1326" s="210"/>
      <c r="B1326" s="206"/>
      <c r="C1326" t="s">
        <v>4448</v>
      </c>
      <c r="D1326" t="s">
        <v>4449</v>
      </c>
      <c r="E1326" t="s">
        <v>183</v>
      </c>
      <c r="F1326" s="1" t="e">
        <f t="shared" si="20"/>
        <v>#REF!</v>
      </c>
    </row>
    <row r="1327" spans="1:653" x14ac:dyDescent="0.3">
      <c r="A1327" s="210"/>
      <c r="B1327" s="206"/>
      <c r="C1327" t="s">
        <v>4450</v>
      </c>
      <c r="D1327" t="s">
        <v>4451</v>
      </c>
      <c r="E1327" t="s">
        <v>183</v>
      </c>
      <c r="F1327" s="1" t="e">
        <f t="shared" si="20"/>
        <v>#REF!</v>
      </c>
    </row>
    <row r="1328" spans="1:653" x14ac:dyDescent="0.3">
      <c r="A1328" s="210"/>
      <c r="B1328" s="206"/>
      <c r="C1328" t="s">
        <v>4452</v>
      </c>
      <c r="D1328" t="s">
        <v>4453</v>
      </c>
      <c r="E1328" t="s">
        <v>2958</v>
      </c>
      <c r="F1328" s="1" t="e">
        <f t="shared" si="20"/>
        <v>#REF!</v>
      </c>
      <c r="YC1328" s="1">
        <v>1</v>
      </c>
    </row>
    <row r="1329" spans="1:491" s="66" customFormat="1" x14ac:dyDescent="0.3">
      <c r="A1329" s="210"/>
      <c r="B1329" s="206"/>
      <c r="C1329" s="65" t="s">
        <v>7146</v>
      </c>
      <c r="D1329" s="65" t="s">
        <v>7147</v>
      </c>
      <c r="E1329" s="65" t="s">
        <v>2958</v>
      </c>
      <c r="F1329" s="66" t="e">
        <f t="shared" si="20"/>
        <v>#REF!</v>
      </c>
    </row>
    <row r="1330" spans="1:491" x14ac:dyDescent="0.3">
      <c r="A1330" s="210"/>
      <c r="B1330" s="206" t="s">
        <v>4454</v>
      </c>
      <c r="C1330" t="s">
        <v>4455</v>
      </c>
      <c r="D1330" t="s">
        <v>4456</v>
      </c>
      <c r="E1330" t="s">
        <v>1</v>
      </c>
      <c r="F1330" s="1" t="e">
        <f t="shared" si="20"/>
        <v>#REF!</v>
      </c>
    </row>
    <row r="1331" spans="1:491" x14ac:dyDescent="0.3">
      <c r="A1331" s="211"/>
      <c r="B1331" s="206"/>
      <c r="C1331" t="s">
        <v>4457</v>
      </c>
      <c r="D1331" t="s">
        <v>4458</v>
      </c>
      <c r="E1331" t="s">
        <v>4459</v>
      </c>
      <c r="F1331" s="1" t="e">
        <f t="shared" si="20"/>
        <v>#REF!</v>
      </c>
    </row>
    <row r="1332" spans="1:491" x14ac:dyDescent="0.3">
      <c r="A1332" s="207" t="s">
        <v>48</v>
      </c>
      <c r="B1332" s="206" t="s">
        <v>4460</v>
      </c>
      <c r="C1332" t="s">
        <v>4461</v>
      </c>
      <c r="D1332" t="s">
        <v>4462</v>
      </c>
      <c r="E1332" t="s">
        <v>183</v>
      </c>
      <c r="F1332" s="1" t="e">
        <f t="shared" si="20"/>
        <v>#REF!</v>
      </c>
    </row>
    <row r="1333" spans="1:491" x14ac:dyDescent="0.3">
      <c r="A1333" s="207"/>
      <c r="B1333" s="206"/>
      <c r="C1333" t="s">
        <v>4463</v>
      </c>
      <c r="D1333" t="s">
        <v>3708</v>
      </c>
      <c r="E1333" t="s">
        <v>1</v>
      </c>
      <c r="F1333" s="1" t="e">
        <f t="shared" si="20"/>
        <v>#REF!</v>
      </c>
      <c r="EU1333" s="1">
        <v>0.28000000000000003</v>
      </c>
    </row>
    <row r="1334" spans="1:491" x14ac:dyDescent="0.3">
      <c r="A1334" s="207"/>
      <c r="B1334" s="206"/>
      <c r="C1334" t="s">
        <v>4464</v>
      </c>
      <c r="D1334" t="s">
        <v>3710</v>
      </c>
      <c r="E1334" t="s">
        <v>1</v>
      </c>
      <c r="F1334" s="1" t="e">
        <f t="shared" si="20"/>
        <v>#REF!</v>
      </c>
      <c r="EU1334" s="1">
        <v>0.28000000000000003</v>
      </c>
    </row>
    <row r="1335" spans="1:491" x14ac:dyDescent="0.3">
      <c r="A1335" s="207"/>
      <c r="B1335" s="206"/>
      <c r="C1335" t="s">
        <v>4465</v>
      </c>
      <c r="D1335" t="s">
        <v>3712</v>
      </c>
      <c r="E1335" t="s">
        <v>1</v>
      </c>
      <c r="F1335" s="1" t="e">
        <f t="shared" si="20"/>
        <v>#REF!</v>
      </c>
      <c r="EU1335" s="1">
        <v>0.28000000000000003</v>
      </c>
    </row>
    <row r="1336" spans="1:491" x14ac:dyDescent="0.3">
      <c r="A1336" s="207"/>
      <c r="B1336" s="206"/>
      <c r="C1336" t="s">
        <v>4466</v>
      </c>
      <c r="D1336" t="s">
        <v>3717</v>
      </c>
      <c r="E1336" t="s">
        <v>70</v>
      </c>
      <c r="F1336" s="1" t="e">
        <f t="shared" si="20"/>
        <v>#REF!</v>
      </c>
      <c r="QZ1336" s="1">
        <v>1</v>
      </c>
    </row>
    <row r="1337" spans="1:491" x14ac:dyDescent="0.3">
      <c r="A1337" s="207"/>
      <c r="B1337" s="206"/>
      <c r="C1337" t="s">
        <v>4467</v>
      </c>
      <c r="D1337" t="s">
        <v>3719</v>
      </c>
      <c r="E1337" t="s">
        <v>70</v>
      </c>
      <c r="F1337" s="1" t="e">
        <f t="shared" si="20"/>
        <v>#REF!</v>
      </c>
    </row>
    <row r="1338" spans="1:491" x14ac:dyDescent="0.3">
      <c r="A1338" s="207"/>
      <c r="B1338" s="206"/>
      <c r="C1338" t="s">
        <v>4468</v>
      </c>
      <c r="D1338" t="s">
        <v>3721</v>
      </c>
      <c r="E1338" t="s">
        <v>3722</v>
      </c>
      <c r="F1338" s="1" t="e">
        <f t="shared" si="20"/>
        <v>#REF!</v>
      </c>
      <c r="RW1338" s="1">
        <v>1</v>
      </c>
    </row>
    <row r="1339" spans="1:491" x14ac:dyDescent="0.3">
      <c r="A1339" s="207"/>
      <c r="B1339" s="206"/>
      <c r="C1339" t="s">
        <v>4469</v>
      </c>
      <c r="D1339" t="s">
        <v>3724</v>
      </c>
      <c r="E1339" t="s">
        <v>183</v>
      </c>
      <c r="F1339" s="1" t="e">
        <f t="shared" si="20"/>
        <v>#REF!</v>
      </c>
      <c r="ET1339" s="1">
        <v>1</v>
      </c>
    </row>
    <row r="1340" spans="1:491" x14ac:dyDescent="0.3">
      <c r="A1340" s="207"/>
      <c r="B1340" s="206"/>
      <c r="C1340" t="s">
        <v>4470</v>
      </c>
      <c r="D1340" t="s">
        <v>772</v>
      </c>
      <c r="E1340" t="s">
        <v>3158</v>
      </c>
      <c r="F1340" s="1" t="e">
        <f t="shared" si="20"/>
        <v>#REF!</v>
      </c>
    </row>
    <row r="1341" spans="1:491" x14ac:dyDescent="0.3">
      <c r="A1341" s="207"/>
      <c r="B1341" s="206"/>
      <c r="C1341" t="s">
        <v>4471</v>
      </c>
      <c r="D1341" t="s">
        <v>3708</v>
      </c>
      <c r="E1341" t="s">
        <v>1</v>
      </c>
      <c r="F1341" s="1" t="e">
        <f t="shared" si="20"/>
        <v>#REF!</v>
      </c>
      <c r="EU1341" s="1">
        <v>0.28000000000000003</v>
      </c>
    </row>
    <row r="1342" spans="1:491" x14ac:dyDescent="0.3">
      <c r="A1342" s="207"/>
      <c r="B1342" s="206"/>
      <c r="C1342" t="s">
        <v>4472</v>
      </c>
      <c r="D1342" t="s">
        <v>3710</v>
      </c>
      <c r="E1342" t="s">
        <v>1</v>
      </c>
      <c r="F1342" s="1" t="e">
        <f t="shared" si="20"/>
        <v>#REF!</v>
      </c>
      <c r="EU1342" s="1">
        <v>0.28000000000000003</v>
      </c>
    </row>
    <row r="1343" spans="1:491" x14ac:dyDescent="0.3">
      <c r="A1343" s="207"/>
      <c r="B1343" s="206"/>
      <c r="C1343" t="s">
        <v>4473</v>
      </c>
      <c r="D1343" t="s">
        <v>3712</v>
      </c>
      <c r="E1343" t="s">
        <v>1</v>
      </c>
      <c r="F1343" s="1" t="e">
        <f t="shared" si="20"/>
        <v>#REF!</v>
      </c>
      <c r="EU1343" s="1">
        <v>0.28000000000000003</v>
      </c>
    </row>
    <row r="1344" spans="1:491" x14ac:dyDescent="0.3">
      <c r="A1344" s="207"/>
      <c r="B1344" s="206" t="s">
        <v>4474</v>
      </c>
      <c r="C1344" t="s">
        <v>4475</v>
      </c>
      <c r="D1344" t="s">
        <v>4476</v>
      </c>
      <c r="E1344" t="s">
        <v>70</v>
      </c>
      <c r="F1344" s="1" t="e">
        <f t="shared" si="20"/>
        <v>#REF!</v>
      </c>
      <c r="RT1344" s="1">
        <v>1</v>
      </c>
    </row>
    <row r="1345" spans="1:637" x14ac:dyDescent="0.3">
      <c r="A1345" s="207"/>
      <c r="B1345" s="206"/>
      <c r="C1345" t="s">
        <v>4477</v>
      </c>
      <c r="D1345" s="76" t="s">
        <v>4478</v>
      </c>
      <c r="E1345" t="s">
        <v>70</v>
      </c>
      <c r="F1345" s="1" t="e">
        <f t="shared" si="20"/>
        <v>#REF!</v>
      </c>
    </row>
    <row r="1346" spans="1:637" x14ac:dyDescent="0.3">
      <c r="A1346" s="207"/>
      <c r="B1346" s="206"/>
      <c r="C1346" t="s">
        <v>4479</v>
      </c>
      <c r="D1346" s="76" t="s">
        <v>4480</v>
      </c>
      <c r="E1346" t="s">
        <v>70</v>
      </c>
      <c r="F1346" s="1" t="e">
        <f t="shared" si="20"/>
        <v>#REF!</v>
      </c>
    </row>
    <row r="1347" spans="1:637" x14ac:dyDescent="0.3">
      <c r="A1347" s="207"/>
      <c r="B1347" s="206"/>
      <c r="C1347" t="s">
        <v>4481</v>
      </c>
      <c r="D1347" s="76" t="s">
        <v>4482</v>
      </c>
      <c r="E1347" t="s">
        <v>70</v>
      </c>
      <c r="F1347" s="1" t="e">
        <f t="shared" si="20"/>
        <v>#REF!</v>
      </c>
    </row>
    <row r="1348" spans="1:637" x14ac:dyDescent="0.3">
      <c r="A1348" s="207"/>
      <c r="B1348" s="206"/>
      <c r="C1348" t="s">
        <v>4483</v>
      </c>
      <c r="D1348" s="76" t="s">
        <v>4484</v>
      </c>
      <c r="E1348" t="s">
        <v>70</v>
      </c>
      <c r="F1348" s="1" t="e">
        <f t="shared" si="20"/>
        <v>#REF!</v>
      </c>
    </row>
    <row r="1349" spans="1:637" x14ac:dyDescent="0.3">
      <c r="A1349" s="207"/>
      <c r="B1349" s="206"/>
      <c r="C1349" t="s">
        <v>4485</v>
      </c>
      <c r="D1349" s="76" t="s">
        <v>4486</v>
      </c>
      <c r="E1349" t="s">
        <v>3158</v>
      </c>
      <c r="F1349" s="1" t="e">
        <f t="shared" ref="F1349:F1412" si="21">SUMPRODUCT(G$4:ZY$4, G1349:ZY1349)</f>
        <v>#REF!</v>
      </c>
    </row>
    <row r="1350" spans="1:637" x14ac:dyDescent="0.3">
      <c r="A1350" s="207"/>
      <c r="B1350" s="206"/>
      <c r="C1350" t="s">
        <v>4487</v>
      </c>
      <c r="D1350" s="76" t="s">
        <v>4488</v>
      </c>
      <c r="E1350" t="s">
        <v>3158</v>
      </c>
      <c r="F1350" s="1" t="e">
        <f t="shared" si="21"/>
        <v>#REF!</v>
      </c>
    </row>
    <row r="1351" spans="1:637" x14ac:dyDescent="0.3">
      <c r="A1351" s="207"/>
      <c r="B1351" s="206"/>
      <c r="C1351" t="s">
        <v>4489</v>
      </c>
      <c r="D1351" s="79" t="s">
        <v>4490</v>
      </c>
      <c r="E1351" t="s">
        <v>70</v>
      </c>
      <c r="F1351" s="1" t="e">
        <f t="shared" si="21"/>
        <v>#REF!</v>
      </c>
      <c r="XM1351" s="1">
        <v>1</v>
      </c>
    </row>
    <row r="1352" spans="1:637" x14ac:dyDescent="0.3">
      <c r="A1352" s="207"/>
      <c r="B1352" s="206"/>
      <c r="C1352" t="s">
        <v>4491</v>
      </c>
      <c r="D1352" s="79" t="s">
        <v>4492</v>
      </c>
      <c r="E1352" t="s">
        <v>70</v>
      </c>
      <c r="F1352" s="1" t="e">
        <f t="shared" si="21"/>
        <v>#REF!</v>
      </c>
      <c r="XM1352" s="1">
        <v>1</v>
      </c>
    </row>
    <row r="1353" spans="1:637" x14ac:dyDescent="0.3">
      <c r="A1353" s="207"/>
      <c r="B1353" s="206"/>
      <c r="C1353" t="s">
        <v>4493</v>
      </c>
      <c r="D1353" s="76" t="s">
        <v>4494</v>
      </c>
      <c r="E1353" t="s">
        <v>70</v>
      </c>
      <c r="F1353" s="1" t="e">
        <f t="shared" si="21"/>
        <v>#REF!</v>
      </c>
    </row>
    <row r="1354" spans="1:637" x14ac:dyDescent="0.3">
      <c r="A1354" s="207"/>
      <c r="B1354" s="206"/>
      <c r="C1354" t="s">
        <v>4495</v>
      </c>
      <c r="D1354" t="s">
        <v>772</v>
      </c>
      <c r="E1354" t="s">
        <v>3158</v>
      </c>
      <c r="F1354" s="1" t="e">
        <f t="shared" si="21"/>
        <v>#REF!</v>
      </c>
    </row>
    <row r="1355" spans="1:637" x14ac:dyDescent="0.3">
      <c r="A1355" s="207"/>
      <c r="B1355" s="206" t="s">
        <v>4496</v>
      </c>
      <c r="C1355" t="s">
        <v>4497</v>
      </c>
      <c r="D1355" t="s">
        <v>4498</v>
      </c>
      <c r="E1355" t="s">
        <v>3722</v>
      </c>
      <c r="F1355" s="1" t="e">
        <f t="shared" si="21"/>
        <v>#REF!</v>
      </c>
    </row>
    <row r="1356" spans="1:637" x14ac:dyDescent="0.3">
      <c r="A1356" s="207"/>
      <c r="B1356" s="206"/>
      <c r="C1356" t="s">
        <v>4499</v>
      </c>
      <c r="D1356" t="s">
        <v>4500</v>
      </c>
      <c r="E1356" t="s">
        <v>183</v>
      </c>
      <c r="F1356" s="1" t="e">
        <f t="shared" si="21"/>
        <v>#REF!</v>
      </c>
    </row>
    <row r="1357" spans="1:637" x14ac:dyDescent="0.3">
      <c r="A1357" s="207"/>
      <c r="B1357" s="206"/>
      <c r="C1357" t="s">
        <v>4501</v>
      </c>
      <c r="D1357" t="s">
        <v>4502</v>
      </c>
      <c r="E1357" t="s">
        <v>183</v>
      </c>
      <c r="F1357" s="1" t="e">
        <f t="shared" si="21"/>
        <v>#REF!</v>
      </c>
    </row>
    <row r="1358" spans="1:637" x14ac:dyDescent="0.3">
      <c r="A1358" s="207"/>
      <c r="B1358" s="206" t="s">
        <v>4503</v>
      </c>
      <c r="C1358" t="s">
        <v>4504</v>
      </c>
      <c r="D1358" t="s">
        <v>4505</v>
      </c>
      <c r="E1358" t="s">
        <v>183</v>
      </c>
      <c r="F1358" s="1" t="e">
        <f t="shared" si="21"/>
        <v>#REF!</v>
      </c>
    </row>
    <row r="1359" spans="1:637" x14ac:dyDescent="0.3">
      <c r="A1359" s="207"/>
      <c r="B1359" s="206"/>
      <c r="C1359" t="s">
        <v>4506</v>
      </c>
      <c r="D1359" t="s">
        <v>4507</v>
      </c>
      <c r="E1359" t="s">
        <v>183</v>
      </c>
      <c r="F1359" s="1" t="e">
        <f t="shared" si="21"/>
        <v>#REF!</v>
      </c>
    </row>
    <row r="1360" spans="1:637" x14ac:dyDescent="0.3">
      <c r="A1360" s="207"/>
      <c r="B1360" s="206"/>
      <c r="C1360" t="s">
        <v>4508</v>
      </c>
      <c r="D1360" t="s">
        <v>4509</v>
      </c>
      <c r="E1360" t="s">
        <v>183</v>
      </c>
      <c r="F1360" s="1" t="e">
        <f t="shared" si="21"/>
        <v>#REF!</v>
      </c>
    </row>
    <row r="1361" spans="1:6" x14ac:dyDescent="0.3">
      <c r="A1361" s="207"/>
      <c r="B1361" s="206"/>
      <c r="C1361" t="s">
        <v>4510</v>
      </c>
      <c r="D1361" t="s">
        <v>4511</v>
      </c>
      <c r="E1361" t="s">
        <v>183</v>
      </c>
      <c r="F1361" s="1" t="e">
        <f t="shared" si="21"/>
        <v>#REF!</v>
      </c>
    </row>
    <row r="1362" spans="1:6" x14ac:dyDescent="0.3">
      <c r="A1362" s="207"/>
      <c r="B1362" s="206"/>
      <c r="C1362" t="s">
        <v>4512</v>
      </c>
      <c r="D1362" t="s">
        <v>4513</v>
      </c>
      <c r="E1362" t="s">
        <v>183</v>
      </c>
      <c r="F1362" s="1" t="e">
        <f t="shared" si="21"/>
        <v>#REF!</v>
      </c>
    </row>
    <row r="1363" spans="1:6" x14ac:dyDescent="0.3">
      <c r="A1363" s="207"/>
      <c r="B1363" s="206" t="s">
        <v>4514</v>
      </c>
      <c r="C1363" t="s">
        <v>4515</v>
      </c>
      <c r="D1363" t="s">
        <v>4516</v>
      </c>
      <c r="E1363" t="s">
        <v>183</v>
      </c>
      <c r="F1363" s="1" t="e">
        <f t="shared" si="21"/>
        <v>#REF!</v>
      </c>
    </row>
    <row r="1364" spans="1:6" x14ac:dyDescent="0.3">
      <c r="A1364" s="207"/>
      <c r="B1364" s="206"/>
      <c r="C1364" t="s">
        <v>4517</v>
      </c>
      <c r="D1364" t="s">
        <v>4518</v>
      </c>
      <c r="E1364" t="s">
        <v>183</v>
      </c>
      <c r="F1364" s="1" t="e">
        <f t="shared" si="21"/>
        <v>#REF!</v>
      </c>
    </row>
    <row r="1365" spans="1:6" x14ac:dyDescent="0.3">
      <c r="A1365" s="207"/>
      <c r="B1365" s="206"/>
      <c r="C1365" t="s">
        <v>4519</v>
      </c>
      <c r="D1365" t="s">
        <v>4520</v>
      </c>
      <c r="E1365" t="s">
        <v>1</v>
      </c>
      <c r="F1365" s="1" t="e">
        <f t="shared" si="21"/>
        <v>#REF!</v>
      </c>
    </row>
    <row r="1366" spans="1:6" x14ac:dyDescent="0.3">
      <c r="A1366" s="207"/>
      <c r="B1366" s="206"/>
      <c r="C1366" t="s">
        <v>4521</v>
      </c>
      <c r="D1366" t="s">
        <v>4522</v>
      </c>
      <c r="E1366" t="s">
        <v>2958</v>
      </c>
      <c r="F1366" s="1" t="e">
        <f t="shared" si="21"/>
        <v>#REF!</v>
      </c>
    </row>
    <row r="1367" spans="1:6" x14ac:dyDescent="0.3">
      <c r="A1367" s="207"/>
      <c r="B1367" s="206"/>
      <c r="C1367" t="s">
        <v>4523</v>
      </c>
      <c r="D1367" t="s">
        <v>4524</v>
      </c>
      <c r="E1367" t="s">
        <v>183</v>
      </c>
      <c r="F1367" s="1" t="e">
        <f t="shared" si="21"/>
        <v>#REF!</v>
      </c>
    </row>
    <row r="1368" spans="1:6" x14ac:dyDescent="0.3">
      <c r="A1368" s="207"/>
      <c r="B1368" s="206" t="s">
        <v>4525</v>
      </c>
      <c r="C1368" t="s">
        <v>4526</v>
      </c>
      <c r="D1368" t="s">
        <v>4527</v>
      </c>
      <c r="E1368" t="s">
        <v>183</v>
      </c>
      <c r="F1368" s="1" t="e">
        <f t="shared" si="21"/>
        <v>#REF!</v>
      </c>
    </row>
    <row r="1369" spans="1:6" x14ac:dyDescent="0.3">
      <c r="A1369" s="207"/>
      <c r="B1369" s="206"/>
      <c r="C1369" t="s">
        <v>4528</v>
      </c>
      <c r="D1369" t="s">
        <v>4529</v>
      </c>
      <c r="E1369" t="s">
        <v>183</v>
      </c>
      <c r="F1369" s="1" t="e">
        <f t="shared" si="21"/>
        <v>#REF!</v>
      </c>
    </row>
    <row r="1370" spans="1:6" x14ac:dyDescent="0.3">
      <c r="A1370" s="207"/>
      <c r="B1370" s="206"/>
      <c r="C1370" t="s">
        <v>4530</v>
      </c>
      <c r="D1370" t="s">
        <v>4531</v>
      </c>
      <c r="E1370" t="s">
        <v>3158</v>
      </c>
      <c r="F1370" s="1" t="e">
        <f t="shared" si="21"/>
        <v>#REF!</v>
      </c>
    </row>
    <row r="1371" spans="1:6" x14ac:dyDescent="0.3">
      <c r="A1371" s="207"/>
      <c r="B1371" s="206" t="s">
        <v>4532</v>
      </c>
      <c r="C1371" t="s">
        <v>4533</v>
      </c>
      <c r="D1371" t="s">
        <v>4534</v>
      </c>
      <c r="E1371" t="s">
        <v>183</v>
      </c>
      <c r="F1371" s="1" t="e">
        <f t="shared" si="21"/>
        <v>#REF!</v>
      </c>
    </row>
    <row r="1372" spans="1:6" x14ac:dyDescent="0.3">
      <c r="A1372" s="207"/>
      <c r="B1372" s="206"/>
      <c r="C1372" t="s">
        <v>4535</v>
      </c>
      <c r="D1372" t="s">
        <v>4536</v>
      </c>
      <c r="E1372" t="s">
        <v>183</v>
      </c>
      <c r="F1372" s="1" t="e">
        <f t="shared" si="21"/>
        <v>#REF!</v>
      </c>
    </row>
    <row r="1373" spans="1:6" x14ac:dyDescent="0.3">
      <c r="A1373" s="207"/>
      <c r="B1373" s="206" t="s">
        <v>4537</v>
      </c>
      <c r="C1373" t="s">
        <v>4538</v>
      </c>
      <c r="D1373" t="s">
        <v>4539</v>
      </c>
      <c r="E1373" t="s">
        <v>183</v>
      </c>
      <c r="F1373" s="1" t="e">
        <f t="shared" si="21"/>
        <v>#REF!</v>
      </c>
    </row>
    <row r="1374" spans="1:6" x14ac:dyDescent="0.3">
      <c r="A1374" s="207"/>
      <c r="B1374" s="206"/>
      <c r="C1374" t="s">
        <v>4540</v>
      </c>
      <c r="D1374" t="s">
        <v>4541</v>
      </c>
      <c r="E1374" t="s">
        <v>183</v>
      </c>
      <c r="F1374" s="1" t="e">
        <f t="shared" si="21"/>
        <v>#REF!</v>
      </c>
    </row>
    <row r="1375" spans="1:6" x14ac:dyDescent="0.3">
      <c r="A1375" s="207"/>
      <c r="B1375" s="206"/>
      <c r="C1375" t="s">
        <v>4542</v>
      </c>
      <c r="D1375" t="s">
        <v>4543</v>
      </c>
      <c r="E1375" t="s">
        <v>1</v>
      </c>
      <c r="F1375" s="1" t="e">
        <f t="shared" si="21"/>
        <v>#REF!</v>
      </c>
    </row>
    <row r="1376" spans="1:6" x14ac:dyDescent="0.3">
      <c r="A1376" s="207"/>
      <c r="B1376" s="206"/>
      <c r="C1376" t="s">
        <v>4544</v>
      </c>
      <c r="D1376" t="s">
        <v>4545</v>
      </c>
      <c r="E1376" t="s">
        <v>2958</v>
      </c>
      <c r="F1376" s="1" t="e">
        <f t="shared" si="21"/>
        <v>#REF!</v>
      </c>
    </row>
    <row r="1377" spans="1:472" x14ac:dyDescent="0.3">
      <c r="A1377" s="207"/>
      <c r="B1377" s="206" t="s">
        <v>4546</v>
      </c>
      <c r="C1377" t="s">
        <v>4547</v>
      </c>
      <c r="D1377" t="s">
        <v>4548</v>
      </c>
      <c r="E1377" t="s">
        <v>183</v>
      </c>
      <c r="F1377" s="1" t="e">
        <f t="shared" si="21"/>
        <v>#REF!</v>
      </c>
    </row>
    <row r="1378" spans="1:472" x14ac:dyDescent="0.3">
      <c r="A1378" s="207"/>
      <c r="B1378" s="206"/>
      <c r="C1378" t="s">
        <v>4549</v>
      </c>
      <c r="D1378" t="s">
        <v>4550</v>
      </c>
      <c r="E1378" t="s">
        <v>183</v>
      </c>
      <c r="F1378" s="1" t="e">
        <f t="shared" si="21"/>
        <v>#REF!</v>
      </c>
    </row>
    <row r="1379" spans="1:472" x14ac:dyDescent="0.3">
      <c r="A1379" s="207"/>
      <c r="B1379" s="206"/>
      <c r="C1379" t="s">
        <v>4551</v>
      </c>
      <c r="D1379" t="s">
        <v>4552</v>
      </c>
      <c r="E1379" t="s">
        <v>183</v>
      </c>
      <c r="F1379" s="1" t="e">
        <f t="shared" si="21"/>
        <v>#REF!</v>
      </c>
    </row>
    <row r="1380" spans="1:472" x14ac:dyDescent="0.3">
      <c r="A1380" s="207"/>
      <c r="B1380" s="206"/>
      <c r="C1380" t="s">
        <v>4553</v>
      </c>
      <c r="D1380" t="s">
        <v>4554</v>
      </c>
      <c r="E1380" t="s">
        <v>183</v>
      </c>
      <c r="F1380" s="1" t="e">
        <f t="shared" si="21"/>
        <v>#REF!</v>
      </c>
    </row>
    <row r="1381" spans="1:472" x14ac:dyDescent="0.3">
      <c r="A1381" s="207"/>
      <c r="B1381" s="206"/>
      <c r="C1381" t="s">
        <v>4555</v>
      </c>
      <c r="D1381" t="s">
        <v>4556</v>
      </c>
      <c r="E1381" t="s">
        <v>183</v>
      </c>
      <c r="F1381" s="1" t="e">
        <f t="shared" si="21"/>
        <v>#REF!</v>
      </c>
    </row>
    <row r="1382" spans="1:472" x14ac:dyDescent="0.3">
      <c r="A1382" s="207"/>
      <c r="B1382" s="206"/>
      <c r="C1382" t="s">
        <v>4557</v>
      </c>
      <c r="D1382" t="s">
        <v>4558</v>
      </c>
      <c r="E1382" t="s">
        <v>183</v>
      </c>
      <c r="F1382" s="1" t="e">
        <f t="shared" si="21"/>
        <v>#REF!</v>
      </c>
    </row>
    <row r="1383" spans="1:472" x14ac:dyDescent="0.3">
      <c r="A1383" s="207"/>
      <c r="B1383" s="206"/>
      <c r="C1383" t="s">
        <v>4559</v>
      </c>
      <c r="D1383" t="s">
        <v>772</v>
      </c>
      <c r="E1383" t="s">
        <v>183</v>
      </c>
      <c r="F1383" s="1" t="e">
        <f t="shared" si="21"/>
        <v>#REF!</v>
      </c>
    </row>
    <row r="1384" spans="1:472" x14ac:dyDescent="0.3">
      <c r="A1384" s="207"/>
      <c r="B1384" s="206" t="s">
        <v>4560</v>
      </c>
      <c r="C1384" t="s">
        <v>4561</v>
      </c>
      <c r="D1384" t="s">
        <v>4562</v>
      </c>
      <c r="E1384" t="s">
        <v>3158</v>
      </c>
      <c r="F1384" s="1" t="e">
        <f t="shared" si="21"/>
        <v>#REF!</v>
      </c>
    </row>
    <row r="1385" spans="1:472" x14ac:dyDescent="0.3">
      <c r="A1385" s="207"/>
      <c r="B1385" s="206"/>
      <c r="C1385" t="s">
        <v>4563</v>
      </c>
      <c r="D1385" t="s">
        <v>4564</v>
      </c>
      <c r="E1385" t="s">
        <v>3158</v>
      </c>
      <c r="F1385" s="1" t="e">
        <f t="shared" si="21"/>
        <v>#REF!</v>
      </c>
    </row>
    <row r="1386" spans="1:472" x14ac:dyDescent="0.3">
      <c r="A1386" s="207"/>
      <c r="B1386" s="206"/>
      <c r="C1386" t="s">
        <v>4565</v>
      </c>
      <c r="D1386" t="s">
        <v>4427</v>
      </c>
      <c r="E1386" t="s">
        <v>3158</v>
      </c>
      <c r="F1386" s="1" t="e">
        <f t="shared" si="21"/>
        <v>#REF!</v>
      </c>
    </row>
    <row r="1387" spans="1:472" x14ac:dyDescent="0.3">
      <c r="A1387" s="207"/>
      <c r="B1387" s="206"/>
      <c r="C1387" t="s">
        <v>4566</v>
      </c>
      <c r="D1387" t="s">
        <v>4427</v>
      </c>
      <c r="E1387" t="s">
        <v>3158</v>
      </c>
      <c r="F1387" s="1" t="e">
        <f t="shared" si="21"/>
        <v>#REF!</v>
      </c>
    </row>
    <row r="1388" spans="1:472" x14ac:dyDescent="0.3">
      <c r="A1388" s="207"/>
      <c r="B1388" s="206" t="s">
        <v>4567</v>
      </c>
      <c r="C1388" t="s">
        <v>4568</v>
      </c>
      <c r="D1388" t="s">
        <v>4569</v>
      </c>
      <c r="E1388" t="s">
        <v>183</v>
      </c>
      <c r="F1388" s="1" t="e">
        <f t="shared" si="21"/>
        <v>#REF!</v>
      </c>
    </row>
    <row r="1389" spans="1:472" x14ac:dyDescent="0.3">
      <c r="A1389" s="207"/>
      <c r="B1389" s="206"/>
      <c r="C1389" t="s">
        <v>4570</v>
      </c>
      <c r="D1389" t="s">
        <v>4571</v>
      </c>
      <c r="E1389" t="s">
        <v>183</v>
      </c>
      <c r="F1389" s="1" t="e">
        <f t="shared" si="21"/>
        <v>#REF!</v>
      </c>
    </row>
    <row r="1390" spans="1:472" x14ac:dyDescent="0.3">
      <c r="A1390" s="207"/>
      <c r="B1390" s="206"/>
      <c r="C1390" t="s">
        <v>4572</v>
      </c>
      <c r="D1390" t="s">
        <v>4573</v>
      </c>
      <c r="E1390" t="s">
        <v>183</v>
      </c>
      <c r="F1390" s="1" t="e">
        <f t="shared" si="21"/>
        <v>#REF!</v>
      </c>
    </row>
    <row r="1391" spans="1:472" x14ac:dyDescent="0.3">
      <c r="A1391" s="207"/>
      <c r="B1391" s="206"/>
      <c r="C1391" t="s">
        <v>4574</v>
      </c>
      <c r="D1391" t="s">
        <v>4575</v>
      </c>
      <c r="E1391" t="s">
        <v>183</v>
      </c>
      <c r="F1391" s="1" t="e">
        <f t="shared" si="21"/>
        <v>#REF!</v>
      </c>
    </row>
    <row r="1392" spans="1:472" x14ac:dyDescent="0.3">
      <c r="A1392" s="207"/>
      <c r="B1392" s="206"/>
      <c r="C1392" t="s">
        <v>4576</v>
      </c>
      <c r="D1392" t="s">
        <v>4577</v>
      </c>
      <c r="E1392" s="55" t="s">
        <v>70</v>
      </c>
      <c r="F1392" s="1" t="e">
        <f t="shared" si="21"/>
        <v>#REF!</v>
      </c>
      <c r="RD1392" s="1">
        <v>1</v>
      </c>
    </row>
    <row r="1393" spans="1:6" x14ac:dyDescent="0.3">
      <c r="A1393" s="207"/>
      <c r="B1393" s="206"/>
      <c r="C1393" t="s">
        <v>4578</v>
      </c>
      <c r="D1393" t="s">
        <v>4579</v>
      </c>
      <c r="E1393" t="s">
        <v>3158</v>
      </c>
      <c r="F1393" s="1" t="e">
        <f t="shared" si="21"/>
        <v>#REF!</v>
      </c>
    </row>
    <row r="1394" spans="1:6" x14ac:dyDescent="0.3">
      <c r="A1394" s="207"/>
      <c r="B1394" s="206"/>
      <c r="C1394" t="s">
        <v>4580</v>
      </c>
      <c r="D1394" t="s">
        <v>4581</v>
      </c>
      <c r="E1394" t="s">
        <v>183</v>
      </c>
      <c r="F1394" s="1" t="e">
        <f t="shared" si="21"/>
        <v>#REF!</v>
      </c>
    </row>
    <row r="1395" spans="1:6" x14ac:dyDescent="0.3">
      <c r="A1395" s="207"/>
      <c r="B1395" s="206"/>
      <c r="C1395" t="s">
        <v>4582</v>
      </c>
      <c r="D1395" t="s">
        <v>4583</v>
      </c>
      <c r="E1395" t="s">
        <v>183</v>
      </c>
      <c r="F1395" s="1" t="e">
        <f t="shared" si="21"/>
        <v>#REF!</v>
      </c>
    </row>
    <row r="1396" spans="1:6" x14ac:dyDescent="0.3">
      <c r="A1396" s="207"/>
      <c r="B1396" s="206"/>
      <c r="C1396" t="s">
        <v>4584</v>
      </c>
      <c r="D1396" t="s">
        <v>4585</v>
      </c>
      <c r="E1396" t="s">
        <v>183</v>
      </c>
      <c r="F1396" s="1" t="e">
        <f t="shared" si="21"/>
        <v>#REF!</v>
      </c>
    </row>
    <row r="1397" spans="1:6" x14ac:dyDescent="0.3">
      <c r="A1397" s="207"/>
      <c r="B1397" s="206"/>
      <c r="C1397" t="s">
        <v>4586</v>
      </c>
      <c r="D1397" t="s">
        <v>4587</v>
      </c>
      <c r="E1397" t="s">
        <v>3158</v>
      </c>
      <c r="F1397" s="1" t="e">
        <f t="shared" si="21"/>
        <v>#REF!</v>
      </c>
    </row>
    <row r="1398" spans="1:6" x14ac:dyDescent="0.3">
      <c r="A1398" s="207"/>
      <c r="B1398" s="206"/>
      <c r="C1398" t="s">
        <v>4588</v>
      </c>
      <c r="D1398" t="s">
        <v>4589</v>
      </c>
      <c r="E1398" t="s">
        <v>183</v>
      </c>
      <c r="F1398" s="1" t="e">
        <f t="shared" si="21"/>
        <v>#REF!</v>
      </c>
    </row>
    <row r="1399" spans="1:6" x14ac:dyDescent="0.3">
      <c r="A1399" s="207"/>
      <c r="B1399" s="206"/>
      <c r="C1399" t="s">
        <v>4590</v>
      </c>
      <c r="D1399" t="s">
        <v>4591</v>
      </c>
      <c r="E1399" t="s">
        <v>183</v>
      </c>
      <c r="F1399" s="1" t="e">
        <f t="shared" si="21"/>
        <v>#REF!</v>
      </c>
    </row>
    <row r="1400" spans="1:6" x14ac:dyDescent="0.3">
      <c r="A1400" s="207"/>
      <c r="B1400" s="206"/>
      <c r="C1400" t="s">
        <v>4592</v>
      </c>
      <c r="D1400" t="s">
        <v>4593</v>
      </c>
      <c r="E1400" t="s">
        <v>183</v>
      </c>
      <c r="F1400" s="1" t="e">
        <f t="shared" si="21"/>
        <v>#REF!</v>
      </c>
    </row>
    <row r="1401" spans="1:6" x14ac:dyDescent="0.3">
      <c r="A1401" s="207"/>
      <c r="B1401" s="206"/>
      <c r="C1401" t="s">
        <v>4594</v>
      </c>
      <c r="D1401" t="s">
        <v>4595</v>
      </c>
      <c r="E1401" t="s">
        <v>183</v>
      </c>
      <c r="F1401" s="1" t="e">
        <f t="shared" si="21"/>
        <v>#REF!</v>
      </c>
    </row>
    <row r="1402" spans="1:6" x14ac:dyDescent="0.3">
      <c r="A1402" s="207"/>
      <c r="B1402" s="206"/>
      <c r="C1402" t="s">
        <v>4596</v>
      </c>
      <c r="D1402" t="s">
        <v>4597</v>
      </c>
      <c r="E1402" t="s">
        <v>183</v>
      </c>
      <c r="F1402" s="1" t="e">
        <f t="shared" si="21"/>
        <v>#REF!</v>
      </c>
    </row>
    <row r="1403" spans="1:6" x14ac:dyDescent="0.3">
      <c r="A1403" s="207"/>
      <c r="B1403" s="206"/>
      <c r="C1403" t="s">
        <v>4598</v>
      </c>
      <c r="D1403" t="s">
        <v>4599</v>
      </c>
      <c r="E1403" t="s">
        <v>183</v>
      </c>
      <c r="F1403" s="1" t="e">
        <f t="shared" si="21"/>
        <v>#REF!</v>
      </c>
    </row>
    <row r="1404" spans="1:6" x14ac:dyDescent="0.3">
      <c r="A1404" s="207"/>
      <c r="B1404" s="206"/>
      <c r="C1404" t="s">
        <v>4600</v>
      </c>
      <c r="D1404" t="s">
        <v>4601</v>
      </c>
      <c r="E1404" t="s">
        <v>183</v>
      </c>
      <c r="F1404" s="1" t="e">
        <f t="shared" si="21"/>
        <v>#REF!</v>
      </c>
    </row>
    <row r="1405" spans="1:6" x14ac:dyDescent="0.3">
      <c r="A1405" s="207"/>
      <c r="B1405" s="206"/>
      <c r="C1405" t="s">
        <v>4602</v>
      </c>
      <c r="D1405" t="s">
        <v>4603</v>
      </c>
      <c r="E1405" t="s">
        <v>183</v>
      </c>
      <c r="F1405" s="1" t="e">
        <f t="shared" si="21"/>
        <v>#REF!</v>
      </c>
    </row>
    <row r="1406" spans="1:6" x14ac:dyDescent="0.3">
      <c r="A1406" s="207"/>
      <c r="B1406" s="206"/>
      <c r="C1406" t="s">
        <v>4604</v>
      </c>
      <c r="D1406" t="s">
        <v>4605</v>
      </c>
      <c r="E1406" t="s">
        <v>183</v>
      </c>
      <c r="F1406" s="1" t="e">
        <f t="shared" si="21"/>
        <v>#REF!</v>
      </c>
    </row>
    <row r="1407" spans="1:6" x14ac:dyDescent="0.3">
      <c r="A1407" s="207"/>
      <c r="B1407" s="206"/>
      <c r="C1407" t="s">
        <v>4606</v>
      </c>
      <c r="D1407" t="s">
        <v>4607</v>
      </c>
      <c r="E1407" t="s">
        <v>183</v>
      </c>
      <c r="F1407" s="1" t="e">
        <f t="shared" si="21"/>
        <v>#REF!</v>
      </c>
    </row>
    <row r="1408" spans="1:6" x14ac:dyDescent="0.3">
      <c r="A1408" s="207"/>
      <c r="B1408" s="206"/>
      <c r="C1408" t="s">
        <v>4608</v>
      </c>
      <c r="D1408" t="s">
        <v>4609</v>
      </c>
      <c r="E1408" t="s">
        <v>183</v>
      </c>
      <c r="F1408" s="1" t="e">
        <f t="shared" si="21"/>
        <v>#REF!</v>
      </c>
    </row>
    <row r="1409" spans="1:6" x14ac:dyDescent="0.3">
      <c r="A1409" s="207"/>
      <c r="B1409" s="206"/>
      <c r="C1409" t="s">
        <v>4610</v>
      </c>
      <c r="D1409" t="s">
        <v>4611</v>
      </c>
      <c r="E1409" t="s">
        <v>183</v>
      </c>
      <c r="F1409" s="1" t="e">
        <f t="shared" si="21"/>
        <v>#REF!</v>
      </c>
    </row>
    <row r="1410" spans="1:6" x14ac:dyDescent="0.3">
      <c r="A1410" s="207"/>
      <c r="B1410" s="206"/>
      <c r="C1410" t="s">
        <v>4612</v>
      </c>
      <c r="D1410" t="s">
        <v>4613</v>
      </c>
      <c r="E1410" t="s">
        <v>183</v>
      </c>
      <c r="F1410" s="1" t="e">
        <f t="shared" si="21"/>
        <v>#REF!</v>
      </c>
    </row>
    <row r="1411" spans="1:6" x14ac:dyDescent="0.3">
      <c r="A1411" s="207"/>
      <c r="B1411" s="206"/>
      <c r="C1411" t="s">
        <v>4614</v>
      </c>
      <c r="D1411" t="s">
        <v>4615</v>
      </c>
      <c r="E1411" t="s">
        <v>183</v>
      </c>
      <c r="F1411" s="1" t="e">
        <f t="shared" si="21"/>
        <v>#REF!</v>
      </c>
    </row>
    <row r="1412" spans="1:6" x14ac:dyDescent="0.3">
      <c r="A1412" s="207"/>
      <c r="B1412" s="206"/>
      <c r="C1412" t="s">
        <v>4616</v>
      </c>
      <c r="D1412" t="s">
        <v>4617</v>
      </c>
      <c r="E1412" t="s">
        <v>183</v>
      </c>
      <c r="F1412" s="1" t="e">
        <f t="shared" si="21"/>
        <v>#REF!</v>
      </c>
    </row>
    <row r="1413" spans="1:6" x14ac:dyDescent="0.3">
      <c r="A1413" s="207"/>
      <c r="B1413" s="206"/>
      <c r="C1413" t="s">
        <v>4618</v>
      </c>
      <c r="D1413" t="s">
        <v>4619</v>
      </c>
      <c r="E1413" t="s">
        <v>183</v>
      </c>
      <c r="F1413" s="1" t="e">
        <f t="shared" ref="F1413:F1476" si="22">SUMPRODUCT(G$4:ZY$4, G1413:ZY1413)</f>
        <v>#REF!</v>
      </c>
    </row>
    <row r="1414" spans="1:6" x14ac:dyDescent="0.3">
      <c r="A1414" s="207"/>
      <c r="B1414" s="206"/>
      <c r="C1414" t="s">
        <v>4620</v>
      </c>
      <c r="D1414" t="s">
        <v>4621</v>
      </c>
      <c r="E1414" t="s">
        <v>183</v>
      </c>
      <c r="F1414" s="1" t="e">
        <f t="shared" si="22"/>
        <v>#REF!</v>
      </c>
    </row>
    <row r="1415" spans="1:6" x14ac:dyDescent="0.3">
      <c r="A1415" s="207"/>
      <c r="B1415" s="206"/>
      <c r="C1415" t="s">
        <v>4622</v>
      </c>
      <c r="D1415" t="s">
        <v>4623</v>
      </c>
      <c r="E1415" t="s">
        <v>183</v>
      </c>
      <c r="F1415" s="1" t="e">
        <f t="shared" si="22"/>
        <v>#REF!</v>
      </c>
    </row>
    <row r="1416" spans="1:6" x14ac:dyDescent="0.3">
      <c r="A1416" s="207"/>
      <c r="B1416" s="206"/>
      <c r="C1416" t="s">
        <v>4624</v>
      </c>
      <c r="D1416" t="s">
        <v>4625</v>
      </c>
      <c r="E1416" t="s">
        <v>3158</v>
      </c>
      <c r="F1416" s="1" t="e">
        <f t="shared" si="22"/>
        <v>#REF!</v>
      </c>
    </row>
    <row r="1417" spans="1:6" x14ac:dyDescent="0.3">
      <c r="A1417" s="207"/>
      <c r="B1417" s="206"/>
      <c r="C1417" t="s">
        <v>4626</v>
      </c>
      <c r="D1417" t="s">
        <v>4627</v>
      </c>
      <c r="E1417" t="s">
        <v>3158</v>
      </c>
      <c r="F1417" s="1" t="e">
        <f t="shared" si="22"/>
        <v>#REF!</v>
      </c>
    </row>
    <row r="1418" spans="1:6" x14ac:dyDescent="0.3">
      <c r="A1418" s="207"/>
      <c r="B1418" s="206"/>
      <c r="C1418" t="s">
        <v>4628</v>
      </c>
      <c r="D1418" t="s">
        <v>4629</v>
      </c>
      <c r="E1418" t="s">
        <v>3158</v>
      </c>
      <c r="F1418" s="1" t="e">
        <f t="shared" si="22"/>
        <v>#REF!</v>
      </c>
    </row>
    <row r="1419" spans="1:6" x14ac:dyDescent="0.3">
      <c r="A1419" s="207"/>
      <c r="B1419" s="206"/>
      <c r="C1419" t="s">
        <v>4630</v>
      </c>
      <c r="D1419" t="s">
        <v>4427</v>
      </c>
      <c r="E1419" t="s">
        <v>3158</v>
      </c>
      <c r="F1419" s="1" t="e">
        <f t="shared" si="22"/>
        <v>#REF!</v>
      </c>
    </row>
    <row r="1420" spans="1:6" x14ac:dyDescent="0.3">
      <c r="A1420" s="207"/>
      <c r="B1420" s="206"/>
      <c r="C1420" t="s">
        <v>4631</v>
      </c>
      <c r="D1420" t="s">
        <v>4632</v>
      </c>
      <c r="E1420" t="s">
        <v>183</v>
      </c>
      <c r="F1420" s="1" t="e">
        <f t="shared" si="22"/>
        <v>#REF!</v>
      </c>
    </row>
    <row r="1421" spans="1:6" x14ac:dyDescent="0.3">
      <c r="A1421" s="207"/>
      <c r="B1421" s="206"/>
      <c r="C1421" t="s">
        <v>4633</v>
      </c>
      <c r="D1421" t="s">
        <v>4634</v>
      </c>
      <c r="E1421" t="s">
        <v>183</v>
      </c>
      <c r="F1421" s="1" t="e">
        <f t="shared" si="22"/>
        <v>#REF!</v>
      </c>
    </row>
    <row r="1422" spans="1:6" x14ac:dyDescent="0.3">
      <c r="A1422" s="207"/>
      <c r="B1422" s="206"/>
      <c r="C1422" t="s">
        <v>4635</v>
      </c>
      <c r="D1422" t="s">
        <v>4636</v>
      </c>
      <c r="E1422" t="s">
        <v>183</v>
      </c>
      <c r="F1422" s="1" t="e">
        <f t="shared" si="22"/>
        <v>#REF!</v>
      </c>
    </row>
    <row r="1423" spans="1:6" x14ac:dyDescent="0.3">
      <c r="A1423" s="207"/>
      <c r="B1423" s="206"/>
      <c r="C1423" t="s">
        <v>4637</v>
      </c>
      <c r="D1423" t="s">
        <v>4638</v>
      </c>
      <c r="E1423" t="s">
        <v>183</v>
      </c>
      <c r="F1423" s="1" t="e">
        <f t="shared" si="22"/>
        <v>#REF!</v>
      </c>
    </row>
    <row r="1424" spans="1:6" x14ac:dyDescent="0.3">
      <c r="A1424" s="207"/>
      <c r="B1424" s="206"/>
      <c r="C1424" t="s">
        <v>4639</v>
      </c>
      <c r="D1424" t="s">
        <v>4640</v>
      </c>
      <c r="E1424" t="s">
        <v>183</v>
      </c>
      <c r="F1424" s="1" t="e">
        <f t="shared" si="22"/>
        <v>#REF!</v>
      </c>
    </row>
    <row r="1425" spans="1:641" x14ac:dyDescent="0.3">
      <c r="A1425" s="207"/>
      <c r="B1425" s="206"/>
      <c r="C1425" t="s">
        <v>4641</v>
      </c>
      <c r="D1425" t="s">
        <v>4642</v>
      </c>
      <c r="E1425" t="s">
        <v>183</v>
      </c>
      <c r="F1425" s="1" t="e">
        <f t="shared" si="22"/>
        <v>#REF!</v>
      </c>
    </row>
    <row r="1426" spans="1:641" x14ac:dyDescent="0.3">
      <c r="A1426" s="207"/>
      <c r="B1426" s="206"/>
      <c r="C1426" t="s">
        <v>4643</v>
      </c>
      <c r="D1426" t="s">
        <v>4644</v>
      </c>
      <c r="E1426" t="s">
        <v>3158</v>
      </c>
      <c r="F1426" s="1" t="e">
        <f t="shared" si="22"/>
        <v>#REF!</v>
      </c>
    </row>
    <row r="1427" spans="1:641" x14ac:dyDescent="0.3">
      <c r="A1427" s="207"/>
      <c r="B1427" s="206"/>
      <c r="C1427" t="s">
        <v>4645</v>
      </c>
      <c r="D1427" t="s">
        <v>4646</v>
      </c>
      <c r="E1427" t="s">
        <v>3158</v>
      </c>
      <c r="F1427" s="1" t="e">
        <f t="shared" si="22"/>
        <v>#REF!</v>
      </c>
    </row>
    <row r="1428" spans="1:641" x14ac:dyDescent="0.3">
      <c r="A1428" s="207"/>
      <c r="B1428" s="206"/>
      <c r="C1428" t="s">
        <v>4647</v>
      </c>
      <c r="D1428" t="s">
        <v>4648</v>
      </c>
      <c r="E1428" t="s">
        <v>3158</v>
      </c>
      <c r="F1428" s="1" t="e">
        <f t="shared" si="22"/>
        <v>#REF!</v>
      </c>
    </row>
    <row r="1429" spans="1:641" x14ac:dyDescent="0.3">
      <c r="A1429" s="207"/>
      <c r="B1429" s="206"/>
      <c r="C1429" t="s">
        <v>4649</v>
      </c>
      <c r="D1429" t="s">
        <v>4650</v>
      </c>
      <c r="E1429" t="s">
        <v>3158</v>
      </c>
      <c r="F1429" s="1" t="e">
        <f t="shared" si="22"/>
        <v>#REF!</v>
      </c>
    </row>
    <row r="1430" spans="1:641" x14ac:dyDescent="0.3">
      <c r="A1430" s="207"/>
      <c r="B1430" s="206"/>
      <c r="C1430" t="s">
        <v>4651</v>
      </c>
      <c r="D1430" t="s">
        <v>4652</v>
      </c>
      <c r="E1430" t="s">
        <v>3158</v>
      </c>
      <c r="F1430" s="1" t="e">
        <f t="shared" si="22"/>
        <v>#REF!</v>
      </c>
    </row>
    <row r="1431" spans="1:641" x14ac:dyDescent="0.3">
      <c r="A1431" s="207"/>
      <c r="B1431" s="206"/>
      <c r="C1431" t="s">
        <v>4653</v>
      </c>
      <c r="D1431" t="s">
        <v>4654</v>
      </c>
      <c r="E1431" t="s">
        <v>183</v>
      </c>
      <c r="F1431" s="1" t="e">
        <f t="shared" si="22"/>
        <v>#REF!</v>
      </c>
    </row>
    <row r="1432" spans="1:641" x14ac:dyDescent="0.3">
      <c r="A1432" s="207" t="s">
        <v>4655</v>
      </c>
      <c r="B1432" s="17" t="s">
        <v>4656</v>
      </c>
      <c r="C1432" t="s">
        <v>4657</v>
      </c>
      <c r="D1432" t="s">
        <v>4656</v>
      </c>
      <c r="E1432" t="s">
        <v>3158</v>
      </c>
      <c r="F1432" s="1" t="e">
        <f t="shared" si="22"/>
        <v>#REF!</v>
      </c>
      <c r="XO1432" s="1">
        <v>1</v>
      </c>
    </row>
    <row r="1433" spans="1:641" x14ac:dyDescent="0.3">
      <c r="A1433" s="207"/>
      <c r="B1433" s="17" t="s">
        <v>4658</v>
      </c>
      <c r="C1433" t="s">
        <v>4659</v>
      </c>
      <c r="D1433" t="s">
        <v>4658</v>
      </c>
      <c r="E1433" t="s">
        <v>3158</v>
      </c>
      <c r="F1433" s="1" t="e">
        <f t="shared" si="22"/>
        <v>#REF!</v>
      </c>
    </row>
    <row r="1434" spans="1:641" x14ac:dyDescent="0.3">
      <c r="A1434" s="207"/>
      <c r="B1434" s="17" t="s">
        <v>4660</v>
      </c>
      <c r="C1434" t="s">
        <v>4661</v>
      </c>
      <c r="D1434" t="s">
        <v>4660</v>
      </c>
      <c r="E1434" t="s">
        <v>3158</v>
      </c>
      <c r="F1434" s="1" t="e">
        <f t="shared" si="22"/>
        <v>#REF!</v>
      </c>
      <c r="XO1434" s="1">
        <v>1</v>
      </c>
    </row>
    <row r="1435" spans="1:641" x14ac:dyDescent="0.3">
      <c r="A1435" s="207"/>
      <c r="B1435" s="17" t="s">
        <v>4662</v>
      </c>
      <c r="C1435" t="s">
        <v>4663</v>
      </c>
      <c r="D1435" t="s">
        <v>4662</v>
      </c>
      <c r="E1435" t="s">
        <v>3158</v>
      </c>
      <c r="F1435" s="1" t="e">
        <f t="shared" si="22"/>
        <v>#REF!</v>
      </c>
      <c r="XO1435" s="1">
        <v>1</v>
      </c>
    </row>
    <row r="1436" spans="1:641" x14ac:dyDescent="0.3">
      <c r="A1436" s="207"/>
      <c r="B1436" s="17" t="s">
        <v>4664</v>
      </c>
      <c r="C1436" t="s">
        <v>4665</v>
      </c>
      <c r="D1436" t="s">
        <v>4664</v>
      </c>
      <c r="E1436" t="s">
        <v>3158</v>
      </c>
      <c r="F1436" s="1" t="e">
        <f t="shared" si="22"/>
        <v>#REF!</v>
      </c>
      <c r="XO1436" s="1">
        <v>1</v>
      </c>
    </row>
    <row r="1437" spans="1:641" x14ac:dyDescent="0.3">
      <c r="A1437" s="207"/>
      <c r="B1437" s="17" t="s">
        <v>4666</v>
      </c>
      <c r="C1437" t="s">
        <v>4667</v>
      </c>
      <c r="D1437" t="s">
        <v>4666</v>
      </c>
      <c r="E1437" t="s">
        <v>3158</v>
      </c>
      <c r="F1437" s="1" t="e">
        <f t="shared" si="22"/>
        <v>#REF!</v>
      </c>
      <c r="XO1437" s="1">
        <v>1</v>
      </c>
    </row>
    <row r="1438" spans="1:641" ht="45.1" x14ac:dyDescent="0.3">
      <c r="A1438" s="207"/>
      <c r="B1438" s="17" t="s">
        <v>4668</v>
      </c>
      <c r="C1438" t="s">
        <v>4669</v>
      </c>
      <c r="D1438" t="s">
        <v>4668</v>
      </c>
      <c r="E1438" t="s">
        <v>3158</v>
      </c>
      <c r="F1438" s="1" t="e">
        <f t="shared" si="22"/>
        <v>#REF!</v>
      </c>
      <c r="XQ1438" s="1">
        <v>1</v>
      </c>
    </row>
    <row r="1439" spans="1:641" x14ac:dyDescent="0.3">
      <c r="A1439" s="207"/>
      <c r="B1439" s="17" t="s">
        <v>772</v>
      </c>
      <c r="C1439" t="s">
        <v>4670</v>
      </c>
      <c r="D1439" t="s">
        <v>772</v>
      </c>
      <c r="E1439" t="s">
        <v>3158</v>
      </c>
      <c r="F1439" s="1" t="e">
        <f t="shared" si="22"/>
        <v>#REF!</v>
      </c>
      <c r="XO1439" s="1">
        <v>1</v>
      </c>
    </row>
    <row r="1440" spans="1:641" x14ac:dyDescent="0.3">
      <c r="A1440" s="207" t="s">
        <v>4671</v>
      </c>
      <c r="B1440" s="206" t="s">
        <v>4672</v>
      </c>
      <c r="C1440" t="s">
        <v>4673</v>
      </c>
      <c r="D1440" t="s">
        <v>4674</v>
      </c>
      <c r="E1440" t="s">
        <v>1</v>
      </c>
      <c r="F1440" s="1" t="e">
        <f t="shared" si="22"/>
        <v>#REF!</v>
      </c>
      <c r="DN1440" s="1">
        <v>1</v>
      </c>
    </row>
    <row r="1441" spans="1:645" x14ac:dyDescent="0.3">
      <c r="A1441" s="207"/>
      <c r="B1441" s="206"/>
      <c r="C1441" t="s">
        <v>4675</v>
      </c>
      <c r="D1441" t="s">
        <v>4676</v>
      </c>
      <c r="E1441" t="s">
        <v>1</v>
      </c>
      <c r="F1441" s="1" t="e">
        <f t="shared" si="22"/>
        <v>#REF!</v>
      </c>
      <c r="XU1441" s="1">
        <v>1</v>
      </c>
    </row>
    <row r="1442" spans="1:645" x14ac:dyDescent="0.3">
      <c r="A1442" s="207"/>
      <c r="B1442" s="206"/>
      <c r="C1442" t="s">
        <v>4677</v>
      </c>
      <c r="D1442" t="s">
        <v>4678</v>
      </c>
      <c r="E1442" t="s">
        <v>1</v>
      </c>
      <c r="F1442" s="1" t="e">
        <f t="shared" si="22"/>
        <v>#REF!</v>
      </c>
    </row>
    <row r="1443" spans="1:645" x14ac:dyDescent="0.3">
      <c r="A1443" s="207"/>
      <c r="B1443" s="206"/>
      <c r="C1443" t="s">
        <v>4679</v>
      </c>
      <c r="D1443" t="s">
        <v>4680</v>
      </c>
      <c r="E1443" t="s">
        <v>1</v>
      </c>
      <c r="F1443" s="1" t="e">
        <f t="shared" si="22"/>
        <v>#REF!</v>
      </c>
      <c r="XS1443" s="1">
        <v>1</v>
      </c>
    </row>
    <row r="1444" spans="1:645" x14ac:dyDescent="0.3">
      <c r="A1444" s="207"/>
      <c r="B1444" s="206"/>
      <c r="C1444" t="s">
        <v>4681</v>
      </c>
      <c r="D1444" t="s">
        <v>4682</v>
      </c>
      <c r="E1444" t="s">
        <v>1</v>
      </c>
      <c r="F1444" s="1" t="e">
        <f t="shared" si="22"/>
        <v>#REF!</v>
      </c>
      <c r="DX1444" s="1">
        <v>1</v>
      </c>
    </row>
    <row r="1445" spans="1:645" x14ac:dyDescent="0.3">
      <c r="A1445" s="207"/>
      <c r="B1445" s="206"/>
      <c r="C1445" t="s">
        <v>4683</v>
      </c>
      <c r="D1445" s="3" t="s">
        <v>4684</v>
      </c>
      <c r="E1445" t="s">
        <v>1</v>
      </c>
      <c r="F1445" s="1" t="e">
        <f t="shared" si="22"/>
        <v>#REF!</v>
      </c>
      <c r="XS1445" s="1">
        <v>1</v>
      </c>
      <c r="XT1445" s="1">
        <v>1</v>
      </c>
    </row>
    <row r="1446" spans="1:645" x14ac:dyDescent="0.3">
      <c r="A1446" s="207"/>
      <c r="B1446" s="206"/>
      <c r="C1446" t="s">
        <v>4685</v>
      </c>
      <c r="D1446" s="3" t="s">
        <v>4686</v>
      </c>
      <c r="E1446" t="s">
        <v>1</v>
      </c>
      <c r="F1446" s="1" t="e">
        <f t="shared" si="22"/>
        <v>#REF!</v>
      </c>
      <c r="DV1446" s="1">
        <v>1</v>
      </c>
    </row>
    <row r="1447" spans="1:645" x14ac:dyDescent="0.3">
      <c r="A1447" s="207"/>
      <c r="B1447" s="206"/>
      <c r="C1447" t="s">
        <v>4687</v>
      </c>
      <c r="D1447" t="s">
        <v>4688</v>
      </c>
      <c r="E1447" t="s">
        <v>1</v>
      </c>
      <c r="F1447" s="1" t="e">
        <f t="shared" si="22"/>
        <v>#REF!</v>
      </c>
    </row>
    <row r="1448" spans="1:645" x14ac:dyDescent="0.3">
      <c r="A1448" s="207"/>
      <c r="B1448" s="206"/>
      <c r="C1448" t="s">
        <v>4689</v>
      </c>
      <c r="D1448" t="s">
        <v>4690</v>
      </c>
      <c r="E1448" t="s">
        <v>1</v>
      </c>
      <c r="F1448" s="1" t="e">
        <f t="shared" si="22"/>
        <v>#REF!</v>
      </c>
      <c r="DV1448" s="1">
        <v>1</v>
      </c>
    </row>
    <row r="1449" spans="1:645" x14ac:dyDescent="0.3">
      <c r="A1449" s="207"/>
      <c r="B1449" s="206"/>
      <c r="C1449" t="s">
        <v>4691</v>
      </c>
      <c r="D1449" t="s">
        <v>4692</v>
      </c>
      <c r="E1449" t="s">
        <v>1</v>
      </c>
      <c r="F1449" s="1" t="e">
        <f t="shared" si="22"/>
        <v>#REF!</v>
      </c>
      <c r="DM1449" s="1">
        <v>1</v>
      </c>
    </row>
    <row r="1450" spans="1:645" x14ac:dyDescent="0.3">
      <c r="A1450" s="207"/>
      <c r="B1450" s="206"/>
      <c r="C1450" t="s">
        <v>4693</v>
      </c>
      <c r="D1450" t="s">
        <v>339</v>
      </c>
      <c r="E1450" t="s">
        <v>3158</v>
      </c>
      <c r="F1450" s="1" t="e">
        <f t="shared" si="22"/>
        <v>#REF!</v>
      </c>
      <c r="DR1450" s="1">
        <v>7.8739999999999995E-5</v>
      </c>
    </row>
    <row r="1451" spans="1:645" x14ac:dyDescent="0.3">
      <c r="A1451" s="207"/>
      <c r="B1451" s="206"/>
      <c r="C1451" t="s">
        <v>4694</v>
      </c>
      <c r="D1451" t="s">
        <v>4695</v>
      </c>
      <c r="E1451" t="s">
        <v>1</v>
      </c>
      <c r="F1451" s="1" t="e">
        <f t="shared" si="22"/>
        <v>#REF!</v>
      </c>
    </row>
    <row r="1452" spans="1:645" x14ac:dyDescent="0.3">
      <c r="A1452" s="207"/>
      <c r="B1452" s="206"/>
      <c r="C1452" t="s">
        <v>4696</v>
      </c>
      <c r="D1452" t="s">
        <v>772</v>
      </c>
      <c r="E1452" t="s">
        <v>1</v>
      </c>
      <c r="F1452" s="1" t="e">
        <f t="shared" si="22"/>
        <v>#REF!</v>
      </c>
    </row>
    <row r="1453" spans="1:645" x14ac:dyDescent="0.3">
      <c r="A1453" s="207" t="s">
        <v>4697</v>
      </c>
      <c r="B1453" s="206" t="s">
        <v>4698</v>
      </c>
      <c r="C1453" t="s">
        <v>4699</v>
      </c>
      <c r="D1453" t="s">
        <v>4698</v>
      </c>
      <c r="E1453" t="s">
        <v>3158</v>
      </c>
      <c r="F1453" s="1" t="e">
        <f t="shared" si="22"/>
        <v>#REF!</v>
      </c>
    </row>
    <row r="1454" spans="1:645" x14ac:dyDescent="0.3">
      <c r="A1454" s="207"/>
      <c r="B1454" s="206"/>
      <c r="C1454" t="s">
        <v>4700</v>
      </c>
      <c r="D1454" t="s">
        <v>4701</v>
      </c>
      <c r="E1454" t="s">
        <v>183</v>
      </c>
      <c r="F1454" s="1" t="e">
        <f t="shared" si="22"/>
        <v>#REF!</v>
      </c>
      <c r="SF1454" s="1">
        <v>1</v>
      </c>
    </row>
    <row r="1455" spans="1:645" x14ac:dyDescent="0.3">
      <c r="A1455" s="207"/>
      <c r="B1455" s="206"/>
      <c r="C1455" t="s">
        <v>4702</v>
      </c>
      <c r="D1455" t="s">
        <v>4703</v>
      </c>
      <c r="E1455" t="s">
        <v>3158</v>
      </c>
      <c r="F1455" s="1" t="e">
        <f t="shared" si="22"/>
        <v>#REF!</v>
      </c>
    </row>
    <row r="1456" spans="1:645" x14ac:dyDescent="0.3">
      <c r="A1456" s="207"/>
      <c r="B1456" s="206"/>
      <c r="C1456" t="s">
        <v>4704</v>
      </c>
      <c r="D1456" t="s">
        <v>4705</v>
      </c>
      <c r="E1456" t="s">
        <v>3158</v>
      </c>
      <c r="F1456" s="1" t="e">
        <f t="shared" si="22"/>
        <v>#REF!</v>
      </c>
    </row>
    <row r="1457" spans="1:468" x14ac:dyDescent="0.3">
      <c r="A1457" s="207"/>
      <c r="B1457" s="206"/>
      <c r="C1457" t="s">
        <v>4706</v>
      </c>
      <c r="D1457" t="s">
        <v>4707</v>
      </c>
      <c r="E1457" t="s">
        <v>2958</v>
      </c>
      <c r="F1457" s="1" t="e">
        <f t="shared" si="22"/>
        <v>#REF!</v>
      </c>
    </row>
    <row r="1458" spans="1:468" s="66" customFormat="1" x14ac:dyDescent="0.3">
      <c r="A1458" s="207"/>
      <c r="B1458" s="206"/>
      <c r="C1458" s="65" t="s">
        <v>7148</v>
      </c>
      <c r="D1458" s="65" t="s">
        <v>7149</v>
      </c>
      <c r="E1458" s="65" t="s">
        <v>4441</v>
      </c>
      <c r="F1458" s="66" t="e">
        <f t="shared" si="22"/>
        <v>#REF!</v>
      </c>
    </row>
    <row r="1459" spans="1:468" x14ac:dyDescent="0.3">
      <c r="A1459" s="207"/>
      <c r="B1459" s="206"/>
      <c r="C1459" t="s">
        <v>4708</v>
      </c>
      <c r="D1459" t="s">
        <v>4709</v>
      </c>
      <c r="E1459" t="s">
        <v>1</v>
      </c>
      <c r="F1459" s="1" t="e">
        <f t="shared" si="22"/>
        <v>#REF!</v>
      </c>
    </row>
    <row r="1460" spans="1:468" x14ac:dyDescent="0.3">
      <c r="A1460" s="207"/>
      <c r="B1460" s="206"/>
      <c r="C1460" t="s">
        <v>4710</v>
      </c>
      <c r="D1460" t="s">
        <v>4711</v>
      </c>
      <c r="E1460" t="s">
        <v>4441</v>
      </c>
      <c r="F1460" s="1" t="e">
        <f t="shared" si="22"/>
        <v>#REF!</v>
      </c>
    </row>
    <row r="1461" spans="1:468" x14ac:dyDescent="0.3">
      <c r="A1461" s="41" t="s">
        <v>4712</v>
      </c>
      <c r="B1461" s="206" t="s">
        <v>4713</v>
      </c>
      <c r="C1461" t="s">
        <v>4714</v>
      </c>
      <c r="D1461" t="s">
        <v>48</v>
      </c>
      <c r="E1461" t="s">
        <v>3158</v>
      </c>
      <c r="F1461" s="1" t="e">
        <f t="shared" si="22"/>
        <v>#REF!</v>
      </c>
    </row>
    <row r="1462" spans="1:468" x14ac:dyDescent="0.3">
      <c r="A1462" s="209" t="s">
        <v>4712</v>
      </c>
      <c r="B1462" s="206"/>
      <c r="C1462" t="s">
        <v>4715</v>
      </c>
      <c r="D1462" t="s">
        <v>4716</v>
      </c>
      <c r="E1462" t="s">
        <v>3158</v>
      </c>
      <c r="F1462" s="1" t="e">
        <f t="shared" si="22"/>
        <v>#REF!</v>
      </c>
    </row>
    <row r="1463" spans="1:468" x14ac:dyDescent="0.3">
      <c r="A1463" s="210"/>
      <c r="B1463" s="206"/>
      <c r="C1463" t="s">
        <v>4717</v>
      </c>
      <c r="D1463" t="s">
        <v>718</v>
      </c>
      <c r="E1463" t="s">
        <v>3158</v>
      </c>
      <c r="F1463" s="1" t="e">
        <f t="shared" si="22"/>
        <v>#REF!</v>
      </c>
    </row>
    <row r="1464" spans="1:468" ht="30.05" x14ac:dyDescent="0.3">
      <c r="A1464" s="210"/>
      <c r="B1464" s="103" t="s">
        <v>4718</v>
      </c>
      <c r="C1464" t="s">
        <v>4719</v>
      </c>
      <c r="D1464" s="3" t="s">
        <v>4718</v>
      </c>
      <c r="E1464" t="s">
        <v>70</v>
      </c>
      <c r="F1464" s="1" t="e">
        <f t="shared" si="22"/>
        <v>#REF!</v>
      </c>
      <c r="QZ1464" s="1">
        <v>1</v>
      </c>
    </row>
    <row r="1465" spans="1:468" x14ac:dyDescent="0.3">
      <c r="A1465" s="210"/>
      <c r="B1465" s="103" t="s">
        <v>4720</v>
      </c>
      <c r="C1465" t="s">
        <v>4721</v>
      </c>
      <c r="D1465" s="3" t="s">
        <v>4720</v>
      </c>
      <c r="E1465" t="s">
        <v>70</v>
      </c>
      <c r="F1465" s="1" t="e">
        <f t="shared" si="22"/>
        <v>#REF!</v>
      </c>
      <c r="QX1465" s="1">
        <v>1</v>
      </c>
    </row>
    <row r="1466" spans="1:468" x14ac:dyDescent="0.3">
      <c r="A1466" s="210"/>
      <c r="B1466" s="103" t="s">
        <v>772</v>
      </c>
      <c r="C1466" t="s">
        <v>4722</v>
      </c>
      <c r="D1466" t="s">
        <v>772</v>
      </c>
      <c r="E1466" t="s">
        <v>3158</v>
      </c>
      <c r="F1466" s="1" t="e">
        <f t="shared" si="22"/>
        <v>#REF!</v>
      </c>
    </row>
    <row r="1467" spans="1:468" x14ac:dyDescent="0.3">
      <c r="A1467" s="210"/>
      <c r="B1467" s="206" t="s">
        <v>4723</v>
      </c>
      <c r="C1467" t="s">
        <v>4724</v>
      </c>
      <c r="D1467" t="s">
        <v>2957</v>
      </c>
      <c r="E1467" t="s">
        <v>2958</v>
      </c>
      <c r="F1467" s="1" t="e">
        <f t="shared" si="22"/>
        <v>#REF!</v>
      </c>
    </row>
    <row r="1468" spans="1:468" x14ac:dyDescent="0.3">
      <c r="A1468" s="210"/>
      <c r="B1468" s="206"/>
      <c r="C1468" t="s">
        <v>4725</v>
      </c>
      <c r="D1468" t="s">
        <v>2960</v>
      </c>
      <c r="E1468" t="s">
        <v>2958</v>
      </c>
      <c r="F1468" s="1" t="e">
        <f t="shared" si="22"/>
        <v>#REF!</v>
      </c>
      <c r="AP1468" s="1">
        <v>1</v>
      </c>
    </row>
    <row r="1469" spans="1:468" x14ac:dyDescent="0.3">
      <c r="A1469" s="210"/>
      <c r="B1469" s="206"/>
      <c r="C1469" t="s">
        <v>4726</v>
      </c>
      <c r="D1469" t="s">
        <v>2962</v>
      </c>
      <c r="E1469" t="s">
        <v>2958</v>
      </c>
      <c r="F1469" s="1" t="e">
        <f t="shared" si="22"/>
        <v>#REF!</v>
      </c>
    </row>
    <row r="1470" spans="1:468" x14ac:dyDescent="0.3">
      <c r="A1470" s="210"/>
      <c r="B1470" s="206"/>
      <c r="C1470" t="s">
        <v>4727</v>
      </c>
      <c r="D1470" t="s">
        <v>2964</v>
      </c>
      <c r="E1470" t="s">
        <v>1</v>
      </c>
      <c r="F1470" s="1" t="e">
        <f t="shared" si="22"/>
        <v>#REF!</v>
      </c>
    </row>
    <row r="1471" spans="1:468" x14ac:dyDescent="0.3">
      <c r="A1471" s="210"/>
      <c r="B1471" s="206"/>
      <c r="C1471" t="s">
        <v>4728</v>
      </c>
      <c r="D1471" t="s">
        <v>2966</v>
      </c>
      <c r="E1471" t="s">
        <v>2958</v>
      </c>
      <c r="F1471" s="1" t="e">
        <f t="shared" si="22"/>
        <v>#REF!</v>
      </c>
    </row>
    <row r="1472" spans="1:468" x14ac:dyDescent="0.3">
      <c r="A1472" s="210"/>
      <c r="B1472" s="206"/>
      <c r="C1472" t="s">
        <v>4729</v>
      </c>
      <c r="D1472" t="s">
        <v>2968</v>
      </c>
      <c r="E1472" t="s">
        <v>2958</v>
      </c>
      <c r="F1472" s="1" t="e">
        <f t="shared" si="22"/>
        <v>#REF!</v>
      </c>
    </row>
    <row r="1473" spans="1:649" x14ac:dyDescent="0.3">
      <c r="A1473" s="210"/>
      <c r="B1473" s="206"/>
      <c r="C1473" t="s">
        <v>4730</v>
      </c>
      <c r="D1473" t="s">
        <v>2970</v>
      </c>
      <c r="E1473" t="s">
        <v>3158</v>
      </c>
      <c r="F1473" s="1" t="e">
        <f t="shared" si="22"/>
        <v>#REF!</v>
      </c>
    </row>
    <row r="1474" spans="1:649" x14ac:dyDescent="0.3">
      <c r="A1474" s="210"/>
      <c r="B1474" s="206"/>
      <c r="C1474" t="s">
        <v>4731</v>
      </c>
      <c r="D1474" t="s">
        <v>2972</v>
      </c>
      <c r="E1474" t="s">
        <v>3158</v>
      </c>
      <c r="F1474" s="1" t="e">
        <f t="shared" si="22"/>
        <v>#REF!</v>
      </c>
    </row>
    <row r="1475" spans="1:649" x14ac:dyDescent="0.3">
      <c r="A1475" s="210"/>
      <c r="B1475" s="206"/>
      <c r="C1475" t="s">
        <v>4732</v>
      </c>
      <c r="D1475" t="s">
        <v>2974</v>
      </c>
      <c r="E1475" t="s">
        <v>2958</v>
      </c>
      <c r="F1475" s="1" t="e">
        <f t="shared" si="22"/>
        <v>#REF!</v>
      </c>
      <c r="AJ1475" s="1">
        <v>1</v>
      </c>
    </row>
    <row r="1476" spans="1:649" x14ac:dyDescent="0.3">
      <c r="A1476" s="210"/>
      <c r="B1476" s="206"/>
      <c r="C1476" t="s">
        <v>4733</v>
      </c>
      <c r="D1476" t="s">
        <v>2976</v>
      </c>
      <c r="E1476" t="s">
        <v>2958</v>
      </c>
      <c r="F1476" s="1" t="e">
        <f t="shared" si="22"/>
        <v>#REF!</v>
      </c>
      <c r="AJ1476" s="1">
        <v>1</v>
      </c>
    </row>
    <row r="1477" spans="1:649" x14ac:dyDescent="0.3">
      <c r="A1477" s="210"/>
      <c r="B1477" s="206"/>
      <c r="C1477" t="s">
        <v>4734</v>
      </c>
      <c r="D1477" t="s">
        <v>2978</v>
      </c>
      <c r="E1477" t="s">
        <v>2958</v>
      </c>
      <c r="F1477" s="1" t="e">
        <f t="shared" ref="F1477:F1540" si="23">SUMPRODUCT(G$4:ZY$4, G1477:ZY1477)</f>
        <v>#REF!</v>
      </c>
      <c r="AP1477" s="1">
        <v>1</v>
      </c>
    </row>
    <row r="1478" spans="1:649" x14ac:dyDescent="0.3">
      <c r="A1478" s="210"/>
      <c r="B1478" s="206"/>
      <c r="C1478" t="s">
        <v>4735</v>
      </c>
      <c r="D1478" t="s">
        <v>2980</v>
      </c>
      <c r="E1478" t="s">
        <v>2958</v>
      </c>
      <c r="F1478" s="1" t="e">
        <f t="shared" si="23"/>
        <v>#REF!</v>
      </c>
    </row>
    <row r="1479" spans="1:649" x14ac:dyDescent="0.3">
      <c r="A1479" s="210"/>
      <c r="B1479" s="206"/>
      <c r="C1479" t="s">
        <v>4736</v>
      </c>
      <c r="D1479" t="s">
        <v>2982</v>
      </c>
      <c r="E1479" t="s">
        <v>2958</v>
      </c>
      <c r="F1479" s="1" t="e">
        <f t="shared" si="23"/>
        <v>#REF!</v>
      </c>
    </row>
    <row r="1480" spans="1:649" x14ac:dyDescent="0.3">
      <c r="A1480" s="210"/>
      <c r="B1480" s="206"/>
      <c r="C1480" t="s">
        <v>4737</v>
      </c>
      <c r="D1480" t="s">
        <v>2984</v>
      </c>
      <c r="E1480" t="s">
        <v>2958</v>
      </c>
      <c r="F1480" s="1" t="e">
        <f t="shared" si="23"/>
        <v>#REF!</v>
      </c>
    </row>
    <row r="1481" spans="1:649" x14ac:dyDescent="0.3">
      <c r="A1481" s="210"/>
      <c r="B1481" s="206"/>
      <c r="C1481" t="s">
        <v>4738</v>
      </c>
      <c r="D1481" t="s">
        <v>2986</v>
      </c>
      <c r="E1481" t="s">
        <v>2958</v>
      </c>
      <c r="F1481" s="1" t="e">
        <f t="shared" si="23"/>
        <v>#REF!</v>
      </c>
    </row>
    <row r="1482" spans="1:649" x14ac:dyDescent="0.3">
      <c r="A1482" s="211"/>
      <c r="B1482" s="206"/>
      <c r="C1482" t="s">
        <v>4739</v>
      </c>
      <c r="D1482" t="s">
        <v>2988</v>
      </c>
      <c r="E1482" t="s">
        <v>2958</v>
      </c>
      <c r="F1482" s="1" t="e">
        <f t="shared" si="23"/>
        <v>#REF!</v>
      </c>
    </row>
    <row r="1483" spans="1:649" x14ac:dyDescent="0.3">
      <c r="A1483" s="41" t="s">
        <v>4740</v>
      </c>
      <c r="B1483" s="224" t="s">
        <v>4741</v>
      </c>
      <c r="C1483" t="s">
        <v>4742</v>
      </c>
      <c r="D1483" t="s">
        <v>4743</v>
      </c>
      <c r="E1483" t="s">
        <v>70</v>
      </c>
      <c r="F1483" s="1" t="e">
        <f t="shared" si="23"/>
        <v>#REF!</v>
      </c>
      <c r="RI1483" s="1">
        <v>1</v>
      </c>
    </row>
    <row r="1484" spans="1:649" x14ac:dyDescent="0.3">
      <c r="A1484" s="222" t="s">
        <v>4744</v>
      </c>
      <c r="B1484" s="224"/>
      <c r="C1484" t="s">
        <v>4745</v>
      </c>
      <c r="D1484" t="s">
        <v>4746</v>
      </c>
      <c r="E1484" t="s">
        <v>183</v>
      </c>
      <c r="F1484" s="1" t="e">
        <f t="shared" si="23"/>
        <v>#REF!</v>
      </c>
      <c r="BS1484" s="1">
        <v>1</v>
      </c>
    </row>
    <row r="1485" spans="1:649" x14ac:dyDescent="0.3">
      <c r="A1485" s="222"/>
      <c r="B1485" s="224"/>
      <c r="C1485" t="s">
        <v>4747</v>
      </c>
      <c r="D1485" t="s">
        <v>4748</v>
      </c>
      <c r="E1485" t="s">
        <v>183</v>
      </c>
      <c r="F1485" s="1" t="e">
        <f t="shared" si="23"/>
        <v>#REF!</v>
      </c>
      <c r="QJ1485" s="1">
        <v>1</v>
      </c>
    </row>
    <row r="1486" spans="1:649" x14ac:dyDescent="0.3">
      <c r="A1486" s="222"/>
      <c r="B1486" s="224"/>
      <c r="C1486" t="s">
        <v>4749</v>
      </c>
      <c r="D1486" t="s">
        <v>4750</v>
      </c>
      <c r="E1486" t="s">
        <v>183</v>
      </c>
      <c r="F1486" s="1" t="e">
        <f t="shared" si="23"/>
        <v>#REF!</v>
      </c>
      <c r="QK1486" s="1">
        <v>1</v>
      </c>
    </row>
    <row r="1487" spans="1:649" x14ac:dyDescent="0.3">
      <c r="A1487" s="222"/>
      <c r="B1487" s="224"/>
      <c r="C1487" t="s">
        <v>4751</v>
      </c>
      <c r="D1487" t="s">
        <v>4752</v>
      </c>
      <c r="E1487" t="s">
        <v>183</v>
      </c>
      <c r="F1487" s="1" t="e">
        <f t="shared" si="23"/>
        <v>#REF!</v>
      </c>
      <c r="QL1487" s="1">
        <v>1</v>
      </c>
    </row>
    <row r="1488" spans="1:649" x14ac:dyDescent="0.3">
      <c r="A1488" s="222"/>
      <c r="B1488" s="224"/>
      <c r="C1488" t="s">
        <v>4753</v>
      </c>
      <c r="D1488" t="s">
        <v>4754</v>
      </c>
      <c r="E1488" t="s">
        <v>183</v>
      </c>
      <c r="F1488" s="1" t="e">
        <f t="shared" si="23"/>
        <v>#REF!</v>
      </c>
      <c r="XY1488" s="1">
        <v>1</v>
      </c>
    </row>
    <row r="1489" spans="1:652" x14ac:dyDescent="0.3">
      <c r="A1489" s="222"/>
      <c r="B1489" s="224"/>
      <c r="C1489" t="s">
        <v>4755</v>
      </c>
      <c r="D1489" t="s">
        <v>4756</v>
      </c>
      <c r="E1489" t="s">
        <v>183</v>
      </c>
      <c r="F1489" s="1" t="e">
        <f t="shared" si="23"/>
        <v>#REF!</v>
      </c>
      <c r="YA1489" s="1">
        <v>1</v>
      </c>
    </row>
    <row r="1490" spans="1:652" x14ac:dyDescent="0.3">
      <c r="A1490" s="222"/>
      <c r="B1490" s="224"/>
      <c r="C1490" t="s">
        <v>4757</v>
      </c>
      <c r="D1490" t="s">
        <v>4758</v>
      </c>
      <c r="E1490" t="s">
        <v>183</v>
      </c>
      <c r="F1490" s="1" t="e">
        <f t="shared" si="23"/>
        <v>#REF!</v>
      </c>
      <c r="YB1490" s="1">
        <v>1</v>
      </c>
    </row>
    <row r="1491" spans="1:652" x14ac:dyDescent="0.3">
      <c r="A1491" s="222"/>
      <c r="B1491" s="224"/>
      <c r="C1491" t="s">
        <v>4759</v>
      </c>
      <c r="D1491" t="s">
        <v>4760</v>
      </c>
      <c r="E1491" t="s">
        <v>183</v>
      </c>
      <c r="F1491" s="1" t="e">
        <f t="shared" si="23"/>
        <v>#REF!</v>
      </c>
      <c r="QJ1491" s="1">
        <v>0.5</v>
      </c>
    </row>
    <row r="1492" spans="1:652" x14ac:dyDescent="0.3">
      <c r="A1492" s="222"/>
      <c r="B1492" s="224"/>
      <c r="C1492" t="s">
        <v>4761</v>
      </c>
      <c r="D1492" t="s">
        <v>4762</v>
      </c>
      <c r="E1492" t="s">
        <v>183</v>
      </c>
      <c r="F1492" s="1" t="e">
        <f t="shared" si="23"/>
        <v>#REF!</v>
      </c>
      <c r="QD1492" s="1">
        <v>1</v>
      </c>
    </row>
    <row r="1493" spans="1:652" x14ac:dyDescent="0.3">
      <c r="A1493" s="222"/>
      <c r="B1493" s="224"/>
      <c r="C1493" t="s">
        <v>4763</v>
      </c>
      <c r="D1493" t="s">
        <v>4764</v>
      </c>
      <c r="E1493" t="s">
        <v>183</v>
      </c>
      <c r="F1493" s="1" t="e">
        <f t="shared" si="23"/>
        <v>#REF!</v>
      </c>
      <c r="QE1493" s="1">
        <v>1</v>
      </c>
    </row>
    <row r="1494" spans="1:652" x14ac:dyDescent="0.3">
      <c r="A1494" s="222"/>
      <c r="B1494" s="224"/>
      <c r="C1494" t="s">
        <v>4765</v>
      </c>
      <c r="D1494" t="s">
        <v>4766</v>
      </c>
      <c r="E1494" t="s">
        <v>183</v>
      </c>
      <c r="F1494" s="1" t="e">
        <f t="shared" si="23"/>
        <v>#REF!</v>
      </c>
      <c r="QH1494" s="1">
        <v>1</v>
      </c>
    </row>
    <row r="1495" spans="1:652" x14ac:dyDescent="0.3">
      <c r="A1495" s="222"/>
      <c r="B1495" s="224"/>
      <c r="C1495" t="s">
        <v>4767</v>
      </c>
      <c r="D1495" t="s">
        <v>4768</v>
      </c>
      <c r="E1495" t="s">
        <v>183</v>
      </c>
      <c r="F1495" s="1" t="e">
        <f t="shared" si="23"/>
        <v>#REF!</v>
      </c>
      <c r="XY1495" s="1">
        <v>1</v>
      </c>
    </row>
    <row r="1496" spans="1:652" x14ac:dyDescent="0.3">
      <c r="A1496" s="222"/>
      <c r="B1496" s="224"/>
      <c r="C1496" t="s">
        <v>4769</v>
      </c>
      <c r="D1496" t="s">
        <v>4770</v>
      </c>
      <c r="E1496" t="s">
        <v>183</v>
      </c>
      <c r="F1496" s="1" t="e">
        <f t="shared" si="23"/>
        <v>#REF!</v>
      </c>
      <c r="YA1496" s="1">
        <v>1</v>
      </c>
    </row>
    <row r="1497" spans="1:652" x14ac:dyDescent="0.3">
      <c r="A1497" s="222"/>
      <c r="B1497" s="224"/>
      <c r="C1497" t="s">
        <v>4771</v>
      </c>
      <c r="D1497" t="s">
        <v>4772</v>
      </c>
      <c r="E1497" t="s">
        <v>183</v>
      </c>
      <c r="F1497" s="1" t="e">
        <f t="shared" si="23"/>
        <v>#REF!</v>
      </c>
      <c r="YB1497" s="1">
        <v>1</v>
      </c>
    </row>
    <row r="1498" spans="1:652" x14ac:dyDescent="0.3">
      <c r="A1498" s="222"/>
      <c r="B1498" s="224"/>
      <c r="C1498" t="s">
        <v>4773</v>
      </c>
      <c r="D1498" t="s">
        <v>4774</v>
      </c>
      <c r="E1498" t="s">
        <v>183</v>
      </c>
      <c r="F1498" s="1" t="e">
        <f t="shared" si="23"/>
        <v>#REF!</v>
      </c>
      <c r="QD1498" s="1">
        <v>0.5</v>
      </c>
    </row>
    <row r="1499" spans="1:652" x14ac:dyDescent="0.3">
      <c r="A1499" s="222"/>
      <c r="B1499" s="224"/>
      <c r="C1499" t="s">
        <v>4775</v>
      </c>
      <c r="D1499" t="s">
        <v>4743</v>
      </c>
      <c r="E1499" t="s">
        <v>70</v>
      </c>
      <c r="F1499" s="1" t="e">
        <f t="shared" si="23"/>
        <v>#REF!</v>
      </c>
      <c r="RI1499" s="1">
        <v>1</v>
      </c>
    </row>
    <row r="1500" spans="1:652" x14ac:dyDescent="0.3">
      <c r="A1500" s="222"/>
      <c r="B1500" s="224"/>
      <c r="C1500" t="s">
        <v>4776</v>
      </c>
      <c r="D1500" t="s">
        <v>4746</v>
      </c>
      <c r="E1500" t="s">
        <v>183</v>
      </c>
      <c r="F1500" s="1" t="e">
        <f t="shared" si="23"/>
        <v>#REF!</v>
      </c>
      <c r="BS1500" s="1">
        <v>1</v>
      </c>
    </row>
    <row r="1501" spans="1:652" x14ac:dyDescent="0.3">
      <c r="A1501" s="222"/>
      <c r="B1501" s="224"/>
      <c r="C1501" t="s">
        <v>4777</v>
      </c>
      <c r="D1501" t="s">
        <v>4778</v>
      </c>
      <c r="E1501" t="s">
        <v>183</v>
      </c>
      <c r="F1501" s="1" t="e">
        <f t="shared" si="23"/>
        <v>#REF!</v>
      </c>
      <c r="QJ1501" s="1">
        <v>1</v>
      </c>
    </row>
    <row r="1502" spans="1:652" x14ac:dyDescent="0.3">
      <c r="A1502" s="222"/>
      <c r="B1502" s="224"/>
      <c r="C1502" t="s">
        <v>4779</v>
      </c>
      <c r="D1502" t="s">
        <v>4780</v>
      </c>
      <c r="E1502" t="s">
        <v>183</v>
      </c>
      <c r="F1502" s="1" t="e">
        <f t="shared" si="23"/>
        <v>#REF!</v>
      </c>
      <c r="QJ1502" s="1">
        <v>1</v>
      </c>
    </row>
    <row r="1503" spans="1:652" x14ac:dyDescent="0.3">
      <c r="A1503" s="222"/>
      <c r="B1503" s="224"/>
      <c r="C1503" t="s">
        <v>4781</v>
      </c>
      <c r="D1503" t="s">
        <v>4782</v>
      </c>
      <c r="E1503" t="s">
        <v>183</v>
      </c>
      <c r="F1503" s="1" t="e">
        <f t="shared" si="23"/>
        <v>#REF!</v>
      </c>
      <c r="XY1503" s="1">
        <v>1</v>
      </c>
    </row>
    <row r="1504" spans="1:652" x14ac:dyDescent="0.3">
      <c r="A1504" s="222"/>
      <c r="B1504" s="224"/>
      <c r="C1504" t="s">
        <v>4783</v>
      </c>
      <c r="D1504" t="s">
        <v>4784</v>
      </c>
      <c r="E1504" t="s">
        <v>183</v>
      </c>
      <c r="F1504" s="1" t="e">
        <f t="shared" si="23"/>
        <v>#REF!</v>
      </c>
      <c r="QJ1504" s="1">
        <v>1</v>
      </c>
    </row>
    <row r="1505" spans="1:652" x14ac:dyDescent="0.3">
      <c r="A1505" s="222"/>
      <c r="B1505" s="224"/>
      <c r="C1505" t="s">
        <v>4785</v>
      </c>
      <c r="D1505" t="s">
        <v>4786</v>
      </c>
      <c r="E1505" t="s">
        <v>183</v>
      </c>
      <c r="F1505" s="1" t="e">
        <f t="shared" si="23"/>
        <v>#REF!</v>
      </c>
      <c r="QJ1505" s="1">
        <v>1</v>
      </c>
    </row>
    <row r="1506" spans="1:652" x14ac:dyDescent="0.3">
      <c r="A1506" s="222"/>
      <c r="B1506" s="224"/>
      <c r="C1506" t="s">
        <v>4787</v>
      </c>
      <c r="D1506" t="s">
        <v>4788</v>
      </c>
      <c r="E1506" t="s">
        <v>183</v>
      </c>
      <c r="F1506" s="1" t="e">
        <f t="shared" si="23"/>
        <v>#REF!</v>
      </c>
      <c r="YA1506" s="1">
        <v>1</v>
      </c>
    </row>
    <row r="1507" spans="1:652" x14ac:dyDescent="0.3">
      <c r="A1507" s="222"/>
      <c r="B1507" s="224"/>
      <c r="C1507" t="s">
        <v>4789</v>
      </c>
      <c r="D1507" t="s">
        <v>4790</v>
      </c>
      <c r="E1507" t="s">
        <v>183</v>
      </c>
      <c r="F1507" s="1" t="e">
        <f t="shared" si="23"/>
        <v>#REF!</v>
      </c>
      <c r="QL1507" s="1">
        <v>1</v>
      </c>
    </row>
    <row r="1508" spans="1:652" x14ac:dyDescent="0.3">
      <c r="A1508" s="222"/>
      <c r="B1508" s="224"/>
      <c r="C1508" t="s">
        <v>4791</v>
      </c>
      <c r="D1508" t="s">
        <v>4792</v>
      </c>
      <c r="E1508" t="s">
        <v>183</v>
      </c>
      <c r="F1508" s="1" t="e">
        <f t="shared" si="23"/>
        <v>#REF!</v>
      </c>
      <c r="QL1508" s="1">
        <v>1</v>
      </c>
    </row>
    <row r="1509" spans="1:652" x14ac:dyDescent="0.3">
      <c r="A1509" s="222"/>
      <c r="B1509" s="224"/>
      <c r="C1509" t="s">
        <v>4793</v>
      </c>
      <c r="D1509" t="s">
        <v>4794</v>
      </c>
      <c r="E1509" t="s">
        <v>183</v>
      </c>
      <c r="F1509" s="1" t="e">
        <f t="shared" si="23"/>
        <v>#REF!</v>
      </c>
      <c r="YB1509" s="1">
        <v>1</v>
      </c>
    </row>
    <row r="1510" spans="1:652" x14ac:dyDescent="0.3">
      <c r="A1510" s="222"/>
      <c r="B1510" s="224"/>
      <c r="C1510" t="s">
        <v>4795</v>
      </c>
      <c r="D1510" t="s">
        <v>4796</v>
      </c>
      <c r="E1510" t="s">
        <v>183</v>
      </c>
      <c r="F1510" s="1" t="e">
        <f t="shared" si="23"/>
        <v>#REF!</v>
      </c>
      <c r="QM1510" s="1">
        <v>1</v>
      </c>
    </row>
    <row r="1511" spans="1:652" x14ac:dyDescent="0.3">
      <c r="A1511" s="222"/>
      <c r="B1511" s="224"/>
      <c r="C1511" t="s">
        <v>4797</v>
      </c>
      <c r="D1511" t="s">
        <v>4798</v>
      </c>
      <c r="E1511" t="s">
        <v>183</v>
      </c>
      <c r="F1511" s="1" t="e">
        <f t="shared" si="23"/>
        <v>#REF!</v>
      </c>
      <c r="QM1511" s="1">
        <v>1</v>
      </c>
    </row>
    <row r="1512" spans="1:652" x14ac:dyDescent="0.3">
      <c r="A1512" s="222"/>
      <c r="B1512" s="224"/>
      <c r="C1512" t="s">
        <v>4799</v>
      </c>
      <c r="D1512" t="s">
        <v>4800</v>
      </c>
      <c r="E1512" t="s">
        <v>183</v>
      </c>
      <c r="F1512" s="1" t="e">
        <f t="shared" si="23"/>
        <v>#REF!</v>
      </c>
      <c r="XZ1512" s="1">
        <v>1</v>
      </c>
    </row>
    <row r="1513" spans="1:652" x14ac:dyDescent="0.3">
      <c r="A1513" s="222"/>
      <c r="B1513" s="224"/>
      <c r="C1513" t="s">
        <v>4801</v>
      </c>
      <c r="D1513" t="s">
        <v>4802</v>
      </c>
      <c r="E1513" t="s">
        <v>70</v>
      </c>
      <c r="F1513" s="1" t="e">
        <f t="shared" si="23"/>
        <v>#REF!</v>
      </c>
    </row>
    <row r="1514" spans="1:652" x14ac:dyDescent="0.3">
      <c r="A1514" s="222"/>
      <c r="B1514" s="224"/>
      <c r="C1514" t="s">
        <v>4803</v>
      </c>
      <c r="D1514" t="s">
        <v>4804</v>
      </c>
      <c r="E1514" t="s">
        <v>183</v>
      </c>
      <c r="F1514" s="1" t="e">
        <f t="shared" si="23"/>
        <v>#REF!</v>
      </c>
    </row>
    <row r="1515" spans="1:652" x14ac:dyDescent="0.3">
      <c r="A1515" s="222"/>
      <c r="B1515" s="224"/>
      <c r="C1515" t="s">
        <v>4805</v>
      </c>
      <c r="D1515" t="s">
        <v>4778</v>
      </c>
      <c r="E1515" t="s">
        <v>183</v>
      </c>
      <c r="F1515" s="1" t="e">
        <f t="shared" si="23"/>
        <v>#REF!</v>
      </c>
      <c r="QJ1515" s="1">
        <v>1</v>
      </c>
    </row>
    <row r="1516" spans="1:652" x14ac:dyDescent="0.3">
      <c r="A1516" s="222"/>
      <c r="B1516" s="224"/>
      <c r="C1516" t="s">
        <v>4806</v>
      </c>
      <c r="D1516" t="s">
        <v>4780</v>
      </c>
      <c r="E1516" t="s">
        <v>183</v>
      </c>
      <c r="F1516" s="1" t="e">
        <f t="shared" si="23"/>
        <v>#REF!</v>
      </c>
      <c r="QJ1516" s="1">
        <v>1</v>
      </c>
    </row>
    <row r="1517" spans="1:652" x14ac:dyDescent="0.3">
      <c r="A1517" s="222"/>
      <c r="B1517" s="224"/>
      <c r="C1517" t="s">
        <v>4807</v>
      </c>
      <c r="D1517" t="s">
        <v>4782</v>
      </c>
      <c r="E1517" t="s">
        <v>183</v>
      </c>
      <c r="F1517" s="1" t="e">
        <f t="shared" si="23"/>
        <v>#REF!</v>
      </c>
      <c r="XY1517" s="1">
        <v>1</v>
      </c>
    </row>
    <row r="1518" spans="1:652" x14ac:dyDescent="0.3">
      <c r="A1518" s="222"/>
      <c r="B1518" s="224"/>
      <c r="C1518" t="s">
        <v>4808</v>
      </c>
      <c r="D1518" t="s">
        <v>4784</v>
      </c>
      <c r="E1518" t="s">
        <v>183</v>
      </c>
      <c r="F1518" s="1" t="e">
        <f t="shared" si="23"/>
        <v>#REF!</v>
      </c>
      <c r="QJ1518" s="1">
        <v>1</v>
      </c>
    </row>
    <row r="1519" spans="1:652" x14ac:dyDescent="0.3">
      <c r="A1519" s="222"/>
      <c r="B1519" s="224"/>
      <c r="C1519" t="s">
        <v>4809</v>
      </c>
      <c r="D1519" t="s">
        <v>4786</v>
      </c>
      <c r="E1519" t="s">
        <v>183</v>
      </c>
      <c r="F1519" s="1" t="e">
        <f t="shared" si="23"/>
        <v>#REF!</v>
      </c>
      <c r="QJ1519" s="1">
        <v>1</v>
      </c>
    </row>
    <row r="1520" spans="1:652" x14ac:dyDescent="0.3">
      <c r="A1520" s="222"/>
      <c r="B1520" s="224"/>
      <c r="C1520" t="s">
        <v>4810</v>
      </c>
      <c r="D1520" t="s">
        <v>4788</v>
      </c>
      <c r="E1520" t="s">
        <v>183</v>
      </c>
      <c r="F1520" s="1" t="e">
        <f t="shared" si="23"/>
        <v>#REF!</v>
      </c>
      <c r="YA1520" s="1">
        <v>1</v>
      </c>
    </row>
    <row r="1521" spans="1:652" x14ac:dyDescent="0.3">
      <c r="A1521" s="222"/>
      <c r="B1521" s="224"/>
      <c r="C1521" t="s">
        <v>4811</v>
      </c>
      <c r="D1521" t="s">
        <v>4790</v>
      </c>
      <c r="E1521" t="s">
        <v>183</v>
      </c>
      <c r="F1521" s="1" t="e">
        <f t="shared" si="23"/>
        <v>#REF!</v>
      </c>
      <c r="QH1521" s="1">
        <v>1</v>
      </c>
    </row>
    <row r="1522" spans="1:652" x14ac:dyDescent="0.3">
      <c r="A1522" s="222"/>
      <c r="B1522" s="224"/>
      <c r="C1522" t="s">
        <v>4812</v>
      </c>
      <c r="D1522" t="s">
        <v>4792</v>
      </c>
      <c r="E1522" t="s">
        <v>183</v>
      </c>
      <c r="F1522" s="1" t="e">
        <f t="shared" si="23"/>
        <v>#REF!</v>
      </c>
      <c r="QH1522" s="1">
        <v>1</v>
      </c>
    </row>
    <row r="1523" spans="1:652" x14ac:dyDescent="0.3">
      <c r="A1523" s="222"/>
      <c r="B1523" s="224"/>
      <c r="C1523" t="s">
        <v>4813</v>
      </c>
      <c r="D1523" t="s">
        <v>4794</v>
      </c>
      <c r="E1523" t="s">
        <v>183</v>
      </c>
      <c r="F1523" s="1" t="e">
        <f t="shared" si="23"/>
        <v>#REF!</v>
      </c>
      <c r="YB1523" s="1">
        <v>1</v>
      </c>
    </row>
    <row r="1524" spans="1:652" x14ac:dyDescent="0.3">
      <c r="A1524" s="222"/>
      <c r="B1524" s="224"/>
      <c r="C1524" t="s">
        <v>4814</v>
      </c>
      <c r="D1524" t="s">
        <v>4796</v>
      </c>
      <c r="E1524" t="s">
        <v>183</v>
      </c>
      <c r="F1524" s="1" t="e">
        <f t="shared" si="23"/>
        <v>#REF!</v>
      </c>
      <c r="QM1524" s="1">
        <v>1</v>
      </c>
    </row>
    <row r="1525" spans="1:652" x14ac:dyDescent="0.3">
      <c r="A1525" s="222"/>
      <c r="B1525" s="224"/>
      <c r="C1525" t="s">
        <v>4815</v>
      </c>
      <c r="D1525" t="s">
        <v>4798</v>
      </c>
      <c r="E1525" t="s">
        <v>183</v>
      </c>
      <c r="F1525" s="1" t="e">
        <f t="shared" si="23"/>
        <v>#REF!</v>
      </c>
      <c r="QI1525" s="1">
        <v>1</v>
      </c>
    </row>
    <row r="1526" spans="1:652" x14ac:dyDescent="0.3">
      <c r="A1526" s="222"/>
      <c r="B1526" s="224"/>
      <c r="C1526" t="s">
        <v>4816</v>
      </c>
      <c r="D1526" t="s">
        <v>4800</v>
      </c>
      <c r="E1526" t="s">
        <v>183</v>
      </c>
      <c r="F1526" s="1" t="e">
        <f t="shared" si="23"/>
        <v>#REF!</v>
      </c>
      <c r="XZ1526" s="1">
        <v>1</v>
      </c>
    </row>
    <row r="1527" spans="1:652" x14ac:dyDescent="0.3">
      <c r="A1527" s="222"/>
      <c r="B1527" s="224"/>
      <c r="C1527" t="s">
        <v>4817</v>
      </c>
      <c r="D1527" t="s">
        <v>4802</v>
      </c>
      <c r="E1527" t="s">
        <v>70</v>
      </c>
      <c r="F1527" s="1" t="e">
        <f t="shared" si="23"/>
        <v>#REF!</v>
      </c>
    </row>
    <row r="1528" spans="1:652" x14ac:dyDescent="0.3">
      <c r="A1528" s="222"/>
      <c r="B1528" s="224"/>
      <c r="C1528" t="s">
        <v>4818</v>
      </c>
      <c r="D1528" t="s">
        <v>4804</v>
      </c>
      <c r="E1528" t="s">
        <v>183</v>
      </c>
      <c r="F1528" s="1" t="e">
        <f t="shared" si="23"/>
        <v>#REF!</v>
      </c>
    </row>
    <row r="1529" spans="1:652" x14ac:dyDescent="0.3">
      <c r="A1529" s="222"/>
      <c r="B1529" s="206" t="s">
        <v>4819</v>
      </c>
      <c r="C1529" t="s">
        <v>4820</v>
      </c>
      <c r="D1529" s="13" t="s">
        <v>4821</v>
      </c>
      <c r="E1529" t="s">
        <v>4822</v>
      </c>
      <c r="F1529" s="1" t="e">
        <f t="shared" si="23"/>
        <v>#REF!</v>
      </c>
      <c r="QF1529" s="1">
        <v>1</v>
      </c>
    </row>
    <row r="1530" spans="1:652" x14ac:dyDescent="0.3">
      <c r="A1530" s="222"/>
      <c r="B1530" s="206"/>
      <c r="C1530" t="s">
        <v>4823</v>
      </c>
      <c r="D1530" s="13" t="s">
        <v>4824</v>
      </c>
      <c r="E1530" t="s">
        <v>4822</v>
      </c>
      <c r="F1530" s="1" t="e">
        <f t="shared" si="23"/>
        <v>#REF!</v>
      </c>
      <c r="QF1530" s="1">
        <v>1</v>
      </c>
    </row>
    <row r="1531" spans="1:652" x14ac:dyDescent="0.3">
      <c r="A1531" s="222"/>
      <c r="B1531" s="206"/>
      <c r="C1531" t="s">
        <v>4825</v>
      </c>
      <c r="D1531" s="13" t="s">
        <v>4826</v>
      </c>
      <c r="E1531" t="s">
        <v>4822</v>
      </c>
      <c r="F1531" s="1" t="e">
        <f t="shared" si="23"/>
        <v>#REF!</v>
      </c>
      <c r="QF1531" s="1">
        <v>1</v>
      </c>
    </row>
    <row r="1532" spans="1:652" x14ac:dyDescent="0.3">
      <c r="A1532" s="222"/>
      <c r="B1532" s="206"/>
      <c r="C1532" t="s">
        <v>4827</v>
      </c>
      <c r="D1532" s="13" t="s">
        <v>4821</v>
      </c>
      <c r="E1532" t="s">
        <v>4822</v>
      </c>
      <c r="F1532" s="1" t="e">
        <f t="shared" si="23"/>
        <v>#REF!</v>
      </c>
      <c r="QF1532" s="1">
        <v>1</v>
      </c>
    </row>
    <row r="1533" spans="1:652" x14ac:dyDescent="0.3">
      <c r="A1533" s="222"/>
      <c r="B1533" s="206"/>
      <c r="C1533" t="s">
        <v>4828</v>
      </c>
      <c r="D1533" s="13" t="s">
        <v>4824</v>
      </c>
      <c r="E1533" t="s">
        <v>4822</v>
      </c>
      <c r="F1533" s="1" t="e">
        <f t="shared" si="23"/>
        <v>#REF!</v>
      </c>
      <c r="QF1533" s="1">
        <v>1</v>
      </c>
    </row>
    <row r="1534" spans="1:652" x14ac:dyDescent="0.3">
      <c r="A1534" s="222"/>
      <c r="B1534" s="206"/>
      <c r="C1534" t="s">
        <v>4829</v>
      </c>
      <c r="D1534" s="13" t="s">
        <v>4826</v>
      </c>
      <c r="E1534" t="s">
        <v>4822</v>
      </c>
      <c r="F1534" s="1" t="e">
        <f t="shared" si="23"/>
        <v>#REF!</v>
      </c>
      <c r="QF1534" s="1">
        <v>1</v>
      </c>
    </row>
    <row r="1535" spans="1:652" x14ac:dyDescent="0.3">
      <c r="A1535" s="222"/>
      <c r="B1535" s="206"/>
      <c r="C1535" t="s">
        <v>4830</v>
      </c>
      <c r="D1535" t="s">
        <v>4831</v>
      </c>
      <c r="E1535" t="s">
        <v>4832</v>
      </c>
      <c r="F1535" s="1" t="e">
        <f t="shared" si="23"/>
        <v>#REF!</v>
      </c>
    </row>
    <row r="1536" spans="1:652" x14ac:dyDescent="0.3">
      <c r="A1536" s="222"/>
      <c r="B1536" s="206"/>
      <c r="C1536" t="s">
        <v>4833</v>
      </c>
      <c r="D1536" s="13" t="s">
        <v>4821</v>
      </c>
      <c r="E1536" t="s">
        <v>4822</v>
      </c>
      <c r="F1536" s="1" t="e">
        <f t="shared" si="23"/>
        <v>#REF!</v>
      </c>
      <c r="QG1536" s="1">
        <v>1</v>
      </c>
    </row>
    <row r="1537" spans="1:652" x14ac:dyDescent="0.3">
      <c r="A1537" s="222"/>
      <c r="B1537" s="206"/>
      <c r="C1537" t="s">
        <v>4834</v>
      </c>
      <c r="D1537" s="13" t="s">
        <v>4824</v>
      </c>
      <c r="E1537" t="s">
        <v>4822</v>
      </c>
      <c r="F1537" s="1" t="e">
        <f t="shared" si="23"/>
        <v>#REF!</v>
      </c>
      <c r="QG1537" s="1">
        <v>1</v>
      </c>
    </row>
    <row r="1538" spans="1:652" x14ac:dyDescent="0.3">
      <c r="A1538" s="222"/>
      <c r="B1538" s="206"/>
      <c r="C1538" t="s">
        <v>4835</v>
      </c>
      <c r="D1538" s="13" t="s">
        <v>4826</v>
      </c>
      <c r="E1538" t="s">
        <v>4822</v>
      </c>
      <c r="F1538" s="1" t="e">
        <f t="shared" si="23"/>
        <v>#REF!</v>
      </c>
      <c r="QG1538" s="1">
        <v>1</v>
      </c>
    </row>
    <row r="1539" spans="1:652" x14ac:dyDescent="0.3">
      <c r="A1539" s="222"/>
      <c r="B1539" s="206"/>
      <c r="C1539" t="s">
        <v>4836</v>
      </c>
      <c r="D1539" s="13" t="s">
        <v>4821</v>
      </c>
      <c r="E1539" t="s">
        <v>4822</v>
      </c>
      <c r="F1539" s="1" t="e">
        <f t="shared" si="23"/>
        <v>#REF!</v>
      </c>
      <c r="QG1539" s="1">
        <v>1</v>
      </c>
    </row>
    <row r="1540" spans="1:652" x14ac:dyDescent="0.3">
      <c r="A1540" s="222"/>
      <c r="B1540" s="206"/>
      <c r="C1540" t="s">
        <v>4837</v>
      </c>
      <c r="D1540" s="13" t="s">
        <v>4824</v>
      </c>
      <c r="E1540" t="s">
        <v>4822</v>
      </c>
      <c r="F1540" s="1" t="e">
        <f t="shared" si="23"/>
        <v>#REF!</v>
      </c>
      <c r="QG1540" s="1">
        <v>1</v>
      </c>
    </row>
    <row r="1541" spans="1:652" x14ac:dyDescent="0.3">
      <c r="A1541" s="222"/>
      <c r="B1541" s="206"/>
      <c r="C1541" t="s">
        <v>4838</v>
      </c>
      <c r="D1541" s="13" t="s">
        <v>4826</v>
      </c>
      <c r="E1541" t="s">
        <v>4822</v>
      </c>
      <c r="F1541" s="1" t="e">
        <f t="shared" ref="F1541:F1604" si="24">SUMPRODUCT(G$4:ZY$4, G1541:ZY1541)</f>
        <v>#REF!</v>
      </c>
      <c r="QG1541" s="1">
        <v>1</v>
      </c>
    </row>
    <row r="1542" spans="1:652" x14ac:dyDescent="0.3">
      <c r="A1542" s="222"/>
      <c r="B1542" s="206"/>
      <c r="C1542" t="s">
        <v>4839</v>
      </c>
      <c r="D1542" t="s">
        <v>4840</v>
      </c>
      <c r="E1542" t="s">
        <v>183</v>
      </c>
      <c r="F1542" s="1" t="e">
        <f t="shared" si="24"/>
        <v>#REF!</v>
      </c>
      <c r="QJ1542" s="1">
        <v>1</v>
      </c>
    </row>
    <row r="1543" spans="1:652" x14ac:dyDescent="0.3">
      <c r="A1543" s="222"/>
      <c r="B1543" s="206"/>
      <c r="C1543" t="s">
        <v>4841</v>
      </c>
      <c r="D1543" t="s">
        <v>4842</v>
      </c>
      <c r="E1543" t="s">
        <v>183</v>
      </c>
      <c r="F1543" s="1" t="e">
        <f t="shared" si="24"/>
        <v>#REF!</v>
      </c>
      <c r="XY1543" s="1">
        <v>1</v>
      </c>
    </row>
    <row r="1544" spans="1:652" x14ac:dyDescent="0.3">
      <c r="A1544" s="222"/>
      <c r="B1544" s="206"/>
      <c r="C1544" t="s">
        <v>4843</v>
      </c>
      <c r="D1544" t="s">
        <v>4844</v>
      </c>
      <c r="E1544" t="s">
        <v>183</v>
      </c>
      <c r="F1544" s="1" t="e">
        <f t="shared" si="24"/>
        <v>#REF!</v>
      </c>
      <c r="QJ1544" s="1">
        <v>1</v>
      </c>
    </row>
    <row r="1545" spans="1:652" x14ac:dyDescent="0.3">
      <c r="A1545" s="222"/>
      <c r="B1545" s="206"/>
      <c r="C1545" t="s">
        <v>4845</v>
      </c>
      <c r="D1545" t="s">
        <v>4846</v>
      </c>
      <c r="E1545" t="s">
        <v>183</v>
      </c>
      <c r="F1545" s="1" t="e">
        <f t="shared" si="24"/>
        <v>#REF!</v>
      </c>
      <c r="YA1545" s="1">
        <v>1</v>
      </c>
    </row>
    <row r="1546" spans="1:652" x14ac:dyDescent="0.3">
      <c r="A1546" s="222"/>
      <c r="B1546" s="206"/>
      <c r="C1546" t="s">
        <v>4847</v>
      </c>
      <c r="D1546" t="s">
        <v>4848</v>
      </c>
      <c r="E1546" t="s">
        <v>183</v>
      </c>
      <c r="F1546" s="1" t="e">
        <f t="shared" si="24"/>
        <v>#REF!</v>
      </c>
      <c r="QL1546" s="1">
        <v>1</v>
      </c>
    </row>
    <row r="1547" spans="1:652" x14ac:dyDescent="0.3">
      <c r="A1547" s="222"/>
      <c r="B1547" s="206"/>
      <c r="C1547" t="s">
        <v>4849</v>
      </c>
      <c r="D1547" t="s">
        <v>4850</v>
      </c>
      <c r="E1547" t="s">
        <v>183</v>
      </c>
      <c r="F1547" s="1" t="e">
        <f t="shared" si="24"/>
        <v>#REF!</v>
      </c>
      <c r="YB1547" s="1">
        <v>1</v>
      </c>
    </row>
    <row r="1548" spans="1:652" x14ac:dyDescent="0.3">
      <c r="A1548" s="222"/>
      <c r="B1548" s="206"/>
      <c r="C1548" t="s">
        <v>4851</v>
      </c>
      <c r="D1548" t="s">
        <v>4852</v>
      </c>
      <c r="E1548" t="s">
        <v>183</v>
      </c>
      <c r="F1548" s="1" t="e">
        <f t="shared" si="24"/>
        <v>#REF!</v>
      </c>
      <c r="QL1548" s="1">
        <v>1</v>
      </c>
    </row>
    <row r="1549" spans="1:652" x14ac:dyDescent="0.3">
      <c r="A1549" s="222"/>
      <c r="B1549" s="206"/>
      <c r="C1549" t="s">
        <v>4853</v>
      </c>
      <c r="D1549" t="s">
        <v>4854</v>
      </c>
      <c r="E1549" t="s">
        <v>183</v>
      </c>
      <c r="F1549" s="1" t="e">
        <f t="shared" si="24"/>
        <v>#REF!</v>
      </c>
      <c r="XY1549" s="1">
        <v>0.25</v>
      </c>
      <c r="YB1549" s="1">
        <v>1</v>
      </c>
    </row>
    <row r="1550" spans="1:652" x14ac:dyDescent="0.3">
      <c r="A1550" s="222"/>
      <c r="B1550" s="206"/>
      <c r="C1550" t="s">
        <v>4855</v>
      </c>
      <c r="D1550" t="s">
        <v>4856</v>
      </c>
      <c r="E1550" t="s">
        <v>183</v>
      </c>
      <c r="F1550" s="1" t="e">
        <f t="shared" si="24"/>
        <v>#REF!</v>
      </c>
      <c r="QJ1550" s="1">
        <v>2</v>
      </c>
    </row>
    <row r="1551" spans="1:652" x14ac:dyDescent="0.3">
      <c r="A1551" s="222"/>
      <c r="B1551" s="206"/>
      <c r="C1551" t="s">
        <v>4857</v>
      </c>
      <c r="D1551" t="s">
        <v>4858</v>
      </c>
      <c r="E1551" t="s">
        <v>183</v>
      </c>
      <c r="F1551" s="1" t="e">
        <f t="shared" si="24"/>
        <v>#REF!</v>
      </c>
      <c r="XY1551" s="1">
        <v>2</v>
      </c>
    </row>
    <row r="1552" spans="1:652" x14ac:dyDescent="0.3">
      <c r="A1552" s="222"/>
      <c r="B1552" s="206"/>
      <c r="C1552" t="s">
        <v>4859</v>
      </c>
      <c r="D1552" t="s">
        <v>4860</v>
      </c>
      <c r="E1552" t="s">
        <v>183</v>
      </c>
      <c r="F1552" s="1" t="e">
        <f t="shared" si="24"/>
        <v>#REF!</v>
      </c>
      <c r="QJ1552" s="1">
        <v>2.25</v>
      </c>
    </row>
    <row r="1553" spans="1:653" x14ac:dyDescent="0.3">
      <c r="A1553" s="222"/>
      <c r="B1553" s="206"/>
      <c r="C1553" t="s">
        <v>4861</v>
      </c>
      <c r="D1553" t="s">
        <v>4862</v>
      </c>
      <c r="E1553" t="s">
        <v>183</v>
      </c>
      <c r="F1553" s="1" t="e">
        <f t="shared" si="24"/>
        <v>#REF!</v>
      </c>
      <c r="XY1553" s="1">
        <v>2.25</v>
      </c>
    </row>
    <row r="1554" spans="1:653" x14ac:dyDescent="0.3">
      <c r="A1554" s="222"/>
      <c r="B1554" s="206"/>
      <c r="C1554" t="s">
        <v>4859</v>
      </c>
      <c r="D1554" t="s">
        <v>4863</v>
      </c>
      <c r="E1554" t="s">
        <v>183</v>
      </c>
      <c r="F1554" s="1" t="e">
        <f t="shared" si="24"/>
        <v>#REF!</v>
      </c>
      <c r="QM1554" s="1">
        <v>1</v>
      </c>
    </row>
    <row r="1555" spans="1:653" x14ac:dyDescent="0.3">
      <c r="A1555" s="222"/>
      <c r="B1555" s="206"/>
      <c r="C1555" t="s">
        <v>4861</v>
      </c>
      <c r="D1555" t="s">
        <v>4864</v>
      </c>
      <c r="E1555" t="s">
        <v>183</v>
      </c>
      <c r="F1555" s="1" t="e">
        <f t="shared" si="24"/>
        <v>#REF!</v>
      </c>
      <c r="XZ1555" s="1">
        <v>1</v>
      </c>
    </row>
    <row r="1556" spans="1:653" x14ac:dyDescent="0.3">
      <c r="A1556" s="222"/>
      <c r="B1556" s="206"/>
      <c r="C1556" t="s">
        <v>4865</v>
      </c>
      <c r="D1556" t="s">
        <v>4866</v>
      </c>
      <c r="E1556" t="s">
        <v>183</v>
      </c>
      <c r="F1556" s="1" t="e">
        <f t="shared" si="24"/>
        <v>#REF!</v>
      </c>
      <c r="CA1556" s="1">
        <v>1</v>
      </c>
    </row>
    <row r="1557" spans="1:653" x14ac:dyDescent="0.3">
      <c r="A1557" s="222"/>
      <c r="B1557" s="206"/>
      <c r="C1557" t="s">
        <v>4867</v>
      </c>
      <c r="D1557" t="s">
        <v>4868</v>
      </c>
      <c r="E1557" t="s">
        <v>70</v>
      </c>
      <c r="F1557" s="1" t="e">
        <f t="shared" si="24"/>
        <v>#REF!</v>
      </c>
    </row>
    <row r="1558" spans="1:653" x14ac:dyDescent="0.3">
      <c r="A1558" s="222"/>
      <c r="B1558" s="206"/>
      <c r="C1558" t="s">
        <v>4869</v>
      </c>
      <c r="D1558" t="s">
        <v>4870</v>
      </c>
      <c r="E1558" t="s">
        <v>3158</v>
      </c>
      <c r="F1558" s="1" t="e">
        <f t="shared" si="24"/>
        <v>#REF!</v>
      </c>
    </row>
    <row r="1559" spans="1:653" x14ac:dyDescent="0.3">
      <c r="A1559" s="222"/>
      <c r="B1559" s="206" t="s">
        <v>1693</v>
      </c>
      <c r="C1559" t="s">
        <v>4871</v>
      </c>
      <c r="D1559" t="s">
        <v>4872</v>
      </c>
      <c r="E1559" t="s">
        <v>3158</v>
      </c>
      <c r="F1559" s="1" t="e">
        <f t="shared" si="24"/>
        <v>#REF!</v>
      </c>
    </row>
    <row r="1560" spans="1:653" x14ac:dyDescent="0.3">
      <c r="A1560" s="222"/>
      <c r="B1560" s="206"/>
      <c r="C1560" t="s">
        <v>4873</v>
      </c>
      <c r="D1560" t="s">
        <v>4874</v>
      </c>
      <c r="E1560" t="s">
        <v>3158</v>
      </c>
      <c r="F1560" s="1" t="e">
        <f t="shared" si="24"/>
        <v>#REF!</v>
      </c>
    </row>
    <row r="1561" spans="1:653" x14ac:dyDescent="0.3">
      <c r="A1561" s="222"/>
      <c r="B1561" s="206" t="s">
        <v>4875</v>
      </c>
      <c r="C1561" t="s">
        <v>4876</v>
      </c>
      <c r="D1561" t="s">
        <v>4456</v>
      </c>
      <c r="E1561" t="s">
        <v>1</v>
      </c>
      <c r="F1561" s="1" t="e">
        <f t="shared" si="24"/>
        <v>#REF!</v>
      </c>
    </row>
    <row r="1562" spans="1:653" x14ac:dyDescent="0.3">
      <c r="A1562" s="222"/>
      <c r="B1562" s="206"/>
      <c r="C1562" t="s">
        <v>4877</v>
      </c>
      <c r="D1562" t="s">
        <v>4458</v>
      </c>
      <c r="E1562" t="s">
        <v>4459</v>
      </c>
      <c r="F1562" s="1" t="e">
        <f t="shared" si="24"/>
        <v>#REF!</v>
      </c>
    </row>
    <row r="1563" spans="1:653" x14ac:dyDescent="0.3">
      <c r="A1563" s="222"/>
      <c r="B1563" s="206" t="s">
        <v>4878</v>
      </c>
      <c r="C1563" t="s">
        <v>4879</v>
      </c>
      <c r="D1563" t="s">
        <v>4447</v>
      </c>
      <c r="E1563" t="s">
        <v>2958</v>
      </c>
      <c r="F1563" s="1" t="e">
        <f t="shared" si="24"/>
        <v>#REF!</v>
      </c>
    </row>
    <row r="1564" spans="1:653" x14ac:dyDescent="0.3">
      <c r="A1564" s="222"/>
      <c r="B1564" s="206"/>
      <c r="C1564" t="s">
        <v>4880</v>
      </c>
      <c r="D1564" t="s">
        <v>4449</v>
      </c>
      <c r="E1564" t="s">
        <v>183</v>
      </c>
      <c r="F1564" s="1" t="e">
        <f t="shared" si="24"/>
        <v>#REF!</v>
      </c>
    </row>
    <row r="1565" spans="1:653" x14ac:dyDescent="0.3">
      <c r="A1565" s="222"/>
      <c r="B1565" s="206"/>
      <c r="C1565" t="s">
        <v>4881</v>
      </c>
      <c r="D1565" t="s">
        <v>4451</v>
      </c>
      <c r="E1565" t="s">
        <v>183</v>
      </c>
      <c r="F1565" s="1" t="e">
        <f t="shared" si="24"/>
        <v>#REF!</v>
      </c>
    </row>
    <row r="1566" spans="1:653" x14ac:dyDescent="0.3">
      <c r="A1566" s="222"/>
      <c r="B1566" s="206"/>
      <c r="C1566" t="s">
        <v>4882</v>
      </c>
      <c r="D1566" t="s">
        <v>4453</v>
      </c>
      <c r="E1566" t="s">
        <v>2958</v>
      </c>
      <c r="F1566" s="1" t="e">
        <f t="shared" si="24"/>
        <v>#REF!</v>
      </c>
      <c r="YC1566" s="1">
        <v>1</v>
      </c>
    </row>
    <row r="1567" spans="1:653" x14ac:dyDescent="0.3">
      <c r="A1567" s="222"/>
      <c r="B1567" s="206" t="s">
        <v>4883</v>
      </c>
      <c r="C1567" t="s">
        <v>4884</v>
      </c>
      <c r="D1567" t="s">
        <v>4885</v>
      </c>
      <c r="E1567" t="s">
        <v>183</v>
      </c>
      <c r="F1567" s="1" t="e">
        <f t="shared" si="24"/>
        <v>#REF!</v>
      </c>
      <c r="RP1567" s="1">
        <v>0.2</v>
      </c>
    </row>
    <row r="1568" spans="1:653" x14ac:dyDescent="0.3">
      <c r="A1568" s="222"/>
      <c r="B1568" s="206"/>
      <c r="C1568" t="s">
        <v>4886</v>
      </c>
      <c r="D1568" t="s">
        <v>4887</v>
      </c>
      <c r="E1568" t="s">
        <v>183</v>
      </c>
      <c r="F1568" s="1" t="e">
        <f t="shared" si="24"/>
        <v>#REF!</v>
      </c>
    </row>
    <row r="1569" spans="1:484" x14ac:dyDescent="0.3">
      <c r="A1569" s="222"/>
      <c r="B1569" s="206"/>
      <c r="C1569" t="s">
        <v>4888</v>
      </c>
      <c r="D1569" t="s">
        <v>4866</v>
      </c>
      <c r="E1569" t="s">
        <v>183</v>
      </c>
      <c r="F1569" s="1" t="e">
        <f t="shared" si="24"/>
        <v>#REF!</v>
      </c>
      <c r="CA1569" s="1">
        <v>1</v>
      </c>
    </row>
    <row r="1570" spans="1:484" x14ac:dyDescent="0.3">
      <c r="A1570" s="222"/>
      <c r="B1570" s="206"/>
      <c r="C1570" t="s">
        <v>4889</v>
      </c>
      <c r="D1570" t="s">
        <v>4885</v>
      </c>
      <c r="E1570" t="s">
        <v>183</v>
      </c>
      <c r="F1570" s="1" t="e">
        <f t="shared" si="24"/>
        <v>#REF!</v>
      </c>
      <c r="RP1570" s="1">
        <v>0.2</v>
      </c>
    </row>
    <row r="1571" spans="1:484" x14ac:dyDescent="0.3">
      <c r="A1571" s="222"/>
      <c r="B1571" s="206"/>
      <c r="C1571" t="s">
        <v>4890</v>
      </c>
      <c r="D1571" t="s">
        <v>4887</v>
      </c>
      <c r="E1571" t="s">
        <v>183</v>
      </c>
      <c r="F1571" s="1" t="e">
        <f t="shared" si="24"/>
        <v>#REF!</v>
      </c>
    </row>
    <row r="1572" spans="1:484" x14ac:dyDescent="0.3">
      <c r="A1572" s="222"/>
      <c r="B1572" s="206"/>
      <c r="C1572" t="s">
        <v>4891</v>
      </c>
      <c r="D1572" t="s">
        <v>4866</v>
      </c>
      <c r="E1572" t="s">
        <v>183</v>
      </c>
      <c r="F1572" s="1" t="e">
        <f t="shared" si="24"/>
        <v>#REF!</v>
      </c>
      <c r="CA1572" s="1">
        <v>1</v>
      </c>
    </row>
    <row r="1573" spans="1:484" x14ac:dyDescent="0.3">
      <c r="A1573" s="222"/>
      <c r="B1573" s="206"/>
      <c r="C1573" t="s">
        <v>4892</v>
      </c>
      <c r="D1573" t="s">
        <v>4711</v>
      </c>
      <c r="E1573" t="s">
        <v>4893</v>
      </c>
      <c r="F1573" s="1" t="e">
        <f t="shared" si="24"/>
        <v>#REF!</v>
      </c>
    </row>
    <row r="1574" spans="1:484" x14ac:dyDescent="0.3">
      <c r="A1574" s="222"/>
      <c r="B1574" s="206"/>
      <c r="C1574" t="s">
        <v>4894</v>
      </c>
      <c r="D1574" t="s">
        <v>4895</v>
      </c>
      <c r="E1574" t="s">
        <v>1</v>
      </c>
      <c r="F1574" s="1" t="e">
        <f t="shared" si="24"/>
        <v>#REF!</v>
      </c>
    </row>
    <row r="1575" spans="1:484" x14ac:dyDescent="0.3">
      <c r="A1575" s="222"/>
      <c r="B1575" s="206"/>
      <c r="C1575" t="s">
        <v>4896</v>
      </c>
      <c r="D1575" t="s">
        <v>4897</v>
      </c>
      <c r="E1575" t="s">
        <v>1</v>
      </c>
      <c r="F1575" s="1" t="e">
        <f t="shared" si="24"/>
        <v>#REF!</v>
      </c>
    </row>
    <row r="1576" spans="1:484" x14ac:dyDescent="0.3">
      <c r="A1576" s="222"/>
      <c r="B1576" s="206"/>
      <c r="C1576" t="s">
        <v>4898</v>
      </c>
      <c r="D1576" t="s">
        <v>4899</v>
      </c>
      <c r="E1576" t="s">
        <v>4893</v>
      </c>
      <c r="F1576" s="1" t="e">
        <f t="shared" si="24"/>
        <v>#REF!</v>
      </c>
    </row>
    <row r="1577" spans="1:484" x14ac:dyDescent="0.3">
      <c r="A1577" s="222"/>
      <c r="B1577" s="206"/>
      <c r="C1577" t="s">
        <v>4900</v>
      </c>
      <c r="D1577" t="s">
        <v>4901</v>
      </c>
      <c r="E1577" t="s">
        <v>4893</v>
      </c>
      <c r="F1577" s="1" t="e">
        <f t="shared" si="24"/>
        <v>#REF!</v>
      </c>
    </row>
    <row r="1578" spans="1:484" x14ac:dyDescent="0.3">
      <c r="A1578" s="222"/>
      <c r="B1578" s="206"/>
      <c r="C1578" t="s">
        <v>4902</v>
      </c>
      <c r="D1578" t="s">
        <v>4903</v>
      </c>
      <c r="E1578" t="s">
        <v>4893</v>
      </c>
      <c r="F1578" s="1" t="e">
        <f t="shared" si="24"/>
        <v>#REF!</v>
      </c>
    </row>
    <row r="1579" spans="1:484" x14ac:dyDescent="0.3">
      <c r="A1579" s="222"/>
      <c r="B1579" s="206"/>
      <c r="C1579" t="s">
        <v>4904</v>
      </c>
      <c r="D1579" t="s">
        <v>4905</v>
      </c>
      <c r="E1579" t="s">
        <v>4893</v>
      </c>
      <c r="F1579" s="1" t="e">
        <f t="shared" si="24"/>
        <v>#REF!</v>
      </c>
    </row>
    <row r="1580" spans="1:484" x14ac:dyDescent="0.3">
      <c r="A1580" s="222"/>
      <c r="B1580" s="206"/>
      <c r="C1580" t="s">
        <v>4906</v>
      </c>
      <c r="D1580" t="s">
        <v>4907</v>
      </c>
      <c r="E1580" t="s">
        <v>4893</v>
      </c>
      <c r="F1580" s="1" t="e">
        <f t="shared" si="24"/>
        <v>#REF!</v>
      </c>
    </row>
    <row r="1581" spans="1:484" x14ac:dyDescent="0.3">
      <c r="A1581" s="222"/>
      <c r="B1581" s="206"/>
      <c r="C1581" t="s">
        <v>4908</v>
      </c>
      <c r="D1581" t="s">
        <v>4909</v>
      </c>
      <c r="E1581" t="s">
        <v>4893</v>
      </c>
      <c r="F1581" s="1" t="e">
        <f t="shared" si="24"/>
        <v>#REF!</v>
      </c>
    </row>
    <row r="1582" spans="1:484" x14ac:dyDescent="0.3">
      <c r="A1582" s="222"/>
      <c r="B1582" s="206"/>
      <c r="C1582" t="s">
        <v>4910</v>
      </c>
      <c r="D1582" t="s">
        <v>4911</v>
      </c>
      <c r="E1582" t="s">
        <v>4893</v>
      </c>
      <c r="F1582" s="1" t="e">
        <f t="shared" si="24"/>
        <v>#REF!</v>
      </c>
    </row>
    <row r="1583" spans="1:484" x14ac:dyDescent="0.3">
      <c r="A1583" s="222"/>
      <c r="B1583" s="206"/>
      <c r="C1583" t="s">
        <v>4912</v>
      </c>
      <c r="D1583" t="s">
        <v>4913</v>
      </c>
      <c r="E1583" t="s">
        <v>4893</v>
      </c>
      <c r="F1583" s="1" t="e">
        <f t="shared" si="24"/>
        <v>#REF!</v>
      </c>
    </row>
    <row r="1584" spans="1:484" x14ac:dyDescent="0.3">
      <c r="A1584" s="222"/>
      <c r="B1584" s="206"/>
      <c r="C1584" t="s">
        <v>4914</v>
      </c>
      <c r="D1584" t="s">
        <v>4915</v>
      </c>
      <c r="E1584" t="s">
        <v>4893</v>
      </c>
      <c r="F1584" s="1" t="e">
        <f t="shared" si="24"/>
        <v>#REF!</v>
      </c>
    </row>
    <row r="1585" spans="1:648" x14ac:dyDescent="0.3">
      <c r="A1585" s="222"/>
      <c r="B1585" s="206"/>
      <c r="C1585" t="s">
        <v>4916</v>
      </c>
      <c r="D1585" t="s">
        <v>4917</v>
      </c>
      <c r="E1585" t="s">
        <v>4893</v>
      </c>
      <c r="F1585" s="1" t="e">
        <f t="shared" si="24"/>
        <v>#REF!</v>
      </c>
    </row>
    <row r="1586" spans="1:648" x14ac:dyDescent="0.3">
      <c r="A1586" s="222"/>
      <c r="B1586" s="206"/>
      <c r="C1586" t="s">
        <v>4918</v>
      </c>
      <c r="D1586" t="s">
        <v>4919</v>
      </c>
      <c r="E1586" t="s">
        <v>4893</v>
      </c>
      <c r="F1586" s="1" t="e">
        <f t="shared" si="24"/>
        <v>#REF!</v>
      </c>
    </row>
    <row r="1587" spans="1:648" x14ac:dyDescent="0.3">
      <c r="A1587" s="222"/>
      <c r="B1587" s="206"/>
      <c r="C1587" t="s">
        <v>4920</v>
      </c>
      <c r="D1587" t="s">
        <v>4921</v>
      </c>
      <c r="E1587" t="s">
        <v>183</v>
      </c>
      <c r="F1587" s="1" t="e">
        <f t="shared" si="24"/>
        <v>#REF!</v>
      </c>
      <c r="RJ1587" s="1">
        <v>1</v>
      </c>
    </row>
    <row r="1588" spans="1:648" x14ac:dyDescent="0.3">
      <c r="A1588" s="222"/>
      <c r="B1588" s="206"/>
      <c r="C1588" t="s">
        <v>4922</v>
      </c>
      <c r="D1588" t="s">
        <v>4923</v>
      </c>
      <c r="E1588" t="s">
        <v>70</v>
      </c>
      <c r="F1588" s="1" t="e">
        <f t="shared" si="24"/>
        <v>#REF!</v>
      </c>
      <c r="QZ1588" s="1">
        <v>0.5</v>
      </c>
      <c r="RB1588" s="1">
        <v>0.5</v>
      </c>
    </row>
    <row r="1589" spans="1:648" x14ac:dyDescent="0.3">
      <c r="A1589" s="222"/>
      <c r="B1589" s="206"/>
      <c r="C1589" t="s">
        <v>4924</v>
      </c>
      <c r="D1589" t="s">
        <v>4925</v>
      </c>
      <c r="E1589" t="s">
        <v>70</v>
      </c>
      <c r="F1589" s="1" t="e">
        <f t="shared" si="24"/>
        <v>#REF!</v>
      </c>
      <c r="RI1589" s="1">
        <v>1</v>
      </c>
    </row>
    <row r="1590" spans="1:648" x14ac:dyDescent="0.3">
      <c r="A1590" s="222"/>
      <c r="B1590" s="206"/>
      <c r="C1590" t="s">
        <v>7150</v>
      </c>
      <c r="D1590" t="s">
        <v>7151</v>
      </c>
      <c r="E1590" t="s">
        <v>183</v>
      </c>
      <c r="F1590" s="1" t="e">
        <f t="shared" si="24"/>
        <v>#REF!</v>
      </c>
    </row>
    <row r="1591" spans="1:648" x14ac:dyDescent="0.3">
      <c r="A1591" s="222"/>
      <c r="B1591" s="206"/>
      <c r="C1591" t="s">
        <v>7152</v>
      </c>
      <c r="D1591" t="s">
        <v>7153</v>
      </c>
      <c r="E1591" t="s">
        <v>183</v>
      </c>
      <c r="F1591" s="1" t="e">
        <f t="shared" si="24"/>
        <v>#REF!</v>
      </c>
    </row>
    <row r="1592" spans="1:648" x14ac:dyDescent="0.3">
      <c r="A1592" s="222"/>
      <c r="B1592" s="206"/>
      <c r="C1592" t="s">
        <v>4926</v>
      </c>
      <c r="D1592" t="s">
        <v>4292</v>
      </c>
      <c r="E1592" t="s">
        <v>3158</v>
      </c>
      <c r="F1592" s="1" t="e">
        <f t="shared" si="24"/>
        <v>#REF!</v>
      </c>
    </row>
    <row r="1593" spans="1:648" x14ac:dyDescent="0.3">
      <c r="A1593" s="222"/>
      <c r="B1593" s="206"/>
      <c r="C1593" t="s">
        <v>4927</v>
      </c>
      <c r="D1593" t="s">
        <v>4294</v>
      </c>
      <c r="E1593" t="s">
        <v>183</v>
      </c>
      <c r="F1593" s="1" t="e">
        <f t="shared" si="24"/>
        <v>#REF!</v>
      </c>
    </row>
    <row r="1594" spans="1:648" x14ac:dyDescent="0.3">
      <c r="A1594" s="222"/>
      <c r="B1594" s="206"/>
      <c r="C1594" t="s">
        <v>4928</v>
      </c>
      <c r="D1594" t="s">
        <v>772</v>
      </c>
      <c r="E1594" t="s">
        <v>3158</v>
      </c>
      <c r="F1594" s="1" t="e">
        <f t="shared" si="24"/>
        <v>#REF!</v>
      </c>
    </row>
    <row r="1595" spans="1:648" x14ac:dyDescent="0.3">
      <c r="A1595" s="222"/>
      <c r="B1595" s="206" t="s">
        <v>4929</v>
      </c>
      <c r="C1595" t="s">
        <v>4930</v>
      </c>
      <c r="D1595" s="3" t="s">
        <v>4931</v>
      </c>
      <c r="E1595" t="s">
        <v>2958</v>
      </c>
      <c r="F1595" s="1" t="e">
        <f t="shared" si="24"/>
        <v>#REF!</v>
      </c>
      <c r="XX1595" s="1">
        <v>1</v>
      </c>
    </row>
    <row r="1596" spans="1:648" x14ac:dyDescent="0.3">
      <c r="A1596" s="222"/>
      <c r="B1596" s="206"/>
      <c r="C1596" t="s">
        <v>4932</v>
      </c>
      <c r="D1596" t="s">
        <v>4933</v>
      </c>
      <c r="E1596" t="s">
        <v>2958</v>
      </c>
      <c r="F1596" s="1" t="e">
        <f t="shared" si="24"/>
        <v>#REF!</v>
      </c>
    </row>
    <row r="1597" spans="1:648" x14ac:dyDescent="0.3">
      <c r="A1597" s="222"/>
      <c r="B1597" s="206"/>
      <c r="C1597" t="s">
        <v>4934</v>
      </c>
      <c r="D1597" t="s">
        <v>4935</v>
      </c>
      <c r="E1597" t="s">
        <v>2958</v>
      </c>
      <c r="F1597" s="1" t="e">
        <f t="shared" si="24"/>
        <v>#REF!</v>
      </c>
    </row>
    <row r="1598" spans="1:648" x14ac:dyDescent="0.3">
      <c r="A1598" s="222"/>
      <c r="B1598" s="206"/>
      <c r="C1598" t="s">
        <v>4936</v>
      </c>
      <c r="D1598" t="s">
        <v>4937</v>
      </c>
      <c r="E1598" t="s">
        <v>2958</v>
      </c>
      <c r="F1598" s="1" t="e">
        <f t="shared" si="24"/>
        <v>#REF!</v>
      </c>
    </row>
    <row r="1599" spans="1:648" x14ac:dyDescent="0.3">
      <c r="A1599" s="222"/>
      <c r="B1599" s="206"/>
      <c r="C1599" t="s">
        <v>4938</v>
      </c>
      <c r="D1599" t="s">
        <v>4680</v>
      </c>
      <c r="E1599" t="s">
        <v>1</v>
      </c>
      <c r="F1599" s="1" t="e">
        <f t="shared" si="24"/>
        <v>#REF!</v>
      </c>
      <c r="XS1599" s="1">
        <v>1</v>
      </c>
    </row>
    <row r="1600" spans="1:648" x14ac:dyDescent="0.3">
      <c r="A1600" s="222"/>
      <c r="B1600" s="206"/>
      <c r="C1600" t="s">
        <v>4939</v>
      </c>
      <c r="D1600" s="3" t="s">
        <v>4940</v>
      </c>
      <c r="E1600" t="s">
        <v>1</v>
      </c>
      <c r="F1600" s="1" t="e">
        <f t="shared" si="24"/>
        <v>#REF!</v>
      </c>
      <c r="XS1600" s="1">
        <v>1</v>
      </c>
      <c r="XT1600" s="1">
        <v>1</v>
      </c>
    </row>
    <row r="1601" spans="1:646" x14ac:dyDescent="0.3">
      <c r="A1601" s="222"/>
      <c r="B1601" s="206"/>
      <c r="C1601" t="s">
        <v>4941</v>
      </c>
      <c r="D1601" s="3" t="s">
        <v>4942</v>
      </c>
      <c r="E1601" t="s">
        <v>1</v>
      </c>
      <c r="F1601" s="1" t="e">
        <f t="shared" si="24"/>
        <v>#REF!</v>
      </c>
      <c r="XV1601" s="1">
        <v>1</v>
      </c>
    </row>
    <row r="1602" spans="1:646" x14ac:dyDescent="0.3">
      <c r="A1602" s="222"/>
      <c r="B1602" s="206"/>
      <c r="C1602" t="s">
        <v>4943</v>
      </c>
      <c r="D1602" t="s">
        <v>4944</v>
      </c>
      <c r="E1602" t="s">
        <v>1</v>
      </c>
      <c r="F1602" s="1" t="e">
        <f t="shared" si="24"/>
        <v>#REF!</v>
      </c>
      <c r="DX1602" s="1">
        <v>1</v>
      </c>
    </row>
    <row r="1603" spans="1:646" x14ac:dyDescent="0.3">
      <c r="A1603" s="222"/>
      <c r="B1603" s="206"/>
      <c r="C1603" t="s">
        <v>4945</v>
      </c>
      <c r="D1603" t="s">
        <v>4946</v>
      </c>
      <c r="E1603" t="s">
        <v>1</v>
      </c>
      <c r="F1603" s="1" t="e">
        <f t="shared" si="24"/>
        <v>#REF!</v>
      </c>
    </row>
    <row r="1604" spans="1:646" x14ac:dyDescent="0.3">
      <c r="A1604" s="222"/>
      <c r="B1604" s="206"/>
      <c r="C1604" t="s">
        <v>4947</v>
      </c>
      <c r="D1604" t="s">
        <v>4948</v>
      </c>
      <c r="E1604" t="s">
        <v>3158</v>
      </c>
      <c r="F1604" s="1" t="e">
        <f t="shared" si="24"/>
        <v>#REF!</v>
      </c>
    </row>
    <row r="1605" spans="1:646" x14ac:dyDescent="0.3">
      <c r="A1605" s="222"/>
      <c r="B1605" s="206" t="s">
        <v>4428</v>
      </c>
      <c r="C1605" t="s">
        <v>4949</v>
      </c>
      <c r="D1605" t="s">
        <v>4430</v>
      </c>
      <c r="E1605" t="s">
        <v>1</v>
      </c>
      <c r="F1605" s="1" t="e">
        <f t="shared" ref="F1605:F1668" si="25">SUMPRODUCT(G$4:ZY$4, G1605:ZY1605)</f>
        <v>#REF!</v>
      </c>
      <c r="RS1605" s="1">
        <f>450/2400</f>
        <v>0.1875</v>
      </c>
    </row>
    <row r="1606" spans="1:646" x14ac:dyDescent="0.3">
      <c r="A1606" s="222"/>
      <c r="B1606" s="206"/>
      <c r="C1606" t="s">
        <v>4950</v>
      </c>
      <c r="D1606" t="s">
        <v>4432</v>
      </c>
      <c r="E1606" t="s">
        <v>1</v>
      </c>
      <c r="F1606" s="1" t="e">
        <f t="shared" si="25"/>
        <v>#REF!</v>
      </c>
      <c r="RS1606" s="1">
        <f>1245/2400</f>
        <v>0.51875000000000004</v>
      </c>
    </row>
    <row r="1607" spans="1:646" x14ac:dyDescent="0.3">
      <c r="A1607" s="222"/>
      <c r="B1607" s="206"/>
      <c r="C1607" t="s">
        <v>4951</v>
      </c>
      <c r="D1607" t="s">
        <v>4434</v>
      </c>
      <c r="E1607" t="s">
        <v>1</v>
      </c>
      <c r="F1607" s="1" t="e">
        <f t="shared" si="25"/>
        <v>#REF!</v>
      </c>
      <c r="RS1607" s="1">
        <f>2060/2400</f>
        <v>0.85833333333333328</v>
      </c>
    </row>
    <row r="1608" spans="1:646" x14ac:dyDescent="0.3">
      <c r="A1608" s="222"/>
      <c r="B1608" s="206"/>
      <c r="C1608" t="s">
        <v>4952</v>
      </c>
      <c r="D1608" t="s">
        <v>4436</v>
      </c>
      <c r="E1608" t="s">
        <v>1</v>
      </c>
      <c r="F1608" s="1" t="e">
        <f t="shared" si="25"/>
        <v>#REF!</v>
      </c>
    </row>
    <row r="1609" spans="1:646" x14ac:dyDescent="0.3">
      <c r="A1609" s="222"/>
      <c r="B1609" s="206"/>
      <c r="C1609" t="s">
        <v>4953</v>
      </c>
      <c r="D1609" t="s">
        <v>4438</v>
      </c>
      <c r="E1609" t="s">
        <v>1</v>
      </c>
      <c r="F1609" s="1" t="e">
        <f t="shared" si="25"/>
        <v>#REF!</v>
      </c>
    </row>
    <row r="1610" spans="1:646" x14ac:dyDescent="0.3">
      <c r="A1610" s="197" t="s">
        <v>4954</v>
      </c>
      <c r="B1610" s="193" t="s">
        <v>4955</v>
      </c>
      <c r="C1610" s="20" t="s">
        <v>4956</v>
      </c>
      <c r="D1610" s="18" t="s">
        <v>4957</v>
      </c>
      <c r="E1610" s="24" t="s">
        <v>1</v>
      </c>
      <c r="F1610" s="1" t="e">
        <f t="shared" si="25"/>
        <v>#REF!</v>
      </c>
    </row>
    <row r="1611" spans="1:646" x14ac:dyDescent="0.3">
      <c r="A1611" s="197"/>
      <c r="B1611" s="193"/>
      <c r="C1611" s="20" t="s">
        <v>4958</v>
      </c>
      <c r="D1611" s="18" t="s">
        <v>4959</v>
      </c>
      <c r="E1611" s="25" t="s">
        <v>2958</v>
      </c>
      <c r="F1611" s="1" t="e">
        <f t="shared" si="25"/>
        <v>#REF!</v>
      </c>
    </row>
    <row r="1612" spans="1:646" x14ac:dyDescent="0.3">
      <c r="A1612" s="197"/>
      <c r="B1612" s="193"/>
      <c r="C1612" s="20" t="s">
        <v>4960</v>
      </c>
      <c r="D1612" s="18" t="s">
        <v>4961</v>
      </c>
      <c r="E1612" s="25" t="s">
        <v>2958</v>
      </c>
      <c r="F1612" s="1" t="e">
        <f t="shared" si="25"/>
        <v>#REF!</v>
      </c>
    </row>
    <row r="1613" spans="1:646" x14ac:dyDescent="0.3">
      <c r="A1613" s="197"/>
      <c r="B1613" s="193"/>
      <c r="C1613" s="20" t="s">
        <v>4962</v>
      </c>
      <c r="D1613" s="18" t="s">
        <v>4963</v>
      </c>
      <c r="E1613" s="25" t="s">
        <v>3158</v>
      </c>
      <c r="F1613" s="1" t="e">
        <f t="shared" si="25"/>
        <v>#REF!</v>
      </c>
    </row>
    <row r="1614" spans="1:646" x14ac:dyDescent="0.3">
      <c r="A1614" s="197"/>
      <c r="B1614" s="193"/>
      <c r="C1614" s="20" t="s">
        <v>4964</v>
      </c>
      <c r="D1614" s="18" t="s">
        <v>4965</v>
      </c>
      <c r="E1614" s="25" t="s">
        <v>3158</v>
      </c>
      <c r="F1614" s="1" t="e">
        <f t="shared" si="25"/>
        <v>#REF!</v>
      </c>
    </row>
    <row r="1615" spans="1:646" x14ac:dyDescent="0.3">
      <c r="A1615" s="197"/>
      <c r="B1615" s="193"/>
      <c r="C1615" s="20" t="s">
        <v>4966</v>
      </c>
      <c r="D1615" s="18" t="s">
        <v>4967</v>
      </c>
      <c r="E1615" s="25" t="s">
        <v>3158</v>
      </c>
      <c r="F1615" s="1" t="e">
        <f t="shared" si="25"/>
        <v>#REF!</v>
      </c>
    </row>
    <row r="1616" spans="1:646" x14ac:dyDescent="0.3">
      <c r="A1616" s="197"/>
      <c r="B1616" s="193"/>
      <c r="C1616" s="20" t="s">
        <v>4968</v>
      </c>
      <c r="D1616" s="18" t="s">
        <v>4969</v>
      </c>
      <c r="E1616" s="25" t="s">
        <v>3158</v>
      </c>
      <c r="F1616" s="1" t="e">
        <f t="shared" si="25"/>
        <v>#REF!</v>
      </c>
    </row>
    <row r="1617" spans="1:158" x14ac:dyDescent="0.3">
      <c r="A1617" s="197"/>
      <c r="B1617" s="193"/>
      <c r="C1617" s="20" t="s">
        <v>4970</v>
      </c>
      <c r="D1617" s="18" t="s">
        <v>4971</v>
      </c>
      <c r="E1617" s="25" t="s">
        <v>3158</v>
      </c>
      <c r="F1617" s="1" t="e">
        <f t="shared" si="25"/>
        <v>#REF!</v>
      </c>
    </row>
    <row r="1618" spans="1:158" x14ac:dyDescent="0.3">
      <c r="A1618" s="197"/>
      <c r="B1618" s="193"/>
      <c r="C1618" s="20" t="s">
        <v>4972</v>
      </c>
      <c r="D1618" s="18" t="s">
        <v>4973</v>
      </c>
      <c r="E1618" s="25" t="s">
        <v>3158</v>
      </c>
      <c r="F1618" s="1" t="e">
        <f t="shared" si="25"/>
        <v>#REF!</v>
      </c>
    </row>
    <row r="1619" spans="1:158" x14ac:dyDescent="0.3">
      <c r="A1619" s="197"/>
      <c r="B1619" s="193"/>
      <c r="C1619" s="20" t="s">
        <v>4974</v>
      </c>
      <c r="D1619" s="18" t="s">
        <v>4975</v>
      </c>
      <c r="E1619" s="25" t="s">
        <v>4976</v>
      </c>
      <c r="F1619" s="1" t="e">
        <f t="shared" si="25"/>
        <v>#REF!</v>
      </c>
    </row>
    <row r="1620" spans="1:158" x14ac:dyDescent="0.3">
      <c r="A1620" s="197"/>
      <c r="B1620" s="193" t="s">
        <v>4977</v>
      </c>
      <c r="C1620" s="20" t="s">
        <v>4978</v>
      </c>
      <c r="D1620" s="60" t="s">
        <v>4957</v>
      </c>
      <c r="E1620" s="24" t="s">
        <v>1</v>
      </c>
      <c r="F1620" s="1" t="e">
        <f t="shared" si="25"/>
        <v>#REF!</v>
      </c>
      <c r="FB1620" s="1">
        <v>0.33</v>
      </c>
    </row>
    <row r="1621" spans="1:158" x14ac:dyDescent="0.3">
      <c r="A1621" s="197"/>
      <c r="B1621" s="193"/>
      <c r="C1621" s="20" t="s">
        <v>4979</v>
      </c>
      <c r="D1621" s="18" t="s">
        <v>4959</v>
      </c>
      <c r="E1621" s="25" t="s">
        <v>2958</v>
      </c>
      <c r="F1621" s="1" t="e">
        <f t="shared" si="25"/>
        <v>#REF!</v>
      </c>
    </row>
    <row r="1622" spans="1:158" x14ac:dyDescent="0.3">
      <c r="A1622" s="197"/>
      <c r="B1622" s="193"/>
      <c r="C1622" s="20" t="s">
        <v>4980</v>
      </c>
      <c r="D1622" s="18" t="s">
        <v>4961</v>
      </c>
      <c r="E1622" s="25" t="s">
        <v>3158</v>
      </c>
      <c r="F1622" s="1" t="e">
        <f t="shared" si="25"/>
        <v>#REF!</v>
      </c>
      <c r="EV1622" s="1">
        <v>0.33</v>
      </c>
    </row>
    <row r="1623" spans="1:158" x14ac:dyDescent="0.3">
      <c r="A1623" s="197"/>
      <c r="B1623" s="193"/>
      <c r="C1623" s="20" t="s">
        <v>4981</v>
      </c>
      <c r="D1623" s="18" t="s">
        <v>4963</v>
      </c>
      <c r="E1623" s="25" t="s">
        <v>3158</v>
      </c>
      <c r="F1623" s="1" t="e">
        <f t="shared" si="25"/>
        <v>#REF!</v>
      </c>
    </row>
    <row r="1624" spans="1:158" x14ac:dyDescent="0.3">
      <c r="A1624" s="197"/>
      <c r="B1624" s="193"/>
      <c r="C1624" s="20" t="s">
        <v>4982</v>
      </c>
      <c r="D1624" s="18" t="s">
        <v>4965</v>
      </c>
      <c r="E1624" s="25" t="s">
        <v>3158</v>
      </c>
      <c r="F1624" s="1" t="e">
        <f t="shared" si="25"/>
        <v>#REF!</v>
      </c>
    </row>
    <row r="1625" spans="1:158" x14ac:dyDescent="0.3">
      <c r="A1625" s="197"/>
      <c r="B1625" s="193"/>
      <c r="C1625" s="20" t="s">
        <v>4983</v>
      </c>
      <c r="D1625" s="18" t="s">
        <v>4967</v>
      </c>
      <c r="E1625" s="25" t="s">
        <v>3158</v>
      </c>
      <c r="F1625" s="1" t="e">
        <f t="shared" si="25"/>
        <v>#REF!</v>
      </c>
    </row>
    <row r="1626" spans="1:158" x14ac:dyDescent="0.3">
      <c r="A1626" s="197"/>
      <c r="B1626" s="193"/>
      <c r="C1626" s="20" t="s">
        <v>4984</v>
      </c>
      <c r="D1626" s="18" t="s">
        <v>4969</v>
      </c>
      <c r="E1626" s="25" t="s">
        <v>3158</v>
      </c>
      <c r="F1626" s="1" t="e">
        <f t="shared" si="25"/>
        <v>#REF!</v>
      </c>
    </row>
    <row r="1627" spans="1:158" x14ac:dyDescent="0.3">
      <c r="A1627" s="197"/>
      <c r="B1627" s="193"/>
      <c r="C1627" s="20" t="s">
        <v>4985</v>
      </c>
      <c r="D1627" s="18" t="s">
        <v>4971</v>
      </c>
      <c r="E1627" s="25" t="s">
        <v>3158</v>
      </c>
      <c r="F1627" s="1" t="e">
        <f t="shared" si="25"/>
        <v>#REF!</v>
      </c>
    </row>
    <row r="1628" spans="1:158" x14ac:dyDescent="0.3">
      <c r="A1628" s="197"/>
      <c r="B1628" s="193"/>
      <c r="C1628" s="20" t="s">
        <v>4986</v>
      </c>
      <c r="D1628" s="18" t="s">
        <v>4973</v>
      </c>
      <c r="E1628" s="25" t="s">
        <v>3158</v>
      </c>
      <c r="F1628" s="1" t="e">
        <f t="shared" si="25"/>
        <v>#REF!</v>
      </c>
    </row>
    <row r="1629" spans="1:158" x14ac:dyDescent="0.3">
      <c r="A1629" s="197"/>
      <c r="B1629" s="193"/>
      <c r="C1629" s="20" t="s">
        <v>4987</v>
      </c>
      <c r="D1629" s="18" t="s">
        <v>4975</v>
      </c>
      <c r="E1629" s="25" t="s">
        <v>4976</v>
      </c>
      <c r="F1629" s="1" t="e">
        <f t="shared" si="25"/>
        <v>#REF!</v>
      </c>
    </row>
    <row r="1630" spans="1:158" x14ac:dyDescent="0.3">
      <c r="A1630" s="197"/>
      <c r="B1630" s="193" t="s">
        <v>4988</v>
      </c>
      <c r="C1630" s="20" t="s">
        <v>4989</v>
      </c>
      <c r="D1630" s="60" t="s">
        <v>4957</v>
      </c>
      <c r="E1630" s="24" t="s">
        <v>1</v>
      </c>
      <c r="F1630" s="1" t="e">
        <f t="shared" si="25"/>
        <v>#REF!</v>
      </c>
      <c r="FB1630" s="1">
        <v>0.5</v>
      </c>
    </row>
    <row r="1631" spans="1:158" x14ac:dyDescent="0.3">
      <c r="A1631" s="197"/>
      <c r="B1631" s="193"/>
      <c r="C1631" s="20" t="s">
        <v>4990</v>
      </c>
      <c r="D1631" s="18" t="s">
        <v>4959</v>
      </c>
      <c r="E1631" s="25" t="s">
        <v>2958</v>
      </c>
      <c r="F1631" s="1" t="e">
        <f t="shared" si="25"/>
        <v>#REF!</v>
      </c>
    </row>
    <row r="1632" spans="1:158" x14ac:dyDescent="0.3">
      <c r="A1632" s="197"/>
      <c r="B1632" s="193"/>
      <c r="C1632" s="20" t="s">
        <v>4991</v>
      </c>
      <c r="D1632" s="18" t="s">
        <v>4961</v>
      </c>
      <c r="E1632" s="25" t="s">
        <v>3158</v>
      </c>
      <c r="F1632" s="1" t="e">
        <f t="shared" si="25"/>
        <v>#REF!</v>
      </c>
      <c r="EV1632" s="1">
        <v>0.5</v>
      </c>
    </row>
    <row r="1633" spans="1:158" x14ac:dyDescent="0.3">
      <c r="A1633" s="197"/>
      <c r="B1633" s="193"/>
      <c r="C1633" s="20" t="s">
        <v>4992</v>
      </c>
      <c r="D1633" s="18" t="s">
        <v>4963</v>
      </c>
      <c r="E1633" s="25" t="s">
        <v>3158</v>
      </c>
      <c r="F1633" s="1" t="e">
        <f t="shared" si="25"/>
        <v>#REF!</v>
      </c>
    </row>
    <row r="1634" spans="1:158" x14ac:dyDescent="0.3">
      <c r="A1634" s="197"/>
      <c r="B1634" s="193"/>
      <c r="C1634" s="20" t="s">
        <v>4993</v>
      </c>
      <c r="D1634" s="18" t="s">
        <v>4965</v>
      </c>
      <c r="E1634" s="25" t="s">
        <v>3158</v>
      </c>
      <c r="F1634" s="1" t="e">
        <f t="shared" si="25"/>
        <v>#REF!</v>
      </c>
    </row>
    <row r="1635" spans="1:158" x14ac:dyDescent="0.3">
      <c r="A1635" s="197"/>
      <c r="B1635" s="193"/>
      <c r="C1635" s="20" t="s">
        <v>4994</v>
      </c>
      <c r="D1635" s="18" t="s">
        <v>4967</v>
      </c>
      <c r="E1635" s="25" t="s">
        <v>3158</v>
      </c>
      <c r="F1635" s="1" t="e">
        <f t="shared" si="25"/>
        <v>#REF!</v>
      </c>
    </row>
    <row r="1636" spans="1:158" x14ac:dyDescent="0.3">
      <c r="A1636" s="197"/>
      <c r="B1636" s="193"/>
      <c r="C1636" s="20" t="s">
        <v>4995</v>
      </c>
      <c r="D1636" s="18" t="s">
        <v>4969</v>
      </c>
      <c r="E1636" s="25" t="s">
        <v>3158</v>
      </c>
      <c r="F1636" s="1" t="e">
        <f t="shared" si="25"/>
        <v>#REF!</v>
      </c>
    </row>
    <row r="1637" spans="1:158" x14ac:dyDescent="0.3">
      <c r="A1637" s="197"/>
      <c r="B1637" s="193"/>
      <c r="C1637" s="20" t="s">
        <v>4996</v>
      </c>
      <c r="D1637" s="18" t="s">
        <v>4971</v>
      </c>
      <c r="E1637" s="25" t="s">
        <v>3158</v>
      </c>
      <c r="F1637" s="1" t="e">
        <f t="shared" si="25"/>
        <v>#REF!</v>
      </c>
    </row>
    <row r="1638" spans="1:158" x14ac:dyDescent="0.3">
      <c r="A1638" s="197"/>
      <c r="B1638" s="193"/>
      <c r="C1638" s="20" t="s">
        <v>4997</v>
      </c>
      <c r="D1638" s="18" t="s">
        <v>4973</v>
      </c>
      <c r="E1638" s="25" t="s">
        <v>3158</v>
      </c>
      <c r="F1638" s="1" t="e">
        <f t="shared" si="25"/>
        <v>#REF!</v>
      </c>
    </row>
    <row r="1639" spans="1:158" x14ac:dyDescent="0.3">
      <c r="A1639" s="197"/>
      <c r="B1639" s="193"/>
      <c r="C1639" s="20" t="s">
        <v>4998</v>
      </c>
      <c r="D1639" s="18" t="s">
        <v>4975</v>
      </c>
      <c r="E1639" s="25" t="s">
        <v>4976</v>
      </c>
      <c r="F1639" s="1" t="e">
        <f t="shared" si="25"/>
        <v>#REF!</v>
      </c>
    </row>
    <row r="1640" spans="1:158" x14ac:dyDescent="0.3">
      <c r="A1640" s="197"/>
      <c r="B1640" s="193" t="s">
        <v>4999</v>
      </c>
      <c r="C1640" s="20" t="s">
        <v>5000</v>
      </c>
      <c r="D1640" s="18" t="s">
        <v>4957</v>
      </c>
      <c r="E1640" s="24" t="s">
        <v>1</v>
      </c>
      <c r="F1640" s="1" t="e">
        <f t="shared" si="25"/>
        <v>#REF!</v>
      </c>
      <c r="FB1640" s="1">
        <v>1</v>
      </c>
    </row>
    <row r="1641" spans="1:158" x14ac:dyDescent="0.3">
      <c r="A1641" s="197"/>
      <c r="B1641" s="193"/>
      <c r="C1641" s="20" t="s">
        <v>5001</v>
      </c>
      <c r="D1641" s="18" t="s">
        <v>4959</v>
      </c>
      <c r="E1641" s="25" t="s">
        <v>2958</v>
      </c>
      <c r="F1641" s="1" t="e">
        <f t="shared" si="25"/>
        <v>#REF!</v>
      </c>
    </row>
    <row r="1642" spans="1:158" x14ac:dyDescent="0.3">
      <c r="A1642" s="197"/>
      <c r="B1642" s="193"/>
      <c r="C1642" s="20" t="s">
        <v>5002</v>
      </c>
      <c r="D1642" s="18" t="s">
        <v>4961</v>
      </c>
      <c r="E1642" s="25" t="s">
        <v>3158</v>
      </c>
      <c r="F1642" s="1" t="e">
        <f t="shared" si="25"/>
        <v>#REF!</v>
      </c>
      <c r="EV1642" s="1">
        <v>1</v>
      </c>
    </row>
    <row r="1643" spans="1:158" x14ac:dyDescent="0.3">
      <c r="A1643" s="197"/>
      <c r="B1643" s="193"/>
      <c r="C1643" s="20" t="s">
        <v>5003</v>
      </c>
      <c r="D1643" s="18" t="s">
        <v>4963</v>
      </c>
      <c r="E1643" s="25" t="s">
        <v>3158</v>
      </c>
      <c r="F1643" s="1" t="e">
        <f t="shared" si="25"/>
        <v>#REF!</v>
      </c>
    </row>
    <row r="1644" spans="1:158" x14ac:dyDescent="0.3">
      <c r="A1644" s="197"/>
      <c r="B1644" s="193"/>
      <c r="C1644" s="20" t="s">
        <v>5004</v>
      </c>
      <c r="D1644" s="18" t="s">
        <v>4965</v>
      </c>
      <c r="E1644" s="25" t="s">
        <v>3158</v>
      </c>
      <c r="F1644" s="1" t="e">
        <f t="shared" si="25"/>
        <v>#REF!</v>
      </c>
    </row>
    <row r="1645" spans="1:158" x14ac:dyDescent="0.3">
      <c r="A1645" s="197"/>
      <c r="B1645" s="193"/>
      <c r="C1645" s="20" t="s">
        <v>5005</v>
      </c>
      <c r="D1645" s="18" t="s">
        <v>4967</v>
      </c>
      <c r="E1645" s="25" t="s">
        <v>3158</v>
      </c>
      <c r="F1645" s="1" t="e">
        <f t="shared" si="25"/>
        <v>#REF!</v>
      </c>
    </row>
    <row r="1646" spans="1:158" x14ac:dyDescent="0.3">
      <c r="A1646" s="197"/>
      <c r="B1646" s="193"/>
      <c r="C1646" s="20" t="s">
        <v>5006</v>
      </c>
      <c r="D1646" s="18" t="s">
        <v>4969</v>
      </c>
      <c r="E1646" s="25" t="s">
        <v>3158</v>
      </c>
      <c r="F1646" s="1" t="e">
        <f t="shared" si="25"/>
        <v>#REF!</v>
      </c>
    </row>
    <row r="1647" spans="1:158" x14ac:dyDescent="0.3">
      <c r="A1647" s="197"/>
      <c r="B1647" s="193"/>
      <c r="C1647" s="20" t="s">
        <v>5007</v>
      </c>
      <c r="D1647" s="18" t="s">
        <v>4971</v>
      </c>
      <c r="E1647" s="25" t="s">
        <v>3158</v>
      </c>
      <c r="F1647" s="1" t="e">
        <f t="shared" si="25"/>
        <v>#REF!</v>
      </c>
    </row>
    <row r="1648" spans="1:158" x14ac:dyDescent="0.3">
      <c r="A1648" s="197"/>
      <c r="B1648" s="193"/>
      <c r="C1648" s="20" t="s">
        <v>5008</v>
      </c>
      <c r="D1648" s="18" t="s">
        <v>4973</v>
      </c>
      <c r="E1648" s="25" t="s">
        <v>3158</v>
      </c>
      <c r="F1648" s="1" t="e">
        <f t="shared" si="25"/>
        <v>#REF!</v>
      </c>
    </row>
    <row r="1649" spans="1:161" x14ac:dyDescent="0.3">
      <c r="A1649" s="197"/>
      <c r="B1649" s="193"/>
      <c r="C1649" s="20" t="s">
        <v>5009</v>
      </c>
      <c r="D1649" s="18" t="s">
        <v>4975</v>
      </c>
      <c r="E1649" s="25" t="s">
        <v>4976</v>
      </c>
      <c r="F1649" s="1" t="e">
        <f t="shared" si="25"/>
        <v>#REF!</v>
      </c>
    </row>
    <row r="1650" spans="1:161" x14ac:dyDescent="0.3">
      <c r="A1650" s="197"/>
      <c r="B1650" s="193" t="s">
        <v>5010</v>
      </c>
      <c r="C1650" s="20" t="s">
        <v>5011</v>
      </c>
      <c r="D1650" s="18" t="s">
        <v>4957</v>
      </c>
      <c r="E1650" s="24" t="s">
        <v>1</v>
      </c>
      <c r="F1650" s="1" t="e">
        <f t="shared" si="25"/>
        <v>#REF!</v>
      </c>
      <c r="FE1650" s="1">
        <v>1</v>
      </c>
    </row>
    <row r="1651" spans="1:161" x14ac:dyDescent="0.3">
      <c r="A1651" s="197"/>
      <c r="B1651" s="193"/>
      <c r="C1651" s="20" t="s">
        <v>5012</v>
      </c>
      <c r="D1651" s="18" t="s">
        <v>4959</v>
      </c>
      <c r="E1651" s="25" t="s">
        <v>2958</v>
      </c>
      <c r="F1651" s="1" t="e">
        <f t="shared" si="25"/>
        <v>#REF!</v>
      </c>
    </row>
    <row r="1652" spans="1:161" x14ac:dyDescent="0.3">
      <c r="A1652" s="197"/>
      <c r="B1652" s="193"/>
      <c r="C1652" s="20" t="s">
        <v>5013</v>
      </c>
      <c r="D1652" s="18" t="s">
        <v>4961</v>
      </c>
      <c r="E1652" s="25" t="s">
        <v>3158</v>
      </c>
      <c r="F1652" s="1" t="e">
        <f t="shared" si="25"/>
        <v>#REF!</v>
      </c>
      <c r="EX1652" s="1">
        <v>1</v>
      </c>
    </row>
    <row r="1653" spans="1:161" x14ac:dyDescent="0.3">
      <c r="A1653" s="197"/>
      <c r="B1653" s="193"/>
      <c r="C1653" s="20" t="s">
        <v>5014</v>
      </c>
      <c r="D1653" s="18" t="s">
        <v>5015</v>
      </c>
      <c r="E1653" s="24" t="s">
        <v>2958</v>
      </c>
      <c r="F1653" s="1" t="e">
        <f t="shared" si="25"/>
        <v>#REF!</v>
      </c>
      <c r="EX1653" s="1">
        <v>1</v>
      </c>
    </row>
    <row r="1654" spans="1:161" x14ac:dyDescent="0.3">
      <c r="A1654" s="197"/>
      <c r="B1654" s="193"/>
      <c r="C1654" s="20" t="s">
        <v>5016</v>
      </c>
      <c r="D1654" s="18" t="s">
        <v>5017</v>
      </c>
      <c r="E1654" s="24" t="s">
        <v>2958</v>
      </c>
      <c r="F1654" s="1" t="e">
        <f t="shared" si="25"/>
        <v>#REF!</v>
      </c>
      <c r="EX1654" s="1">
        <v>1</v>
      </c>
    </row>
    <row r="1655" spans="1:161" x14ac:dyDescent="0.3">
      <c r="A1655" s="197"/>
      <c r="B1655" s="193"/>
      <c r="C1655" s="20" t="s">
        <v>5018</v>
      </c>
      <c r="D1655" s="18" t="s">
        <v>5019</v>
      </c>
      <c r="E1655" s="24" t="s">
        <v>2958</v>
      </c>
      <c r="F1655" s="1" t="e">
        <f t="shared" si="25"/>
        <v>#REF!</v>
      </c>
      <c r="EX1655" s="1">
        <v>1</v>
      </c>
    </row>
    <row r="1656" spans="1:161" x14ac:dyDescent="0.3">
      <c r="A1656" s="197"/>
      <c r="B1656" s="193"/>
      <c r="C1656" s="20" t="s">
        <v>5020</v>
      </c>
      <c r="D1656" s="18" t="s">
        <v>4963</v>
      </c>
      <c r="E1656" s="25" t="s">
        <v>3158</v>
      </c>
      <c r="F1656" s="1" t="e">
        <f t="shared" si="25"/>
        <v>#REF!</v>
      </c>
    </row>
    <row r="1657" spans="1:161" x14ac:dyDescent="0.3">
      <c r="A1657" s="197"/>
      <c r="B1657" s="193"/>
      <c r="C1657" s="20" t="s">
        <v>5021</v>
      </c>
      <c r="D1657" s="18" t="s">
        <v>5022</v>
      </c>
      <c r="E1657" s="24" t="s">
        <v>1</v>
      </c>
      <c r="F1657" s="1" t="e">
        <f t="shared" si="25"/>
        <v>#REF!</v>
      </c>
    </row>
    <row r="1658" spans="1:161" x14ac:dyDescent="0.3">
      <c r="A1658" s="197"/>
      <c r="B1658" s="193"/>
      <c r="C1658" s="20" t="s">
        <v>5023</v>
      </c>
      <c r="D1658" s="18" t="s">
        <v>5024</v>
      </c>
      <c r="E1658" s="24" t="s">
        <v>2958</v>
      </c>
      <c r="F1658" s="1" t="e">
        <f t="shared" si="25"/>
        <v>#REF!</v>
      </c>
    </row>
    <row r="1659" spans="1:161" x14ac:dyDescent="0.3">
      <c r="A1659" s="197"/>
      <c r="B1659" s="193"/>
      <c r="C1659" s="20" t="s">
        <v>5025</v>
      </c>
      <c r="D1659" s="18" t="s">
        <v>5026</v>
      </c>
      <c r="E1659" s="24" t="s">
        <v>2958</v>
      </c>
      <c r="F1659" s="1" t="e">
        <f t="shared" si="25"/>
        <v>#REF!</v>
      </c>
    </row>
    <row r="1660" spans="1:161" x14ac:dyDescent="0.3">
      <c r="A1660" s="197"/>
      <c r="B1660" s="193"/>
      <c r="C1660" s="20" t="s">
        <v>5027</v>
      </c>
      <c r="D1660" s="18" t="s">
        <v>5028</v>
      </c>
      <c r="E1660" s="24" t="s">
        <v>2958</v>
      </c>
      <c r="F1660" s="1" t="e">
        <f t="shared" si="25"/>
        <v>#REF!</v>
      </c>
    </row>
    <row r="1661" spans="1:161" x14ac:dyDescent="0.3">
      <c r="A1661" s="197"/>
      <c r="B1661" s="193"/>
      <c r="C1661" s="20" t="s">
        <v>5029</v>
      </c>
      <c r="D1661" s="18" t="s">
        <v>4967</v>
      </c>
      <c r="E1661" s="25" t="s">
        <v>3158</v>
      </c>
      <c r="F1661" s="1" t="e">
        <f t="shared" si="25"/>
        <v>#REF!</v>
      </c>
    </row>
    <row r="1662" spans="1:161" x14ac:dyDescent="0.3">
      <c r="A1662" s="197"/>
      <c r="B1662" s="193"/>
      <c r="C1662" s="20" t="s">
        <v>5030</v>
      </c>
      <c r="D1662" s="18" t="s">
        <v>4969</v>
      </c>
      <c r="E1662" s="25" t="s">
        <v>3158</v>
      </c>
      <c r="F1662" s="1" t="e">
        <f t="shared" si="25"/>
        <v>#REF!</v>
      </c>
    </row>
    <row r="1663" spans="1:161" x14ac:dyDescent="0.3">
      <c r="A1663" s="197"/>
      <c r="B1663" s="193"/>
      <c r="C1663" s="20" t="s">
        <v>5031</v>
      </c>
      <c r="D1663" s="18" t="s">
        <v>4971</v>
      </c>
      <c r="E1663" s="25" t="s">
        <v>3158</v>
      </c>
      <c r="F1663" s="1" t="e">
        <f t="shared" si="25"/>
        <v>#REF!</v>
      </c>
    </row>
    <row r="1664" spans="1:161" x14ac:dyDescent="0.3">
      <c r="A1664" s="197"/>
      <c r="B1664" s="193"/>
      <c r="C1664" s="20" t="s">
        <v>5032</v>
      </c>
      <c r="D1664" s="18" t="s">
        <v>4973</v>
      </c>
      <c r="E1664" s="25" t="s">
        <v>3158</v>
      </c>
      <c r="F1664" s="1" t="e">
        <f t="shared" si="25"/>
        <v>#REF!</v>
      </c>
    </row>
    <row r="1665" spans="1:163" x14ac:dyDescent="0.3">
      <c r="A1665" s="197"/>
      <c r="B1665" s="193"/>
      <c r="C1665" s="20" t="s">
        <v>5033</v>
      </c>
      <c r="D1665" s="18" t="s">
        <v>5034</v>
      </c>
      <c r="E1665" s="25" t="s">
        <v>4976</v>
      </c>
      <c r="F1665" s="1" t="e">
        <f t="shared" si="25"/>
        <v>#REF!</v>
      </c>
    </row>
    <row r="1666" spans="1:163" x14ac:dyDescent="0.3">
      <c r="A1666" s="197"/>
      <c r="B1666" s="193"/>
      <c r="C1666" s="20" t="s">
        <v>5035</v>
      </c>
      <c r="D1666" s="18" t="s">
        <v>5036</v>
      </c>
      <c r="E1666" s="25" t="s">
        <v>4976</v>
      </c>
      <c r="F1666" s="1" t="e">
        <f t="shared" si="25"/>
        <v>#REF!</v>
      </c>
    </row>
    <row r="1667" spans="1:163" x14ac:dyDescent="0.3">
      <c r="A1667" s="197"/>
      <c r="B1667" s="193" t="s">
        <v>5037</v>
      </c>
      <c r="C1667" s="20" t="s">
        <v>5038</v>
      </c>
      <c r="D1667" s="18" t="s">
        <v>4957</v>
      </c>
      <c r="E1667" s="24" t="s">
        <v>1</v>
      </c>
      <c r="F1667" s="1" t="e">
        <f t="shared" si="25"/>
        <v>#REF!</v>
      </c>
      <c r="FG1667" s="1">
        <v>1</v>
      </c>
    </row>
    <row r="1668" spans="1:163" x14ac:dyDescent="0.3">
      <c r="A1668" s="197"/>
      <c r="B1668" s="193"/>
      <c r="C1668" s="20" t="s">
        <v>5039</v>
      </c>
      <c r="D1668" s="18" t="s">
        <v>4959</v>
      </c>
      <c r="E1668" s="25" t="s">
        <v>2958</v>
      </c>
      <c r="F1668" s="1" t="e">
        <f t="shared" si="25"/>
        <v>#REF!</v>
      </c>
    </row>
    <row r="1669" spans="1:163" x14ac:dyDescent="0.3">
      <c r="A1669" s="197"/>
      <c r="B1669" s="193"/>
      <c r="C1669" s="20" t="s">
        <v>5040</v>
      </c>
      <c r="D1669" s="18" t="s">
        <v>4961</v>
      </c>
      <c r="E1669" s="25" t="s">
        <v>3158</v>
      </c>
      <c r="F1669" s="1" t="e">
        <f t="shared" ref="F1669:F1732" si="26">SUMPRODUCT(G$4:ZY$4, G1669:ZY1669)</f>
        <v>#REF!</v>
      </c>
      <c r="EZ1669" s="1">
        <v>1</v>
      </c>
    </row>
    <row r="1670" spans="1:163" x14ac:dyDescent="0.3">
      <c r="A1670" s="197"/>
      <c r="B1670" s="193"/>
      <c r="C1670" s="20" t="s">
        <v>5041</v>
      </c>
      <c r="D1670" s="18" t="s">
        <v>5015</v>
      </c>
      <c r="E1670" s="24" t="s">
        <v>2958</v>
      </c>
      <c r="F1670" s="1" t="e">
        <f t="shared" si="26"/>
        <v>#REF!</v>
      </c>
      <c r="EZ1670" s="1">
        <v>1</v>
      </c>
    </row>
    <row r="1671" spans="1:163" x14ac:dyDescent="0.3">
      <c r="A1671" s="197"/>
      <c r="B1671" s="193"/>
      <c r="C1671" s="20" t="s">
        <v>5042</v>
      </c>
      <c r="D1671" s="18" t="s">
        <v>5017</v>
      </c>
      <c r="E1671" s="24" t="s">
        <v>2958</v>
      </c>
      <c r="F1671" s="1" t="e">
        <f t="shared" si="26"/>
        <v>#REF!</v>
      </c>
      <c r="EZ1671" s="1">
        <v>1</v>
      </c>
    </row>
    <row r="1672" spans="1:163" x14ac:dyDescent="0.3">
      <c r="A1672" s="197"/>
      <c r="B1672" s="193"/>
      <c r="C1672" s="20" t="s">
        <v>5043</v>
      </c>
      <c r="D1672" s="18" t="s">
        <v>5019</v>
      </c>
      <c r="E1672" s="24" t="s">
        <v>2958</v>
      </c>
      <c r="F1672" s="1" t="e">
        <f t="shared" si="26"/>
        <v>#REF!</v>
      </c>
      <c r="EZ1672" s="1">
        <v>1</v>
      </c>
    </row>
    <row r="1673" spans="1:163" x14ac:dyDescent="0.3">
      <c r="A1673" s="197"/>
      <c r="B1673" s="193"/>
      <c r="C1673" s="20" t="s">
        <v>5044</v>
      </c>
      <c r="D1673" s="18" t="s">
        <v>4963</v>
      </c>
      <c r="E1673" s="25" t="s">
        <v>3158</v>
      </c>
      <c r="F1673" s="1" t="e">
        <f t="shared" si="26"/>
        <v>#REF!</v>
      </c>
    </row>
    <row r="1674" spans="1:163" x14ac:dyDescent="0.3">
      <c r="A1674" s="197"/>
      <c r="B1674" s="193"/>
      <c r="C1674" s="20" t="s">
        <v>5045</v>
      </c>
      <c r="D1674" s="18" t="s">
        <v>5046</v>
      </c>
      <c r="E1674" s="24" t="s">
        <v>1</v>
      </c>
      <c r="F1674" s="1" t="e">
        <f t="shared" si="26"/>
        <v>#REF!</v>
      </c>
    </row>
    <row r="1675" spans="1:163" x14ac:dyDescent="0.3">
      <c r="A1675" s="197"/>
      <c r="B1675" s="193"/>
      <c r="C1675" s="20" t="s">
        <v>5047</v>
      </c>
      <c r="D1675" s="18" t="s">
        <v>5048</v>
      </c>
      <c r="E1675" s="24" t="s">
        <v>2958</v>
      </c>
      <c r="F1675" s="1" t="e">
        <f t="shared" si="26"/>
        <v>#REF!</v>
      </c>
    </row>
    <row r="1676" spans="1:163" x14ac:dyDescent="0.3">
      <c r="A1676" s="197"/>
      <c r="B1676" s="193"/>
      <c r="C1676" s="20" t="s">
        <v>5049</v>
      </c>
      <c r="D1676" s="18" t="s">
        <v>5050</v>
      </c>
      <c r="E1676" s="24" t="s">
        <v>2958</v>
      </c>
      <c r="F1676" s="1" t="e">
        <f t="shared" si="26"/>
        <v>#REF!</v>
      </c>
    </row>
    <row r="1677" spans="1:163" x14ac:dyDescent="0.3">
      <c r="A1677" s="197"/>
      <c r="B1677" s="193"/>
      <c r="C1677" s="20" t="s">
        <v>5051</v>
      </c>
      <c r="D1677" s="18" t="s">
        <v>5052</v>
      </c>
      <c r="E1677" s="24" t="s">
        <v>2958</v>
      </c>
      <c r="F1677" s="1" t="e">
        <f t="shared" si="26"/>
        <v>#REF!</v>
      </c>
    </row>
    <row r="1678" spans="1:163" x14ac:dyDescent="0.3">
      <c r="A1678" s="197"/>
      <c r="B1678" s="193"/>
      <c r="C1678" s="20" t="s">
        <v>5053</v>
      </c>
      <c r="D1678" s="18" t="s">
        <v>4967</v>
      </c>
      <c r="E1678" s="25" t="s">
        <v>3158</v>
      </c>
      <c r="F1678" s="1" t="e">
        <f t="shared" si="26"/>
        <v>#REF!</v>
      </c>
    </row>
    <row r="1679" spans="1:163" x14ac:dyDescent="0.3">
      <c r="A1679" s="197"/>
      <c r="B1679" s="193"/>
      <c r="C1679" s="20" t="s">
        <v>5054</v>
      </c>
      <c r="D1679" s="18" t="s">
        <v>4969</v>
      </c>
      <c r="E1679" s="25" t="s">
        <v>3158</v>
      </c>
      <c r="F1679" s="1" t="e">
        <f t="shared" si="26"/>
        <v>#REF!</v>
      </c>
    </row>
    <row r="1680" spans="1:163" x14ac:dyDescent="0.3">
      <c r="A1680" s="197"/>
      <c r="B1680" s="193"/>
      <c r="C1680" s="20" t="s">
        <v>5055</v>
      </c>
      <c r="D1680" s="18" t="s">
        <v>4971</v>
      </c>
      <c r="E1680" s="25" t="s">
        <v>3158</v>
      </c>
      <c r="F1680" s="1" t="e">
        <f t="shared" si="26"/>
        <v>#REF!</v>
      </c>
    </row>
    <row r="1681" spans="1:6" x14ac:dyDescent="0.3">
      <c r="A1681" s="197"/>
      <c r="B1681" s="193"/>
      <c r="C1681" s="20" t="s">
        <v>5056</v>
      </c>
      <c r="D1681" s="18" t="s">
        <v>4973</v>
      </c>
      <c r="E1681" s="25" t="s">
        <v>3158</v>
      </c>
      <c r="F1681" s="1" t="e">
        <f t="shared" si="26"/>
        <v>#REF!</v>
      </c>
    </row>
    <row r="1682" spans="1:6" x14ac:dyDescent="0.3">
      <c r="A1682" s="197"/>
      <c r="B1682" s="193"/>
      <c r="C1682" s="20" t="s">
        <v>5057</v>
      </c>
      <c r="D1682" s="18" t="s">
        <v>5034</v>
      </c>
      <c r="E1682" s="25" t="s">
        <v>4976</v>
      </c>
      <c r="F1682" s="1" t="e">
        <f t="shared" si="26"/>
        <v>#REF!</v>
      </c>
    </row>
    <row r="1683" spans="1:6" x14ac:dyDescent="0.3">
      <c r="A1683" s="197"/>
      <c r="B1683" s="193"/>
      <c r="C1683" s="20" t="s">
        <v>5058</v>
      </c>
      <c r="D1683" s="18" t="s">
        <v>5036</v>
      </c>
      <c r="E1683" s="25" t="s">
        <v>4976</v>
      </c>
      <c r="F1683" s="1" t="e">
        <f t="shared" si="26"/>
        <v>#REF!</v>
      </c>
    </row>
    <row r="1684" spans="1:6" x14ac:dyDescent="0.3">
      <c r="A1684" s="197"/>
      <c r="B1684" s="193" t="s">
        <v>5059</v>
      </c>
      <c r="C1684" s="20" t="s">
        <v>5060</v>
      </c>
      <c r="D1684" s="18" t="s">
        <v>4957</v>
      </c>
      <c r="E1684" s="24" t="s">
        <v>1</v>
      </c>
      <c r="F1684" s="1" t="e">
        <f t="shared" si="26"/>
        <v>#REF!</v>
      </c>
    </row>
    <row r="1685" spans="1:6" x14ac:dyDescent="0.3">
      <c r="A1685" s="197"/>
      <c r="B1685" s="193"/>
      <c r="C1685" s="20" t="s">
        <v>5061</v>
      </c>
      <c r="D1685" s="18" t="s">
        <v>5062</v>
      </c>
      <c r="E1685" s="24" t="s">
        <v>2958</v>
      </c>
      <c r="F1685" s="1" t="e">
        <f t="shared" si="26"/>
        <v>#REF!</v>
      </c>
    </row>
    <row r="1686" spans="1:6" s="66" customFormat="1" x14ac:dyDescent="0.3">
      <c r="A1686" s="197"/>
      <c r="B1686" s="193"/>
      <c r="C1686" s="67" t="s">
        <v>7154</v>
      </c>
      <c r="D1686" s="68" t="s">
        <v>7155</v>
      </c>
      <c r="E1686" s="69" t="s">
        <v>2958</v>
      </c>
      <c r="F1686" s="66" t="e">
        <f t="shared" si="26"/>
        <v>#REF!</v>
      </c>
    </row>
    <row r="1687" spans="1:6" s="66" customFormat="1" x14ac:dyDescent="0.3">
      <c r="A1687" s="197"/>
      <c r="B1687" s="193"/>
      <c r="C1687" s="67" t="s">
        <v>7156</v>
      </c>
      <c r="D1687" s="68" t="s">
        <v>7157</v>
      </c>
      <c r="E1687" s="69" t="s">
        <v>2958</v>
      </c>
      <c r="F1687" s="66" t="e">
        <f t="shared" si="26"/>
        <v>#REF!</v>
      </c>
    </row>
    <row r="1688" spans="1:6" s="66" customFormat="1" x14ac:dyDescent="0.3">
      <c r="A1688" s="197"/>
      <c r="B1688" s="193"/>
      <c r="C1688" s="67" t="s">
        <v>7158</v>
      </c>
      <c r="D1688" s="68" t="s">
        <v>7159</v>
      </c>
      <c r="E1688" s="69" t="s">
        <v>2958</v>
      </c>
      <c r="F1688" s="66" t="e">
        <f t="shared" si="26"/>
        <v>#REF!</v>
      </c>
    </row>
    <row r="1689" spans="1:6" s="66" customFormat="1" x14ac:dyDescent="0.3">
      <c r="A1689" s="197"/>
      <c r="B1689" s="193"/>
      <c r="C1689" s="67" t="s">
        <v>7160</v>
      </c>
      <c r="D1689" s="68" t="s">
        <v>7161</v>
      </c>
      <c r="E1689" s="69" t="s">
        <v>2958</v>
      </c>
      <c r="F1689" s="66" t="e">
        <f t="shared" si="26"/>
        <v>#REF!</v>
      </c>
    </row>
    <row r="1690" spans="1:6" s="66" customFormat="1" x14ac:dyDescent="0.3">
      <c r="A1690" s="197"/>
      <c r="B1690" s="193"/>
      <c r="C1690" s="67" t="s">
        <v>7162</v>
      </c>
      <c r="D1690" s="68" t="s">
        <v>7163</v>
      </c>
      <c r="E1690" s="69" t="s">
        <v>2958</v>
      </c>
      <c r="F1690" s="66" t="e">
        <f t="shared" si="26"/>
        <v>#REF!</v>
      </c>
    </row>
    <row r="1691" spans="1:6" s="66" customFormat="1" x14ac:dyDescent="0.3">
      <c r="A1691" s="197"/>
      <c r="B1691" s="193"/>
      <c r="C1691" s="67" t="s">
        <v>7164</v>
      </c>
      <c r="D1691" s="68" t="s">
        <v>7165</v>
      </c>
      <c r="E1691" s="69" t="s">
        <v>2958</v>
      </c>
      <c r="F1691" s="66" t="e">
        <f t="shared" si="26"/>
        <v>#REF!</v>
      </c>
    </row>
    <row r="1692" spans="1:6" s="66" customFormat="1" x14ac:dyDescent="0.3">
      <c r="A1692" s="197"/>
      <c r="B1692" s="193"/>
      <c r="C1692" s="67" t="s">
        <v>7166</v>
      </c>
      <c r="D1692" s="68" t="s">
        <v>7167</v>
      </c>
      <c r="E1692" s="69" t="s">
        <v>2958</v>
      </c>
      <c r="F1692" s="66" t="e">
        <f t="shared" si="26"/>
        <v>#REF!</v>
      </c>
    </row>
    <row r="1693" spans="1:6" s="66" customFormat="1" x14ac:dyDescent="0.3">
      <c r="A1693" s="197"/>
      <c r="B1693" s="193"/>
      <c r="C1693" s="67" t="s">
        <v>7168</v>
      </c>
      <c r="D1693" s="68" t="s">
        <v>7169</v>
      </c>
      <c r="E1693" s="69" t="s">
        <v>2958</v>
      </c>
      <c r="F1693" s="66" t="e">
        <f t="shared" si="26"/>
        <v>#REF!</v>
      </c>
    </row>
    <row r="1694" spans="1:6" s="66" customFormat="1" x14ac:dyDescent="0.3">
      <c r="A1694" s="197"/>
      <c r="B1694" s="193"/>
      <c r="C1694" s="67" t="s">
        <v>7170</v>
      </c>
      <c r="D1694" s="68" t="s">
        <v>7171</v>
      </c>
      <c r="E1694" s="69" t="s">
        <v>2958</v>
      </c>
      <c r="F1694" s="66" t="e">
        <f t="shared" si="26"/>
        <v>#REF!</v>
      </c>
    </row>
    <row r="1695" spans="1:6" s="66" customFormat="1" x14ac:dyDescent="0.3">
      <c r="A1695" s="197"/>
      <c r="B1695" s="193"/>
      <c r="C1695" s="67" t="s">
        <v>7172</v>
      </c>
      <c r="D1695" s="68" t="s">
        <v>7173</v>
      </c>
      <c r="E1695" s="69" t="s">
        <v>2958</v>
      </c>
      <c r="F1695" s="66" t="e">
        <f t="shared" si="26"/>
        <v>#REF!</v>
      </c>
    </row>
    <row r="1696" spans="1:6" s="66" customFormat="1" x14ac:dyDescent="0.3">
      <c r="A1696" s="197"/>
      <c r="B1696" s="193"/>
      <c r="C1696" s="67" t="s">
        <v>7174</v>
      </c>
      <c r="D1696" s="68" t="s">
        <v>7175</v>
      </c>
      <c r="E1696" s="69" t="s">
        <v>2958</v>
      </c>
      <c r="F1696" s="66" t="e">
        <f t="shared" si="26"/>
        <v>#REF!</v>
      </c>
    </row>
    <row r="1697" spans="1:501" s="66" customFormat="1" x14ac:dyDescent="0.3">
      <c r="A1697" s="197"/>
      <c r="B1697" s="193"/>
      <c r="C1697" s="67" t="s">
        <v>7176</v>
      </c>
      <c r="D1697" s="68" t="s">
        <v>7177</v>
      </c>
      <c r="E1697" s="69" t="s">
        <v>2958</v>
      </c>
      <c r="F1697" s="66" t="e">
        <f t="shared" si="26"/>
        <v>#REF!</v>
      </c>
    </row>
    <row r="1698" spans="1:501" s="66" customFormat="1" x14ac:dyDescent="0.3">
      <c r="A1698" s="197"/>
      <c r="B1698" s="193"/>
      <c r="C1698" s="67" t="s">
        <v>7178</v>
      </c>
      <c r="D1698" s="68" t="s">
        <v>7179</v>
      </c>
      <c r="E1698" s="69" t="s">
        <v>2958</v>
      </c>
      <c r="F1698" s="66" t="e">
        <f t="shared" si="26"/>
        <v>#REF!</v>
      </c>
    </row>
    <row r="1699" spans="1:501" x14ac:dyDescent="0.3">
      <c r="A1699" s="197"/>
      <c r="B1699" s="193"/>
      <c r="C1699" s="20" t="s">
        <v>5063</v>
      </c>
      <c r="D1699" s="18" t="s">
        <v>5064</v>
      </c>
      <c r="E1699" s="24" t="s">
        <v>2958</v>
      </c>
      <c r="F1699" s="1" t="e">
        <f t="shared" si="26"/>
        <v>#REF!</v>
      </c>
    </row>
    <row r="1700" spans="1:501" x14ac:dyDescent="0.3">
      <c r="A1700" s="197"/>
      <c r="B1700" s="193"/>
      <c r="C1700" s="20" t="s">
        <v>5065</v>
      </c>
      <c r="D1700" s="18" t="s">
        <v>5066</v>
      </c>
      <c r="E1700" s="24" t="s">
        <v>2958</v>
      </c>
      <c r="F1700" s="1" t="e">
        <f t="shared" si="26"/>
        <v>#REF!</v>
      </c>
    </row>
    <row r="1701" spans="1:501" x14ac:dyDescent="0.3">
      <c r="A1701" s="197"/>
      <c r="B1701" s="193"/>
      <c r="C1701" s="20" t="s">
        <v>5067</v>
      </c>
      <c r="D1701" s="18" t="s">
        <v>5068</v>
      </c>
      <c r="E1701" s="24" t="s">
        <v>1</v>
      </c>
      <c r="F1701" s="1" t="e">
        <f t="shared" si="26"/>
        <v>#REF!</v>
      </c>
    </row>
    <row r="1702" spans="1:501" x14ac:dyDescent="0.3">
      <c r="A1702" s="197"/>
      <c r="B1702" s="193"/>
      <c r="C1702" s="20" t="s">
        <v>5069</v>
      </c>
      <c r="D1702" s="18" t="s">
        <v>5070</v>
      </c>
      <c r="E1702" s="24" t="s">
        <v>1</v>
      </c>
      <c r="F1702" s="1" t="e">
        <f t="shared" si="26"/>
        <v>#REF!</v>
      </c>
    </row>
    <row r="1703" spans="1:501" x14ac:dyDescent="0.3">
      <c r="A1703" s="197"/>
      <c r="B1703" s="193"/>
      <c r="C1703" s="20" t="s">
        <v>5071</v>
      </c>
      <c r="D1703" s="18" t="s">
        <v>5072</v>
      </c>
      <c r="E1703" s="24" t="s">
        <v>1</v>
      </c>
      <c r="F1703" s="1" t="e">
        <f t="shared" si="26"/>
        <v>#REF!</v>
      </c>
    </row>
    <row r="1704" spans="1:501" x14ac:dyDescent="0.3">
      <c r="A1704" s="197"/>
      <c r="B1704" s="193"/>
      <c r="C1704" s="20" t="s">
        <v>5073</v>
      </c>
      <c r="D1704" s="18" t="s">
        <v>5074</v>
      </c>
      <c r="E1704" s="24" t="s">
        <v>2958</v>
      </c>
      <c r="F1704" s="1" t="e">
        <f t="shared" si="26"/>
        <v>#REF!</v>
      </c>
      <c r="RI1704" s="1">
        <v>1</v>
      </c>
    </row>
    <row r="1705" spans="1:501" x14ac:dyDescent="0.3">
      <c r="A1705" s="197"/>
      <c r="B1705" s="193"/>
      <c r="C1705" s="20" t="s">
        <v>5075</v>
      </c>
      <c r="D1705" s="18" t="s">
        <v>5076</v>
      </c>
      <c r="E1705" s="24" t="s">
        <v>2958</v>
      </c>
      <c r="F1705" s="1" t="e">
        <f t="shared" si="26"/>
        <v>#REF!</v>
      </c>
      <c r="SG1705" s="1">
        <v>1</v>
      </c>
    </row>
    <row r="1706" spans="1:501" x14ac:dyDescent="0.3">
      <c r="A1706" s="197"/>
      <c r="B1706" s="193" t="s">
        <v>5077</v>
      </c>
      <c r="C1706" s="20" t="s">
        <v>5078</v>
      </c>
      <c r="D1706" s="18" t="s">
        <v>5079</v>
      </c>
      <c r="E1706" s="24" t="s">
        <v>2958</v>
      </c>
      <c r="F1706" s="1" t="e">
        <f t="shared" si="26"/>
        <v>#REF!</v>
      </c>
      <c r="CW1706" s="1">
        <v>1</v>
      </c>
    </row>
    <row r="1707" spans="1:501" x14ac:dyDescent="0.3">
      <c r="A1707" s="197"/>
      <c r="B1707" s="193"/>
      <c r="C1707" s="20" t="s">
        <v>5080</v>
      </c>
      <c r="D1707" s="18" t="s">
        <v>5081</v>
      </c>
      <c r="E1707" s="24" t="s">
        <v>2958</v>
      </c>
      <c r="F1707" s="1" t="e">
        <f t="shared" si="26"/>
        <v>#REF!</v>
      </c>
    </row>
    <row r="1708" spans="1:501" x14ac:dyDescent="0.3">
      <c r="A1708" s="197"/>
      <c r="B1708" s="193"/>
      <c r="C1708" s="20" t="s">
        <v>5082</v>
      </c>
      <c r="D1708" s="18" t="s">
        <v>5083</v>
      </c>
      <c r="E1708" s="24" t="s">
        <v>2958</v>
      </c>
      <c r="F1708" s="1" t="e">
        <f t="shared" si="26"/>
        <v>#REF!</v>
      </c>
    </row>
    <row r="1709" spans="1:501" x14ac:dyDescent="0.3">
      <c r="A1709" s="197"/>
      <c r="B1709" s="193"/>
      <c r="C1709" s="20" t="s">
        <v>5084</v>
      </c>
      <c r="D1709" s="18" t="s">
        <v>5085</v>
      </c>
      <c r="E1709" s="24" t="s">
        <v>4976</v>
      </c>
      <c r="F1709" s="1" t="e">
        <f t="shared" si="26"/>
        <v>#REF!</v>
      </c>
    </row>
    <row r="1710" spans="1:501" x14ac:dyDescent="0.3">
      <c r="A1710" s="197"/>
      <c r="B1710" s="193"/>
      <c r="C1710" s="20" t="s">
        <v>5086</v>
      </c>
      <c r="D1710" s="18" t="s">
        <v>5087</v>
      </c>
      <c r="E1710" s="24" t="s">
        <v>1</v>
      </c>
      <c r="F1710" s="1" t="e">
        <f t="shared" si="26"/>
        <v>#REF!</v>
      </c>
    </row>
    <row r="1711" spans="1:501" x14ac:dyDescent="0.3">
      <c r="A1711" s="197"/>
      <c r="B1711" s="193"/>
      <c r="C1711" s="20" t="s">
        <v>5088</v>
      </c>
      <c r="D1711" s="18" t="s">
        <v>5089</v>
      </c>
      <c r="E1711" s="24" t="s">
        <v>4976</v>
      </c>
      <c r="F1711" s="1" t="e">
        <f t="shared" si="26"/>
        <v>#REF!</v>
      </c>
    </row>
    <row r="1712" spans="1:501" x14ac:dyDescent="0.3">
      <c r="A1712" s="197"/>
      <c r="B1712" s="193"/>
      <c r="C1712" s="20" t="s">
        <v>5090</v>
      </c>
      <c r="D1712" s="18" t="s">
        <v>5091</v>
      </c>
      <c r="E1712" s="24" t="s">
        <v>5092</v>
      </c>
      <c r="F1712" s="1" t="e">
        <f t="shared" si="26"/>
        <v>#REF!</v>
      </c>
    </row>
    <row r="1713" spans="1:481" x14ac:dyDescent="0.3">
      <c r="A1713" s="197"/>
      <c r="B1713" s="193"/>
      <c r="C1713" s="20" t="s">
        <v>5093</v>
      </c>
      <c r="D1713" s="18" t="s">
        <v>5094</v>
      </c>
      <c r="E1713" s="24" t="s">
        <v>2958</v>
      </c>
      <c r="F1713" s="1" t="e">
        <f t="shared" si="26"/>
        <v>#REF!</v>
      </c>
    </row>
    <row r="1714" spans="1:481" x14ac:dyDescent="0.3">
      <c r="A1714" s="197"/>
      <c r="B1714" s="193"/>
      <c r="C1714" s="20" t="s">
        <v>5095</v>
      </c>
      <c r="D1714" s="18" t="s">
        <v>772</v>
      </c>
      <c r="E1714" s="25" t="s">
        <v>3158</v>
      </c>
      <c r="F1714" s="1" t="e">
        <f t="shared" si="26"/>
        <v>#REF!</v>
      </c>
    </row>
    <row r="1715" spans="1:481" x14ac:dyDescent="0.3">
      <c r="A1715" s="197" t="s">
        <v>5096</v>
      </c>
      <c r="B1715" s="193" t="s">
        <v>5097</v>
      </c>
      <c r="C1715" s="20" t="s">
        <v>5098</v>
      </c>
      <c r="D1715" s="18" t="s">
        <v>5099</v>
      </c>
      <c r="E1715" s="24" t="s">
        <v>183</v>
      </c>
      <c r="F1715" s="1" t="e">
        <f t="shared" si="26"/>
        <v>#REF!</v>
      </c>
    </row>
    <row r="1716" spans="1:481" x14ac:dyDescent="0.3">
      <c r="A1716" s="197"/>
      <c r="B1716" s="193"/>
      <c r="C1716" s="20" t="s">
        <v>7180</v>
      </c>
      <c r="D1716" s="18" t="s">
        <v>5130</v>
      </c>
      <c r="E1716" s="24" t="s">
        <v>1</v>
      </c>
      <c r="F1716" s="1" t="e">
        <f t="shared" si="26"/>
        <v>#REF!</v>
      </c>
    </row>
    <row r="1717" spans="1:481" x14ac:dyDescent="0.3">
      <c r="A1717" s="197"/>
      <c r="B1717" s="193"/>
      <c r="C1717" s="20" t="s">
        <v>7181</v>
      </c>
      <c r="D1717" s="18" t="s">
        <v>5132</v>
      </c>
      <c r="E1717" s="25" t="s">
        <v>3158</v>
      </c>
      <c r="F1717" s="1" t="e">
        <f t="shared" si="26"/>
        <v>#REF!</v>
      </c>
    </row>
    <row r="1718" spans="1:481" x14ac:dyDescent="0.3">
      <c r="A1718" s="197"/>
      <c r="B1718" s="193"/>
      <c r="C1718" s="20" t="s">
        <v>7182</v>
      </c>
      <c r="D1718" s="18" t="s">
        <v>5134</v>
      </c>
      <c r="E1718" s="24" t="s">
        <v>2958</v>
      </c>
      <c r="F1718" s="1" t="e">
        <f t="shared" si="26"/>
        <v>#REF!</v>
      </c>
    </row>
    <row r="1719" spans="1:481" x14ac:dyDescent="0.3">
      <c r="A1719" s="197"/>
      <c r="B1719" s="193"/>
      <c r="C1719" s="20" t="s">
        <v>5100</v>
      </c>
      <c r="D1719" s="18" t="s">
        <v>5101</v>
      </c>
      <c r="E1719" s="25" t="s">
        <v>3158</v>
      </c>
      <c r="F1719" s="1" t="e">
        <f t="shared" si="26"/>
        <v>#REF!</v>
      </c>
    </row>
    <row r="1720" spans="1:481" x14ac:dyDescent="0.3">
      <c r="A1720" s="197"/>
      <c r="B1720" s="193"/>
      <c r="C1720" s="20" t="s">
        <v>5102</v>
      </c>
      <c r="D1720" s="18" t="s">
        <v>5103</v>
      </c>
      <c r="E1720" s="24" t="s">
        <v>70</v>
      </c>
      <c r="F1720" s="1" t="e">
        <f t="shared" si="26"/>
        <v>#REF!</v>
      </c>
      <c r="RM1720" s="1">
        <v>1</v>
      </c>
    </row>
    <row r="1721" spans="1:481" x14ac:dyDescent="0.3">
      <c r="A1721" s="197"/>
      <c r="B1721" s="193"/>
      <c r="C1721" s="20" t="s">
        <v>7183</v>
      </c>
      <c r="D1721" s="18" t="s">
        <v>7184</v>
      </c>
      <c r="E1721" s="24" t="s">
        <v>70</v>
      </c>
      <c r="F1721" s="1" t="e">
        <f t="shared" si="26"/>
        <v>#REF!</v>
      </c>
    </row>
    <row r="1722" spans="1:481" x14ac:dyDescent="0.3">
      <c r="A1722" s="197"/>
      <c r="B1722" s="193"/>
      <c r="C1722" s="20" t="s">
        <v>5104</v>
      </c>
      <c r="D1722" s="18" t="s">
        <v>5105</v>
      </c>
      <c r="E1722" s="25" t="s">
        <v>3158</v>
      </c>
      <c r="F1722" s="1" t="e">
        <f t="shared" si="26"/>
        <v>#REF!</v>
      </c>
    </row>
    <row r="1723" spans="1:481" x14ac:dyDescent="0.3">
      <c r="A1723" s="197"/>
      <c r="B1723" s="193"/>
      <c r="C1723" s="20" t="s">
        <v>5106</v>
      </c>
      <c r="D1723" s="18" t="s">
        <v>5107</v>
      </c>
      <c r="E1723" s="24" t="s">
        <v>183</v>
      </c>
      <c r="F1723" s="1" t="e">
        <f t="shared" si="26"/>
        <v>#REF!</v>
      </c>
    </row>
    <row r="1724" spans="1:481" x14ac:dyDescent="0.3">
      <c r="A1724" s="197"/>
      <c r="B1724" s="193"/>
      <c r="C1724" s="20" t="s">
        <v>5108</v>
      </c>
      <c r="D1724" s="18" t="s">
        <v>5109</v>
      </c>
      <c r="E1724" s="24" t="s">
        <v>2958</v>
      </c>
      <c r="F1724" s="1" t="e">
        <f t="shared" si="26"/>
        <v>#REF!</v>
      </c>
    </row>
    <row r="1725" spans="1:481" x14ac:dyDescent="0.3">
      <c r="A1725" s="197"/>
      <c r="B1725" s="193"/>
      <c r="C1725" s="20" t="s">
        <v>5110</v>
      </c>
      <c r="D1725" s="18" t="s">
        <v>5111</v>
      </c>
      <c r="E1725" s="24" t="s">
        <v>70</v>
      </c>
      <c r="F1725" s="1" t="e">
        <f t="shared" si="26"/>
        <v>#REF!</v>
      </c>
    </row>
    <row r="1726" spans="1:481" x14ac:dyDescent="0.3">
      <c r="A1726" s="197"/>
      <c r="B1726" s="193"/>
      <c r="C1726" s="20" t="s">
        <v>5112</v>
      </c>
      <c r="D1726" s="18" t="s">
        <v>5113</v>
      </c>
      <c r="E1726" s="24" t="s">
        <v>183</v>
      </c>
      <c r="F1726" s="1" t="e">
        <f t="shared" si="26"/>
        <v>#REF!</v>
      </c>
    </row>
    <row r="1727" spans="1:481" x14ac:dyDescent="0.3">
      <c r="A1727" s="197"/>
      <c r="B1727" s="193"/>
      <c r="C1727" s="20" t="s">
        <v>5114</v>
      </c>
      <c r="D1727" s="18" t="s">
        <v>5115</v>
      </c>
      <c r="E1727" s="24" t="s">
        <v>1</v>
      </c>
      <c r="F1727" s="1" t="e">
        <f t="shared" si="26"/>
        <v>#REF!</v>
      </c>
    </row>
    <row r="1728" spans="1:481" x14ac:dyDescent="0.3">
      <c r="A1728" s="197"/>
      <c r="B1728" s="193"/>
      <c r="C1728" s="20" t="s">
        <v>5116</v>
      </c>
      <c r="D1728" s="18" t="s">
        <v>5117</v>
      </c>
      <c r="E1728" s="24" t="s">
        <v>70</v>
      </c>
      <c r="F1728" s="1" t="e">
        <f t="shared" si="26"/>
        <v>#REF!</v>
      </c>
    </row>
    <row r="1729" spans="1:637" x14ac:dyDescent="0.3">
      <c r="A1729" s="197"/>
      <c r="B1729" s="193"/>
      <c r="C1729" s="20" t="s">
        <v>5118</v>
      </c>
      <c r="D1729" s="18" t="s">
        <v>5119</v>
      </c>
      <c r="E1729" s="24" t="s">
        <v>70</v>
      </c>
      <c r="F1729" s="1" t="e">
        <f t="shared" si="26"/>
        <v>#REF!</v>
      </c>
    </row>
    <row r="1730" spans="1:637" x14ac:dyDescent="0.3">
      <c r="A1730" s="197"/>
      <c r="B1730" s="193"/>
      <c r="C1730" s="20" t="s">
        <v>5120</v>
      </c>
      <c r="D1730" s="18" t="s">
        <v>4925</v>
      </c>
      <c r="E1730" s="24" t="s">
        <v>70</v>
      </c>
      <c r="F1730" s="1" t="e">
        <f t="shared" si="26"/>
        <v>#REF!</v>
      </c>
      <c r="RI1730" s="1">
        <v>1</v>
      </c>
    </row>
    <row r="1731" spans="1:637" x14ac:dyDescent="0.3">
      <c r="A1731" s="197"/>
      <c r="B1731" s="193"/>
      <c r="C1731" s="20" t="s">
        <v>7185</v>
      </c>
      <c r="D1731" s="18" t="s">
        <v>7151</v>
      </c>
      <c r="E1731" s="24" t="s">
        <v>183</v>
      </c>
      <c r="F1731" s="1" t="e">
        <f t="shared" si="26"/>
        <v>#REF!</v>
      </c>
    </row>
    <row r="1732" spans="1:637" x14ac:dyDescent="0.3">
      <c r="A1732" s="197"/>
      <c r="B1732" s="193"/>
      <c r="C1732" s="20" t="s">
        <v>5121</v>
      </c>
      <c r="D1732" s="18" t="s">
        <v>5122</v>
      </c>
      <c r="E1732" s="24" t="s">
        <v>183</v>
      </c>
      <c r="F1732" s="1" t="e">
        <f t="shared" si="26"/>
        <v>#REF!</v>
      </c>
    </row>
    <row r="1733" spans="1:637" x14ac:dyDescent="0.3">
      <c r="A1733" s="197"/>
      <c r="B1733" s="193"/>
      <c r="C1733" s="20" t="s">
        <v>5123</v>
      </c>
      <c r="D1733" s="18" t="s">
        <v>5124</v>
      </c>
      <c r="E1733" s="24" t="s">
        <v>70</v>
      </c>
      <c r="F1733" s="1" t="e">
        <f t="shared" ref="F1733:F1796" si="27">SUMPRODUCT(G$4:ZY$4, G1733:ZY1733)</f>
        <v>#REF!</v>
      </c>
      <c r="RE1733" s="1">
        <v>1</v>
      </c>
    </row>
    <row r="1734" spans="1:637" x14ac:dyDescent="0.3">
      <c r="A1734" s="197"/>
      <c r="B1734" s="193"/>
      <c r="C1734" s="20" t="s">
        <v>5125</v>
      </c>
      <c r="D1734" s="18" t="s">
        <v>5126</v>
      </c>
      <c r="E1734" s="24" t="s">
        <v>70</v>
      </c>
      <c r="F1734" s="1" t="e">
        <f t="shared" si="27"/>
        <v>#REF!</v>
      </c>
      <c r="QX1734" s="1">
        <v>1</v>
      </c>
    </row>
    <row r="1735" spans="1:637" x14ac:dyDescent="0.3">
      <c r="A1735" s="197"/>
      <c r="B1735" s="193" t="s">
        <v>5127</v>
      </c>
      <c r="C1735" s="20" t="s">
        <v>5128</v>
      </c>
      <c r="D1735" s="18" t="s">
        <v>5099</v>
      </c>
      <c r="E1735" s="24" t="s">
        <v>183</v>
      </c>
      <c r="F1735" s="1" t="e">
        <f t="shared" si="27"/>
        <v>#REF!</v>
      </c>
    </row>
    <row r="1736" spans="1:637" x14ac:dyDescent="0.3">
      <c r="A1736" s="197"/>
      <c r="B1736" s="193"/>
      <c r="C1736" s="20" t="s">
        <v>5129</v>
      </c>
      <c r="D1736" s="18" t="s">
        <v>5130</v>
      </c>
      <c r="E1736" s="24" t="s">
        <v>1</v>
      </c>
      <c r="F1736" s="1" t="e">
        <f t="shared" si="27"/>
        <v>#REF!</v>
      </c>
    </row>
    <row r="1737" spans="1:637" x14ac:dyDescent="0.3">
      <c r="A1737" s="197"/>
      <c r="B1737" s="193"/>
      <c r="C1737" s="20" t="s">
        <v>5131</v>
      </c>
      <c r="D1737" s="18" t="s">
        <v>5132</v>
      </c>
      <c r="E1737" s="25" t="s">
        <v>3158</v>
      </c>
      <c r="F1737" s="1" t="e">
        <f t="shared" si="27"/>
        <v>#REF!</v>
      </c>
    </row>
    <row r="1738" spans="1:637" x14ac:dyDescent="0.3">
      <c r="A1738" s="197"/>
      <c r="B1738" s="193"/>
      <c r="C1738" s="20" t="s">
        <v>5133</v>
      </c>
      <c r="D1738" s="18" t="s">
        <v>5134</v>
      </c>
      <c r="E1738" s="24" t="s">
        <v>2958</v>
      </c>
      <c r="F1738" s="1" t="e">
        <f t="shared" si="27"/>
        <v>#REF!</v>
      </c>
    </row>
    <row r="1739" spans="1:637" x14ac:dyDescent="0.3">
      <c r="A1739" s="197"/>
      <c r="B1739" s="193"/>
      <c r="C1739" s="20" t="s">
        <v>5135</v>
      </c>
      <c r="D1739" s="18" t="s">
        <v>5101</v>
      </c>
      <c r="E1739" s="25" t="s">
        <v>3158</v>
      </c>
      <c r="F1739" s="1" t="e">
        <f t="shared" si="27"/>
        <v>#REF!</v>
      </c>
    </row>
    <row r="1740" spans="1:637" x14ac:dyDescent="0.3">
      <c r="A1740" s="197"/>
      <c r="B1740" s="193"/>
      <c r="C1740" s="20" t="s">
        <v>5136</v>
      </c>
      <c r="D1740" s="18" t="s">
        <v>5103</v>
      </c>
      <c r="E1740" s="24" t="s">
        <v>70</v>
      </c>
      <c r="F1740" s="1" t="e">
        <f t="shared" si="27"/>
        <v>#REF!</v>
      </c>
      <c r="RM1740" s="1">
        <v>1</v>
      </c>
    </row>
    <row r="1741" spans="1:637" x14ac:dyDescent="0.3">
      <c r="A1741" s="197"/>
      <c r="B1741" s="193"/>
      <c r="C1741" s="20" t="s">
        <v>7186</v>
      </c>
      <c r="D1741" s="18" t="s">
        <v>7184</v>
      </c>
      <c r="E1741" s="24" t="s">
        <v>70</v>
      </c>
      <c r="F1741" s="1" t="e">
        <f t="shared" si="27"/>
        <v>#REF!</v>
      </c>
    </row>
    <row r="1742" spans="1:637" x14ac:dyDescent="0.3">
      <c r="A1742" s="197"/>
      <c r="B1742" s="193"/>
      <c r="C1742" s="20" t="s">
        <v>5137</v>
      </c>
      <c r="D1742" s="18" t="s">
        <v>5107</v>
      </c>
      <c r="E1742" s="24" t="s">
        <v>183</v>
      </c>
      <c r="F1742" s="1" t="e">
        <f t="shared" si="27"/>
        <v>#REF!</v>
      </c>
    </row>
    <row r="1743" spans="1:637" x14ac:dyDescent="0.3">
      <c r="A1743" s="197"/>
      <c r="B1743" s="193"/>
      <c r="C1743" s="20" t="s">
        <v>5138</v>
      </c>
      <c r="D1743" s="18" t="s">
        <v>5109</v>
      </c>
      <c r="E1743" s="24" t="s">
        <v>2958</v>
      </c>
      <c r="F1743" s="1" t="e">
        <f t="shared" si="27"/>
        <v>#REF!</v>
      </c>
    </row>
    <row r="1744" spans="1:637" x14ac:dyDescent="0.3">
      <c r="A1744" s="197"/>
      <c r="B1744" s="193"/>
      <c r="C1744" s="20" t="s">
        <v>5139</v>
      </c>
      <c r="D1744" s="23" t="s">
        <v>5140</v>
      </c>
      <c r="E1744" s="24" t="s">
        <v>70</v>
      </c>
      <c r="F1744" s="1" t="e">
        <f t="shared" si="27"/>
        <v>#REF!</v>
      </c>
      <c r="XM1744" s="1">
        <v>1</v>
      </c>
    </row>
    <row r="1745" spans="1:637" x14ac:dyDescent="0.3">
      <c r="A1745" s="197"/>
      <c r="B1745" s="193"/>
      <c r="C1745" s="20" t="s">
        <v>5141</v>
      </c>
      <c r="D1745" s="77" t="s">
        <v>5142</v>
      </c>
      <c r="E1745" s="24" t="s">
        <v>70</v>
      </c>
      <c r="F1745" s="1" t="e">
        <f t="shared" si="27"/>
        <v>#REF!</v>
      </c>
    </row>
    <row r="1746" spans="1:637" x14ac:dyDescent="0.3">
      <c r="A1746" s="197"/>
      <c r="B1746" s="193"/>
      <c r="C1746" s="20" t="s">
        <v>5143</v>
      </c>
      <c r="D1746" s="77" t="s">
        <v>5144</v>
      </c>
      <c r="E1746" s="24" t="s">
        <v>70</v>
      </c>
      <c r="F1746" s="1" t="e">
        <f t="shared" si="27"/>
        <v>#REF!</v>
      </c>
    </row>
    <row r="1747" spans="1:637" x14ac:dyDescent="0.3">
      <c r="A1747" s="197"/>
      <c r="B1747" s="193"/>
      <c r="C1747" s="20" t="s">
        <v>5145</v>
      </c>
      <c r="D1747" s="18" t="s">
        <v>5146</v>
      </c>
      <c r="E1747" s="24" t="s">
        <v>1</v>
      </c>
      <c r="F1747" s="1" t="e">
        <f t="shared" si="27"/>
        <v>#REF!</v>
      </c>
    </row>
    <row r="1748" spans="1:637" x14ac:dyDescent="0.3">
      <c r="A1748" s="197"/>
      <c r="B1748" s="193"/>
      <c r="C1748" s="20" t="s">
        <v>5147</v>
      </c>
      <c r="D1748" s="18" t="s">
        <v>5111</v>
      </c>
      <c r="E1748" s="24" t="s">
        <v>70</v>
      </c>
      <c r="F1748" s="1" t="e">
        <f t="shared" si="27"/>
        <v>#REF!</v>
      </c>
    </row>
    <row r="1749" spans="1:637" x14ac:dyDescent="0.3">
      <c r="A1749" s="197"/>
      <c r="B1749" s="193"/>
      <c r="C1749" s="20" t="s">
        <v>5148</v>
      </c>
      <c r="D1749" s="18" t="s">
        <v>5113</v>
      </c>
      <c r="E1749" s="24" t="s">
        <v>183</v>
      </c>
      <c r="F1749" s="1" t="e">
        <f t="shared" si="27"/>
        <v>#REF!</v>
      </c>
    </row>
    <row r="1750" spans="1:637" x14ac:dyDescent="0.3">
      <c r="A1750" s="197"/>
      <c r="B1750" s="193"/>
      <c r="C1750" s="20" t="s">
        <v>5149</v>
      </c>
      <c r="D1750" s="18" t="s">
        <v>5115</v>
      </c>
      <c r="E1750" s="24" t="s">
        <v>1</v>
      </c>
      <c r="F1750" s="1" t="e">
        <f t="shared" si="27"/>
        <v>#REF!</v>
      </c>
    </row>
    <row r="1751" spans="1:637" x14ac:dyDescent="0.3">
      <c r="A1751" s="197"/>
      <c r="B1751" s="193"/>
      <c r="C1751" s="20" t="s">
        <v>5150</v>
      </c>
      <c r="D1751" s="18" t="s">
        <v>5117</v>
      </c>
      <c r="E1751" s="24" t="s">
        <v>70</v>
      </c>
      <c r="F1751" s="1" t="e">
        <f t="shared" si="27"/>
        <v>#REF!</v>
      </c>
    </row>
    <row r="1752" spans="1:637" x14ac:dyDescent="0.3">
      <c r="A1752" s="197"/>
      <c r="B1752" s="193"/>
      <c r="C1752" s="20" t="s">
        <v>5151</v>
      </c>
      <c r="D1752" s="18" t="s">
        <v>5119</v>
      </c>
      <c r="E1752" s="24" t="s">
        <v>70</v>
      </c>
      <c r="F1752" s="1" t="e">
        <f t="shared" si="27"/>
        <v>#REF!</v>
      </c>
    </row>
    <row r="1753" spans="1:637" x14ac:dyDescent="0.3">
      <c r="A1753" s="197"/>
      <c r="B1753" s="193"/>
      <c r="C1753" s="20" t="s">
        <v>5152</v>
      </c>
      <c r="D1753" s="18" t="s">
        <v>4925</v>
      </c>
      <c r="E1753" s="24" t="s">
        <v>70</v>
      </c>
      <c r="F1753" s="1" t="e">
        <f t="shared" si="27"/>
        <v>#REF!</v>
      </c>
      <c r="RI1753" s="1">
        <v>1</v>
      </c>
    </row>
    <row r="1754" spans="1:637" x14ac:dyDescent="0.3">
      <c r="A1754" s="197"/>
      <c r="B1754" s="193"/>
      <c r="C1754" s="20" t="s">
        <v>7187</v>
      </c>
      <c r="D1754" s="18" t="s">
        <v>7151</v>
      </c>
      <c r="E1754" s="24" t="s">
        <v>183</v>
      </c>
      <c r="F1754" s="1" t="e">
        <f t="shared" si="27"/>
        <v>#REF!</v>
      </c>
    </row>
    <row r="1755" spans="1:637" x14ac:dyDescent="0.3">
      <c r="A1755" s="197"/>
      <c r="B1755" s="193"/>
      <c r="C1755" s="20" t="s">
        <v>5153</v>
      </c>
      <c r="D1755" s="18" t="s">
        <v>5124</v>
      </c>
      <c r="E1755" s="24" t="s">
        <v>70</v>
      </c>
      <c r="F1755" s="1" t="e">
        <f t="shared" si="27"/>
        <v>#REF!</v>
      </c>
      <c r="RE1755" s="1">
        <v>1</v>
      </c>
    </row>
    <row r="1756" spans="1:637" x14ac:dyDescent="0.3">
      <c r="A1756" s="197"/>
      <c r="B1756" s="193"/>
      <c r="C1756" s="20" t="s">
        <v>5154</v>
      </c>
      <c r="D1756" s="18" t="s">
        <v>5126</v>
      </c>
      <c r="E1756" s="24" t="s">
        <v>70</v>
      </c>
      <c r="F1756" s="1" t="e">
        <f t="shared" si="27"/>
        <v>#REF!</v>
      </c>
      <c r="QX1756" s="1">
        <v>1</v>
      </c>
    </row>
    <row r="1757" spans="1:637" x14ac:dyDescent="0.3">
      <c r="A1757" s="197"/>
      <c r="B1757" s="193" t="s">
        <v>5155</v>
      </c>
      <c r="C1757" s="20" t="s">
        <v>5156</v>
      </c>
      <c r="D1757" s="18" t="s">
        <v>5157</v>
      </c>
      <c r="E1757" s="24" t="s">
        <v>70</v>
      </c>
      <c r="F1757" s="1" t="e">
        <f t="shared" si="27"/>
        <v>#REF!</v>
      </c>
      <c r="RM1757" s="1">
        <v>1</v>
      </c>
    </row>
    <row r="1758" spans="1:637" x14ac:dyDescent="0.3">
      <c r="A1758" s="197"/>
      <c r="B1758" s="193"/>
      <c r="C1758" s="20" t="s">
        <v>5158</v>
      </c>
      <c r="D1758" s="23" t="s">
        <v>5140</v>
      </c>
      <c r="E1758" s="24" t="s">
        <v>70</v>
      </c>
      <c r="F1758" s="1" t="e">
        <f t="shared" si="27"/>
        <v>#REF!</v>
      </c>
      <c r="XM1758" s="1">
        <v>1</v>
      </c>
    </row>
    <row r="1759" spans="1:637" x14ac:dyDescent="0.3">
      <c r="A1759" s="197"/>
      <c r="B1759" s="193"/>
      <c r="C1759" s="20" t="s">
        <v>5159</v>
      </c>
      <c r="D1759" s="18" t="s">
        <v>5142</v>
      </c>
      <c r="E1759" s="24" t="s">
        <v>70</v>
      </c>
      <c r="F1759" s="1" t="e">
        <f t="shared" si="27"/>
        <v>#REF!</v>
      </c>
    </row>
    <row r="1760" spans="1:637" x14ac:dyDescent="0.3">
      <c r="A1760" s="197"/>
      <c r="B1760" s="193"/>
      <c r="C1760" s="20" t="s">
        <v>5160</v>
      </c>
      <c r="D1760" s="18" t="s">
        <v>5144</v>
      </c>
      <c r="E1760" s="24" t="s">
        <v>70</v>
      </c>
      <c r="F1760" s="1" t="e">
        <f t="shared" si="27"/>
        <v>#REF!</v>
      </c>
    </row>
    <row r="1761" spans="1:473" x14ac:dyDescent="0.3">
      <c r="A1761" s="197"/>
      <c r="B1761" s="193"/>
      <c r="C1761" s="20" t="s">
        <v>5161</v>
      </c>
      <c r="D1761" s="18" t="s">
        <v>5146</v>
      </c>
      <c r="E1761" s="24" t="s">
        <v>1</v>
      </c>
      <c r="F1761" s="1" t="e">
        <f t="shared" si="27"/>
        <v>#REF!</v>
      </c>
    </row>
    <row r="1762" spans="1:473" x14ac:dyDescent="0.3">
      <c r="A1762" s="197"/>
      <c r="B1762" s="193"/>
      <c r="C1762" s="20" t="s">
        <v>5162</v>
      </c>
      <c r="D1762" s="18" t="s">
        <v>5111</v>
      </c>
      <c r="E1762" s="24" t="s">
        <v>70</v>
      </c>
      <c r="F1762" s="1" t="e">
        <f t="shared" si="27"/>
        <v>#REF!</v>
      </c>
    </row>
    <row r="1763" spans="1:473" x14ac:dyDescent="0.3">
      <c r="A1763" s="197"/>
      <c r="B1763" s="193"/>
      <c r="C1763" s="20" t="s">
        <v>5163</v>
      </c>
      <c r="D1763" s="18" t="s">
        <v>5113</v>
      </c>
      <c r="E1763" s="24" t="s">
        <v>183</v>
      </c>
      <c r="F1763" s="1" t="e">
        <f t="shared" si="27"/>
        <v>#REF!</v>
      </c>
    </row>
    <row r="1764" spans="1:473" x14ac:dyDescent="0.3">
      <c r="A1764" s="197"/>
      <c r="B1764" s="193"/>
      <c r="C1764" s="20" t="s">
        <v>5164</v>
      </c>
      <c r="D1764" s="18" t="s">
        <v>5165</v>
      </c>
      <c r="E1764" s="24" t="s">
        <v>1</v>
      </c>
      <c r="F1764" s="1" t="e">
        <f t="shared" si="27"/>
        <v>#REF!</v>
      </c>
    </row>
    <row r="1765" spans="1:473" x14ac:dyDescent="0.3">
      <c r="A1765" s="197"/>
      <c r="B1765" s="193"/>
      <c r="C1765" s="20" t="s">
        <v>5166</v>
      </c>
      <c r="D1765" s="18" t="s">
        <v>5167</v>
      </c>
      <c r="E1765" s="24" t="s">
        <v>1</v>
      </c>
      <c r="F1765" s="1" t="e">
        <f t="shared" si="27"/>
        <v>#REF!</v>
      </c>
    </row>
    <row r="1766" spans="1:473" x14ac:dyDescent="0.3">
      <c r="A1766" s="197"/>
      <c r="B1766" s="193"/>
      <c r="C1766" s="20" t="s">
        <v>5168</v>
      </c>
      <c r="D1766" s="18" t="s">
        <v>5169</v>
      </c>
      <c r="E1766" s="24" t="s">
        <v>1</v>
      </c>
      <c r="F1766" s="1" t="e">
        <f t="shared" si="27"/>
        <v>#REF!</v>
      </c>
    </row>
    <row r="1767" spans="1:473" x14ac:dyDescent="0.3">
      <c r="A1767" s="197"/>
      <c r="B1767" s="193"/>
      <c r="C1767" s="20" t="s">
        <v>5170</v>
      </c>
      <c r="D1767" s="18" t="s">
        <v>5124</v>
      </c>
      <c r="E1767" s="24" t="s">
        <v>70</v>
      </c>
      <c r="F1767" s="1" t="e">
        <f t="shared" si="27"/>
        <v>#REF!</v>
      </c>
      <c r="RE1767" s="1">
        <v>1</v>
      </c>
    </row>
    <row r="1768" spans="1:473" x14ac:dyDescent="0.3">
      <c r="A1768" s="197"/>
      <c r="B1768" s="193"/>
      <c r="C1768" s="20" t="s">
        <v>5171</v>
      </c>
      <c r="D1768" s="18" t="s">
        <v>5126</v>
      </c>
      <c r="E1768" s="24" t="s">
        <v>70</v>
      </c>
      <c r="F1768" s="1" t="e">
        <f t="shared" si="27"/>
        <v>#REF!</v>
      </c>
      <c r="QX1768" s="1">
        <v>1</v>
      </c>
    </row>
    <row r="1769" spans="1:473" x14ac:dyDescent="0.3">
      <c r="A1769" s="197"/>
      <c r="B1769" s="193" t="s">
        <v>5172</v>
      </c>
      <c r="C1769" s="20" t="s">
        <v>5173</v>
      </c>
      <c r="D1769" s="18" t="s">
        <v>5099</v>
      </c>
      <c r="E1769" s="24" t="s">
        <v>183</v>
      </c>
      <c r="F1769" s="1" t="e">
        <f t="shared" si="27"/>
        <v>#REF!</v>
      </c>
    </row>
    <row r="1770" spans="1:473" x14ac:dyDescent="0.3">
      <c r="A1770" s="197"/>
      <c r="B1770" s="193"/>
      <c r="C1770" s="20" t="s">
        <v>5174</v>
      </c>
      <c r="D1770" s="18" t="s">
        <v>5130</v>
      </c>
      <c r="E1770" s="24" t="s">
        <v>1</v>
      </c>
      <c r="F1770" s="1" t="e">
        <f t="shared" si="27"/>
        <v>#REF!</v>
      </c>
    </row>
    <row r="1771" spans="1:473" x14ac:dyDescent="0.3">
      <c r="A1771" s="197"/>
      <c r="B1771" s="193"/>
      <c r="C1771" s="20" t="s">
        <v>5175</v>
      </c>
      <c r="D1771" s="18" t="s">
        <v>5176</v>
      </c>
      <c r="E1771" s="24" t="s">
        <v>1</v>
      </c>
      <c r="F1771" s="1" t="e">
        <f t="shared" si="27"/>
        <v>#REF!</v>
      </c>
      <c r="CP1771" s="1">
        <v>1</v>
      </c>
    </row>
    <row r="1772" spans="1:473" x14ac:dyDescent="0.3">
      <c r="A1772" s="197"/>
      <c r="B1772" s="193"/>
      <c r="C1772" s="20" t="s">
        <v>5177</v>
      </c>
      <c r="D1772" s="18" t="s">
        <v>5178</v>
      </c>
      <c r="E1772" s="24" t="s">
        <v>1</v>
      </c>
      <c r="F1772" s="1" t="e">
        <f t="shared" si="27"/>
        <v>#REF!</v>
      </c>
      <c r="CP1772" s="1">
        <v>1</v>
      </c>
    </row>
    <row r="1773" spans="1:473" x14ac:dyDescent="0.3">
      <c r="A1773" s="197"/>
      <c r="B1773" s="193"/>
      <c r="C1773" s="20" t="s">
        <v>5179</v>
      </c>
      <c r="D1773" s="18" t="s">
        <v>5180</v>
      </c>
      <c r="E1773" s="24" t="s">
        <v>1</v>
      </c>
      <c r="F1773" s="1" t="e">
        <f t="shared" si="27"/>
        <v>#REF!</v>
      </c>
      <c r="CP1773" s="1">
        <v>1</v>
      </c>
    </row>
    <row r="1774" spans="1:473" x14ac:dyDescent="0.3">
      <c r="A1774" s="197"/>
      <c r="B1774" s="193"/>
      <c r="C1774" s="20" t="s">
        <v>5181</v>
      </c>
      <c r="D1774" s="18" t="s">
        <v>5182</v>
      </c>
      <c r="E1774" s="24" t="s">
        <v>1</v>
      </c>
      <c r="F1774" s="1" t="e">
        <f t="shared" si="27"/>
        <v>#REF!</v>
      </c>
      <c r="CP1774" s="1">
        <v>1</v>
      </c>
    </row>
    <row r="1775" spans="1:473" x14ac:dyDescent="0.3">
      <c r="A1775" s="197"/>
      <c r="B1775" s="193"/>
      <c r="C1775" s="20" t="s">
        <v>5183</v>
      </c>
      <c r="D1775" s="18" t="s">
        <v>5184</v>
      </c>
      <c r="E1775" s="24" t="s">
        <v>1</v>
      </c>
      <c r="F1775" s="1" t="e">
        <f t="shared" si="27"/>
        <v>#REF!</v>
      </c>
      <c r="CP1775" s="1">
        <v>1</v>
      </c>
    </row>
    <row r="1776" spans="1:473" x14ac:dyDescent="0.3">
      <c r="A1776" s="197"/>
      <c r="B1776" s="193"/>
      <c r="C1776" s="20" t="s">
        <v>5185</v>
      </c>
      <c r="D1776" s="18" t="s">
        <v>5176</v>
      </c>
      <c r="E1776" s="24" t="s">
        <v>1</v>
      </c>
      <c r="F1776" s="1" t="e">
        <f t="shared" si="27"/>
        <v>#REF!</v>
      </c>
      <c r="CP1776" s="1">
        <v>1</v>
      </c>
    </row>
    <row r="1777" spans="1:488" x14ac:dyDescent="0.3">
      <c r="A1777" s="197"/>
      <c r="B1777" s="193"/>
      <c r="C1777" s="20" t="s">
        <v>5186</v>
      </c>
      <c r="D1777" s="18" t="s">
        <v>5178</v>
      </c>
      <c r="E1777" s="24" t="s">
        <v>1</v>
      </c>
      <c r="F1777" s="1" t="e">
        <f t="shared" si="27"/>
        <v>#REF!</v>
      </c>
      <c r="CP1777" s="1">
        <v>1</v>
      </c>
    </row>
    <row r="1778" spans="1:488" x14ac:dyDescent="0.3">
      <c r="A1778" s="197"/>
      <c r="B1778" s="193"/>
      <c r="C1778" s="20" t="s">
        <v>5187</v>
      </c>
      <c r="D1778" s="18" t="s">
        <v>5180</v>
      </c>
      <c r="E1778" s="24" t="s">
        <v>1</v>
      </c>
      <c r="F1778" s="1" t="e">
        <f t="shared" si="27"/>
        <v>#REF!</v>
      </c>
      <c r="CP1778" s="1">
        <v>1</v>
      </c>
    </row>
    <row r="1779" spans="1:488" x14ac:dyDescent="0.3">
      <c r="A1779" s="197"/>
      <c r="B1779" s="193"/>
      <c r="C1779" s="20" t="s">
        <v>5188</v>
      </c>
      <c r="D1779" s="18" t="s">
        <v>5182</v>
      </c>
      <c r="E1779" s="24" t="s">
        <v>1</v>
      </c>
      <c r="F1779" s="1" t="e">
        <f t="shared" si="27"/>
        <v>#REF!</v>
      </c>
      <c r="CP1779" s="1">
        <v>1</v>
      </c>
    </row>
    <row r="1780" spans="1:488" x14ac:dyDescent="0.3">
      <c r="A1780" s="197"/>
      <c r="B1780" s="193"/>
      <c r="C1780" s="20" t="s">
        <v>5189</v>
      </c>
      <c r="D1780" s="18" t="s">
        <v>5184</v>
      </c>
      <c r="E1780" s="24" t="s">
        <v>1</v>
      </c>
      <c r="F1780" s="1" t="e">
        <f t="shared" si="27"/>
        <v>#REF!</v>
      </c>
      <c r="CP1780" s="1">
        <v>1</v>
      </c>
    </row>
    <row r="1781" spans="1:488" x14ac:dyDescent="0.3">
      <c r="A1781" s="197"/>
      <c r="B1781" s="193"/>
      <c r="C1781" s="20" t="s">
        <v>5190</v>
      </c>
      <c r="D1781" s="18" t="s">
        <v>5111</v>
      </c>
      <c r="E1781" s="24" t="s">
        <v>70</v>
      </c>
      <c r="F1781" s="1" t="e">
        <f t="shared" si="27"/>
        <v>#REF!</v>
      </c>
    </row>
    <row r="1782" spans="1:488" x14ac:dyDescent="0.3">
      <c r="A1782" s="197"/>
      <c r="B1782" s="193"/>
      <c r="C1782" s="20" t="s">
        <v>5191</v>
      </c>
      <c r="D1782" s="18" t="s">
        <v>5192</v>
      </c>
      <c r="E1782" s="24" t="s">
        <v>70</v>
      </c>
      <c r="F1782" s="1" t="e">
        <f t="shared" si="27"/>
        <v>#REF!</v>
      </c>
    </row>
    <row r="1783" spans="1:488" x14ac:dyDescent="0.3">
      <c r="A1783" s="197"/>
      <c r="B1783" s="193"/>
      <c r="C1783" s="20" t="s">
        <v>5193</v>
      </c>
      <c r="D1783" s="18" t="s">
        <v>5194</v>
      </c>
      <c r="E1783" s="25" t="s">
        <v>3158</v>
      </c>
      <c r="F1783" s="1" t="e">
        <f t="shared" si="27"/>
        <v>#REF!</v>
      </c>
    </row>
    <row r="1784" spans="1:488" x14ac:dyDescent="0.3">
      <c r="A1784" s="197"/>
      <c r="B1784" s="193"/>
      <c r="C1784" s="20" t="s">
        <v>5195</v>
      </c>
      <c r="D1784" s="18" t="s">
        <v>5196</v>
      </c>
      <c r="E1784" s="25" t="s">
        <v>3158</v>
      </c>
      <c r="F1784" s="1" t="e">
        <f t="shared" si="27"/>
        <v>#REF!</v>
      </c>
    </row>
    <row r="1785" spans="1:488" x14ac:dyDescent="0.3">
      <c r="A1785" s="197"/>
      <c r="B1785" s="193"/>
      <c r="C1785" s="20" t="s">
        <v>5197</v>
      </c>
      <c r="D1785" s="18" t="s">
        <v>5117</v>
      </c>
      <c r="E1785" s="24" t="s">
        <v>70</v>
      </c>
      <c r="F1785" s="1" t="e">
        <f t="shared" si="27"/>
        <v>#REF!</v>
      </c>
    </row>
    <row r="1786" spans="1:488" x14ac:dyDescent="0.3">
      <c r="A1786" s="197"/>
      <c r="B1786" s="193"/>
      <c r="C1786" s="20" t="s">
        <v>5198</v>
      </c>
      <c r="D1786" s="18" t="s">
        <v>5119</v>
      </c>
      <c r="E1786" s="24" t="s">
        <v>70</v>
      </c>
      <c r="F1786" s="1" t="e">
        <f t="shared" si="27"/>
        <v>#REF!</v>
      </c>
    </row>
    <row r="1787" spans="1:488" x14ac:dyDescent="0.3">
      <c r="A1787" s="197"/>
      <c r="B1787" s="193"/>
      <c r="C1787" s="20" t="s">
        <v>5199</v>
      </c>
      <c r="D1787" s="18" t="s">
        <v>4925</v>
      </c>
      <c r="E1787" s="24" t="s">
        <v>70</v>
      </c>
      <c r="F1787" s="1" t="e">
        <f t="shared" si="27"/>
        <v>#REF!</v>
      </c>
      <c r="RI1787" s="1">
        <v>1</v>
      </c>
    </row>
    <row r="1788" spans="1:488" x14ac:dyDescent="0.3">
      <c r="A1788" s="197"/>
      <c r="B1788" s="193"/>
      <c r="C1788" s="20" t="s">
        <v>7188</v>
      </c>
      <c r="D1788" s="18" t="s">
        <v>7151</v>
      </c>
      <c r="E1788" s="24" t="s">
        <v>183</v>
      </c>
      <c r="F1788" s="1" t="e">
        <f t="shared" si="27"/>
        <v>#REF!</v>
      </c>
    </row>
    <row r="1789" spans="1:488" x14ac:dyDescent="0.3">
      <c r="A1789" s="197"/>
      <c r="B1789" s="193"/>
      <c r="C1789" s="20" t="s">
        <v>5200</v>
      </c>
      <c r="D1789" s="18" t="s">
        <v>5201</v>
      </c>
      <c r="E1789" s="24" t="s">
        <v>70</v>
      </c>
      <c r="F1789" s="1" t="e">
        <f t="shared" si="27"/>
        <v>#REF!</v>
      </c>
      <c r="RT1789" s="1">
        <v>1</v>
      </c>
    </row>
    <row r="1790" spans="1:488" x14ac:dyDescent="0.3">
      <c r="A1790" s="197"/>
      <c r="B1790" s="193"/>
      <c r="C1790" s="20" t="s">
        <v>5202</v>
      </c>
      <c r="D1790" s="18" t="s">
        <v>5122</v>
      </c>
      <c r="E1790" s="24" t="s">
        <v>183</v>
      </c>
      <c r="F1790" s="1" t="e">
        <f t="shared" si="27"/>
        <v>#REF!</v>
      </c>
    </row>
    <row r="1791" spans="1:488" x14ac:dyDescent="0.3">
      <c r="A1791" s="197"/>
      <c r="B1791" s="193"/>
      <c r="C1791" s="20" t="s">
        <v>5203</v>
      </c>
      <c r="D1791" s="18" t="s">
        <v>5124</v>
      </c>
      <c r="E1791" s="24" t="s">
        <v>70</v>
      </c>
      <c r="F1791" s="1" t="e">
        <f t="shared" si="27"/>
        <v>#REF!</v>
      </c>
      <c r="RE1791" s="1">
        <v>1</v>
      </c>
    </row>
    <row r="1792" spans="1:488" x14ac:dyDescent="0.3">
      <c r="A1792" s="197"/>
      <c r="B1792" s="193"/>
      <c r="C1792" s="20" t="s">
        <v>5204</v>
      </c>
      <c r="D1792" s="18" t="s">
        <v>5126</v>
      </c>
      <c r="E1792" s="24" t="s">
        <v>70</v>
      </c>
      <c r="F1792" s="1" t="e">
        <f t="shared" si="27"/>
        <v>#REF!</v>
      </c>
      <c r="QX1792" s="1">
        <v>1</v>
      </c>
    </row>
    <row r="1793" spans="1:481" s="66" customFormat="1" x14ac:dyDescent="0.3">
      <c r="A1793" s="197"/>
      <c r="B1793" s="193"/>
      <c r="C1793" s="67" t="s">
        <v>7189</v>
      </c>
      <c r="D1793" s="68" t="s">
        <v>5132</v>
      </c>
      <c r="E1793" s="70" t="s">
        <v>3158</v>
      </c>
      <c r="F1793" s="66" t="e">
        <f t="shared" si="27"/>
        <v>#REF!</v>
      </c>
    </row>
    <row r="1794" spans="1:481" s="66" customFormat="1" x14ac:dyDescent="0.3">
      <c r="A1794" s="197"/>
      <c r="B1794" s="193"/>
      <c r="C1794" s="67" t="s">
        <v>7190</v>
      </c>
      <c r="D1794" s="68" t="s">
        <v>5134</v>
      </c>
      <c r="E1794" s="69" t="s">
        <v>2958</v>
      </c>
      <c r="F1794" s="66" t="e">
        <f t="shared" si="27"/>
        <v>#REF!</v>
      </c>
    </row>
    <row r="1795" spans="1:481" s="66" customFormat="1" x14ac:dyDescent="0.3">
      <c r="A1795" s="197"/>
      <c r="B1795" s="193"/>
      <c r="C1795" s="67" t="s">
        <v>7191</v>
      </c>
      <c r="D1795" s="68" t="s">
        <v>5101</v>
      </c>
      <c r="E1795" s="70" t="s">
        <v>3158</v>
      </c>
      <c r="F1795" s="66" t="e">
        <f t="shared" si="27"/>
        <v>#REF!</v>
      </c>
    </row>
    <row r="1796" spans="1:481" x14ac:dyDescent="0.3">
      <c r="A1796" s="197"/>
      <c r="B1796" s="193"/>
      <c r="C1796" s="20" t="s">
        <v>5205</v>
      </c>
      <c r="D1796" s="18" t="s">
        <v>5103</v>
      </c>
      <c r="E1796" s="24" t="s">
        <v>70</v>
      </c>
      <c r="F1796" s="1" t="e">
        <f t="shared" si="27"/>
        <v>#REF!</v>
      </c>
      <c r="RM1796" s="1">
        <v>1</v>
      </c>
    </row>
    <row r="1797" spans="1:481" s="66" customFormat="1" x14ac:dyDescent="0.3">
      <c r="A1797" s="197"/>
      <c r="B1797" s="193"/>
      <c r="C1797" s="67" t="s">
        <v>7192</v>
      </c>
      <c r="D1797" s="68" t="s">
        <v>7184</v>
      </c>
      <c r="E1797" s="69" t="s">
        <v>70</v>
      </c>
      <c r="F1797" s="66" t="e">
        <f t="shared" ref="F1797:F1860" si="28">SUMPRODUCT(G$4:ZY$4, G1797:ZY1797)</f>
        <v>#REF!</v>
      </c>
    </row>
    <row r="1798" spans="1:481" x14ac:dyDescent="0.3">
      <c r="A1798" s="197"/>
      <c r="B1798" s="193"/>
      <c r="C1798" s="20" t="s">
        <v>5206</v>
      </c>
      <c r="D1798" s="18" t="s">
        <v>5105</v>
      </c>
      <c r="E1798" s="25" t="s">
        <v>3158</v>
      </c>
      <c r="F1798" s="1" t="e">
        <f t="shared" si="28"/>
        <v>#REF!</v>
      </c>
    </row>
    <row r="1799" spans="1:481" x14ac:dyDescent="0.3">
      <c r="A1799" s="197"/>
      <c r="B1799" s="193"/>
      <c r="C1799" s="20" t="s">
        <v>5207</v>
      </c>
      <c r="D1799" s="18" t="s">
        <v>5107</v>
      </c>
      <c r="E1799" s="24" t="s">
        <v>183</v>
      </c>
      <c r="F1799" s="1" t="e">
        <f t="shared" si="28"/>
        <v>#REF!</v>
      </c>
    </row>
    <row r="1800" spans="1:481" x14ac:dyDescent="0.3">
      <c r="A1800" s="197"/>
      <c r="B1800" s="193"/>
      <c r="C1800" s="20" t="s">
        <v>5208</v>
      </c>
      <c r="D1800" s="18" t="s">
        <v>5109</v>
      </c>
      <c r="E1800" s="24" t="s">
        <v>2958</v>
      </c>
      <c r="F1800" s="1" t="e">
        <f t="shared" si="28"/>
        <v>#REF!</v>
      </c>
    </row>
    <row r="1801" spans="1:481" x14ac:dyDescent="0.3">
      <c r="A1801" s="197"/>
      <c r="B1801" s="193" t="s">
        <v>5209</v>
      </c>
      <c r="C1801" s="20" t="s">
        <v>5210</v>
      </c>
      <c r="D1801" s="18" t="s">
        <v>173</v>
      </c>
      <c r="E1801" s="25" t="s">
        <v>3158</v>
      </c>
      <c r="F1801" s="1" t="e">
        <f t="shared" si="28"/>
        <v>#REF!</v>
      </c>
    </row>
    <row r="1802" spans="1:481" x14ac:dyDescent="0.3">
      <c r="A1802" s="197"/>
      <c r="B1802" s="193"/>
      <c r="C1802" s="20" t="s">
        <v>5211</v>
      </c>
      <c r="D1802" s="18" t="s">
        <v>5212</v>
      </c>
      <c r="E1802" s="25" t="s">
        <v>3158</v>
      </c>
      <c r="F1802" s="1" t="e">
        <f t="shared" si="28"/>
        <v>#REF!</v>
      </c>
    </row>
    <row r="1803" spans="1:481" x14ac:dyDescent="0.3">
      <c r="A1803" s="197"/>
      <c r="B1803" s="193"/>
      <c r="C1803" s="20" t="s">
        <v>5213</v>
      </c>
      <c r="D1803" s="18" t="s">
        <v>5214</v>
      </c>
      <c r="E1803" s="25" t="s">
        <v>3158</v>
      </c>
      <c r="F1803" s="1" t="e">
        <f t="shared" si="28"/>
        <v>#REF!</v>
      </c>
    </row>
    <row r="1804" spans="1:481" x14ac:dyDescent="0.3">
      <c r="A1804" s="197"/>
      <c r="B1804" s="193"/>
      <c r="C1804" s="20" t="s">
        <v>5215</v>
      </c>
      <c r="D1804" s="18" t="s">
        <v>5216</v>
      </c>
      <c r="E1804" s="24" t="s">
        <v>2958</v>
      </c>
      <c r="F1804" s="1" t="e">
        <f t="shared" si="28"/>
        <v>#REF!</v>
      </c>
    </row>
    <row r="1805" spans="1:481" x14ac:dyDescent="0.3">
      <c r="A1805" s="197"/>
      <c r="B1805" s="193"/>
      <c r="C1805" s="20" t="s">
        <v>5217</v>
      </c>
      <c r="D1805" s="18" t="s">
        <v>5218</v>
      </c>
      <c r="E1805" s="24" t="s">
        <v>2958</v>
      </c>
      <c r="F1805" s="1" t="e">
        <f t="shared" si="28"/>
        <v>#REF!</v>
      </c>
    </row>
    <row r="1806" spans="1:481" x14ac:dyDescent="0.3">
      <c r="A1806" s="197"/>
      <c r="B1806" s="193"/>
      <c r="C1806" s="20" t="s">
        <v>5219</v>
      </c>
      <c r="D1806" s="18" t="s">
        <v>5220</v>
      </c>
      <c r="E1806" s="24" t="s">
        <v>2958</v>
      </c>
      <c r="F1806" s="1" t="e">
        <f t="shared" si="28"/>
        <v>#REF!</v>
      </c>
    </row>
    <row r="1807" spans="1:481" x14ac:dyDescent="0.3">
      <c r="A1807" s="197"/>
      <c r="B1807" s="193" t="s">
        <v>5221</v>
      </c>
      <c r="C1807" s="20" t="s">
        <v>5222</v>
      </c>
      <c r="D1807" s="18" t="s">
        <v>5223</v>
      </c>
      <c r="E1807" s="24" t="s">
        <v>3023</v>
      </c>
      <c r="F1807" s="1" t="e">
        <f t="shared" si="28"/>
        <v>#REF!</v>
      </c>
    </row>
    <row r="1808" spans="1:481" x14ac:dyDescent="0.3">
      <c r="A1808" s="197"/>
      <c r="B1808" s="193"/>
      <c r="C1808" s="20" t="s">
        <v>5224</v>
      </c>
      <c r="D1808" s="18" t="s">
        <v>5225</v>
      </c>
      <c r="E1808" s="24" t="s">
        <v>3023</v>
      </c>
      <c r="F1808" s="1" t="e">
        <f t="shared" si="28"/>
        <v>#REF!</v>
      </c>
    </row>
    <row r="1809" spans="1:6" x14ac:dyDescent="0.3">
      <c r="A1809" s="197"/>
      <c r="B1809" s="193"/>
      <c r="C1809" s="20" t="s">
        <v>5226</v>
      </c>
      <c r="D1809" s="18" t="s">
        <v>5227</v>
      </c>
      <c r="E1809" s="24" t="s">
        <v>3023</v>
      </c>
      <c r="F1809" s="1" t="e">
        <f t="shared" si="28"/>
        <v>#REF!</v>
      </c>
    </row>
    <row r="1810" spans="1:6" x14ac:dyDescent="0.3">
      <c r="A1810" s="197"/>
      <c r="B1810" s="193"/>
      <c r="C1810" s="20" t="s">
        <v>5228</v>
      </c>
      <c r="D1810" s="18" t="s">
        <v>5111</v>
      </c>
      <c r="E1810" s="24" t="s">
        <v>70</v>
      </c>
      <c r="F1810" s="1" t="e">
        <f t="shared" si="28"/>
        <v>#REF!</v>
      </c>
    </row>
    <row r="1811" spans="1:6" x14ac:dyDescent="0.3">
      <c r="A1811" s="197"/>
      <c r="B1811" s="193"/>
      <c r="C1811" s="20" t="s">
        <v>5229</v>
      </c>
      <c r="D1811" s="18" t="s">
        <v>5117</v>
      </c>
      <c r="E1811" s="24" t="s">
        <v>70</v>
      </c>
      <c r="F1811" s="1" t="e">
        <f t="shared" si="28"/>
        <v>#REF!</v>
      </c>
    </row>
    <row r="1812" spans="1:6" x14ac:dyDescent="0.3">
      <c r="A1812" s="197"/>
      <c r="B1812" s="193"/>
      <c r="C1812" s="20" t="s">
        <v>5230</v>
      </c>
      <c r="D1812" s="18" t="s">
        <v>5122</v>
      </c>
      <c r="E1812" s="24" t="s">
        <v>183</v>
      </c>
      <c r="F1812" s="1" t="e">
        <f t="shared" si="28"/>
        <v>#REF!</v>
      </c>
    </row>
    <row r="1813" spans="1:6" x14ac:dyDescent="0.3">
      <c r="A1813" s="197"/>
      <c r="B1813" s="193"/>
      <c r="C1813" s="20" t="s">
        <v>5231</v>
      </c>
      <c r="D1813" s="18" t="s">
        <v>5232</v>
      </c>
      <c r="E1813" s="25" t="s">
        <v>3158</v>
      </c>
      <c r="F1813" s="1" t="e">
        <f t="shared" si="28"/>
        <v>#REF!</v>
      </c>
    </row>
    <row r="1814" spans="1:6" x14ac:dyDescent="0.3">
      <c r="A1814" s="197"/>
      <c r="B1814" s="193"/>
      <c r="C1814" s="20" t="s">
        <v>5233</v>
      </c>
      <c r="D1814" s="18" t="s">
        <v>5223</v>
      </c>
      <c r="E1814" s="24" t="s">
        <v>3023</v>
      </c>
      <c r="F1814" s="1" t="e">
        <f t="shared" si="28"/>
        <v>#REF!</v>
      </c>
    </row>
    <row r="1815" spans="1:6" x14ac:dyDescent="0.3">
      <c r="A1815" s="197"/>
      <c r="B1815" s="193"/>
      <c r="C1815" s="20" t="s">
        <v>5234</v>
      </c>
      <c r="D1815" s="18" t="s">
        <v>5225</v>
      </c>
      <c r="E1815" s="24" t="s">
        <v>3023</v>
      </c>
      <c r="F1815" s="1" t="e">
        <f t="shared" si="28"/>
        <v>#REF!</v>
      </c>
    </row>
    <row r="1816" spans="1:6" x14ac:dyDescent="0.3">
      <c r="A1816" s="197"/>
      <c r="B1816" s="193"/>
      <c r="C1816" s="20" t="s">
        <v>5235</v>
      </c>
      <c r="D1816" s="18" t="s">
        <v>5227</v>
      </c>
      <c r="E1816" s="24" t="s">
        <v>3023</v>
      </c>
      <c r="F1816" s="1" t="e">
        <f t="shared" si="28"/>
        <v>#REF!</v>
      </c>
    </row>
    <row r="1817" spans="1:6" x14ac:dyDescent="0.3">
      <c r="A1817" s="197"/>
      <c r="B1817" s="193"/>
      <c r="C1817" s="20" t="s">
        <v>5236</v>
      </c>
      <c r="D1817" s="18" t="s">
        <v>5111</v>
      </c>
      <c r="E1817" s="24" t="s">
        <v>70</v>
      </c>
      <c r="F1817" s="1" t="e">
        <f t="shared" si="28"/>
        <v>#REF!</v>
      </c>
    </row>
    <row r="1818" spans="1:6" x14ac:dyDescent="0.3">
      <c r="A1818" s="197"/>
      <c r="B1818" s="193"/>
      <c r="C1818" s="20" t="s">
        <v>5237</v>
      </c>
      <c r="D1818" s="18" t="s">
        <v>5117</v>
      </c>
      <c r="E1818" s="24" t="s">
        <v>70</v>
      </c>
      <c r="F1818" s="1" t="e">
        <f t="shared" si="28"/>
        <v>#REF!</v>
      </c>
    </row>
    <row r="1819" spans="1:6" x14ac:dyDescent="0.3">
      <c r="A1819" s="197"/>
      <c r="B1819" s="193"/>
      <c r="C1819" s="20" t="s">
        <v>5238</v>
      </c>
      <c r="D1819" s="18" t="s">
        <v>5122</v>
      </c>
      <c r="E1819" s="24" t="s">
        <v>183</v>
      </c>
      <c r="F1819" s="1" t="e">
        <f t="shared" si="28"/>
        <v>#REF!</v>
      </c>
    </row>
    <row r="1820" spans="1:6" x14ac:dyDescent="0.3">
      <c r="A1820" s="197"/>
      <c r="B1820" s="193"/>
      <c r="C1820" s="20" t="s">
        <v>5239</v>
      </c>
      <c r="D1820" s="18" t="s">
        <v>5232</v>
      </c>
      <c r="E1820" s="25" t="s">
        <v>3158</v>
      </c>
      <c r="F1820" s="1" t="e">
        <f t="shared" si="28"/>
        <v>#REF!</v>
      </c>
    </row>
    <row r="1821" spans="1:6" x14ac:dyDescent="0.3">
      <c r="A1821" s="197"/>
      <c r="B1821" s="193"/>
      <c r="C1821" s="20" t="s">
        <v>5240</v>
      </c>
      <c r="D1821" s="18" t="s">
        <v>5223</v>
      </c>
      <c r="E1821" s="24" t="s">
        <v>3023</v>
      </c>
      <c r="F1821" s="1" t="e">
        <f t="shared" si="28"/>
        <v>#REF!</v>
      </c>
    </row>
    <row r="1822" spans="1:6" x14ac:dyDescent="0.3">
      <c r="A1822" s="197"/>
      <c r="B1822" s="193"/>
      <c r="C1822" s="20" t="s">
        <v>5241</v>
      </c>
      <c r="D1822" s="18" t="s">
        <v>5225</v>
      </c>
      <c r="E1822" s="24" t="s">
        <v>3023</v>
      </c>
      <c r="F1822" s="1" t="e">
        <f t="shared" si="28"/>
        <v>#REF!</v>
      </c>
    </row>
    <row r="1823" spans="1:6" x14ac:dyDescent="0.3">
      <c r="A1823" s="197"/>
      <c r="B1823" s="193"/>
      <c r="C1823" s="20" t="s">
        <v>5242</v>
      </c>
      <c r="D1823" s="18" t="s">
        <v>5227</v>
      </c>
      <c r="E1823" s="24" t="s">
        <v>3023</v>
      </c>
      <c r="F1823" s="1" t="e">
        <f t="shared" si="28"/>
        <v>#REF!</v>
      </c>
    </row>
    <row r="1824" spans="1:6" x14ac:dyDescent="0.3">
      <c r="A1824" s="197"/>
      <c r="B1824" s="193"/>
      <c r="C1824" s="20" t="s">
        <v>5243</v>
      </c>
      <c r="D1824" s="18" t="s">
        <v>5111</v>
      </c>
      <c r="E1824" s="24" t="s">
        <v>70</v>
      </c>
      <c r="F1824" s="1" t="e">
        <f t="shared" si="28"/>
        <v>#REF!</v>
      </c>
    </row>
    <row r="1825" spans="1:6" x14ac:dyDescent="0.3">
      <c r="A1825" s="197"/>
      <c r="B1825" s="193"/>
      <c r="C1825" s="20" t="s">
        <v>5244</v>
      </c>
      <c r="D1825" s="18" t="s">
        <v>5117</v>
      </c>
      <c r="E1825" s="24" t="s">
        <v>70</v>
      </c>
      <c r="F1825" s="1" t="e">
        <f t="shared" si="28"/>
        <v>#REF!</v>
      </c>
    </row>
    <row r="1826" spans="1:6" x14ac:dyDescent="0.3">
      <c r="A1826" s="197"/>
      <c r="B1826" s="193"/>
      <c r="C1826" s="20" t="s">
        <v>5245</v>
      </c>
      <c r="D1826" s="18" t="s">
        <v>5122</v>
      </c>
      <c r="E1826" s="24" t="s">
        <v>183</v>
      </c>
      <c r="F1826" s="1" t="e">
        <f t="shared" si="28"/>
        <v>#REF!</v>
      </c>
    </row>
    <row r="1827" spans="1:6" x14ac:dyDescent="0.3">
      <c r="A1827" s="197"/>
      <c r="B1827" s="193"/>
      <c r="C1827" s="20" t="s">
        <v>5246</v>
      </c>
      <c r="D1827" s="18" t="s">
        <v>5232</v>
      </c>
      <c r="E1827" s="25" t="s">
        <v>3158</v>
      </c>
      <c r="F1827" s="1" t="e">
        <f t="shared" si="28"/>
        <v>#REF!</v>
      </c>
    </row>
    <row r="1828" spans="1:6" x14ac:dyDescent="0.3">
      <c r="A1828" s="197"/>
      <c r="B1828" s="193"/>
      <c r="C1828" s="20" t="s">
        <v>5247</v>
      </c>
      <c r="D1828" s="18" t="s">
        <v>5223</v>
      </c>
      <c r="E1828" s="24" t="s">
        <v>3023</v>
      </c>
      <c r="F1828" s="1" t="e">
        <f t="shared" si="28"/>
        <v>#REF!</v>
      </c>
    </row>
    <row r="1829" spans="1:6" x14ac:dyDescent="0.3">
      <c r="A1829" s="197"/>
      <c r="B1829" s="193"/>
      <c r="C1829" s="20" t="s">
        <v>5248</v>
      </c>
      <c r="D1829" s="18" t="s">
        <v>5225</v>
      </c>
      <c r="E1829" s="24" t="s">
        <v>3023</v>
      </c>
      <c r="F1829" s="1" t="e">
        <f t="shared" si="28"/>
        <v>#REF!</v>
      </c>
    </row>
    <row r="1830" spans="1:6" x14ac:dyDescent="0.3">
      <c r="A1830" s="197"/>
      <c r="B1830" s="193"/>
      <c r="C1830" s="20" t="s">
        <v>5249</v>
      </c>
      <c r="D1830" s="18" t="s">
        <v>5227</v>
      </c>
      <c r="E1830" s="24" t="s">
        <v>3023</v>
      </c>
      <c r="F1830" s="1" t="e">
        <f t="shared" si="28"/>
        <v>#REF!</v>
      </c>
    </row>
    <row r="1831" spans="1:6" x14ac:dyDescent="0.3">
      <c r="A1831" s="197"/>
      <c r="B1831" s="193"/>
      <c r="C1831" s="20" t="s">
        <v>5250</v>
      </c>
      <c r="D1831" s="18" t="s">
        <v>5111</v>
      </c>
      <c r="E1831" s="24" t="s">
        <v>70</v>
      </c>
      <c r="F1831" s="1" t="e">
        <f t="shared" si="28"/>
        <v>#REF!</v>
      </c>
    </row>
    <row r="1832" spans="1:6" x14ac:dyDescent="0.3">
      <c r="A1832" s="197"/>
      <c r="B1832" s="193"/>
      <c r="C1832" s="20" t="s">
        <v>5251</v>
      </c>
      <c r="D1832" s="18" t="s">
        <v>5117</v>
      </c>
      <c r="E1832" s="24" t="s">
        <v>70</v>
      </c>
      <c r="F1832" s="1" t="e">
        <f t="shared" si="28"/>
        <v>#REF!</v>
      </c>
    </row>
    <row r="1833" spans="1:6" x14ac:dyDescent="0.3">
      <c r="A1833" s="197"/>
      <c r="B1833" s="193"/>
      <c r="C1833" s="20" t="s">
        <v>5252</v>
      </c>
      <c r="D1833" s="18" t="s">
        <v>5122</v>
      </c>
      <c r="E1833" s="24" t="s">
        <v>183</v>
      </c>
      <c r="F1833" s="1" t="e">
        <f t="shared" si="28"/>
        <v>#REF!</v>
      </c>
    </row>
    <row r="1834" spans="1:6" x14ac:dyDescent="0.3">
      <c r="A1834" s="197"/>
      <c r="B1834" s="193"/>
      <c r="C1834" s="20" t="s">
        <v>5253</v>
      </c>
      <c r="D1834" s="18" t="s">
        <v>5232</v>
      </c>
      <c r="E1834" s="25" t="s">
        <v>3158</v>
      </c>
      <c r="F1834" s="1" t="e">
        <f t="shared" si="28"/>
        <v>#REF!</v>
      </c>
    </row>
    <row r="1835" spans="1:6" x14ac:dyDescent="0.3">
      <c r="A1835" s="197"/>
      <c r="B1835" s="193"/>
      <c r="C1835" s="20" t="s">
        <v>5254</v>
      </c>
      <c r="D1835" s="18" t="s">
        <v>5223</v>
      </c>
      <c r="E1835" s="24" t="s">
        <v>3023</v>
      </c>
      <c r="F1835" s="1" t="e">
        <f t="shared" si="28"/>
        <v>#REF!</v>
      </c>
    </row>
    <row r="1836" spans="1:6" x14ac:dyDescent="0.3">
      <c r="A1836" s="197"/>
      <c r="B1836" s="193"/>
      <c r="C1836" s="20" t="s">
        <v>5255</v>
      </c>
      <c r="D1836" s="18" t="s">
        <v>5225</v>
      </c>
      <c r="E1836" s="24" t="s">
        <v>3023</v>
      </c>
      <c r="F1836" s="1" t="e">
        <f t="shared" si="28"/>
        <v>#REF!</v>
      </c>
    </row>
    <row r="1837" spans="1:6" x14ac:dyDescent="0.3">
      <c r="A1837" s="197"/>
      <c r="B1837" s="193"/>
      <c r="C1837" s="20" t="s">
        <v>5256</v>
      </c>
      <c r="D1837" s="18" t="s">
        <v>5227</v>
      </c>
      <c r="E1837" s="24" t="s">
        <v>3023</v>
      </c>
      <c r="F1837" s="1" t="e">
        <f t="shared" si="28"/>
        <v>#REF!</v>
      </c>
    </row>
    <row r="1838" spans="1:6" x14ac:dyDescent="0.3">
      <c r="A1838" s="197"/>
      <c r="B1838" s="193"/>
      <c r="C1838" s="20" t="s">
        <v>5257</v>
      </c>
      <c r="D1838" s="18" t="s">
        <v>5111</v>
      </c>
      <c r="E1838" s="24" t="s">
        <v>70</v>
      </c>
      <c r="F1838" s="1" t="e">
        <f t="shared" si="28"/>
        <v>#REF!</v>
      </c>
    </row>
    <row r="1839" spans="1:6" x14ac:dyDescent="0.3">
      <c r="A1839" s="197"/>
      <c r="B1839" s="193"/>
      <c r="C1839" s="20" t="s">
        <v>5258</v>
      </c>
      <c r="D1839" s="18" t="s">
        <v>5117</v>
      </c>
      <c r="E1839" s="24" t="s">
        <v>70</v>
      </c>
      <c r="F1839" s="1" t="e">
        <f t="shared" si="28"/>
        <v>#REF!</v>
      </c>
    </row>
    <row r="1840" spans="1:6" x14ac:dyDescent="0.3">
      <c r="A1840" s="197"/>
      <c r="B1840" s="193"/>
      <c r="C1840" s="20" t="s">
        <v>5259</v>
      </c>
      <c r="D1840" s="18" t="s">
        <v>5122</v>
      </c>
      <c r="E1840" s="24" t="s">
        <v>183</v>
      </c>
      <c r="F1840" s="1" t="e">
        <f t="shared" si="28"/>
        <v>#REF!</v>
      </c>
    </row>
    <row r="1841" spans="1:6" x14ac:dyDescent="0.3">
      <c r="A1841" s="197"/>
      <c r="B1841" s="193"/>
      <c r="C1841" s="20" t="s">
        <v>5260</v>
      </c>
      <c r="D1841" s="18" t="s">
        <v>5232</v>
      </c>
      <c r="E1841" s="25" t="s">
        <v>3158</v>
      </c>
      <c r="F1841" s="1" t="e">
        <f t="shared" si="28"/>
        <v>#REF!</v>
      </c>
    </row>
    <row r="1842" spans="1:6" x14ac:dyDescent="0.3">
      <c r="A1842" s="197"/>
      <c r="B1842" s="193"/>
      <c r="C1842" s="20" t="s">
        <v>5261</v>
      </c>
      <c r="D1842" s="18" t="s">
        <v>5223</v>
      </c>
      <c r="E1842" s="24" t="s">
        <v>3023</v>
      </c>
      <c r="F1842" s="1" t="e">
        <f t="shared" si="28"/>
        <v>#REF!</v>
      </c>
    </row>
    <row r="1843" spans="1:6" x14ac:dyDescent="0.3">
      <c r="A1843" s="197"/>
      <c r="B1843" s="193"/>
      <c r="C1843" s="20" t="s">
        <v>5262</v>
      </c>
      <c r="D1843" s="18" t="s">
        <v>5225</v>
      </c>
      <c r="E1843" s="24" t="s">
        <v>3023</v>
      </c>
      <c r="F1843" s="1" t="e">
        <f t="shared" si="28"/>
        <v>#REF!</v>
      </c>
    </row>
    <row r="1844" spans="1:6" x14ac:dyDescent="0.3">
      <c r="A1844" s="197"/>
      <c r="B1844" s="193"/>
      <c r="C1844" s="20" t="s">
        <v>5263</v>
      </c>
      <c r="D1844" s="18" t="s">
        <v>5227</v>
      </c>
      <c r="E1844" s="24" t="s">
        <v>3023</v>
      </c>
      <c r="F1844" s="1" t="e">
        <f t="shared" si="28"/>
        <v>#REF!</v>
      </c>
    </row>
    <row r="1845" spans="1:6" x14ac:dyDescent="0.3">
      <c r="A1845" s="197"/>
      <c r="B1845" s="193"/>
      <c r="C1845" s="20" t="s">
        <v>5264</v>
      </c>
      <c r="D1845" s="18" t="s">
        <v>5111</v>
      </c>
      <c r="E1845" s="24" t="s">
        <v>70</v>
      </c>
      <c r="F1845" s="1" t="e">
        <f t="shared" si="28"/>
        <v>#REF!</v>
      </c>
    </row>
    <row r="1846" spans="1:6" x14ac:dyDescent="0.3">
      <c r="A1846" s="197"/>
      <c r="B1846" s="193"/>
      <c r="C1846" s="20" t="s">
        <v>5265</v>
      </c>
      <c r="D1846" s="18" t="s">
        <v>5117</v>
      </c>
      <c r="E1846" s="24" t="s">
        <v>70</v>
      </c>
      <c r="F1846" s="1" t="e">
        <f t="shared" si="28"/>
        <v>#REF!</v>
      </c>
    </row>
    <row r="1847" spans="1:6" x14ac:dyDescent="0.3">
      <c r="A1847" s="197"/>
      <c r="B1847" s="193"/>
      <c r="C1847" s="20" t="s">
        <v>5266</v>
      </c>
      <c r="D1847" s="18" t="s">
        <v>5122</v>
      </c>
      <c r="E1847" s="24" t="s">
        <v>183</v>
      </c>
      <c r="F1847" s="1" t="e">
        <f t="shared" si="28"/>
        <v>#REF!</v>
      </c>
    </row>
    <row r="1848" spans="1:6" x14ac:dyDescent="0.3">
      <c r="A1848" s="197"/>
      <c r="B1848" s="193"/>
      <c r="C1848" s="20" t="s">
        <v>5267</v>
      </c>
      <c r="D1848" s="18" t="s">
        <v>5232</v>
      </c>
      <c r="E1848" s="25" t="s">
        <v>3158</v>
      </c>
      <c r="F1848" s="1" t="e">
        <f t="shared" si="28"/>
        <v>#REF!</v>
      </c>
    </row>
    <row r="1849" spans="1:6" x14ac:dyDescent="0.3">
      <c r="A1849" s="197"/>
      <c r="B1849" s="193" t="s">
        <v>5268</v>
      </c>
      <c r="C1849" s="20" t="s">
        <v>5269</v>
      </c>
      <c r="D1849" s="18" t="s">
        <v>5270</v>
      </c>
      <c r="E1849" s="24" t="s">
        <v>1</v>
      </c>
      <c r="F1849" s="1" t="e">
        <f t="shared" si="28"/>
        <v>#REF!</v>
      </c>
    </row>
    <row r="1850" spans="1:6" x14ac:dyDescent="0.3">
      <c r="A1850" s="197"/>
      <c r="B1850" s="193"/>
      <c r="C1850" s="20" t="s">
        <v>5271</v>
      </c>
      <c r="D1850" s="18" t="s">
        <v>5272</v>
      </c>
      <c r="E1850" s="24" t="s">
        <v>1</v>
      </c>
      <c r="F1850" s="1" t="e">
        <f t="shared" si="28"/>
        <v>#REF!</v>
      </c>
    </row>
    <row r="1851" spans="1:6" x14ac:dyDescent="0.3">
      <c r="A1851" s="197"/>
      <c r="B1851" s="193"/>
      <c r="C1851" s="20" t="s">
        <v>5273</v>
      </c>
      <c r="D1851" s="18" t="s">
        <v>5274</v>
      </c>
      <c r="E1851" s="24" t="s">
        <v>1</v>
      </c>
      <c r="F1851" s="1" t="e">
        <f t="shared" si="28"/>
        <v>#REF!</v>
      </c>
    </row>
    <row r="1852" spans="1:6" x14ac:dyDescent="0.3">
      <c r="A1852" s="197"/>
      <c r="B1852" s="193"/>
      <c r="C1852" s="20" t="s">
        <v>5275</v>
      </c>
      <c r="D1852" s="18" t="s">
        <v>5276</v>
      </c>
      <c r="E1852" s="24" t="s">
        <v>1</v>
      </c>
      <c r="F1852" s="1" t="e">
        <f t="shared" si="28"/>
        <v>#REF!</v>
      </c>
    </row>
    <row r="1853" spans="1:6" x14ac:dyDescent="0.3">
      <c r="A1853" s="197"/>
      <c r="B1853" s="193"/>
      <c r="C1853" s="20" t="s">
        <v>5277</v>
      </c>
      <c r="D1853" s="18" t="s">
        <v>5278</v>
      </c>
      <c r="E1853" s="24" t="s">
        <v>1</v>
      </c>
      <c r="F1853" s="1" t="e">
        <f t="shared" si="28"/>
        <v>#REF!</v>
      </c>
    </row>
    <row r="1854" spans="1:6" x14ac:dyDescent="0.3">
      <c r="A1854" s="197"/>
      <c r="B1854" s="193"/>
      <c r="C1854" s="20" t="s">
        <v>5279</v>
      </c>
      <c r="D1854" s="18" t="s">
        <v>5280</v>
      </c>
      <c r="E1854" s="24" t="s">
        <v>1</v>
      </c>
      <c r="F1854" s="1" t="e">
        <f t="shared" si="28"/>
        <v>#REF!</v>
      </c>
    </row>
    <row r="1855" spans="1:6" x14ac:dyDescent="0.3">
      <c r="A1855" s="197"/>
      <c r="B1855" s="193"/>
      <c r="C1855" s="20" t="s">
        <v>5281</v>
      </c>
      <c r="D1855" s="18" t="s">
        <v>5282</v>
      </c>
      <c r="E1855" s="24" t="s">
        <v>1</v>
      </c>
      <c r="F1855" s="1" t="e">
        <f t="shared" si="28"/>
        <v>#REF!</v>
      </c>
    </row>
    <row r="1856" spans="1:6" x14ac:dyDescent="0.3">
      <c r="A1856" s="197"/>
      <c r="B1856" s="193"/>
      <c r="C1856" s="20" t="s">
        <v>5283</v>
      </c>
      <c r="D1856" s="18" t="s">
        <v>5284</v>
      </c>
      <c r="E1856" s="24" t="s">
        <v>1</v>
      </c>
      <c r="F1856" s="1" t="e">
        <f t="shared" si="28"/>
        <v>#REF!</v>
      </c>
    </row>
    <row r="1857" spans="1:637" x14ac:dyDescent="0.3">
      <c r="A1857" s="197"/>
      <c r="B1857" s="193"/>
      <c r="C1857" s="20" t="s">
        <v>5285</v>
      </c>
      <c r="D1857" s="18" t="s">
        <v>5286</v>
      </c>
      <c r="E1857" s="24" t="s">
        <v>70</v>
      </c>
      <c r="F1857" s="1" t="e">
        <f t="shared" si="28"/>
        <v>#REF!</v>
      </c>
      <c r="RM1857" s="1">
        <v>1</v>
      </c>
    </row>
    <row r="1858" spans="1:637" x14ac:dyDescent="0.3">
      <c r="A1858" s="197"/>
      <c r="B1858" s="193"/>
      <c r="C1858" s="20" t="s">
        <v>5287</v>
      </c>
      <c r="D1858" s="18" t="s">
        <v>5288</v>
      </c>
      <c r="E1858" s="24" t="s">
        <v>70</v>
      </c>
      <c r="F1858" s="1" t="e">
        <f t="shared" si="28"/>
        <v>#REF!</v>
      </c>
      <c r="RM1858" s="1">
        <v>1</v>
      </c>
    </row>
    <row r="1859" spans="1:637" x14ac:dyDescent="0.3">
      <c r="A1859" s="197"/>
      <c r="B1859" s="193"/>
      <c r="C1859" s="20" t="s">
        <v>5289</v>
      </c>
      <c r="D1859" s="18" t="s">
        <v>5290</v>
      </c>
      <c r="E1859" s="24" t="s">
        <v>183</v>
      </c>
      <c r="F1859" s="1" t="e">
        <f t="shared" si="28"/>
        <v>#REF!</v>
      </c>
    </row>
    <row r="1860" spans="1:637" x14ac:dyDescent="0.3">
      <c r="A1860" s="197"/>
      <c r="B1860" s="193"/>
      <c r="C1860" s="20" t="s">
        <v>5291</v>
      </c>
      <c r="D1860" s="23" t="s">
        <v>5292</v>
      </c>
      <c r="E1860" s="24" t="s">
        <v>70</v>
      </c>
      <c r="F1860" s="1" t="e">
        <f t="shared" si="28"/>
        <v>#REF!</v>
      </c>
      <c r="XM1860" s="1">
        <v>1</v>
      </c>
    </row>
    <row r="1861" spans="1:637" x14ac:dyDescent="0.3">
      <c r="A1861" s="197"/>
      <c r="B1861" s="193"/>
      <c r="C1861" s="20" t="s">
        <v>5293</v>
      </c>
      <c r="D1861" s="18" t="s">
        <v>5294</v>
      </c>
      <c r="E1861" s="24" t="s">
        <v>183</v>
      </c>
      <c r="F1861" s="1" t="e">
        <f t="shared" ref="F1861:F1924" si="29">SUMPRODUCT(G$4:ZY$4, G1861:ZY1861)</f>
        <v>#REF!</v>
      </c>
    </row>
    <row r="1862" spans="1:637" x14ac:dyDescent="0.3">
      <c r="A1862" s="197"/>
      <c r="B1862" s="193"/>
      <c r="C1862" s="20" t="s">
        <v>5295</v>
      </c>
      <c r="D1862" s="23" t="s">
        <v>5296</v>
      </c>
      <c r="E1862" s="24" t="s">
        <v>70</v>
      </c>
      <c r="F1862" s="1" t="e">
        <f t="shared" si="29"/>
        <v>#REF!</v>
      </c>
      <c r="XM1862" s="1">
        <v>1</v>
      </c>
    </row>
    <row r="1863" spans="1:637" x14ac:dyDescent="0.3">
      <c r="A1863" s="197"/>
      <c r="B1863" s="193"/>
      <c r="C1863" s="20" t="s">
        <v>5297</v>
      </c>
      <c r="D1863" s="18" t="s">
        <v>5298</v>
      </c>
      <c r="E1863" s="24" t="s">
        <v>70</v>
      </c>
      <c r="F1863" s="1" t="e">
        <f t="shared" si="29"/>
        <v>#REF!</v>
      </c>
    </row>
    <row r="1864" spans="1:637" x14ac:dyDescent="0.3">
      <c r="A1864" s="197"/>
      <c r="B1864" s="193"/>
      <c r="C1864" s="20" t="s">
        <v>5299</v>
      </c>
      <c r="D1864" s="18" t="s">
        <v>5194</v>
      </c>
      <c r="E1864" s="25" t="s">
        <v>3158</v>
      </c>
      <c r="F1864" s="1" t="e">
        <f t="shared" si="29"/>
        <v>#REF!</v>
      </c>
    </row>
    <row r="1865" spans="1:637" x14ac:dyDescent="0.3">
      <c r="A1865" s="197"/>
      <c r="B1865" s="193"/>
      <c r="C1865" s="20" t="s">
        <v>5300</v>
      </c>
      <c r="D1865" s="18" t="s">
        <v>5301</v>
      </c>
      <c r="E1865" s="25" t="s">
        <v>3158</v>
      </c>
      <c r="F1865" s="1" t="e">
        <f t="shared" si="29"/>
        <v>#REF!</v>
      </c>
    </row>
    <row r="1866" spans="1:637" x14ac:dyDescent="0.3">
      <c r="A1866" s="42" t="s">
        <v>4286</v>
      </c>
      <c r="B1866" s="193" t="s">
        <v>5302</v>
      </c>
      <c r="C1866" s="20" t="s">
        <v>5303</v>
      </c>
      <c r="D1866" s="18" t="s">
        <v>5304</v>
      </c>
      <c r="E1866" s="25" t="s">
        <v>3158</v>
      </c>
      <c r="F1866" s="1" t="e">
        <f t="shared" si="29"/>
        <v>#REF!</v>
      </c>
    </row>
    <row r="1867" spans="1:637" x14ac:dyDescent="0.3">
      <c r="A1867" s="197" t="s">
        <v>47</v>
      </c>
      <c r="B1867" s="193"/>
      <c r="C1867" s="20" t="s">
        <v>5305</v>
      </c>
      <c r="D1867" s="18" t="s">
        <v>4297</v>
      </c>
      <c r="E1867" s="24" t="s">
        <v>183</v>
      </c>
      <c r="F1867" s="1" t="e">
        <f t="shared" si="29"/>
        <v>#REF!</v>
      </c>
      <c r="RP1867" s="1">
        <v>0.2</v>
      </c>
    </row>
    <row r="1868" spans="1:637" x14ac:dyDescent="0.3">
      <c r="A1868" s="197"/>
      <c r="B1868" s="193"/>
      <c r="C1868" s="20" t="s">
        <v>5306</v>
      </c>
      <c r="D1868" s="18" t="s">
        <v>78</v>
      </c>
      <c r="E1868" s="24" t="s">
        <v>70</v>
      </c>
      <c r="F1868" s="1" t="e">
        <f t="shared" si="29"/>
        <v>#REF!</v>
      </c>
      <c r="RM1868" s="1">
        <v>1</v>
      </c>
    </row>
    <row r="1869" spans="1:637" x14ac:dyDescent="0.3">
      <c r="A1869" s="197"/>
      <c r="B1869" s="193"/>
      <c r="C1869" s="20" t="s">
        <v>5307</v>
      </c>
      <c r="D1869" s="52" t="s">
        <v>4301</v>
      </c>
      <c r="E1869" s="24" t="s">
        <v>70</v>
      </c>
      <c r="F1869" s="1" t="e">
        <f t="shared" si="29"/>
        <v>#REF!</v>
      </c>
      <c r="RA1869" s="1">
        <v>1</v>
      </c>
    </row>
    <row r="1870" spans="1:637" x14ac:dyDescent="0.3">
      <c r="A1870" s="197"/>
      <c r="B1870" s="193"/>
      <c r="C1870" s="20" t="s">
        <v>5308</v>
      </c>
      <c r="D1870" s="18" t="s">
        <v>4303</v>
      </c>
      <c r="E1870" s="24" t="s">
        <v>70</v>
      </c>
      <c r="F1870" s="1" t="e">
        <f t="shared" si="29"/>
        <v>#REF!</v>
      </c>
      <c r="QX1870" s="1">
        <v>1</v>
      </c>
    </row>
    <row r="1871" spans="1:637" s="66" customFormat="1" x14ac:dyDescent="0.3">
      <c r="A1871" s="197"/>
      <c r="B1871" s="193"/>
      <c r="C1871" s="67" t="s">
        <v>7193</v>
      </c>
      <c r="D1871" s="68" t="s">
        <v>7143</v>
      </c>
      <c r="E1871" s="69" t="s">
        <v>70</v>
      </c>
      <c r="F1871" s="66" t="e">
        <f t="shared" si="29"/>
        <v>#REF!</v>
      </c>
    </row>
    <row r="1872" spans="1:637" x14ac:dyDescent="0.3">
      <c r="A1872" s="197"/>
      <c r="B1872" s="193"/>
      <c r="C1872" s="20" t="s">
        <v>5309</v>
      </c>
      <c r="D1872" s="18" t="s">
        <v>4313</v>
      </c>
      <c r="E1872" s="24" t="s">
        <v>70</v>
      </c>
      <c r="F1872" s="1" t="e">
        <f t="shared" si="29"/>
        <v>#REF!</v>
      </c>
      <c r="RM1872" s="1">
        <v>1</v>
      </c>
    </row>
    <row r="1873" spans="1:491" x14ac:dyDescent="0.3">
      <c r="A1873" s="197"/>
      <c r="B1873" s="193"/>
      <c r="C1873" s="20" t="s">
        <v>5310</v>
      </c>
      <c r="D1873" s="18" t="s">
        <v>4315</v>
      </c>
      <c r="E1873" s="24" t="s">
        <v>70</v>
      </c>
      <c r="F1873" s="1" t="e">
        <f t="shared" si="29"/>
        <v>#REF!</v>
      </c>
      <c r="RM1873" s="1">
        <v>1</v>
      </c>
    </row>
    <row r="1874" spans="1:491" x14ac:dyDescent="0.3">
      <c r="A1874" s="197"/>
      <c r="B1874" s="193"/>
      <c r="C1874" s="20" t="s">
        <v>5311</v>
      </c>
      <c r="D1874" s="18" t="s">
        <v>4317</v>
      </c>
      <c r="E1874" s="24" t="s">
        <v>70</v>
      </c>
      <c r="F1874" s="1" t="e">
        <f t="shared" si="29"/>
        <v>#REF!</v>
      </c>
      <c r="QX1874" s="1">
        <v>1</v>
      </c>
    </row>
    <row r="1875" spans="1:491" x14ac:dyDescent="0.3">
      <c r="A1875" s="197"/>
      <c r="B1875" s="193"/>
      <c r="C1875" s="20" t="s">
        <v>5312</v>
      </c>
      <c r="D1875" s="18" t="s">
        <v>4319</v>
      </c>
      <c r="E1875" s="24" t="s">
        <v>70</v>
      </c>
      <c r="F1875" s="1" t="e">
        <f t="shared" si="29"/>
        <v>#REF!</v>
      </c>
      <c r="RE1875" s="1">
        <v>1</v>
      </c>
    </row>
    <row r="1876" spans="1:491" x14ac:dyDescent="0.3">
      <c r="A1876" s="197"/>
      <c r="B1876" s="193"/>
      <c r="C1876" s="20" t="s">
        <v>5313</v>
      </c>
      <c r="D1876" s="18" t="s">
        <v>4321</v>
      </c>
      <c r="E1876" s="24" t="s">
        <v>70</v>
      </c>
      <c r="F1876" s="1" t="e">
        <f t="shared" si="29"/>
        <v>#REF!</v>
      </c>
      <c r="RM1876" s="1">
        <v>1</v>
      </c>
    </row>
    <row r="1877" spans="1:491" x14ac:dyDescent="0.3">
      <c r="A1877" s="197"/>
      <c r="B1877" s="193"/>
      <c r="C1877" s="20" t="s">
        <v>5314</v>
      </c>
      <c r="D1877" s="18" t="s">
        <v>4331</v>
      </c>
      <c r="E1877" s="24" t="s">
        <v>183</v>
      </c>
      <c r="F1877" s="1" t="e">
        <f t="shared" si="29"/>
        <v>#REF!</v>
      </c>
      <c r="BS1877" s="1">
        <v>1</v>
      </c>
    </row>
    <row r="1878" spans="1:491" x14ac:dyDescent="0.3">
      <c r="A1878" s="197"/>
      <c r="B1878" s="193"/>
      <c r="C1878" s="20" t="s">
        <v>5315</v>
      </c>
      <c r="D1878" s="18" t="s">
        <v>5316</v>
      </c>
      <c r="E1878" s="25" t="s">
        <v>3158</v>
      </c>
      <c r="F1878" s="1" t="e">
        <f t="shared" si="29"/>
        <v>#REF!</v>
      </c>
    </row>
    <row r="1879" spans="1:491" x14ac:dyDescent="0.3">
      <c r="A1879" s="197"/>
      <c r="B1879" s="193"/>
      <c r="C1879" s="20" t="s">
        <v>5317</v>
      </c>
      <c r="D1879" s="18" t="s">
        <v>5318</v>
      </c>
      <c r="E1879" s="25" t="s">
        <v>3158</v>
      </c>
      <c r="F1879" s="1" t="e">
        <f t="shared" si="29"/>
        <v>#REF!</v>
      </c>
    </row>
    <row r="1880" spans="1:491" x14ac:dyDescent="0.3">
      <c r="A1880" s="197"/>
      <c r="B1880" s="193"/>
      <c r="C1880" s="20" t="s">
        <v>5319</v>
      </c>
      <c r="D1880" s="18" t="s">
        <v>3706</v>
      </c>
      <c r="E1880" s="24" t="s">
        <v>183</v>
      </c>
      <c r="F1880" s="1" t="e">
        <f t="shared" si="29"/>
        <v>#REF!</v>
      </c>
      <c r="BW1880" s="1">
        <v>1</v>
      </c>
      <c r="BX1880" s="1">
        <v>1</v>
      </c>
    </row>
    <row r="1881" spans="1:491" x14ac:dyDescent="0.3">
      <c r="A1881" s="197"/>
      <c r="B1881" s="193"/>
      <c r="C1881" s="20" t="s">
        <v>5320</v>
      </c>
      <c r="D1881" s="18" t="s">
        <v>3708</v>
      </c>
      <c r="E1881" s="24" t="s">
        <v>1</v>
      </c>
      <c r="F1881" s="1" t="e">
        <f t="shared" si="29"/>
        <v>#REF!</v>
      </c>
      <c r="EU1881" s="1">
        <v>0.28000000000000003</v>
      </c>
    </row>
    <row r="1882" spans="1:491" x14ac:dyDescent="0.3">
      <c r="A1882" s="197"/>
      <c r="B1882" s="193"/>
      <c r="C1882" s="20" t="s">
        <v>5321</v>
      </c>
      <c r="D1882" s="18" t="s">
        <v>3710</v>
      </c>
      <c r="E1882" s="24" t="s">
        <v>1</v>
      </c>
      <c r="F1882" s="1" t="e">
        <f t="shared" si="29"/>
        <v>#REF!</v>
      </c>
      <c r="EU1882" s="1">
        <v>0.28000000000000003</v>
      </c>
    </row>
    <row r="1883" spans="1:491" x14ac:dyDescent="0.3">
      <c r="A1883" s="197"/>
      <c r="B1883" s="193"/>
      <c r="C1883" s="20" t="s">
        <v>5322</v>
      </c>
      <c r="D1883" s="18" t="s">
        <v>3712</v>
      </c>
      <c r="E1883" s="24" t="s">
        <v>1</v>
      </c>
      <c r="F1883" s="1" t="e">
        <f t="shared" si="29"/>
        <v>#REF!</v>
      </c>
      <c r="EU1883" s="1">
        <v>0.28000000000000003</v>
      </c>
    </row>
    <row r="1884" spans="1:491" x14ac:dyDescent="0.3">
      <c r="A1884" s="197"/>
      <c r="B1884" s="193"/>
      <c r="C1884" s="20" t="s">
        <v>5323</v>
      </c>
      <c r="D1884" s="52" t="s">
        <v>5324</v>
      </c>
      <c r="E1884" s="24" t="s">
        <v>70</v>
      </c>
      <c r="F1884" s="1" t="e">
        <f t="shared" si="29"/>
        <v>#REF!</v>
      </c>
      <c r="QZ1884" s="1">
        <v>1</v>
      </c>
    </row>
    <row r="1885" spans="1:491" x14ac:dyDescent="0.3">
      <c r="A1885" s="197"/>
      <c r="B1885" s="193"/>
      <c r="C1885" s="20" t="s">
        <v>5325</v>
      </c>
      <c r="D1885" s="18" t="s">
        <v>3719</v>
      </c>
      <c r="E1885" s="24" t="s">
        <v>70</v>
      </c>
      <c r="F1885" s="1" t="e">
        <f t="shared" si="29"/>
        <v>#REF!</v>
      </c>
    </row>
    <row r="1886" spans="1:491" s="66" customFormat="1" x14ac:dyDescent="0.3">
      <c r="A1886" s="197"/>
      <c r="B1886" s="193"/>
      <c r="C1886" s="67" t="s">
        <v>7194</v>
      </c>
      <c r="D1886" s="68" t="s">
        <v>7124</v>
      </c>
      <c r="E1886" s="69" t="s">
        <v>54</v>
      </c>
      <c r="F1886" s="66" t="e">
        <f t="shared" si="29"/>
        <v>#REF!</v>
      </c>
    </row>
    <row r="1887" spans="1:491" x14ac:dyDescent="0.3">
      <c r="A1887" s="197"/>
      <c r="B1887" s="193"/>
      <c r="C1887" s="20" t="s">
        <v>5326</v>
      </c>
      <c r="D1887" s="18" t="s">
        <v>3721</v>
      </c>
      <c r="E1887" s="25" t="s">
        <v>3722</v>
      </c>
      <c r="F1887" s="1" t="e">
        <f t="shared" si="29"/>
        <v>#REF!</v>
      </c>
      <c r="RW1887" s="1">
        <v>1</v>
      </c>
    </row>
    <row r="1888" spans="1:491" x14ac:dyDescent="0.3">
      <c r="A1888" s="197"/>
      <c r="B1888" s="193"/>
      <c r="C1888" s="20" t="s">
        <v>5327</v>
      </c>
      <c r="D1888" s="18" t="s">
        <v>3724</v>
      </c>
      <c r="E1888" s="24" t="s">
        <v>183</v>
      </c>
      <c r="F1888" s="1" t="e">
        <f t="shared" si="29"/>
        <v>#REF!</v>
      </c>
      <c r="ET1888" s="1">
        <v>1</v>
      </c>
    </row>
    <row r="1889" spans="1:637" x14ac:dyDescent="0.3">
      <c r="A1889" s="197"/>
      <c r="B1889" s="193"/>
      <c r="C1889" s="20" t="s">
        <v>5328</v>
      </c>
      <c r="D1889" s="18" t="s">
        <v>772</v>
      </c>
      <c r="E1889" s="25" t="s">
        <v>3158</v>
      </c>
      <c r="F1889" s="1" t="e">
        <f t="shared" si="29"/>
        <v>#REF!</v>
      </c>
    </row>
    <row r="1890" spans="1:637" x14ac:dyDescent="0.3">
      <c r="A1890" s="197"/>
      <c r="B1890" s="193"/>
      <c r="C1890" s="20" t="s">
        <v>5329</v>
      </c>
      <c r="D1890" s="18" t="s">
        <v>3708</v>
      </c>
      <c r="E1890" s="25" t="s">
        <v>1</v>
      </c>
      <c r="F1890" s="1" t="e">
        <f t="shared" si="29"/>
        <v>#REF!</v>
      </c>
      <c r="EU1890" s="1">
        <v>0.28000000000000003</v>
      </c>
    </row>
    <row r="1891" spans="1:637" x14ac:dyDescent="0.3">
      <c r="A1891" s="197"/>
      <c r="B1891" s="193"/>
      <c r="C1891" s="20" t="s">
        <v>5330</v>
      </c>
      <c r="D1891" s="18" t="s">
        <v>3710</v>
      </c>
      <c r="E1891" s="25" t="s">
        <v>1</v>
      </c>
      <c r="F1891" s="1" t="e">
        <f t="shared" si="29"/>
        <v>#REF!</v>
      </c>
      <c r="EU1891" s="1">
        <v>0.28000000000000003</v>
      </c>
    </row>
    <row r="1892" spans="1:637" x14ac:dyDescent="0.3">
      <c r="A1892" s="197"/>
      <c r="B1892" s="193"/>
      <c r="C1892" s="20" t="s">
        <v>5331</v>
      </c>
      <c r="D1892" s="18" t="s">
        <v>3712</v>
      </c>
      <c r="E1892" s="25" t="s">
        <v>1</v>
      </c>
      <c r="F1892" s="1" t="e">
        <f t="shared" si="29"/>
        <v>#REF!</v>
      </c>
      <c r="EU1892" s="1">
        <v>0.28000000000000003</v>
      </c>
    </row>
    <row r="1893" spans="1:637" x14ac:dyDescent="0.3">
      <c r="A1893" s="197"/>
      <c r="B1893" s="193"/>
      <c r="C1893" s="20" t="s">
        <v>5332</v>
      </c>
      <c r="D1893" s="23" t="s">
        <v>5333</v>
      </c>
      <c r="E1893" s="24" t="s">
        <v>70</v>
      </c>
      <c r="F1893" s="1" t="e">
        <f t="shared" si="29"/>
        <v>#REF!</v>
      </c>
      <c r="XM1893" s="1">
        <v>1</v>
      </c>
    </row>
    <row r="1894" spans="1:637" x14ac:dyDescent="0.3">
      <c r="A1894" s="197"/>
      <c r="B1894" s="193"/>
      <c r="C1894" s="20" t="s">
        <v>5334</v>
      </c>
      <c r="D1894" s="23" t="s">
        <v>5335</v>
      </c>
      <c r="E1894" s="24" t="s">
        <v>70</v>
      </c>
      <c r="F1894" s="1" t="e">
        <f t="shared" si="29"/>
        <v>#REF!</v>
      </c>
      <c r="XM1894" s="1">
        <v>1</v>
      </c>
    </row>
    <row r="1895" spans="1:637" x14ac:dyDescent="0.3">
      <c r="A1895" s="197"/>
      <c r="B1895" s="193"/>
      <c r="C1895" s="20" t="s">
        <v>5336</v>
      </c>
      <c r="D1895" s="23" t="s">
        <v>5337</v>
      </c>
      <c r="E1895" s="24" t="s">
        <v>70</v>
      </c>
      <c r="F1895" s="1" t="e">
        <f t="shared" si="29"/>
        <v>#REF!</v>
      </c>
      <c r="XM1895" s="1">
        <v>1</v>
      </c>
    </row>
    <row r="1896" spans="1:637" x14ac:dyDescent="0.3">
      <c r="A1896" s="197"/>
      <c r="B1896" s="193"/>
      <c r="C1896" s="20" t="s">
        <v>5338</v>
      </c>
      <c r="D1896" s="23" t="s">
        <v>5339</v>
      </c>
      <c r="E1896" s="24" t="s">
        <v>70</v>
      </c>
      <c r="F1896" s="1" t="e">
        <f t="shared" si="29"/>
        <v>#REF!</v>
      </c>
      <c r="XM1896" s="1">
        <v>1</v>
      </c>
    </row>
    <row r="1897" spans="1:637" x14ac:dyDescent="0.3">
      <c r="A1897" s="197"/>
      <c r="B1897" s="193"/>
      <c r="C1897" s="20" t="s">
        <v>5340</v>
      </c>
      <c r="D1897" s="18" t="s">
        <v>5341</v>
      </c>
      <c r="E1897" s="24" t="s">
        <v>1</v>
      </c>
      <c r="F1897" s="1" t="e">
        <f t="shared" si="29"/>
        <v>#REF!</v>
      </c>
    </row>
    <row r="1898" spans="1:637" x14ac:dyDescent="0.3">
      <c r="A1898" s="197"/>
      <c r="B1898" s="193"/>
      <c r="C1898" s="20" t="s">
        <v>5342</v>
      </c>
      <c r="D1898" s="18" t="s">
        <v>5343</v>
      </c>
      <c r="E1898" s="24" t="s">
        <v>1</v>
      </c>
      <c r="F1898" s="1" t="e">
        <f t="shared" si="29"/>
        <v>#REF!</v>
      </c>
    </row>
    <row r="1899" spans="1:637" x14ac:dyDescent="0.3">
      <c r="A1899" s="197"/>
      <c r="B1899" s="193"/>
      <c r="C1899" s="20" t="s">
        <v>5344</v>
      </c>
      <c r="D1899" s="18" t="s">
        <v>265</v>
      </c>
      <c r="E1899" s="24" t="s">
        <v>1</v>
      </c>
      <c r="F1899" s="1" t="e">
        <f t="shared" si="29"/>
        <v>#REF!</v>
      </c>
      <c r="CL1899" s="1">
        <v>1</v>
      </c>
    </row>
    <row r="1900" spans="1:637" x14ac:dyDescent="0.3">
      <c r="A1900" s="197"/>
      <c r="B1900" s="193"/>
      <c r="C1900" s="20" t="s">
        <v>5345</v>
      </c>
      <c r="D1900" s="18" t="s">
        <v>4369</v>
      </c>
      <c r="E1900" s="25" t="s">
        <v>3158</v>
      </c>
      <c r="F1900" s="1" t="e">
        <f t="shared" si="29"/>
        <v>#REF!</v>
      </c>
    </row>
    <row r="1901" spans="1:637" x14ac:dyDescent="0.3">
      <c r="A1901" s="197"/>
      <c r="B1901" s="193"/>
      <c r="C1901" s="20" t="s">
        <v>5346</v>
      </c>
      <c r="D1901" s="18" t="s">
        <v>4371</v>
      </c>
      <c r="E1901" s="24" t="s">
        <v>70</v>
      </c>
      <c r="F1901" s="1" t="e">
        <f t="shared" si="29"/>
        <v>#REF!</v>
      </c>
    </row>
    <row r="1902" spans="1:637" x14ac:dyDescent="0.3">
      <c r="A1902" s="197"/>
      <c r="B1902" s="193"/>
      <c r="C1902" s="20" t="s">
        <v>5347</v>
      </c>
      <c r="D1902" s="18" t="s">
        <v>4373</v>
      </c>
      <c r="E1902" s="24" t="s">
        <v>183</v>
      </c>
      <c r="F1902" s="1" t="e">
        <f t="shared" si="29"/>
        <v>#REF!</v>
      </c>
    </row>
    <row r="1903" spans="1:637" x14ac:dyDescent="0.3">
      <c r="A1903" s="197"/>
      <c r="B1903" s="193"/>
      <c r="C1903" s="20" t="s">
        <v>5348</v>
      </c>
      <c r="D1903" s="18" t="s">
        <v>5349</v>
      </c>
      <c r="E1903" s="24" t="s">
        <v>183</v>
      </c>
      <c r="F1903" s="1" t="e">
        <f t="shared" si="29"/>
        <v>#REF!</v>
      </c>
      <c r="DE1903" s="1">
        <v>1</v>
      </c>
    </row>
    <row r="1904" spans="1:637" x14ac:dyDescent="0.3">
      <c r="A1904" s="197"/>
      <c r="B1904" s="193"/>
      <c r="C1904" s="20" t="s">
        <v>5350</v>
      </c>
      <c r="D1904" s="18" t="s">
        <v>5351</v>
      </c>
      <c r="E1904" s="24" t="s">
        <v>183</v>
      </c>
      <c r="F1904" s="1" t="e">
        <f t="shared" si="29"/>
        <v>#REF!</v>
      </c>
      <c r="DE1904" s="1">
        <v>1</v>
      </c>
    </row>
    <row r="1905" spans="1:500" x14ac:dyDescent="0.3">
      <c r="A1905" s="197"/>
      <c r="B1905" s="193"/>
      <c r="C1905" s="20" t="s">
        <v>5352</v>
      </c>
      <c r="D1905" s="18" t="s">
        <v>4400</v>
      </c>
      <c r="E1905" s="24" t="s">
        <v>183</v>
      </c>
      <c r="F1905" s="1" t="e">
        <f t="shared" si="29"/>
        <v>#REF!</v>
      </c>
      <c r="RT1905" s="1">
        <v>0.2</v>
      </c>
    </row>
    <row r="1906" spans="1:500" x14ac:dyDescent="0.3">
      <c r="A1906" s="197"/>
      <c r="B1906" s="193"/>
      <c r="C1906" s="20" t="s">
        <v>5353</v>
      </c>
      <c r="D1906" s="18" t="s">
        <v>4402</v>
      </c>
      <c r="E1906" s="24" t="s">
        <v>183</v>
      </c>
      <c r="F1906" s="1" t="e">
        <f t="shared" si="29"/>
        <v>#REF!</v>
      </c>
    </row>
    <row r="1907" spans="1:500" x14ac:dyDescent="0.3">
      <c r="A1907" s="197"/>
      <c r="B1907" s="193"/>
      <c r="C1907" s="20" t="s">
        <v>5354</v>
      </c>
      <c r="D1907" s="18" t="s">
        <v>5355</v>
      </c>
      <c r="E1907" s="24" t="s">
        <v>183</v>
      </c>
      <c r="F1907" s="1" t="e">
        <f t="shared" si="29"/>
        <v>#REF!</v>
      </c>
      <c r="DB1907" s="1">
        <v>1</v>
      </c>
    </row>
    <row r="1908" spans="1:500" x14ac:dyDescent="0.3">
      <c r="A1908" s="197"/>
      <c r="B1908" s="193"/>
      <c r="C1908" s="20" t="s">
        <v>5356</v>
      </c>
      <c r="D1908" s="18" t="s">
        <v>4406</v>
      </c>
      <c r="E1908" s="24" t="s">
        <v>1</v>
      </c>
      <c r="F1908" s="1" t="e">
        <f t="shared" si="29"/>
        <v>#REF!</v>
      </c>
    </row>
    <row r="1909" spans="1:500" x14ac:dyDescent="0.3">
      <c r="A1909" s="197"/>
      <c r="B1909" s="193"/>
      <c r="C1909" s="20" t="s">
        <v>5357</v>
      </c>
      <c r="D1909" s="18" t="s">
        <v>4408</v>
      </c>
      <c r="E1909" s="25" t="s">
        <v>3158</v>
      </c>
      <c r="F1909" s="1" t="e">
        <f t="shared" si="29"/>
        <v>#REF!</v>
      </c>
    </row>
    <row r="1910" spans="1:500" x14ac:dyDescent="0.3">
      <c r="A1910" s="197"/>
      <c r="B1910" s="193"/>
      <c r="C1910" s="20" t="s">
        <v>5358</v>
      </c>
      <c r="D1910" s="18" t="s">
        <v>5359</v>
      </c>
      <c r="E1910" s="24" t="s">
        <v>1</v>
      </c>
      <c r="F1910" s="1" t="e">
        <f t="shared" si="29"/>
        <v>#REF!</v>
      </c>
      <c r="RT1910" s="1">
        <v>0.2</v>
      </c>
    </row>
    <row r="1911" spans="1:500" x14ac:dyDescent="0.3">
      <c r="A1911" s="197"/>
      <c r="B1911" s="193"/>
      <c r="C1911" s="20" t="s">
        <v>5360</v>
      </c>
      <c r="D1911" s="18" t="s">
        <v>5361</v>
      </c>
      <c r="E1911" s="25" t="s">
        <v>3158</v>
      </c>
      <c r="F1911" s="1" t="e">
        <f t="shared" si="29"/>
        <v>#REF!</v>
      </c>
    </row>
    <row r="1912" spans="1:500" x14ac:dyDescent="0.3">
      <c r="A1912" s="197"/>
      <c r="B1912" s="193"/>
      <c r="C1912" s="20" t="s">
        <v>5362</v>
      </c>
      <c r="D1912" s="18" t="s">
        <v>5363</v>
      </c>
      <c r="E1912" s="25" t="s">
        <v>3158</v>
      </c>
      <c r="F1912" s="1" t="e">
        <f t="shared" si="29"/>
        <v>#REF!</v>
      </c>
    </row>
    <row r="1913" spans="1:500" x14ac:dyDescent="0.3">
      <c r="A1913" s="197"/>
      <c r="B1913" s="193"/>
      <c r="C1913" s="20" t="s">
        <v>5364</v>
      </c>
      <c r="D1913" s="18" t="s">
        <v>5365</v>
      </c>
      <c r="E1913" s="25" t="s">
        <v>3158</v>
      </c>
      <c r="F1913" s="1" t="e">
        <f t="shared" si="29"/>
        <v>#REF!</v>
      </c>
    </row>
    <row r="1914" spans="1:500" x14ac:dyDescent="0.3">
      <c r="A1914" s="197"/>
      <c r="B1914" s="193"/>
      <c r="C1914" s="20" t="s">
        <v>5366</v>
      </c>
      <c r="D1914" s="18" t="s">
        <v>4305</v>
      </c>
      <c r="E1914" s="24" t="s">
        <v>70</v>
      </c>
      <c r="F1914" s="1" t="e">
        <f t="shared" si="29"/>
        <v>#REF!</v>
      </c>
    </row>
    <row r="1915" spans="1:500" x14ac:dyDescent="0.3">
      <c r="A1915" s="197"/>
      <c r="B1915" s="193"/>
      <c r="C1915" s="20" t="s">
        <v>5367</v>
      </c>
      <c r="D1915" s="18" t="s">
        <v>4307</v>
      </c>
      <c r="E1915" s="24" t="s">
        <v>70</v>
      </c>
      <c r="F1915" s="1" t="e">
        <f t="shared" si="29"/>
        <v>#REF!</v>
      </c>
      <c r="SF1915" s="1">
        <v>1</v>
      </c>
    </row>
    <row r="1916" spans="1:500" x14ac:dyDescent="0.3">
      <c r="A1916" s="197"/>
      <c r="B1916" s="193"/>
      <c r="C1916" s="20" t="s">
        <v>5368</v>
      </c>
      <c r="D1916" s="18" t="s">
        <v>4309</v>
      </c>
      <c r="E1916" s="24" t="s">
        <v>70</v>
      </c>
      <c r="F1916" s="1" t="e">
        <f t="shared" si="29"/>
        <v>#REF!</v>
      </c>
      <c r="SF1916" s="1">
        <v>1</v>
      </c>
    </row>
    <row r="1917" spans="1:500" x14ac:dyDescent="0.3">
      <c r="A1917" s="197"/>
      <c r="B1917" s="193"/>
      <c r="C1917" s="20" t="s">
        <v>5369</v>
      </c>
      <c r="D1917" s="18" t="s">
        <v>5370</v>
      </c>
      <c r="E1917" s="24" t="s">
        <v>70</v>
      </c>
      <c r="F1917" s="1" t="e">
        <f t="shared" si="29"/>
        <v>#REF!</v>
      </c>
    </row>
    <row r="1918" spans="1:500" x14ac:dyDescent="0.3">
      <c r="A1918" s="197"/>
      <c r="B1918" s="193"/>
      <c r="C1918" s="20" t="s">
        <v>5371</v>
      </c>
      <c r="D1918" s="18" t="s">
        <v>5372</v>
      </c>
      <c r="E1918" s="24" t="s">
        <v>1</v>
      </c>
      <c r="F1918" s="1" t="e">
        <f t="shared" si="29"/>
        <v>#REF!</v>
      </c>
    </row>
    <row r="1919" spans="1:500" x14ac:dyDescent="0.3">
      <c r="A1919" s="197"/>
      <c r="B1919" s="193"/>
      <c r="C1919" s="20" t="s">
        <v>5373</v>
      </c>
      <c r="D1919" s="18" t="s">
        <v>5374</v>
      </c>
      <c r="E1919" s="24" t="s">
        <v>1</v>
      </c>
      <c r="F1919" s="1" t="e">
        <f t="shared" si="29"/>
        <v>#REF!</v>
      </c>
    </row>
    <row r="1920" spans="1:500" x14ac:dyDescent="0.3">
      <c r="A1920" s="197"/>
      <c r="B1920" s="193"/>
      <c r="C1920" s="20" t="s">
        <v>5375</v>
      </c>
      <c r="D1920" s="18" t="s">
        <v>5376</v>
      </c>
      <c r="E1920" s="24" t="s">
        <v>2958</v>
      </c>
      <c r="F1920" s="1" t="e">
        <f t="shared" si="29"/>
        <v>#REF!</v>
      </c>
      <c r="DQ1920" s="1">
        <v>1</v>
      </c>
    </row>
    <row r="1921" spans="1:151" x14ac:dyDescent="0.3">
      <c r="A1921" s="197"/>
      <c r="B1921" s="193"/>
      <c r="C1921" s="20" t="s">
        <v>5377</v>
      </c>
      <c r="D1921" s="18" t="s">
        <v>5378</v>
      </c>
      <c r="E1921" s="24" t="s">
        <v>2958</v>
      </c>
      <c r="F1921" s="1" t="e">
        <f t="shared" si="29"/>
        <v>#REF!</v>
      </c>
      <c r="DR1921" s="1">
        <v>1</v>
      </c>
    </row>
    <row r="1922" spans="1:151" x14ac:dyDescent="0.3">
      <c r="A1922" s="197"/>
      <c r="B1922" s="100" t="s">
        <v>5379</v>
      </c>
      <c r="C1922" s="20" t="s">
        <v>5380</v>
      </c>
      <c r="D1922" s="18" t="s">
        <v>5379</v>
      </c>
      <c r="E1922" s="25" t="s">
        <v>3158</v>
      </c>
      <c r="F1922" s="1" t="e">
        <f t="shared" si="29"/>
        <v>#REF!</v>
      </c>
    </row>
    <row r="1923" spans="1:151" x14ac:dyDescent="0.3">
      <c r="A1923" s="197"/>
      <c r="B1923" s="100" t="s">
        <v>5381</v>
      </c>
      <c r="C1923" s="20" t="s">
        <v>5382</v>
      </c>
      <c r="D1923" s="18" t="s">
        <v>5381</v>
      </c>
      <c r="E1923" s="25" t="s">
        <v>3158</v>
      </c>
      <c r="F1923" s="1" t="e">
        <f t="shared" si="29"/>
        <v>#REF!</v>
      </c>
    </row>
    <row r="1924" spans="1:151" x14ac:dyDescent="0.3">
      <c r="A1924" s="197"/>
      <c r="B1924" s="203" t="s">
        <v>5383</v>
      </c>
      <c r="C1924" s="20" t="s">
        <v>5384</v>
      </c>
      <c r="D1924" s="18" t="s">
        <v>5385</v>
      </c>
      <c r="E1924" s="25" t="s">
        <v>3158</v>
      </c>
      <c r="F1924" s="1" t="e">
        <f t="shared" si="29"/>
        <v>#REF!</v>
      </c>
    </row>
    <row r="1925" spans="1:151" x14ac:dyDescent="0.3">
      <c r="A1925" s="197"/>
      <c r="B1925" s="204"/>
      <c r="C1925" s="20" t="s">
        <v>5386</v>
      </c>
      <c r="D1925" s="18" t="s">
        <v>5387</v>
      </c>
      <c r="E1925" s="25" t="s">
        <v>3158</v>
      </c>
      <c r="F1925" s="1" t="e">
        <f t="shared" ref="F1925:F1988" si="30">SUMPRODUCT(G$4:ZY$4, G1925:ZY1925)</f>
        <v>#REF!</v>
      </c>
    </row>
    <row r="1926" spans="1:151" s="66" customFormat="1" x14ac:dyDescent="0.3">
      <c r="A1926" s="197"/>
      <c r="B1926" s="204"/>
      <c r="C1926" s="67" t="s">
        <v>7195</v>
      </c>
      <c r="D1926" s="68" t="s">
        <v>5132</v>
      </c>
      <c r="E1926" s="70" t="s">
        <v>3158</v>
      </c>
      <c r="F1926" s="66" t="e">
        <f t="shared" si="30"/>
        <v>#REF!</v>
      </c>
    </row>
    <row r="1927" spans="1:151" x14ac:dyDescent="0.3">
      <c r="A1927" s="197"/>
      <c r="B1927" s="204"/>
      <c r="C1927" s="20" t="s">
        <v>5388</v>
      </c>
      <c r="D1927" s="18" t="s">
        <v>5134</v>
      </c>
      <c r="E1927" s="24" t="s">
        <v>2958</v>
      </c>
      <c r="F1927" s="1" t="e">
        <f t="shared" si="30"/>
        <v>#REF!</v>
      </c>
      <c r="ET1927" s="1">
        <v>1</v>
      </c>
    </row>
    <row r="1928" spans="1:151" s="66" customFormat="1" x14ac:dyDescent="0.3">
      <c r="A1928" s="197"/>
      <c r="B1928" s="205"/>
      <c r="C1928" s="67" t="s">
        <v>7196</v>
      </c>
      <c r="D1928" s="68" t="s">
        <v>5101</v>
      </c>
      <c r="E1928" s="70" t="s">
        <v>3158</v>
      </c>
      <c r="F1928" s="66" t="e">
        <f t="shared" si="30"/>
        <v>#REF!</v>
      </c>
    </row>
    <row r="1929" spans="1:151" s="66" customFormat="1" ht="45.1" x14ac:dyDescent="0.3">
      <c r="A1929" s="197"/>
      <c r="B1929" s="100" t="s">
        <v>4440</v>
      </c>
      <c r="C1929" s="67" t="s">
        <v>7197</v>
      </c>
      <c r="D1929" s="68" t="s">
        <v>4440</v>
      </c>
      <c r="E1929" s="69" t="s">
        <v>4441</v>
      </c>
      <c r="F1929" s="66" t="e">
        <f t="shared" si="30"/>
        <v>#REF!</v>
      </c>
    </row>
    <row r="1930" spans="1:151" x14ac:dyDescent="0.3">
      <c r="A1930" s="197"/>
      <c r="B1930" s="193" t="s">
        <v>5389</v>
      </c>
      <c r="C1930" s="20" t="s">
        <v>5390</v>
      </c>
      <c r="D1930" s="18" t="s">
        <v>5391</v>
      </c>
      <c r="E1930" s="25" t="s">
        <v>3158</v>
      </c>
      <c r="F1930" s="1" t="e">
        <f t="shared" si="30"/>
        <v>#REF!</v>
      </c>
    </row>
    <row r="1931" spans="1:151" x14ac:dyDescent="0.3">
      <c r="A1931" s="197"/>
      <c r="B1931" s="193"/>
      <c r="C1931" s="20" t="s">
        <v>5392</v>
      </c>
      <c r="D1931" s="18" t="s">
        <v>5393</v>
      </c>
      <c r="E1931" s="25" t="s">
        <v>3158</v>
      </c>
      <c r="F1931" s="1" t="e">
        <f t="shared" si="30"/>
        <v>#REF!</v>
      </c>
    </row>
    <row r="1932" spans="1:151" x14ac:dyDescent="0.3">
      <c r="A1932" s="197"/>
      <c r="B1932" s="193"/>
      <c r="C1932" s="20" t="s">
        <v>5394</v>
      </c>
      <c r="D1932" s="18" t="s">
        <v>5395</v>
      </c>
      <c r="E1932" s="24" t="s">
        <v>4441</v>
      </c>
      <c r="F1932" s="1" t="e">
        <f t="shared" si="30"/>
        <v>#REF!</v>
      </c>
    </row>
    <row r="1933" spans="1:151" x14ac:dyDescent="0.3">
      <c r="A1933" s="197"/>
      <c r="B1933" s="100" t="s">
        <v>4444</v>
      </c>
      <c r="C1933" s="20" t="s">
        <v>5396</v>
      </c>
      <c r="D1933" s="18" t="s">
        <v>4444</v>
      </c>
      <c r="E1933" s="24" t="s">
        <v>4441</v>
      </c>
      <c r="F1933" s="1" t="e">
        <f t="shared" si="30"/>
        <v>#REF!</v>
      </c>
    </row>
    <row r="1934" spans="1:151" x14ac:dyDescent="0.3">
      <c r="A1934" s="197"/>
      <c r="B1934" s="193" t="s">
        <v>5397</v>
      </c>
      <c r="C1934" s="20" t="s">
        <v>5398</v>
      </c>
      <c r="D1934" s="18" t="s">
        <v>5399</v>
      </c>
      <c r="E1934" s="24" t="s">
        <v>183</v>
      </c>
      <c r="F1934" s="1" t="e">
        <f t="shared" si="30"/>
        <v>#REF!</v>
      </c>
      <c r="BW1934" s="1">
        <v>1.6</v>
      </c>
      <c r="BX1934" s="1">
        <v>1.6</v>
      </c>
    </row>
    <row r="1935" spans="1:151" x14ac:dyDescent="0.3">
      <c r="A1935" s="197"/>
      <c r="B1935" s="193"/>
      <c r="C1935" s="20" t="s">
        <v>5400</v>
      </c>
      <c r="D1935" s="18" t="s">
        <v>3708</v>
      </c>
      <c r="E1935" s="24" t="s">
        <v>1</v>
      </c>
      <c r="F1935" s="1" t="e">
        <f t="shared" si="30"/>
        <v>#REF!</v>
      </c>
      <c r="EU1935" s="1">
        <v>0.28000000000000003</v>
      </c>
    </row>
    <row r="1936" spans="1:151" x14ac:dyDescent="0.3">
      <c r="A1936" s="197"/>
      <c r="B1936" s="193"/>
      <c r="C1936" s="20" t="s">
        <v>5401</v>
      </c>
      <c r="D1936" s="18" t="s">
        <v>3710</v>
      </c>
      <c r="E1936" s="24" t="s">
        <v>1</v>
      </c>
      <c r="F1936" s="1" t="e">
        <f t="shared" si="30"/>
        <v>#REF!</v>
      </c>
      <c r="EU1936" s="1">
        <v>0.28000000000000003</v>
      </c>
    </row>
    <row r="1937" spans="1:491" x14ac:dyDescent="0.3">
      <c r="A1937" s="197"/>
      <c r="B1937" s="193"/>
      <c r="C1937" s="20" t="s">
        <v>5402</v>
      </c>
      <c r="D1937" s="18" t="s">
        <v>3712</v>
      </c>
      <c r="E1937" s="24" t="s">
        <v>1</v>
      </c>
      <c r="F1937" s="1" t="e">
        <f t="shared" si="30"/>
        <v>#REF!</v>
      </c>
      <c r="EU1937" s="1">
        <v>0.28000000000000003</v>
      </c>
    </row>
    <row r="1938" spans="1:491" x14ac:dyDescent="0.3">
      <c r="A1938" s="197"/>
      <c r="B1938" s="193"/>
      <c r="C1938" s="20" t="s">
        <v>5403</v>
      </c>
      <c r="D1938" s="18" t="s">
        <v>5324</v>
      </c>
      <c r="E1938" s="24" t="s">
        <v>70</v>
      </c>
      <c r="F1938" s="1" t="e">
        <f t="shared" si="30"/>
        <v>#REF!</v>
      </c>
      <c r="QZ1938" s="1">
        <v>1</v>
      </c>
    </row>
    <row r="1939" spans="1:491" x14ac:dyDescent="0.3">
      <c r="A1939" s="197"/>
      <c r="B1939" s="193"/>
      <c r="C1939" s="20" t="s">
        <v>5404</v>
      </c>
      <c r="D1939" s="18" t="s">
        <v>3719</v>
      </c>
      <c r="E1939" s="25" t="s">
        <v>70</v>
      </c>
      <c r="F1939" s="1" t="e">
        <f t="shared" si="30"/>
        <v>#REF!</v>
      </c>
    </row>
    <row r="1940" spans="1:491" s="66" customFormat="1" x14ac:dyDescent="0.3">
      <c r="A1940" s="197"/>
      <c r="B1940" s="193"/>
      <c r="C1940" s="67" t="s">
        <v>7198</v>
      </c>
      <c r="D1940" s="68" t="s">
        <v>7124</v>
      </c>
      <c r="E1940" s="70" t="s">
        <v>54</v>
      </c>
      <c r="F1940" s="66" t="e">
        <f t="shared" si="30"/>
        <v>#REF!</v>
      </c>
    </row>
    <row r="1941" spans="1:491" x14ac:dyDescent="0.3">
      <c r="A1941" s="197"/>
      <c r="B1941" s="193"/>
      <c r="C1941" s="20" t="s">
        <v>5405</v>
      </c>
      <c r="D1941" s="18" t="s">
        <v>3721</v>
      </c>
      <c r="E1941" s="25" t="s">
        <v>3722</v>
      </c>
      <c r="F1941" s="1" t="e">
        <f t="shared" si="30"/>
        <v>#REF!</v>
      </c>
      <c r="RW1941" s="1">
        <v>1</v>
      </c>
    </row>
    <row r="1942" spans="1:491" x14ac:dyDescent="0.3">
      <c r="A1942" s="197"/>
      <c r="B1942" s="193"/>
      <c r="C1942" s="20" t="s">
        <v>5406</v>
      </c>
      <c r="D1942" s="18" t="s">
        <v>3724</v>
      </c>
      <c r="E1942" s="24" t="s">
        <v>183</v>
      </c>
      <c r="F1942" s="1" t="e">
        <f t="shared" si="30"/>
        <v>#REF!</v>
      </c>
      <c r="ET1942" s="1">
        <v>1</v>
      </c>
    </row>
    <row r="1943" spans="1:491" x14ac:dyDescent="0.3">
      <c r="A1943" s="197"/>
      <c r="B1943" s="193"/>
      <c r="C1943" s="20" t="s">
        <v>5407</v>
      </c>
      <c r="D1943" s="18" t="s">
        <v>772</v>
      </c>
      <c r="E1943" s="25" t="s">
        <v>3158</v>
      </c>
      <c r="F1943" s="1" t="e">
        <f t="shared" si="30"/>
        <v>#REF!</v>
      </c>
    </row>
    <row r="1944" spans="1:491" x14ac:dyDescent="0.3">
      <c r="A1944" s="197"/>
      <c r="B1944" s="193"/>
      <c r="C1944" s="20" t="s">
        <v>5408</v>
      </c>
      <c r="D1944" s="18" t="s">
        <v>3708</v>
      </c>
      <c r="E1944" s="25" t="s">
        <v>1</v>
      </c>
      <c r="F1944" s="1" t="e">
        <f t="shared" si="30"/>
        <v>#REF!</v>
      </c>
      <c r="EU1944" s="1">
        <v>0.28000000000000003</v>
      </c>
    </row>
    <row r="1945" spans="1:491" x14ac:dyDescent="0.3">
      <c r="A1945" s="197"/>
      <c r="B1945" s="193"/>
      <c r="C1945" s="20" t="s">
        <v>5409</v>
      </c>
      <c r="D1945" s="18" t="s">
        <v>3710</v>
      </c>
      <c r="E1945" s="25" t="s">
        <v>1</v>
      </c>
      <c r="F1945" s="1" t="e">
        <f t="shared" si="30"/>
        <v>#REF!</v>
      </c>
      <c r="EU1945" s="1">
        <v>0.28000000000000003</v>
      </c>
    </row>
    <row r="1946" spans="1:491" x14ac:dyDescent="0.3">
      <c r="A1946" s="197"/>
      <c r="B1946" s="193"/>
      <c r="C1946" s="20" t="s">
        <v>5410</v>
      </c>
      <c r="D1946" s="18" t="s">
        <v>3712</v>
      </c>
      <c r="E1946" s="25" t="s">
        <v>1</v>
      </c>
      <c r="F1946" s="1" t="e">
        <f t="shared" si="30"/>
        <v>#REF!</v>
      </c>
      <c r="EU1946" s="1">
        <v>0.28000000000000003</v>
      </c>
    </row>
    <row r="1947" spans="1:491" x14ac:dyDescent="0.3">
      <c r="A1947" s="197"/>
      <c r="B1947" s="193"/>
      <c r="C1947" s="20" t="s">
        <v>5411</v>
      </c>
      <c r="D1947" s="18" t="s">
        <v>4476</v>
      </c>
      <c r="E1947" s="24" t="s">
        <v>70</v>
      </c>
      <c r="F1947" s="1" t="e">
        <f t="shared" si="30"/>
        <v>#REF!</v>
      </c>
      <c r="RT1947" s="1">
        <v>1</v>
      </c>
    </row>
    <row r="1948" spans="1:491" x14ac:dyDescent="0.3">
      <c r="A1948" s="197"/>
      <c r="B1948" s="193"/>
      <c r="C1948" s="20" t="s">
        <v>5412</v>
      </c>
      <c r="D1948" s="77" t="s">
        <v>4478</v>
      </c>
      <c r="E1948" s="24" t="s">
        <v>70</v>
      </c>
      <c r="F1948" s="1" t="e">
        <f t="shared" si="30"/>
        <v>#REF!</v>
      </c>
    </row>
    <row r="1949" spans="1:491" x14ac:dyDescent="0.3">
      <c r="A1949" s="197"/>
      <c r="B1949" s="193"/>
      <c r="C1949" s="20" t="s">
        <v>5413</v>
      </c>
      <c r="D1949" s="77" t="s">
        <v>4480</v>
      </c>
      <c r="E1949" s="24" t="s">
        <v>70</v>
      </c>
      <c r="F1949" s="1" t="e">
        <f t="shared" si="30"/>
        <v>#REF!</v>
      </c>
    </row>
    <row r="1950" spans="1:491" x14ac:dyDescent="0.3">
      <c r="A1950" s="197"/>
      <c r="B1950" s="193"/>
      <c r="C1950" s="20" t="s">
        <v>5414</v>
      </c>
      <c r="D1950" s="77" t="s">
        <v>4482</v>
      </c>
      <c r="E1950" s="24" t="s">
        <v>70</v>
      </c>
      <c r="F1950" s="1" t="e">
        <f t="shared" si="30"/>
        <v>#REF!</v>
      </c>
    </row>
    <row r="1951" spans="1:491" x14ac:dyDescent="0.3">
      <c r="A1951" s="197"/>
      <c r="B1951" s="193"/>
      <c r="C1951" s="20" t="s">
        <v>5415</v>
      </c>
      <c r="D1951" s="77" t="s">
        <v>4484</v>
      </c>
      <c r="E1951" s="24" t="s">
        <v>70</v>
      </c>
      <c r="F1951" s="1" t="e">
        <f t="shared" si="30"/>
        <v>#REF!</v>
      </c>
    </row>
    <row r="1952" spans="1:491" x14ac:dyDescent="0.3">
      <c r="A1952" s="197"/>
      <c r="B1952" s="193"/>
      <c r="C1952" s="20" t="s">
        <v>5416</v>
      </c>
      <c r="D1952" s="18" t="s">
        <v>4488</v>
      </c>
      <c r="E1952" s="25" t="s">
        <v>3158</v>
      </c>
      <c r="F1952" s="1" t="e">
        <f t="shared" si="30"/>
        <v>#REF!</v>
      </c>
    </row>
    <row r="1953" spans="1:648" x14ac:dyDescent="0.3">
      <c r="A1953" s="197"/>
      <c r="B1953" s="193"/>
      <c r="C1953" s="20" t="s">
        <v>5417</v>
      </c>
      <c r="D1953" s="77" t="s">
        <v>4494</v>
      </c>
      <c r="E1953" s="24" t="s">
        <v>70</v>
      </c>
      <c r="F1953" s="1" t="e">
        <f t="shared" si="30"/>
        <v>#REF!</v>
      </c>
    </row>
    <row r="1954" spans="1:648" x14ac:dyDescent="0.3">
      <c r="A1954" s="197" t="s">
        <v>4671</v>
      </c>
      <c r="B1954" s="193" t="s">
        <v>4672</v>
      </c>
      <c r="C1954" s="20" t="s">
        <v>5418</v>
      </c>
      <c r="D1954" s="19" t="s">
        <v>4674</v>
      </c>
      <c r="E1954" s="25" t="s">
        <v>1</v>
      </c>
      <c r="F1954" s="1" t="e">
        <f t="shared" si="30"/>
        <v>#REF!</v>
      </c>
      <c r="DN1954" s="1">
        <v>1</v>
      </c>
    </row>
    <row r="1955" spans="1:648" x14ac:dyDescent="0.3">
      <c r="A1955" s="197"/>
      <c r="B1955" s="193"/>
      <c r="C1955" s="20" t="s">
        <v>5419</v>
      </c>
      <c r="D1955" s="19" t="s">
        <v>4676</v>
      </c>
      <c r="E1955" s="25" t="s">
        <v>1</v>
      </c>
      <c r="F1955" s="1" t="e">
        <f t="shared" si="30"/>
        <v>#REF!</v>
      </c>
      <c r="XU1955" s="1">
        <v>1</v>
      </c>
    </row>
    <row r="1956" spans="1:648" x14ac:dyDescent="0.3">
      <c r="A1956" s="197"/>
      <c r="B1956" s="193"/>
      <c r="C1956" s="20" t="s">
        <v>5420</v>
      </c>
      <c r="D1956" s="19" t="s">
        <v>4678</v>
      </c>
      <c r="E1956" s="25" t="s">
        <v>1</v>
      </c>
      <c r="F1956" s="1" t="e">
        <f t="shared" si="30"/>
        <v>#REF!</v>
      </c>
    </row>
    <row r="1957" spans="1:648" x14ac:dyDescent="0.3">
      <c r="A1957" s="197"/>
      <c r="B1957" s="193"/>
      <c r="C1957" s="20" t="s">
        <v>5421</v>
      </c>
      <c r="D1957" s="19" t="s">
        <v>4680</v>
      </c>
      <c r="E1957" s="25" t="s">
        <v>1</v>
      </c>
      <c r="F1957" s="1" t="e">
        <f t="shared" si="30"/>
        <v>#REF!</v>
      </c>
      <c r="XS1957" s="1">
        <v>1</v>
      </c>
    </row>
    <row r="1958" spans="1:648" x14ac:dyDescent="0.3">
      <c r="A1958" s="197"/>
      <c r="B1958" s="193"/>
      <c r="C1958" s="20" t="s">
        <v>5422</v>
      </c>
      <c r="D1958" s="19" t="s">
        <v>4682</v>
      </c>
      <c r="E1958" s="25" t="s">
        <v>1</v>
      </c>
      <c r="F1958" s="1" t="e">
        <f t="shared" si="30"/>
        <v>#REF!</v>
      </c>
      <c r="DX1958" s="1">
        <v>1</v>
      </c>
    </row>
    <row r="1959" spans="1:648" x14ac:dyDescent="0.3">
      <c r="A1959" s="197"/>
      <c r="B1959" s="193"/>
      <c r="C1959" s="20" t="s">
        <v>5423</v>
      </c>
      <c r="D1959" s="19" t="s">
        <v>4684</v>
      </c>
      <c r="E1959" s="25" t="s">
        <v>1</v>
      </c>
      <c r="F1959" s="1" t="e">
        <f t="shared" si="30"/>
        <v>#REF!</v>
      </c>
      <c r="XS1959" s="1">
        <v>1</v>
      </c>
      <c r="XT1959" s="1">
        <v>1</v>
      </c>
    </row>
    <row r="1960" spans="1:648" x14ac:dyDescent="0.3">
      <c r="A1960" s="197"/>
      <c r="B1960" s="193"/>
      <c r="C1960" s="20" t="s">
        <v>5424</v>
      </c>
      <c r="D1960" s="19" t="s">
        <v>4686</v>
      </c>
      <c r="E1960" s="25" t="s">
        <v>1</v>
      </c>
      <c r="F1960" s="1" t="e">
        <f t="shared" si="30"/>
        <v>#REF!</v>
      </c>
      <c r="DV1960" s="1">
        <v>1</v>
      </c>
    </row>
    <row r="1961" spans="1:648" x14ac:dyDescent="0.3">
      <c r="A1961" s="197"/>
      <c r="B1961" s="193"/>
      <c r="C1961" s="20" t="s">
        <v>5425</v>
      </c>
      <c r="D1961" s="19" t="s">
        <v>4688</v>
      </c>
      <c r="E1961" s="25" t="s">
        <v>1</v>
      </c>
      <c r="F1961" s="1" t="e">
        <f t="shared" si="30"/>
        <v>#REF!</v>
      </c>
    </row>
    <row r="1962" spans="1:648" x14ac:dyDescent="0.3">
      <c r="A1962" s="197"/>
      <c r="B1962" s="193"/>
      <c r="C1962" s="20" t="s">
        <v>5426</v>
      </c>
      <c r="D1962" s="19" t="s">
        <v>4690</v>
      </c>
      <c r="E1962" s="25" t="s">
        <v>1</v>
      </c>
      <c r="F1962" s="1" t="e">
        <f t="shared" si="30"/>
        <v>#REF!</v>
      </c>
      <c r="DV1962" s="1">
        <v>1</v>
      </c>
    </row>
    <row r="1963" spans="1:648" x14ac:dyDescent="0.3">
      <c r="A1963" s="197"/>
      <c r="B1963" s="193"/>
      <c r="C1963" s="20" t="s">
        <v>5427</v>
      </c>
      <c r="D1963" s="19" t="s">
        <v>4692</v>
      </c>
      <c r="E1963" s="25" t="s">
        <v>1</v>
      </c>
      <c r="F1963" s="1" t="e">
        <f t="shared" si="30"/>
        <v>#REF!</v>
      </c>
      <c r="DM1963" s="1">
        <v>1</v>
      </c>
    </row>
    <row r="1964" spans="1:648" x14ac:dyDescent="0.3">
      <c r="A1964" s="197"/>
      <c r="B1964" s="193"/>
      <c r="C1964" s="20" t="s">
        <v>5428</v>
      </c>
      <c r="D1964" s="19" t="s">
        <v>339</v>
      </c>
      <c r="E1964" s="25" t="s">
        <v>1</v>
      </c>
      <c r="F1964" s="1" t="e">
        <f t="shared" si="30"/>
        <v>#REF!</v>
      </c>
      <c r="DR1964" s="1">
        <v>0.43</v>
      </c>
      <c r="XX1964" s="1">
        <v>1</v>
      </c>
    </row>
    <row r="1965" spans="1:648" x14ac:dyDescent="0.3">
      <c r="A1965" s="197"/>
      <c r="B1965" s="193"/>
      <c r="C1965" s="20" t="s">
        <v>5429</v>
      </c>
      <c r="D1965" s="19" t="s">
        <v>4695</v>
      </c>
      <c r="E1965" s="25" t="s">
        <v>1</v>
      </c>
      <c r="F1965" s="1" t="e">
        <f t="shared" si="30"/>
        <v>#REF!</v>
      </c>
    </row>
    <row r="1966" spans="1:648" x14ac:dyDescent="0.3">
      <c r="A1966" s="197"/>
      <c r="B1966" s="193"/>
      <c r="C1966" s="20" t="s">
        <v>5430</v>
      </c>
      <c r="D1966" s="19" t="s">
        <v>772</v>
      </c>
      <c r="E1966" s="25" t="s">
        <v>1</v>
      </c>
      <c r="F1966" s="1" t="e">
        <f t="shared" si="30"/>
        <v>#REF!</v>
      </c>
    </row>
    <row r="1967" spans="1:648" x14ac:dyDescent="0.3">
      <c r="A1967" s="197"/>
      <c r="B1967" s="193" t="s">
        <v>5431</v>
      </c>
      <c r="C1967" s="20" t="s">
        <v>5432</v>
      </c>
      <c r="D1967" s="19" t="s">
        <v>4674</v>
      </c>
      <c r="E1967" s="25" t="s">
        <v>1</v>
      </c>
      <c r="F1967" s="1" t="e">
        <f t="shared" si="30"/>
        <v>#REF!</v>
      </c>
      <c r="DN1967" s="1">
        <v>1</v>
      </c>
    </row>
    <row r="1968" spans="1:648" x14ac:dyDescent="0.3">
      <c r="A1968" s="197"/>
      <c r="B1968" s="193"/>
      <c r="C1968" s="20" t="s">
        <v>5433</v>
      </c>
      <c r="D1968" s="19" t="s">
        <v>4676</v>
      </c>
      <c r="E1968" s="25" t="s">
        <v>1</v>
      </c>
      <c r="F1968" s="1" t="e">
        <f t="shared" si="30"/>
        <v>#REF!</v>
      </c>
      <c r="XU1968" s="1">
        <v>1</v>
      </c>
    </row>
    <row r="1969" spans="1:648" x14ac:dyDescent="0.3">
      <c r="A1969" s="197"/>
      <c r="B1969" s="193"/>
      <c r="C1969" s="20" t="s">
        <v>5434</v>
      </c>
      <c r="D1969" s="19" t="s">
        <v>4678</v>
      </c>
      <c r="E1969" s="25" t="s">
        <v>1</v>
      </c>
      <c r="F1969" s="1" t="e">
        <f t="shared" si="30"/>
        <v>#REF!</v>
      </c>
    </row>
    <row r="1970" spans="1:648" x14ac:dyDescent="0.3">
      <c r="A1970" s="197"/>
      <c r="B1970" s="193"/>
      <c r="C1970" s="20" t="s">
        <v>5435</v>
      </c>
      <c r="D1970" s="19" t="s">
        <v>4680</v>
      </c>
      <c r="E1970" s="25" t="s">
        <v>1</v>
      </c>
      <c r="F1970" s="1" t="e">
        <f t="shared" si="30"/>
        <v>#REF!</v>
      </c>
      <c r="XS1970" s="1">
        <v>1</v>
      </c>
    </row>
    <row r="1971" spans="1:648" x14ac:dyDescent="0.3">
      <c r="A1971" s="197"/>
      <c r="B1971" s="193"/>
      <c r="C1971" s="20" t="s">
        <v>5436</v>
      </c>
      <c r="D1971" s="19" t="s">
        <v>4682</v>
      </c>
      <c r="E1971" s="25" t="s">
        <v>1</v>
      </c>
      <c r="F1971" s="1" t="e">
        <f t="shared" si="30"/>
        <v>#REF!</v>
      </c>
      <c r="DX1971" s="1">
        <v>1</v>
      </c>
    </row>
    <row r="1972" spans="1:648" x14ac:dyDescent="0.3">
      <c r="A1972" s="197"/>
      <c r="B1972" s="193"/>
      <c r="C1972" s="20" t="s">
        <v>5437</v>
      </c>
      <c r="D1972" s="19" t="s">
        <v>4684</v>
      </c>
      <c r="E1972" s="25" t="s">
        <v>1</v>
      </c>
      <c r="F1972" s="1" t="e">
        <f t="shared" si="30"/>
        <v>#REF!</v>
      </c>
      <c r="XS1972" s="1">
        <v>1</v>
      </c>
      <c r="XT1972" s="1">
        <v>1</v>
      </c>
    </row>
    <row r="1973" spans="1:648" x14ac:dyDescent="0.3">
      <c r="A1973" s="197"/>
      <c r="B1973" s="193"/>
      <c r="C1973" s="20" t="s">
        <v>5438</v>
      </c>
      <c r="D1973" s="19" t="s">
        <v>4686</v>
      </c>
      <c r="E1973" s="25" t="s">
        <v>1</v>
      </c>
      <c r="F1973" s="1" t="e">
        <f t="shared" si="30"/>
        <v>#REF!</v>
      </c>
      <c r="DV1973" s="1">
        <v>1</v>
      </c>
    </row>
    <row r="1974" spans="1:648" x14ac:dyDescent="0.3">
      <c r="A1974" s="197"/>
      <c r="B1974" s="193"/>
      <c r="C1974" s="20" t="s">
        <v>5439</v>
      </c>
      <c r="D1974" s="19" t="s">
        <v>4688</v>
      </c>
      <c r="E1974" s="25" t="s">
        <v>1</v>
      </c>
      <c r="F1974" s="1" t="e">
        <f t="shared" si="30"/>
        <v>#REF!</v>
      </c>
    </row>
    <row r="1975" spans="1:648" x14ac:dyDescent="0.3">
      <c r="A1975" s="197"/>
      <c r="B1975" s="193"/>
      <c r="C1975" s="20" t="s">
        <v>5440</v>
      </c>
      <c r="D1975" s="19" t="s">
        <v>4690</v>
      </c>
      <c r="E1975" s="25" t="s">
        <v>1</v>
      </c>
      <c r="F1975" s="1" t="e">
        <f t="shared" si="30"/>
        <v>#REF!</v>
      </c>
      <c r="DV1975" s="1">
        <v>1</v>
      </c>
    </row>
    <row r="1976" spans="1:648" x14ac:dyDescent="0.3">
      <c r="A1976" s="197"/>
      <c r="B1976" s="193"/>
      <c r="C1976" s="20" t="s">
        <v>5441</v>
      </c>
      <c r="D1976" s="19" t="s">
        <v>4692</v>
      </c>
      <c r="E1976" s="25" t="s">
        <v>1</v>
      </c>
      <c r="F1976" s="1" t="e">
        <f t="shared" si="30"/>
        <v>#REF!</v>
      </c>
      <c r="DM1976" s="1">
        <v>1</v>
      </c>
    </row>
    <row r="1977" spans="1:648" x14ac:dyDescent="0.3">
      <c r="A1977" s="197"/>
      <c r="B1977" s="193"/>
      <c r="C1977" s="20" t="s">
        <v>5442</v>
      </c>
      <c r="D1977" s="19" t="s">
        <v>339</v>
      </c>
      <c r="E1977" s="25" t="s">
        <v>1</v>
      </c>
      <c r="F1977" s="1" t="e">
        <f t="shared" si="30"/>
        <v>#REF!</v>
      </c>
      <c r="DR1977" s="1">
        <v>1</v>
      </c>
      <c r="XX1977" s="1">
        <v>1</v>
      </c>
    </row>
    <row r="1978" spans="1:648" x14ac:dyDescent="0.3">
      <c r="A1978" s="197"/>
      <c r="B1978" s="193"/>
      <c r="C1978" s="20" t="s">
        <v>5443</v>
      </c>
      <c r="D1978" s="19" t="s">
        <v>4695</v>
      </c>
      <c r="E1978" s="25" t="s">
        <v>1</v>
      </c>
      <c r="F1978" s="1" t="e">
        <f t="shared" si="30"/>
        <v>#REF!</v>
      </c>
    </row>
    <row r="1979" spans="1:648" x14ac:dyDescent="0.3">
      <c r="A1979" s="197"/>
      <c r="B1979" s="193"/>
      <c r="C1979" s="20" t="s">
        <v>5444</v>
      </c>
      <c r="D1979" s="19" t="s">
        <v>5445</v>
      </c>
      <c r="E1979" s="25" t="s">
        <v>1</v>
      </c>
      <c r="F1979" s="1" t="e">
        <f t="shared" si="30"/>
        <v>#REF!</v>
      </c>
    </row>
    <row r="1980" spans="1:648" x14ac:dyDescent="0.3">
      <c r="A1980" s="42" t="s">
        <v>5446</v>
      </c>
      <c r="B1980" s="201" t="s">
        <v>78</v>
      </c>
      <c r="C1980" s="20" t="s">
        <v>5447</v>
      </c>
      <c r="D1980" s="18" t="s">
        <v>5448</v>
      </c>
      <c r="E1980" s="24" t="s">
        <v>70</v>
      </c>
      <c r="F1980" s="1" t="e">
        <f t="shared" si="30"/>
        <v>#REF!</v>
      </c>
    </row>
    <row r="1981" spans="1:648" x14ac:dyDescent="0.3">
      <c r="A1981" s="197" t="s">
        <v>5446</v>
      </c>
      <c r="B1981" s="201"/>
      <c r="C1981" s="20" t="s">
        <v>5449</v>
      </c>
      <c r="D1981" s="18" t="s">
        <v>5450</v>
      </c>
      <c r="E1981" s="24" t="s">
        <v>70</v>
      </c>
      <c r="F1981" s="1" t="e">
        <f t="shared" si="30"/>
        <v>#REF!</v>
      </c>
    </row>
    <row r="1982" spans="1:648" x14ac:dyDescent="0.3">
      <c r="A1982" s="197"/>
      <c r="B1982" s="193" t="s">
        <v>5451</v>
      </c>
      <c r="C1982" s="20" t="s">
        <v>5452</v>
      </c>
      <c r="D1982" s="18" t="s">
        <v>5453</v>
      </c>
      <c r="E1982" s="24" t="s">
        <v>183</v>
      </c>
      <c r="F1982" s="1" t="e">
        <f t="shared" si="30"/>
        <v>#REF!</v>
      </c>
    </row>
    <row r="1983" spans="1:648" x14ac:dyDescent="0.3">
      <c r="A1983" s="197"/>
      <c r="B1983" s="193"/>
      <c r="C1983" s="20" t="s">
        <v>5454</v>
      </c>
      <c r="D1983" s="18" t="s">
        <v>5455</v>
      </c>
      <c r="E1983" s="25" t="s">
        <v>3158</v>
      </c>
      <c r="F1983" s="1" t="e">
        <f t="shared" si="30"/>
        <v>#REF!</v>
      </c>
    </row>
    <row r="1984" spans="1:648" x14ac:dyDescent="0.3">
      <c r="A1984" s="197"/>
      <c r="B1984" s="193"/>
      <c r="C1984" s="20" t="s">
        <v>5456</v>
      </c>
      <c r="D1984" s="18" t="s">
        <v>5457</v>
      </c>
      <c r="E1984" s="24" t="s">
        <v>183</v>
      </c>
      <c r="F1984" s="1" t="e">
        <f t="shared" si="30"/>
        <v>#REF!</v>
      </c>
    </row>
    <row r="1985" spans="1:6" x14ac:dyDescent="0.3">
      <c r="A1985" s="197"/>
      <c r="B1985" s="193"/>
      <c r="C1985" s="20" t="s">
        <v>5458</v>
      </c>
      <c r="D1985" s="18" t="s">
        <v>5459</v>
      </c>
      <c r="E1985" s="25" t="s">
        <v>3158</v>
      </c>
      <c r="F1985" s="1" t="e">
        <f t="shared" si="30"/>
        <v>#REF!</v>
      </c>
    </row>
    <row r="1986" spans="1:6" s="66" customFormat="1" x14ac:dyDescent="0.3">
      <c r="A1986" s="197"/>
      <c r="B1986" s="193" t="s">
        <v>7199</v>
      </c>
      <c r="C1986" s="67" t="s">
        <v>7200</v>
      </c>
      <c r="D1986" s="68" t="s">
        <v>7201</v>
      </c>
      <c r="E1986" s="70" t="s">
        <v>3158</v>
      </c>
      <c r="F1986" s="66" t="e">
        <f t="shared" si="30"/>
        <v>#REF!</v>
      </c>
    </row>
    <row r="1987" spans="1:6" s="66" customFormat="1" x14ac:dyDescent="0.3">
      <c r="A1987" s="197"/>
      <c r="B1987" s="193"/>
      <c r="C1987" s="67" t="s">
        <v>7202</v>
      </c>
      <c r="D1987" s="68" t="s">
        <v>7203</v>
      </c>
      <c r="E1987" s="70" t="s">
        <v>3158</v>
      </c>
      <c r="F1987" s="66" t="e">
        <f t="shared" si="30"/>
        <v>#REF!</v>
      </c>
    </row>
    <row r="1988" spans="1:6" s="66" customFormat="1" x14ac:dyDescent="0.3">
      <c r="A1988" s="197"/>
      <c r="B1988" s="193"/>
      <c r="C1988" s="67" t="s">
        <v>7204</v>
      </c>
      <c r="D1988" s="68" t="s">
        <v>7205</v>
      </c>
      <c r="E1988" s="70" t="s">
        <v>3158</v>
      </c>
      <c r="F1988" s="66" t="e">
        <f t="shared" si="30"/>
        <v>#REF!</v>
      </c>
    </row>
    <row r="1989" spans="1:6" x14ac:dyDescent="0.3">
      <c r="A1989" s="197"/>
      <c r="B1989" s="193" t="s">
        <v>5460</v>
      </c>
      <c r="C1989" s="20" t="s">
        <v>5461</v>
      </c>
      <c r="D1989" s="18" t="s">
        <v>5462</v>
      </c>
      <c r="E1989" s="24" t="s">
        <v>2958</v>
      </c>
      <c r="F1989" s="1" t="e">
        <f t="shared" ref="F1989:F2052" si="31">SUMPRODUCT(G$4:ZY$4, G1989:ZY1989)</f>
        <v>#REF!</v>
      </c>
    </row>
    <row r="1990" spans="1:6" x14ac:dyDescent="0.3">
      <c r="A1990" s="197"/>
      <c r="B1990" s="193"/>
      <c r="C1990" s="20" t="s">
        <v>5463</v>
      </c>
      <c r="D1990" s="18" t="s">
        <v>5464</v>
      </c>
      <c r="E1990" s="24" t="s">
        <v>2958</v>
      </c>
      <c r="F1990" s="1" t="e">
        <f t="shared" si="31"/>
        <v>#REF!</v>
      </c>
    </row>
    <row r="1991" spans="1:6" x14ac:dyDescent="0.3">
      <c r="A1991" s="197"/>
      <c r="B1991" s="193"/>
      <c r="C1991" s="20" t="s">
        <v>5465</v>
      </c>
      <c r="D1991" s="18" t="s">
        <v>5466</v>
      </c>
      <c r="E1991" s="24" t="s">
        <v>2958</v>
      </c>
      <c r="F1991" s="1" t="e">
        <f t="shared" si="31"/>
        <v>#REF!</v>
      </c>
    </row>
    <row r="1992" spans="1:6" x14ac:dyDescent="0.3">
      <c r="A1992" s="197"/>
      <c r="B1992" s="193"/>
      <c r="C1992" s="20" t="s">
        <v>5467</v>
      </c>
      <c r="D1992" s="18" t="s">
        <v>5468</v>
      </c>
      <c r="E1992" s="24" t="s">
        <v>2958</v>
      </c>
      <c r="F1992" s="1" t="e">
        <f t="shared" si="31"/>
        <v>#REF!</v>
      </c>
    </row>
    <row r="1993" spans="1:6" x14ac:dyDescent="0.3">
      <c r="A1993" s="197"/>
      <c r="B1993" s="193"/>
      <c r="C1993" s="20" t="s">
        <v>5469</v>
      </c>
      <c r="D1993" s="18" t="s">
        <v>5470</v>
      </c>
      <c r="E1993" s="24" t="s">
        <v>2958</v>
      </c>
      <c r="F1993" s="1" t="e">
        <f t="shared" si="31"/>
        <v>#REF!</v>
      </c>
    </row>
    <row r="1994" spans="1:6" x14ac:dyDescent="0.3">
      <c r="A1994" s="197"/>
      <c r="B1994" s="193"/>
      <c r="C1994" s="20" t="s">
        <v>5471</v>
      </c>
      <c r="D1994" s="18" t="s">
        <v>5472</v>
      </c>
      <c r="E1994" s="24" t="s">
        <v>2958</v>
      </c>
      <c r="F1994" s="1" t="e">
        <f t="shared" si="31"/>
        <v>#REF!</v>
      </c>
    </row>
    <row r="1995" spans="1:6" x14ac:dyDescent="0.3">
      <c r="A1995" s="197"/>
      <c r="B1995" s="193"/>
      <c r="C1995" s="20" t="s">
        <v>5473</v>
      </c>
      <c r="D1995" s="18" t="s">
        <v>5474</v>
      </c>
      <c r="E1995" s="24" t="s">
        <v>5475</v>
      </c>
      <c r="F1995" s="1" t="e">
        <f t="shared" si="31"/>
        <v>#REF!</v>
      </c>
    </row>
    <row r="1996" spans="1:6" x14ac:dyDescent="0.3">
      <c r="A1996" s="197"/>
      <c r="B1996" s="193"/>
      <c r="C1996" s="20" t="s">
        <v>5476</v>
      </c>
      <c r="D1996" s="18" t="s">
        <v>5477</v>
      </c>
      <c r="E1996" s="24" t="s">
        <v>5475</v>
      </c>
      <c r="F1996" s="1" t="e">
        <f t="shared" si="31"/>
        <v>#REF!</v>
      </c>
    </row>
    <row r="1997" spans="1:6" x14ac:dyDescent="0.3">
      <c r="A1997" s="197"/>
      <c r="B1997" s="193"/>
      <c r="C1997" s="20" t="s">
        <v>5478</v>
      </c>
      <c r="D1997" s="18" t="s">
        <v>5479</v>
      </c>
      <c r="E1997" s="24" t="s">
        <v>5475</v>
      </c>
      <c r="F1997" s="1" t="e">
        <f t="shared" si="31"/>
        <v>#REF!</v>
      </c>
    </row>
    <row r="1998" spans="1:6" x14ac:dyDescent="0.3">
      <c r="A1998" s="197"/>
      <c r="B1998" s="193"/>
      <c r="C1998" s="20" t="s">
        <v>5480</v>
      </c>
      <c r="D1998" s="18" t="s">
        <v>5474</v>
      </c>
      <c r="E1998" s="24" t="s">
        <v>5475</v>
      </c>
      <c r="F1998" s="1" t="e">
        <f t="shared" si="31"/>
        <v>#REF!</v>
      </c>
    </row>
    <row r="1999" spans="1:6" x14ac:dyDescent="0.3">
      <c r="A1999" s="197"/>
      <c r="B1999" s="193"/>
      <c r="C1999" s="20" t="s">
        <v>5481</v>
      </c>
      <c r="D1999" s="18" t="s">
        <v>5482</v>
      </c>
      <c r="E1999" s="24" t="s">
        <v>2958</v>
      </c>
      <c r="F1999" s="1" t="e">
        <f t="shared" si="31"/>
        <v>#REF!</v>
      </c>
    </row>
    <row r="2000" spans="1:6" x14ac:dyDescent="0.3">
      <c r="A2000" s="197"/>
      <c r="B2000" s="193"/>
      <c r="C2000" s="20" t="s">
        <v>5483</v>
      </c>
      <c r="D2000" s="18" t="s">
        <v>5484</v>
      </c>
      <c r="E2000" s="24" t="s">
        <v>5475</v>
      </c>
      <c r="F2000" s="1" t="e">
        <f t="shared" si="31"/>
        <v>#REF!</v>
      </c>
    </row>
    <row r="2001" spans="1:88" x14ac:dyDescent="0.3">
      <c r="A2001" s="197"/>
      <c r="B2001" s="193"/>
      <c r="C2001" s="20" t="s">
        <v>5485</v>
      </c>
      <c r="D2001" s="18" t="s">
        <v>5486</v>
      </c>
      <c r="E2001" s="24" t="s">
        <v>1</v>
      </c>
      <c r="F2001" s="1" t="e">
        <f t="shared" si="31"/>
        <v>#REF!</v>
      </c>
    </row>
    <row r="2002" spans="1:88" x14ac:dyDescent="0.3">
      <c r="A2002" s="197"/>
      <c r="B2002" s="193"/>
      <c r="C2002" s="20" t="s">
        <v>5487</v>
      </c>
      <c r="D2002" s="18" t="s">
        <v>5488</v>
      </c>
      <c r="E2002" s="24" t="s">
        <v>2958</v>
      </c>
      <c r="F2002" s="1" t="e">
        <f t="shared" si="31"/>
        <v>#REF!</v>
      </c>
      <c r="CJ2002" s="1">
        <v>1</v>
      </c>
    </row>
    <row r="2003" spans="1:88" x14ac:dyDescent="0.3">
      <c r="A2003" s="197"/>
      <c r="B2003" s="193" t="s">
        <v>5489</v>
      </c>
      <c r="C2003" s="20" t="s">
        <v>5490</v>
      </c>
      <c r="D2003" s="18" t="s">
        <v>5491</v>
      </c>
      <c r="E2003" s="24" t="s">
        <v>5492</v>
      </c>
      <c r="F2003" s="1" t="e">
        <f t="shared" si="31"/>
        <v>#REF!</v>
      </c>
    </row>
    <row r="2004" spans="1:88" x14ac:dyDescent="0.3">
      <c r="A2004" s="197"/>
      <c r="B2004" s="193"/>
      <c r="C2004" s="20" t="s">
        <v>5493</v>
      </c>
      <c r="D2004" s="18" t="s">
        <v>5494</v>
      </c>
      <c r="E2004" s="24" t="s">
        <v>5492</v>
      </c>
      <c r="F2004" s="1" t="e">
        <f t="shared" si="31"/>
        <v>#REF!</v>
      </c>
    </row>
    <row r="2005" spans="1:88" x14ac:dyDescent="0.3">
      <c r="A2005" s="197"/>
      <c r="B2005" s="193"/>
      <c r="C2005" s="20" t="s">
        <v>5495</v>
      </c>
      <c r="D2005" s="18" t="s">
        <v>5496</v>
      </c>
      <c r="E2005" s="24" t="s">
        <v>1</v>
      </c>
      <c r="F2005" s="1" t="e">
        <f t="shared" si="31"/>
        <v>#REF!</v>
      </c>
    </row>
    <row r="2006" spans="1:88" x14ac:dyDescent="0.3">
      <c r="A2006" s="197"/>
      <c r="B2006" s="193"/>
      <c r="C2006" s="20" t="s">
        <v>5497</v>
      </c>
      <c r="D2006" s="18" t="s">
        <v>5498</v>
      </c>
      <c r="E2006" s="24" t="s">
        <v>70</v>
      </c>
      <c r="F2006" s="1" t="e">
        <f t="shared" si="31"/>
        <v>#REF!</v>
      </c>
    </row>
    <row r="2007" spans="1:88" x14ac:dyDescent="0.3">
      <c r="A2007" s="197"/>
      <c r="B2007" s="193" t="s">
        <v>5499</v>
      </c>
      <c r="C2007" s="20" t="s">
        <v>5500</v>
      </c>
      <c r="D2007" s="18" t="s">
        <v>5501</v>
      </c>
      <c r="E2007" s="24" t="s">
        <v>70</v>
      </c>
      <c r="F2007" s="1" t="e">
        <f t="shared" si="31"/>
        <v>#REF!</v>
      </c>
    </row>
    <row r="2008" spans="1:88" x14ac:dyDescent="0.3">
      <c r="A2008" s="197"/>
      <c r="B2008" s="193"/>
      <c r="C2008" s="20" t="s">
        <v>5502</v>
      </c>
      <c r="D2008" s="18" t="s">
        <v>5503</v>
      </c>
      <c r="E2008" s="24" t="s">
        <v>1</v>
      </c>
      <c r="F2008" s="1" t="e">
        <f t="shared" si="31"/>
        <v>#REF!</v>
      </c>
    </row>
    <row r="2009" spans="1:88" x14ac:dyDescent="0.3">
      <c r="A2009" s="197"/>
      <c r="B2009" s="193"/>
      <c r="C2009" s="20" t="s">
        <v>5504</v>
      </c>
      <c r="D2009" s="18" t="s">
        <v>5505</v>
      </c>
      <c r="E2009" s="24" t="s">
        <v>1</v>
      </c>
      <c r="F2009" s="1" t="e">
        <f t="shared" si="31"/>
        <v>#REF!</v>
      </c>
    </row>
    <row r="2010" spans="1:88" x14ac:dyDescent="0.3">
      <c r="A2010" s="197"/>
      <c r="B2010" s="193"/>
      <c r="C2010" s="20" t="s">
        <v>5506</v>
      </c>
      <c r="D2010" s="18" t="s">
        <v>5507</v>
      </c>
      <c r="E2010" s="24" t="s">
        <v>1</v>
      </c>
      <c r="F2010" s="1" t="e">
        <f t="shared" si="31"/>
        <v>#REF!</v>
      </c>
    </row>
    <row r="2011" spans="1:88" x14ac:dyDescent="0.3">
      <c r="A2011" s="197"/>
      <c r="B2011" s="193"/>
      <c r="C2011" s="20" t="s">
        <v>5508</v>
      </c>
      <c r="D2011" s="18" t="s">
        <v>5509</v>
      </c>
      <c r="E2011" s="24" t="s">
        <v>70</v>
      </c>
      <c r="F2011" s="1" t="e">
        <f t="shared" si="31"/>
        <v>#REF!</v>
      </c>
    </row>
    <row r="2012" spans="1:88" x14ac:dyDescent="0.3">
      <c r="A2012" s="197"/>
      <c r="B2012" s="193"/>
      <c r="C2012" s="20" t="s">
        <v>5510</v>
      </c>
      <c r="D2012" s="18" t="s">
        <v>5511</v>
      </c>
      <c r="E2012" s="24" t="s">
        <v>3023</v>
      </c>
      <c r="F2012" s="1" t="e">
        <f t="shared" si="31"/>
        <v>#REF!</v>
      </c>
    </row>
    <row r="2013" spans="1:88" x14ac:dyDescent="0.3">
      <c r="A2013" s="197"/>
      <c r="B2013" s="193" t="s">
        <v>5512</v>
      </c>
      <c r="C2013" s="20" t="s">
        <v>5513</v>
      </c>
      <c r="D2013" s="18" t="s">
        <v>5514</v>
      </c>
      <c r="E2013" s="24" t="s">
        <v>70</v>
      </c>
      <c r="F2013" s="1" t="e">
        <f t="shared" si="31"/>
        <v>#REF!</v>
      </c>
    </row>
    <row r="2014" spans="1:88" x14ac:dyDescent="0.3">
      <c r="A2014" s="197"/>
      <c r="B2014" s="193"/>
      <c r="C2014" s="20" t="s">
        <v>5515</v>
      </c>
      <c r="D2014" s="18" t="s">
        <v>5516</v>
      </c>
      <c r="E2014" s="24" t="s">
        <v>70</v>
      </c>
      <c r="F2014" s="1" t="e">
        <f t="shared" si="31"/>
        <v>#REF!</v>
      </c>
    </row>
    <row r="2015" spans="1:88" x14ac:dyDescent="0.3">
      <c r="A2015" s="197"/>
      <c r="B2015" s="193"/>
      <c r="C2015" s="20" t="s">
        <v>5517</v>
      </c>
      <c r="D2015" s="18" t="s">
        <v>5518</v>
      </c>
      <c r="E2015" s="24" t="s">
        <v>70</v>
      </c>
      <c r="F2015" s="1" t="e">
        <f t="shared" si="31"/>
        <v>#REF!</v>
      </c>
    </row>
    <row r="2016" spans="1:88" x14ac:dyDescent="0.3">
      <c r="A2016" s="197"/>
      <c r="B2016" s="193"/>
      <c r="C2016" s="20" t="s">
        <v>5519</v>
      </c>
      <c r="D2016" s="18" t="s">
        <v>5520</v>
      </c>
      <c r="E2016" s="24" t="s">
        <v>70</v>
      </c>
      <c r="F2016" s="1" t="e">
        <f t="shared" si="31"/>
        <v>#REF!</v>
      </c>
    </row>
    <row r="2017" spans="1:652" ht="30.05" x14ac:dyDescent="0.3">
      <c r="A2017" s="197"/>
      <c r="B2017" s="100" t="s">
        <v>5521</v>
      </c>
      <c r="C2017" s="20" t="s">
        <v>5522</v>
      </c>
      <c r="D2017" s="18" t="s">
        <v>5521</v>
      </c>
      <c r="E2017" s="24" t="s">
        <v>70</v>
      </c>
      <c r="F2017" s="1" t="e">
        <f t="shared" si="31"/>
        <v>#REF!</v>
      </c>
    </row>
    <row r="2018" spans="1:652" x14ac:dyDescent="0.3">
      <c r="A2018" s="197"/>
      <c r="B2018" s="100" t="s">
        <v>5126</v>
      </c>
      <c r="C2018" s="20" t="s">
        <v>5523</v>
      </c>
      <c r="D2018" s="18" t="s">
        <v>5126</v>
      </c>
      <c r="E2018" s="24" t="s">
        <v>70</v>
      </c>
      <c r="F2018" s="1" t="e">
        <f t="shared" si="31"/>
        <v>#REF!</v>
      </c>
      <c r="QX2018" s="1">
        <v>1</v>
      </c>
    </row>
    <row r="2019" spans="1:652" x14ac:dyDescent="0.3">
      <c r="A2019" s="42" t="s">
        <v>5524</v>
      </c>
      <c r="B2019" s="193" t="s">
        <v>5525</v>
      </c>
      <c r="C2019" s="20" t="s">
        <v>5526</v>
      </c>
      <c r="D2019" s="19" t="s">
        <v>4743</v>
      </c>
      <c r="E2019" s="25" t="s">
        <v>70</v>
      </c>
      <c r="F2019" s="1" t="e">
        <f t="shared" si="31"/>
        <v>#REF!</v>
      </c>
      <c r="RI2019" s="1">
        <v>1</v>
      </c>
    </row>
    <row r="2020" spans="1:652" x14ac:dyDescent="0.3">
      <c r="A2020" s="197" t="s">
        <v>4744</v>
      </c>
      <c r="B2020" s="193"/>
      <c r="C2020" s="20" t="s">
        <v>5527</v>
      </c>
      <c r="D2020" s="19" t="s">
        <v>4746</v>
      </c>
      <c r="E2020" s="25" t="s">
        <v>183</v>
      </c>
      <c r="F2020" s="1" t="e">
        <f t="shared" si="31"/>
        <v>#REF!</v>
      </c>
      <c r="BS2020" s="1">
        <v>1</v>
      </c>
    </row>
    <row r="2021" spans="1:652" x14ac:dyDescent="0.3">
      <c r="A2021" s="197"/>
      <c r="B2021" s="193"/>
      <c r="C2021" s="20" t="s">
        <v>5528</v>
      </c>
      <c r="D2021" s="19" t="s">
        <v>4748</v>
      </c>
      <c r="E2021" s="25" t="s">
        <v>183</v>
      </c>
      <c r="F2021" s="1" t="e">
        <f t="shared" si="31"/>
        <v>#REF!</v>
      </c>
      <c r="QJ2021" s="1">
        <v>1</v>
      </c>
    </row>
    <row r="2022" spans="1:652" x14ac:dyDescent="0.3">
      <c r="A2022" s="197"/>
      <c r="B2022" s="193"/>
      <c r="C2022" s="20" t="s">
        <v>5529</v>
      </c>
      <c r="D2022" s="19" t="s">
        <v>4750</v>
      </c>
      <c r="E2022" s="25" t="s">
        <v>183</v>
      </c>
      <c r="F2022" s="1" t="e">
        <f t="shared" si="31"/>
        <v>#REF!</v>
      </c>
      <c r="QK2022" s="1">
        <v>1</v>
      </c>
    </row>
    <row r="2023" spans="1:652" x14ac:dyDescent="0.3">
      <c r="A2023" s="197"/>
      <c r="B2023" s="193"/>
      <c r="C2023" s="20" t="s">
        <v>5530</v>
      </c>
      <c r="D2023" s="19" t="s">
        <v>4752</v>
      </c>
      <c r="E2023" s="25" t="s">
        <v>183</v>
      </c>
      <c r="F2023" s="1" t="e">
        <f t="shared" si="31"/>
        <v>#REF!</v>
      </c>
      <c r="QL2023" s="1">
        <v>1</v>
      </c>
    </row>
    <row r="2024" spans="1:652" x14ac:dyDescent="0.3">
      <c r="A2024" s="197"/>
      <c r="B2024" s="193"/>
      <c r="C2024" s="20" t="s">
        <v>5531</v>
      </c>
      <c r="D2024" s="19" t="s">
        <v>4754</v>
      </c>
      <c r="E2024" s="25" t="s">
        <v>183</v>
      </c>
      <c r="F2024" s="1" t="e">
        <f t="shared" si="31"/>
        <v>#REF!</v>
      </c>
      <c r="XY2024" s="1">
        <v>1</v>
      </c>
    </row>
    <row r="2025" spans="1:652" x14ac:dyDescent="0.3">
      <c r="A2025" s="197"/>
      <c r="B2025" s="193"/>
      <c r="C2025" s="20" t="s">
        <v>5532</v>
      </c>
      <c r="D2025" s="19" t="s">
        <v>4756</v>
      </c>
      <c r="E2025" s="25" t="s">
        <v>183</v>
      </c>
      <c r="F2025" s="1" t="e">
        <f t="shared" si="31"/>
        <v>#REF!</v>
      </c>
      <c r="YA2025" s="1">
        <v>1</v>
      </c>
    </row>
    <row r="2026" spans="1:652" x14ac:dyDescent="0.3">
      <c r="A2026" s="197"/>
      <c r="B2026" s="193"/>
      <c r="C2026" s="20" t="s">
        <v>5533</v>
      </c>
      <c r="D2026" s="19" t="s">
        <v>4758</v>
      </c>
      <c r="E2026" s="25" t="s">
        <v>183</v>
      </c>
      <c r="F2026" s="1" t="e">
        <f t="shared" si="31"/>
        <v>#REF!</v>
      </c>
      <c r="YB2026" s="1">
        <v>1</v>
      </c>
    </row>
    <row r="2027" spans="1:652" x14ac:dyDescent="0.3">
      <c r="A2027" s="197"/>
      <c r="B2027" s="193"/>
      <c r="C2027" s="20" t="s">
        <v>5534</v>
      </c>
      <c r="D2027" s="19" t="s">
        <v>4760</v>
      </c>
      <c r="E2027" s="25" t="s">
        <v>183</v>
      </c>
      <c r="F2027" s="1" t="e">
        <f t="shared" si="31"/>
        <v>#REF!</v>
      </c>
      <c r="QJ2027" s="1">
        <v>0.5</v>
      </c>
    </row>
    <row r="2028" spans="1:652" x14ac:dyDescent="0.3">
      <c r="A2028" s="197"/>
      <c r="B2028" s="193"/>
      <c r="C2028" s="20" t="s">
        <v>5535</v>
      </c>
      <c r="D2028" s="19" t="s">
        <v>5536</v>
      </c>
      <c r="E2028" s="25" t="s">
        <v>183</v>
      </c>
      <c r="F2028" s="1" t="e">
        <f t="shared" si="31"/>
        <v>#REF!</v>
      </c>
      <c r="QL2028" s="1">
        <v>1</v>
      </c>
    </row>
    <row r="2029" spans="1:652" x14ac:dyDescent="0.3">
      <c r="A2029" s="197"/>
      <c r="B2029" s="193"/>
      <c r="C2029" s="20" t="s">
        <v>5537</v>
      </c>
      <c r="D2029" s="19" t="s">
        <v>5538</v>
      </c>
      <c r="E2029" s="25" t="s">
        <v>183</v>
      </c>
      <c r="F2029" s="1" t="e">
        <f t="shared" si="31"/>
        <v>#REF!</v>
      </c>
      <c r="YB2029" s="1">
        <v>1</v>
      </c>
    </row>
    <row r="2030" spans="1:652" x14ac:dyDescent="0.3">
      <c r="A2030" s="197"/>
      <c r="B2030" s="193"/>
      <c r="C2030" s="20" t="s">
        <v>5539</v>
      </c>
      <c r="D2030" s="19" t="s">
        <v>4762</v>
      </c>
      <c r="E2030" s="25" t="s">
        <v>183</v>
      </c>
      <c r="F2030" s="1" t="e">
        <f t="shared" si="31"/>
        <v>#REF!</v>
      </c>
      <c r="QD2030" s="1">
        <v>1</v>
      </c>
    </row>
    <row r="2031" spans="1:652" x14ac:dyDescent="0.3">
      <c r="A2031" s="197"/>
      <c r="B2031" s="193"/>
      <c r="C2031" s="20" t="s">
        <v>5540</v>
      </c>
      <c r="D2031" s="19" t="s">
        <v>4764</v>
      </c>
      <c r="E2031" s="25" t="s">
        <v>183</v>
      </c>
      <c r="F2031" s="1" t="e">
        <f t="shared" si="31"/>
        <v>#REF!</v>
      </c>
      <c r="QE2031" s="1">
        <v>1</v>
      </c>
    </row>
    <row r="2032" spans="1:652" x14ac:dyDescent="0.3">
      <c r="A2032" s="197"/>
      <c r="B2032" s="193"/>
      <c r="C2032" s="20" t="s">
        <v>5541</v>
      </c>
      <c r="D2032" s="19" t="s">
        <v>4766</v>
      </c>
      <c r="E2032" s="25" t="s">
        <v>183</v>
      </c>
      <c r="F2032" s="1" t="e">
        <f t="shared" si="31"/>
        <v>#REF!</v>
      </c>
      <c r="QH2032" s="1">
        <v>1</v>
      </c>
    </row>
    <row r="2033" spans="1:652" x14ac:dyDescent="0.3">
      <c r="A2033" s="197"/>
      <c r="B2033" s="193"/>
      <c r="C2033" s="20" t="s">
        <v>5542</v>
      </c>
      <c r="D2033" s="19" t="s">
        <v>4768</v>
      </c>
      <c r="E2033" s="25" t="s">
        <v>183</v>
      </c>
      <c r="F2033" s="1" t="e">
        <f t="shared" si="31"/>
        <v>#REF!</v>
      </c>
      <c r="XY2033" s="1">
        <v>1</v>
      </c>
    </row>
    <row r="2034" spans="1:652" x14ac:dyDescent="0.3">
      <c r="A2034" s="197"/>
      <c r="B2034" s="193"/>
      <c r="C2034" s="20" t="s">
        <v>5543</v>
      </c>
      <c r="D2034" s="19" t="s">
        <v>4770</v>
      </c>
      <c r="E2034" s="25" t="s">
        <v>183</v>
      </c>
      <c r="F2034" s="1" t="e">
        <f t="shared" si="31"/>
        <v>#REF!</v>
      </c>
      <c r="YA2034" s="1">
        <v>1</v>
      </c>
    </row>
    <row r="2035" spans="1:652" x14ac:dyDescent="0.3">
      <c r="A2035" s="197"/>
      <c r="B2035" s="193"/>
      <c r="C2035" s="20" t="s">
        <v>5544</v>
      </c>
      <c r="D2035" s="19" t="s">
        <v>4772</v>
      </c>
      <c r="E2035" s="25" t="s">
        <v>183</v>
      </c>
      <c r="F2035" s="1" t="e">
        <f t="shared" si="31"/>
        <v>#REF!</v>
      </c>
      <c r="YB2035" s="1">
        <v>1</v>
      </c>
    </row>
    <row r="2036" spans="1:652" x14ac:dyDescent="0.3">
      <c r="A2036" s="197"/>
      <c r="B2036" s="193"/>
      <c r="C2036" s="20" t="s">
        <v>5545</v>
      </c>
      <c r="D2036" s="19" t="s">
        <v>4774</v>
      </c>
      <c r="E2036" s="25" t="s">
        <v>183</v>
      </c>
      <c r="F2036" s="1" t="e">
        <f t="shared" si="31"/>
        <v>#REF!</v>
      </c>
      <c r="QD2036" s="1">
        <v>0.5</v>
      </c>
    </row>
    <row r="2037" spans="1:652" x14ac:dyDescent="0.3">
      <c r="A2037" s="197"/>
      <c r="B2037" s="193"/>
      <c r="C2037" s="20" t="s">
        <v>5546</v>
      </c>
      <c r="D2037" s="19" t="s">
        <v>5547</v>
      </c>
      <c r="E2037" s="25" t="s">
        <v>183</v>
      </c>
      <c r="F2037" s="1" t="e">
        <f t="shared" si="31"/>
        <v>#REF!</v>
      </c>
      <c r="QH2037" s="1">
        <v>1</v>
      </c>
    </row>
    <row r="2038" spans="1:652" x14ac:dyDescent="0.3">
      <c r="A2038" s="197"/>
      <c r="B2038" s="193"/>
      <c r="C2038" s="20" t="s">
        <v>5548</v>
      </c>
      <c r="D2038" s="19" t="s">
        <v>5549</v>
      </c>
      <c r="E2038" s="25" t="s">
        <v>183</v>
      </c>
      <c r="F2038" s="1" t="e">
        <f t="shared" si="31"/>
        <v>#REF!</v>
      </c>
      <c r="YB2038" s="1">
        <v>1</v>
      </c>
    </row>
    <row r="2039" spans="1:652" x14ac:dyDescent="0.3">
      <c r="A2039" s="197"/>
      <c r="B2039" s="193"/>
      <c r="C2039" s="20" t="s">
        <v>5550</v>
      </c>
      <c r="D2039" s="19" t="s">
        <v>4743</v>
      </c>
      <c r="E2039" s="25" t="s">
        <v>70</v>
      </c>
      <c r="F2039" s="1" t="e">
        <f t="shared" si="31"/>
        <v>#REF!</v>
      </c>
      <c r="RI2039" s="1">
        <v>1</v>
      </c>
    </row>
    <row r="2040" spans="1:652" x14ac:dyDescent="0.3">
      <c r="A2040" s="197"/>
      <c r="B2040" s="193"/>
      <c r="C2040" s="20" t="s">
        <v>5551</v>
      </c>
      <c r="D2040" s="19" t="s">
        <v>4746</v>
      </c>
      <c r="E2040" s="25" t="s">
        <v>183</v>
      </c>
      <c r="F2040" s="1" t="e">
        <f t="shared" si="31"/>
        <v>#REF!</v>
      </c>
      <c r="BS2040" s="1">
        <v>1</v>
      </c>
    </row>
    <row r="2041" spans="1:652" x14ac:dyDescent="0.3">
      <c r="A2041" s="197"/>
      <c r="B2041" s="193"/>
      <c r="C2041" s="20" t="s">
        <v>5552</v>
      </c>
      <c r="D2041" s="19" t="s">
        <v>4778</v>
      </c>
      <c r="E2041" s="25" t="s">
        <v>183</v>
      </c>
      <c r="F2041" s="1" t="e">
        <f t="shared" si="31"/>
        <v>#REF!</v>
      </c>
      <c r="QJ2041" s="1">
        <v>1</v>
      </c>
    </row>
    <row r="2042" spans="1:652" x14ac:dyDescent="0.3">
      <c r="A2042" s="197"/>
      <c r="B2042" s="193"/>
      <c r="C2042" s="20" t="s">
        <v>5553</v>
      </c>
      <c r="D2042" s="19" t="s">
        <v>4780</v>
      </c>
      <c r="E2042" s="25" t="s">
        <v>183</v>
      </c>
      <c r="F2042" s="1" t="e">
        <f t="shared" si="31"/>
        <v>#REF!</v>
      </c>
    </row>
    <row r="2043" spans="1:652" x14ac:dyDescent="0.3">
      <c r="A2043" s="197"/>
      <c r="B2043" s="193"/>
      <c r="C2043" s="20" t="s">
        <v>5554</v>
      </c>
      <c r="D2043" s="19" t="s">
        <v>4782</v>
      </c>
      <c r="E2043" s="25" t="s">
        <v>183</v>
      </c>
      <c r="F2043" s="1" t="e">
        <f t="shared" si="31"/>
        <v>#REF!</v>
      </c>
      <c r="XY2043" s="1">
        <v>1</v>
      </c>
    </row>
    <row r="2044" spans="1:652" x14ac:dyDescent="0.3">
      <c r="A2044" s="197"/>
      <c r="B2044" s="193"/>
      <c r="C2044" s="20" t="s">
        <v>5555</v>
      </c>
      <c r="D2044" s="19" t="s">
        <v>4784</v>
      </c>
      <c r="E2044" s="25" t="s">
        <v>183</v>
      </c>
      <c r="F2044" s="1" t="e">
        <f t="shared" si="31"/>
        <v>#REF!</v>
      </c>
      <c r="QJ2044" s="1">
        <v>1</v>
      </c>
    </row>
    <row r="2045" spans="1:652" x14ac:dyDescent="0.3">
      <c r="A2045" s="197"/>
      <c r="B2045" s="193"/>
      <c r="C2045" s="20" t="s">
        <v>5556</v>
      </c>
      <c r="D2045" s="19" t="s">
        <v>4786</v>
      </c>
      <c r="E2045" s="25" t="s">
        <v>183</v>
      </c>
      <c r="F2045" s="1" t="e">
        <f t="shared" si="31"/>
        <v>#REF!</v>
      </c>
    </row>
    <row r="2046" spans="1:652" x14ac:dyDescent="0.3">
      <c r="A2046" s="197"/>
      <c r="B2046" s="193"/>
      <c r="C2046" s="20" t="s">
        <v>5557</v>
      </c>
      <c r="D2046" s="19" t="s">
        <v>4788</v>
      </c>
      <c r="E2046" s="25" t="s">
        <v>183</v>
      </c>
      <c r="F2046" s="1" t="e">
        <f t="shared" si="31"/>
        <v>#REF!</v>
      </c>
      <c r="YA2046" s="1">
        <v>1</v>
      </c>
    </row>
    <row r="2047" spans="1:652" x14ac:dyDescent="0.3">
      <c r="A2047" s="197"/>
      <c r="B2047" s="193"/>
      <c r="C2047" s="20" t="s">
        <v>5558</v>
      </c>
      <c r="D2047" s="19" t="s">
        <v>4790</v>
      </c>
      <c r="E2047" s="25" t="s">
        <v>183</v>
      </c>
      <c r="F2047" s="1" t="e">
        <f t="shared" si="31"/>
        <v>#REF!</v>
      </c>
      <c r="QL2047" s="1">
        <v>1</v>
      </c>
    </row>
    <row r="2048" spans="1:652" x14ac:dyDescent="0.3">
      <c r="A2048" s="197"/>
      <c r="B2048" s="193"/>
      <c r="C2048" s="20" t="s">
        <v>5559</v>
      </c>
      <c r="D2048" s="19" t="s">
        <v>4792</v>
      </c>
      <c r="E2048" s="25" t="s">
        <v>183</v>
      </c>
      <c r="F2048" s="1" t="e">
        <f t="shared" si="31"/>
        <v>#REF!</v>
      </c>
    </row>
    <row r="2049" spans="1:652" x14ac:dyDescent="0.3">
      <c r="A2049" s="197"/>
      <c r="B2049" s="193"/>
      <c r="C2049" s="20" t="s">
        <v>5560</v>
      </c>
      <c r="D2049" s="19" t="s">
        <v>4794</v>
      </c>
      <c r="E2049" s="25" t="s">
        <v>183</v>
      </c>
      <c r="F2049" s="1" t="e">
        <f t="shared" si="31"/>
        <v>#REF!</v>
      </c>
      <c r="YB2049" s="1">
        <v>1</v>
      </c>
    </row>
    <row r="2050" spans="1:652" x14ac:dyDescent="0.3">
      <c r="A2050" s="197"/>
      <c r="B2050" s="193"/>
      <c r="C2050" s="20" t="s">
        <v>5561</v>
      </c>
      <c r="D2050" s="19" t="s">
        <v>4796</v>
      </c>
      <c r="E2050" s="25" t="s">
        <v>183</v>
      </c>
      <c r="F2050" s="1" t="e">
        <f t="shared" si="31"/>
        <v>#REF!</v>
      </c>
      <c r="QM2050" s="1">
        <v>1</v>
      </c>
    </row>
    <row r="2051" spans="1:652" x14ac:dyDescent="0.3">
      <c r="A2051" s="197"/>
      <c r="B2051" s="193"/>
      <c r="C2051" s="20" t="s">
        <v>5562</v>
      </c>
      <c r="D2051" s="19" t="s">
        <v>4798</v>
      </c>
      <c r="E2051" s="25" t="s">
        <v>183</v>
      </c>
      <c r="F2051" s="1" t="e">
        <f t="shared" si="31"/>
        <v>#REF!</v>
      </c>
    </row>
    <row r="2052" spans="1:652" x14ac:dyDescent="0.3">
      <c r="A2052" s="197"/>
      <c r="B2052" s="193"/>
      <c r="C2052" s="20" t="s">
        <v>5563</v>
      </c>
      <c r="D2052" s="19" t="s">
        <v>4800</v>
      </c>
      <c r="E2052" s="25" t="s">
        <v>183</v>
      </c>
      <c r="F2052" s="1" t="e">
        <f t="shared" si="31"/>
        <v>#REF!</v>
      </c>
      <c r="XZ2052" s="1">
        <v>1</v>
      </c>
    </row>
    <row r="2053" spans="1:652" x14ac:dyDescent="0.3">
      <c r="A2053" s="197"/>
      <c r="B2053" s="193"/>
      <c r="C2053" s="20" t="s">
        <v>5564</v>
      </c>
      <c r="D2053" s="19" t="s">
        <v>4802</v>
      </c>
      <c r="E2053" s="25" t="s">
        <v>70</v>
      </c>
      <c r="F2053" s="1" t="e">
        <f t="shared" ref="F2053:F2116" si="32">SUMPRODUCT(G$4:ZY$4, G2053:ZY2053)</f>
        <v>#REF!</v>
      </c>
    </row>
    <row r="2054" spans="1:652" x14ac:dyDescent="0.3">
      <c r="A2054" s="197"/>
      <c r="B2054" s="193"/>
      <c r="C2054" s="20" t="s">
        <v>5565</v>
      </c>
      <c r="D2054" s="19" t="s">
        <v>4804</v>
      </c>
      <c r="E2054" s="25" t="s">
        <v>183</v>
      </c>
      <c r="F2054" s="1" t="e">
        <f t="shared" si="32"/>
        <v>#REF!</v>
      </c>
    </row>
    <row r="2055" spans="1:652" x14ac:dyDescent="0.3">
      <c r="A2055" s="197"/>
      <c r="B2055" s="193"/>
      <c r="C2055" s="20" t="s">
        <v>5566</v>
      </c>
      <c r="D2055" s="19" t="s">
        <v>5567</v>
      </c>
      <c r="E2055" s="25" t="s">
        <v>183</v>
      </c>
      <c r="F2055" s="1" t="e">
        <f t="shared" si="32"/>
        <v>#REF!</v>
      </c>
      <c r="QL2055" s="1">
        <v>1</v>
      </c>
    </row>
    <row r="2056" spans="1:652" x14ac:dyDescent="0.3">
      <c r="A2056" s="197"/>
      <c r="B2056" s="193"/>
      <c r="C2056" s="20" t="s">
        <v>5568</v>
      </c>
      <c r="D2056" s="19" t="s">
        <v>5569</v>
      </c>
      <c r="E2056" s="25" t="s">
        <v>183</v>
      </c>
      <c r="F2056" s="1" t="e">
        <f t="shared" si="32"/>
        <v>#REF!</v>
      </c>
    </row>
    <row r="2057" spans="1:652" x14ac:dyDescent="0.3">
      <c r="A2057" s="197"/>
      <c r="B2057" s="193"/>
      <c r="C2057" s="20" t="s">
        <v>5570</v>
      </c>
      <c r="D2057" s="19" t="s">
        <v>5571</v>
      </c>
      <c r="E2057" s="25" t="s">
        <v>183</v>
      </c>
      <c r="F2057" s="1" t="e">
        <f t="shared" si="32"/>
        <v>#REF!</v>
      </c>
      <c r="YB2057" s="1">
        <v>1</v>
      </c>
    </row>
    <row r="2058" spans="1:652" x14ac:dyDescent="0.3">
      <c r="A2058" s="197"/>
      <c r="B2058" s="193"/>
      <c r="C2058" s="20" t="s">
        <v>5572</v>
      </c>
      <c r="D2058" s="19" t="s">
        <v>4778</v>
      </c>
      <c r="E2058" s="25" t="s">
        <v>183</v>
      </c>
      <c r="F2058" s="1" t="e">
        <f t="shared" si="32"/>
        <v>#REF!</v>
      </c>
      <c r="QJ2058" s="1">
        <v>1</v>
      </c>
    </row>
    <row r="2059" spans="1:652" x14ac:dyDescent="0.3">
      <c r="A2059" s="197"/>
      <c r="B2059" s="193"/>
      <c r="C2059" s="20" t="s">
        <v>5573</v>
      </c>
      <c r="D2059" s="19" t="s">
        <v>4780</v>
      </c>
      <c r="E2059" s="25" t="s">
        <v>183</v>
      </c>
      <c r="F2059" s="1" t="e">
        <f t="shared" si="32"/>
        <v>#REF!</v>
      </c>
    </row>
    <row r="2060" spans="1:652" x14ac:dyDescent="0.3">
      <c r="A2060" s="197"/>
      <c r="B2060" s="193"/>
      <c r="C2060" s="20" t="s">
        <v>5574</v>
      </c>
      <c r="D2060" s="19" t="s">
        <v>4782</v>
      </c>
      <c r="E2060" s="25" t="s">
        <v>183</v>
      </c>
      <c r="F2060" s="1" t="e">
        <f t="shared" si="32"/>
        <v>#REF!</v>
      </c>
      <c r="XY2060" s="1">
        <v>1</v>
      </c>
    </row>
    <row r="2061" spans="1:652" x14ac:dyDescent="0.3">
      <c r="A2061" s="197"/>
      <c r="B2061" s="193"/>
      <c r="C2061" s="20" t="s">
        <v>5575</v>
      </c>
      <c r="D2061" s="19" t="s">
        <v>4784</v>
      </c>
      <c r="E2061" s="25" t="s">
        <v>183</v>
      </c>
      <c r="F2061" s="1" t="e">
        <f t="shared" si="32"/>
        <v>#REF!</v>
      </c>
      <c r="QJ2061" s="1">
        <v>1</v>
      </c>
    </row>
    <row r="2062" spans="1:652" x14ac:dyDescent="0.3">
      <c r="A2062" s="197"/>
      <c r="B2062" s="193"/>
      <c r="C2062" s="20" t="s">
        <v>5576</v>
      </c>
      <c r="D2062" s="19" t="s">
        <v>4786</v>
      </c>
      <c r="E2062" s="25" t="s">
        <v>183</v>
      </c>
      <c r="F2062" s="1" t="e">
        <f t="shared" si="32"/>
        <v>#REF!</v>
      </c>
    </row>
    <row r="2063" spans="1:652" x14ac:dyDescent="0.3">
      <c r="A2063" s="197"/>
      <c r="B2063" s="193"/>
      <c r="C2063" s="20" t="s">
        <v>5577</v>
      </c>
      <c r="D2063" s="19" t="s">
        <v>4788</v>
      </c>
      <c r="E2063" s="25" t="s">
        <v>183</v>
      </c>
      <c r="F2063" s="1" t="e">
        <f t="shared" si="32"/>
        <v>#REF!</v>
      </c>
      <c r="YA2063" s="1">
        <v>1</v>
      </c>
    </row>
    <row r="2064" spans="1:652" x14ac:dyDescent="0.3">
      <c r="A2064" s="197"/>
      <c r="B2064" s="193"/>
      <c r="C2064" s="20" t="s">
        <v>5578</v>
      </c>
      <c r="D2064" s="19" t="s">
        <v>4790</v>
      </c>
      <c r="E2064" s="25" t="s">
        <v>183</v>
      </c>
      <c r="F2064" s="1" t="e">
        <f t="shared" si="32"/>
        <v>#REF!</v>
      </c>
      <c r="QL2064" s="1">
        <v>1</v>
      </c>
    </row>
    <row r="2065" spans="1:652" x14ac:dyDescent="0.3">
      <c r="A2065" s="197"/>
      <c r="B2065" s="193"/>
      <c r="C2065" s="20" t="s">
        <v>5579</v>
      </c>
      <c r="D2065" s="19" t="s">
        <v>4792</v>
      </c>
      <c r="E2065" s="25" t="s">
        <v>183</v>
      </c>
      <c r="F2065" s="1" t="e">
        <f t="shared" si="32"/>
        <v>#REF!</v>
      </c>
    </row>
    <row r="2066" spans="1:652" x14ac:dyDescent="0.3">
      <c r="A2066" s="197"/>
      <c r="B2066" s="193"/>
      <c r="C2066" s="20" t="s">
        <v>5580</v>
      </c>
      <c r="D2066" s="19" t="s">
        <v>4794</v>
      </c>
      <c r="E2066" s="25" t="s">
        <v>183</v>
      </c>
      <c r="F2066" s="1" t="e">
        <f t="shared" si="32"/>
        <v>#REF!</v>
      </c>
      <c r="YB2066" s="1">
        <v>1</v>
      </c>
    </row>
    <row r="2067" spans="1:652" x14ac:dyDescent="0.3">
      <c r="A2067" s="197"/>
      <c r="B2067" s="193"/>
      <c r="C2067" s="20" t="s">
        <v>5581</v>
      </c>
      <c r="D2067" s="19" t="s">
        <v>4796</v>
      </c>
      <c r="E2067" s="25" t="s">
        <v>183</v>
      </c>
      <c r="F2067" s="1" t="e">
        <f t="shared" si="32"/>
        <v>#REF!</v>
      </c>
      <c r="QM2067" s="1">
        <v>1</v>
      </c>
    </row>
    <row r="2068" spans="1:652" x14ac:dyDescent="0.3">
      <c r="A2068" s="197"/>
      <c r="B2068" s="193"/>
      <c r="C2068" s="20" t="s">
        <v>5582</v>
      </c>
      <c r="D2068" s="19" t="s">
        <v>4798</v>
      </c>
      <c r="E2068" s="25" t="s">
        <v>183</v>
      </c>
      <c r="F2068" s="1" t="e">
        <f t="shared" si="32"/>
        <v>#REF!</v>
      </c>
    </row>
    <row r="2069" spans="1:652" x14ac:dyDescent="0.3">
      <c r="A2069" s="197"/>
      <c r="B2069" s="193"/>
      <c r="C2069" s="20" t="s">
        <v>5583</v>
      </c>
      <c r="D2069" s="19" t="s">
        <v>4800</v>
      </c>
      <c r="E2069" s="25" t="s">
        <v>183</v>
      </c>
      <c r="F2069" s="1" t="e">
        <f t="shared" si="32"/>
        <v>#REF!</v>
      </c>
      <c r="XZ2069" s="1">
        <v>1</v>
      </c>
    </row>
    <row r="2070" spans="1:652" x14ac:dyDescent="0.3">
      <c r="A2070" s="197"/>
      <c r="B2070" s="193"/>
      <c r="C2070" s="20" t="s">
        <v>5584</v>
      </c>
      <c r="D2070" s="78" t="s">
        <v>4802</v>
      </c>
      <c r="E2070" s="25" t="s">
        <v>70</v>
      </c>
      <c r="F2070" s="1" t="e">
        <f t="shared" si="32"/>
        <v>#REF!</v>
      </c>
    </row>
    <row r="2071" spans="1:652" x14ac:dyDescent="0.3">
      <c r="A2071" s="197"/>
      <c r="B2071" s="193"/>
      <c r="C2071" s="20" t="s">
        <v>5585</v>
      </c>
      <c r="D2071" s="19" t="s">
        <v>5586</v>
      </c>
      <c r="E2071" s="25" t="s">
        <v>183</v>
      </c>
      <c r="F2071" s="1" t="e">
        <f t="shared" si="32"/>
        <v>#REF!</v>
      </c>
    </row>
    <row r="2072" spans="1:652" x14ac:dyDescent="0.3">
      <c r="A2072" s="197"/>
      <c r="B2072" s="193"/>
      <c r="C2072" s="20" t="s">
        <v>5587</v>
      </c>
      <c r="D2072" s="19" t="s">
        <v>5567</v>
      </c>
      <c r="E2072" s="25" t="s">
        <v>183</v>
      </c>
      <c r="F2072" s="1" t="e">
        <f t="shared" si="32"/>
        <v>#REF!</v>
      </c>
      <c r="QL2072" s="1">
        <v>1</v>
      </c>
    </row>
    <row r="2073" spans="1:652" x14ac:dyDescent="0.3">
      <c r="A2073" s="197"/>
      <c r="B2073" s="193"/>
      <c r="C2073" s="20" t="s">
        <v>5588</v>
      </c>
      <c r="D2073" s="19" t="s">
        <v>5569</v>
      </c>
      <c r="E2073" s="25" t="s">
        <v>183</v>
      </c>
      <c r="F2073" s="1" t="e">
        <f t="shared" si="32"/>
        <v>#REF!</v>
      </c>
    </row>
    <row r="2074" spans="1:652" x14ac:dyDescent="0.3">
      <c r="A2074" s="197"/>
      <c r="B2074" s="193"/>
      <c r="C2074" s="20" t="s">
        <v>5589</v>
      </c>
      <c r="D2074" s="19" t="s">
        <v>5571</v>
      </c>
      <c r="E2074" s="25" t="s">
        <v>183</v>
      </c>
      <c r="F2074" s="1" t="e">
        <f t="shared" si="32"/>
        <v>#REF!</v>
      </c>
      <c r="YB2074" s="1">
        <v>1</v>
      </c>
    </row>
    <row r="2075" spans="1:652" x14ac:dyDescent="0.3">
      <c r="A2075" s="197"/>
      <c r="B2075" s="193"/>
      <c r="C2075" s="20" t="s">
        <v>5590</v>
      </c>
      <c r="D2075" s="19" t="s">
        <v>5591</v>
      </c>
      <c r="E2075" s="25" t="s">
        <v>70</v>
      </c>
      <c r="F2075" s="1" t="e">
        <f t="shared" si="32"/>
        <v>#REF!</v>
      </c>
      <c r="RM2075" s="1">
        <v>1</v>
      </c>
    </row>
    <row r="2076" spans="1:652" x14ac:dyDescent="0.3">
      <c r="A2076" s="197"/>
      <c r="B2076" s="193"/>
      <c r="C2076" s="20" t="s">
        <v>5592</v>
      </c>
      <c r="D2076" s="19" t="s">
        <v>5593</v>
      </c>
      <c r="E2076" s="25" t="s">
        <v>70</v>
      </c>
      <c r="F2076" s="1" t="e">
        <f t="shared" si="32"/>
        <v>#REF!</v>
      </c>
      <c r="QX2076" s="1">
        <v>1</v>
      </c>
    </row>
    <row r="2077" spans="1:652" x14ac:dyDescent="0.3">
      <c r="A2077" s="197"/>
      <c r="B2077" s="193"/>
      <c r="C2077" s="20" t="s">
        <v>5594</v>
      </c>
      <c r="D2077" s="19" t="s">
        <v>4319</v>
      </c>
      <c r="E2077" s="25" t="s">
        <v>70</v>
      </c>
      <c r="F2077" s="1" t="e">
        <f t="shared" si="32"/>
        <v>#REF!</v>
      </c>
      <c r="RE2077" s="1">
        <v>1</v>
      </c>
    </row>
    <row r="2078" spans="1:652" x14ac:dyDescent="0.3">
      <c r="A2078" s="197"/>
      <c r="B2078" s="193"/>
      <c r="C2078" s="20" t="s">
        <v>5595</v>
      </c>
      <c r="D2078" s="19" t="s">
        <v>5596</v>
      </c>
      <c r="E2078" s="25" t="s">
        <v>70</v>
      </c>
      <c r="F2078" s="1" t="e">
        <f t="shared" si="32"/>
        <v>#REF!</v>
      </c>
    </row>
    <row r="2079" spans="1:652" x14ac:dyDescent="0.3">
      <c r="A2079" s="197"/>
      <c r="B2079" s="193" t="s">
        <v>5597</v>
      </c>
      <c r="C2079" s="20" t="s">
        <v>5598</v>
      </c>
      <c r="D2079" s="61" t="s">
        <v>4821</v>
      </c>
      <c r="E2079" s="25" t="s">
        <v>4822</v>
      </c>
      <c r="F2079" s="1" t="e">
        <f t="shared" si="32"/>
        <v>#REF!</v>
      </c>
      <c r="QF2079" s="1">
        <v>1</v>
      </c>
    </row>
    <row r="2080" spans="1:652" x14ac:dyDescent="0.3">
      <c r="A2080" s="197"/>
      <c r="B2080" s="193"/>
      <c r="C2080" s="20" t="s">
        <v>5599</v>
      </c>
      <c r="D2080" s="61" t="s">
        <v>4824</v>
      </c>
      <c r="E2080" s="25" t="s">
        <v>4822</v>
      </c>
      <c r="F2080" s="1" t="e">
        <f t="shared" si="32"/>
        <v>#REF!</v>
      </c>
      <c r="QF2080" s="1">
        <v>1</v>
      </c>
    </row>
    <row r="2081" spans="1:463" x14ac:dyDescent="0.3">
      <c r="A2081" s="197"/>
      <c r="B2081" s="193"/>
      <c r="C2081" s="20" t="s">
        <v>5600</v>
      </c>
      <c r="D2081" s="61" t="s">
        <v>4826</v>
      </c>
      <c r="E2081" s="25" t="s">
        <v>4822</v>
      </c>
      <c r="F2081" s="1" t="e">
        <f t="shared" si="32"/>
        <v>#REF!</v>
      </c>
      <c r="QF2081" s="1">
        <v>1</v>
      </c>
    </row>
    <row r="2082" spans="1:463" x14ac:dyDescent="0.3">
      <c r="A2082" s="197"/>
      <c r="B2082" s="193"/>
      <c r="C2082" s="20" t="s">
        <v>5601</v>
      </c>
      <c r="D2082" s="61" t="s">
        <v>4821</v>
      </c>
      <c r="E2082" s="25" t="s">
        <v>4822</v>
      </c>
      <c r="F2082" s="1" t="e">
        <f t="shared" si="32"/>
        <v>#REF!</v>
      </c>
      <c r="QF2082" s="1">
        <v>1</v>
      </c>
    </row>
    <row r="2083" spans="1:463" x14ac:dyDescent="0.3">
      <c r="A2083" s="197"/>
      <c r="B2083" s="193"/>
      <c r="C2083" s="20" t="s">
        <v>5602</v>
      </c>
      <c r="D2083" s="61" t="s">
        <v>4824</v>
      </c>
      <c r="E2083" s="25" t="s">
        <v>4822</v>
      </c>
      <c r="F2083" s="1" t="e">
        <f t="shared" si="32"/>
        <v>#REF!</v>
      </c>
      <c r="QF2083" s="1">
        <v>1</v>
      </c>
    </row>
    <row r="2084" spans="1:463" x14ac:dyDescent="0.3">
      <c r="A2084" s="197"/>
      <c r="B2084" s="193"/>
      <c r="C2084" s="20" t="s">
        <v>5603</v>
      </c>
      <c r="D2084" s="61" t="s">
        <v>4826</v>
      </c>
      <c r="E2084" s="25" t="s">
        <v>4822</v>
      </c>
      <c r="F2084" s="1" t="e">
        <f t="shared" si="32"/>
        <v>#REF!</v>
      </c>
      <c r="QF2084" s="1">
        <v>1</v>
      </c>
    </row>
    <row r="2085" spans="1:463" s="66" customFormat="1" x14ac:dyDescent="0.3">
      <c r="A2085" s="197"/>
      <c r="B2085" s="193"/>
      <c r="C2085" s="67" t="s">
        <v>7206</v>
      </c>
      <c r="D2085" s="71" t="s">
        <v>4831</v>
      </c>
      <c r="E2085" s="70" t="s">
        <v>4832</v>
      </c>
      <c r="F2085" s="66" t="e">
        <f t="shared" si="32"/>
        <v>#REF!</v>
      </c>
    </row>
    <row r="2086" spans="1:463" x14ac:dyDescent="0.3">
      <c r="A2086" s="197"/>
      <c r="B2086" s="193"/>
      <c r="C2086" s="20" t="s">
        <v>5604</v>
      </c>
      <c r="D2086" s="61" t="s">
        <v>5605</v>
      </c>
      <c r="E2086" s="25" t="s">
        <v>4822</v>
      </c>
      <c r="F2086" s="1" t="e">
        <f t="shared" si="32"/>
        <v>#REF!</v>
      </c>
      <c r="QG2086" s="1">
        <v>1</v>
      </c>
    </row>
    <row r="2087" spans="1:463" x14ac:dyDescent="0.3">
      <c r="A2087" s="197"/>
      <c r="B2087" s="193"/>
      <c r="C2087" s="20" t="s">
        <v>5606</v>
      </c>
      <c r="D2087" s="61" t="s">
        <v>5607</v>
      </c>
      <c r="E2087" s="25" t="s">
        <v>4822</v>
      </c>
      <c r="F2087" s="1" t="e">
        <f t="shared" si="32"/>
        <v>#REF!</v>
      </c>
      <c r="QG2087" s="1">
        <v>1</v>
      </c>
    </row>
    <row r="2088" spans="1:463" x14ac:dyDescent="0.3">
      <c r="A2088" s="197"/>
      <c r="B2088" s="193"/>
      <c r="C2088" s="20" t="s">
        <v>5608</v>
      </c>
      <c r="D2088" s="61" t="s">
        <v>5605</v>
      </c>
      <c r="E2088" s="25" t="s">
        <v>4822</v>
      </c>
      <c r="F2088" s="1" t="e">
        <f t="shared" si="32"/>
        <v>#REF!</v>
      </c>
      <c r="QG2088" s="1">
        <v>1</v>
      </c>
    </row>
    <row r="2089" spans="1:463" x14ac:dyDescent="0.3">
      <c r="A2089" s="197"/>
      <c r="B2089" s="193"/>
      <c r="C2089" s="20" t="s">
        <v>5609</v>
      </c>
      <c r="D2089" s="61" t="s">
        <v>5607</v>
      </c>
      <c r="E2089" s="25" t="s">
        <v>4822</v>
      </c>
      <c r="F2089" s="1" t="e">
        <f t="shared" si="32"/>
        <v>#REF!</v>
      </c>
      <c r="QG2089" s="1">
        <v>1</v>
      </c>
    </row>
    <row r="2090" spans="1:463" x14ac:dyDescent="0.3">
      <c r="A2090" s="197"/>
      <c r="B2090" s="193" t="s">
        <v>5610</v>
      </c>
      <c r="C2090" s="20" t="s">
        <v>5611</v>
      </c>
      <c r="D2090" s="19" t="s">
        <v>5612</v>
      </c>
      <c r="E2090" s="24" t="s">
        <v>2958</v>
      </c>
      <c r="F2090" s="1" t="e">
        <f t="shared" si="32"/>
        <v>#REF!</v>
      </c>
      <c r="QT2090" s="1">
        <v>6</v>
      </c>
    </row>
    <row r="2091" spans="1:463" x14ac:dyDescent="0.3">
      <c r="A2091" s="197"/>
      <c r="B2091" s="193"/>
      <c r="C2091" s="20" t="s">
        <v>5613</v>
      </c>
      <c r="D2091" s="19" t="s">
        <v>5614</v>
      </c>
      <c r="E2091" s="24" t="s">
        <v>2958</v>
      </c>
      <c r="F2091" s="1" t="e">
        <f t="shared" si="32"/>
        <v>#REF!</v>
      </c>
      <c r="QT2091" s="1">
        <v>3</v>
      </c>
    </row>
    <row r="2092" spans="1:463" s="66" customFormat="1" x14ac:dyDescent="0.3">
      <c r="A2092" s="197"/>
      <c r="B2092" s="193"/>
      <c r="C2092" s="67" t="s">
        <v>7207</v>
      </c>
      <c r="D2092" s="71" t="s">
        <v>7208</v>
      </c>
      <c r="E2092" s="69" t="s">
        <v>4459</v>
      </c>
      <c r="F2092" s="66" t="e">
        <f t="shared" si="32"/>
        <v>#REF!</v>
      </c>
    </row>
    <row r="2093" spans="1:463" s="66" customFormat="1" x14ac:dyDescent="0.3">
      <c r="A2093" s="197"/>
      <c r="B2093" s="193"/>
      <c r="C2093" s="67" t="s">
        <v>7209</v>
      </c>
      <c r="D2093" s="71" t="s">
        <v>7210</v>
      </c>
      <c r="E2093" s="69" t="s">
        <v>4459</v>
      </c>
      <c r="F2093" s="66" t="e">
        <f t="shared" si="32"/>
        <v>#REF!</v>
      </c>
    </row>
    <row r="2094" spans="1:463" x14ac:dyDescent="0.3">
      <c r="A2094" s="197"/>
      <c r="B2094" s="193"/>
      <c r="C2094" s="20" t="s">
        <v>5615</v>
      </c>
      <c r="D2094" s="19" t="s">
        <v>5612</v>
      </c>
      <c r="E2094" s="24" t="s">
        <v>2958</v>
      </c>
      <c r="F2094" s="1" t="e">
        <f t="shared" si="32"/>
        <v>#REF!</v>
      </c>
      <c r="QU2094" s="1">
        <v>6</v>
      </c>
    </row>
    <row r="2095" spans="1:463" x14ac:dyDescent="0.3">
      <c r="A2095" s="197"/>
      <c r="B2095" s="193"/>
      <c r="C2095" s="20" t="s">
        <v>5616</v>
      </c>
      <c r="D2095" s="19" t="s">
        <v>5614</v>
      </c>
      <c r="E2095" s="24" t="s">
        <v>2958</v>
      </c>
      <c r="F2095" s="1" t="e">
        <f t="shared" si="32"/>
        <v>#REF!</v>
      </c>
      <c r="QU2095" s="1">
        <v>3</v>
      </c>
    </row>
    <row r="2096" spans="1:463" s="66" customFormat="1" x14ac:dyDescent="0.3">
      <c r="A2096" s="197"/>
      <c r="B2096" s="193"/>
      <c r="C2096" s="67" t="s">
        <v>7211</v>
      </c>
      <c r="D2096" s="71" t="s">
        <v>7208</v>
      </c>
      <c r="E2096" s="69" t="s">
        <v>4459</v>
      </c>
      <c r="F2096" s="66" t="e">
        <f t="shared" si="32"/>
        <v>#REF!</v>
      </c>
    </row>
    <row r="2097" spans="1:464" s="66" customFormat="1" x14ac:dyDescent="0.3">
      <c r="A2097" s="197"/>
      <c r="B2097" s="193"/>
      <c r="C2097" s="67" t="s">
        <v>7212</v>
      </c>
      <c r="D2097" s="71" t="s">
        <v>7210</v>
      </c>
      <c r="E2097" s="69" t="s">
        <v>4459</v>
      </c>
      <c r="F2097" s="66" t="e">
        <f t="shared" si="32"/>
        <v>#REF!</v>
      </c>
    </row>
    <row r="2098" spans="1:464" x14ac:dyDescent="0.3">
      <c r="A2098" s="197"/>
      <c r="B2098" s="193"/>
      <c r="C2098" s="20" t="s">
        <v>5617</v>
      </c>
      <c r="D2098" s="19" t="s">
        <v>5612</v>
      </c>
      <c r="E2098" s="24" t="s">
        <v>2958</v>
      </c>
      <c r="F2098" s="1" t="e">
        <f t="shared" si="32"/>
        <v>#REF!</v>
      </c>
      <c r="QV2098" s="1">
        <v>6</v>
      </c>
    </row>
    <row r="2099" spans="1:464" x14ac:dyDescent="0.3">
      <c r="A2099" s="197"/>
      <c r="B2099" s="193"/>
      <c r="C2099" s="20" t="s">
        <v>5618</v>
      </c>
      <c r="D2099" s="19" t="s">
        <v>5614</v>
      </c>
      <c r="E2099" s="24" t="s">
        <v>2958</v>
      </c>
      <c r="F2099" s="1" t="e">
        <f t="shared" si="32"/>
        <v>#REF!</v>
      </c>
      <c r="QV2099" s="1">
        <v>3</v>
      </c>
    </row>
    <row r="2100" spans="1:464" s="66" customFormat="1" x14ac:dyDescent="0.3">
      <c r="A2100" s="197"/>
      <c r="B2100" s="193"/>
      <c r="C2100" s="67" t="s">
        <v>7213</v>
      </c>
      <c r="D2100" s="71" t="s">
        <v>7208</v>
      </c>
      <c r="E2100" s="69" t="s">
        <v>4459</v>
      </c>
      <c r="F2100" s="66" t="e">
        <f t="shared" si="32"/>
        <v>#REF!</v>
      </c>
    </row>
    <row r="2101" spans="1:464" s="66" customFormat="1" x14ac:dyDescent="0.3">
      <c r="A2101" s="197"/>
      <c r="B2101" s="193"/>
      <c r="C2101" s="67" t="s">
        <v>7214</v>
      </c>
      <c r="D2101" s="71" t="s">
        <v>7210</v>
      </c>
      <c r="E2101" s="69" t="s">
        <v>4459</v>
      </c>
      <c r="F2101" s="66" t="e">
        <f t="shared" si="32"/>
        <v>#REF!</v>
      </c>
    </row>
    <row r="2102" spans="1:464" x14ac:dyDescent="0.3">
      <c r="A2102" s="197"/>
      <c r="B2102" s="193"/>
      <c r="C2102" s="20" t="s">
        <v>5619</v>
      </c>
      <c r="D2102" s="19" t="s">
        <v>5612</v>
      </c>
      <c r="E2102" s="24" t="s">
        <v>2958</v>
      </c>
      <c r="F2102" s="1" t="e">
        <f t="shared" si="32"/>
        <v>#REF!</v>
      </c>
      <c r="QN2102" s="1">
        <v>6</v>
      </c>
    </row>
    <row r="2103" spans="1:464" x14ac:dyDescent="0.3">
      <c r="A2103" s="197"/>
      <c r="B2103" s="193"/>
      <c r="C2103" s="20" t="s">
        <v>5620</v>
      </c>
      <c r="D2103" s="19" t="s">
        <v>5614</v>
      </c>
      <c r="E2103" s="24" t="s">
        <v>2958</v>
      </c>
      <c r="F2103" s="1" t="e">
        <f t="shared" si="32"/>
        <v>#REF!</v>
      </c>
      <c r="QN2103" s="1">
        <v>3</v>
      </c>
    </row>
    <row r="2104" spans="1:464" s="66" customFormat="1" x14ac:dyDescent="0.3">
      <c r="A2104" s="197"/>
      <c r="B2104" s="193"/>
      <c r="C2104" s="67" t="s">
        <v>7215</v>
      </c>
      <c r="D2104" s="71" t="s">
        <v>7208</v>
      </c>
      <c r="E2104" s="69" t="s">
        <v>4459</v>
      </c>
      <c r="F2104" s="66" t="e">
        <f t="shared" si="32"/>
        <v>#REF!</v>
      </c>
    </row>
    <row r="2105" spans="1:464" s="66" customFormat="1" x14ac:dyDescent="0.3">
      <c r="A2105" s="197"/>
      <c r="B2105" s="193"/>
      <c r="C2105" s="67" t="s">
        <v>7216</v>
      </c>
      <c r="D2105" s="71" t="s">
        <v>7210</v>
      </c>
      <c r="E2105" s="69" t="s">
        <v>4459</v>
      </c>
      <c r="F2105" s="66" t="e">
        <f t="shared" si="32"/>
        <v>#REF!</v>
      </c>
    </row>
    <row r="2106" spans="1:464" x14ac:dyDescent="0.3">
      <c r="A2106" s="197"/>
      <c r="B2106" s="193"/>
      <c r="C2106" s="20" t="s">
        <v>5621</v>
      </c>
      <c r="D2106" s="19" t="s">
        <v>5612</v>
      </c>
      <c r="E2106" s="24" t="s">
        <v>2958</v>
      </c>
      <c r="F2106" s="1" t="e">
        <f t="shared" si="32"/>
        <v>#REF!</v>
      </c>
      <c r="QO2106" s="1">
        <v>6</v>
      </c>
    </row>
    <row r="2107" spans="1:464" x14ac:dyDescent="0.3">
      <c r="A2107" s="197"/>
      <c r="B2107" s="193"/>
      <c r="C2107" s="20" t="s">
        <v>5622</v>
      </c>
      <c r="D2107" s="19" t="s">
        <v>5614</v>
      </c>
      <c r="E2107" s="24" t="s">
        <v>2958</v>
      </c>
      <c r="F2107" s="1" t="e">
        <f t="shared" si="32"/>
        <v>#REF!</v>
      </c>
      <c r="QO2107" s="1">
        <v>3</v>
      </c>
    </row>
    <row r="2108" spans="1:464" s="66" customFormat="1" x14ac:dyDescent="0.3">
      <c r="A2108" s="197"/>
      <c r="B2108" s="193"/>
      <c r="C2108" s="67" t="s">
        <v>7217</v>
      </c>
      <c r="D2108" s="71" t="s">
        <v>7208</v>
      </c>
      <c r="E2108" s="69" t="s">
        <v>4459</v>
      </c>
      <c r="F2108" s="66" t="e">
        <f t="shared" si="32"/>
        <v>#REF!</v>
      </c>
    </row>
    <row r="2109" spans="1:464" s="66" customFormat="1" x14ac:dyDescent="0.3">
      <c r="A2109" s="197"/>
      <c r="B2109" s="193"/>
      <c r="C2109" s="67" t="s">
        <v>7218</v>
      </c>
      <c r="D2109" s="71" t="s">
        <v>7210</v>
      </c>
      <c r="E2109" s="69" t="s">
        <v>4459</v>
      </c>
      <c r="F2109" s="66" t="e">
        <f t="shared" si="32"/>
        <v>#REF!</v>
      </c>
    </row>
    <row r="2110" spans="1:464" x14ac:dyDescent="0.3">
      <c r="A2110" s="197"/>
      <c r="B2110" s="193"/>
      <c r="C2110" s="20" t="s">
        <v>5623</v>
      </c>
      <c r="D2110" s="19" t="s">
        <v>5612</v>
      </c>
      <c r="E2110" s="24" t="s">
        <v>2958</v>
      </c>
      <c r="F2110" s="1" t="e">
        <f t="shared" si="32"/>
        <v>#REF!</v>
      </c>
      <c r="QP2110" s="1">
        <v>6</v>
      </c>
    </row>
    <row r="2111" spans="1:464" x14ac:dyDescent="0.3">
      <c r="A2111" s="197"/>
      <c r="B2111" s="193"/>
      <c r="C2111" s="20" t="s">
        <v>5624</v>
      </c>
      <c r="D2111" s="19" t="s">
        <v>5614</v>
      </c>
      <c r="E2111" s="24" t="s">
        <v>2958</v>
      </c>
      <c r="F2111" s="1" t="e">
        <f t="shared" si="32"/>
        <v>#REF!</v>
      </c>
      <c r="QP2111" s="1">
        <v>3</v>
      </c>
    </row>
    <row r="2112" spans="1:464" s="66" customFormat="1" x14ac:dyDescent="0.3">
      <c r="A2112" s="197"/>
      <c r="B2112" s="193"/>
      <c r="C2112" s="67" t="s">
        <v>7219</v>
      </c>
      <c r="D2112" s="71" t="s">
        <v>7208</v>
      </c>
      <c r="E2112" s="69" t="s">
        <v>4459</v>
      </c>
      <c r="F2112" s="66" t="e">
        <f t="shared" si="32"/>
        <v>#REF!</v>
      </c>
    </row>
    <row r="2113" spans="1:488" s="66" customFormat="1" x14ac:dyDescent="0.3">
      <c r="A2113" s="197"/>
      <c r="B2113" s="193"/>
      <c r="C2113" s="67" t="s">
        <v>7220</v>
      </c>
      <c r="D2113" s="71" t="s">
        <v>7210</v>
      </c>
      <c r="E2113" s="69" t="s">
        <v>4459</v>
      </c>
      <c r="F2113" s="66" t="e">
        <f t="shared" si="32"/>
        <v>#REF!</v>
      </c>
    </row>
    <row r="2114" spans="1:488" x14ac:dyDescent="0.3">
      <c r="A2114" s="197"/>
      <c r="B2114" s="193"/>
      <c r="C2114" s="20" t="s">
        <v>5625</v>
      </c>
      <c r="D2114" s="19" t="s">
        <v>5612</v>
      </c>
      <c r="E2114" s="24" t="s">
        <v>2958</v>
      </c>
      <c r="F2114" s="1" t="e">
        <f t="shared" si="32"/>
        <v>#REF!</v>
      </c>
      <c r="QQ2114" s="1">
        <v>6</v>
      </c>
    </row>
    <row r="2115" spans="1:488" x14ac:dyDescent="0.3">
      <c r="A2115" s="197"/>
      <c r="B2115" s="193"/>
      <c r="C2115" s="20" t="s">
        <v>5626</v>
      </c>
      <c r="D2115" s="19" t="s">
        <v>5614</v>
      </c>
      <c r="E2115" s="24" t="s">
        <v>2958</v>
      </c>
      <c r="F2115" s="1" t="e">
        <f t="shared" si="32"/>
        <v>#REF!</v>
      </c>
      <c r="QQ2115" s="1">
        <v>3</v>
      </c>
    </row>
    <row r="2116" spans="1:488" s="66" customFormat="1" x14ac:dyDescent="0.3">
      <c r="A2116" s="197"/>
      <c r="B2116" s="193"/>
      <c r="C2116" s="67" t="s">
        <v>7221</v>
      </c>
      <c r="D2116" s="71" t="s">
        <v>7208</v>
      </c>
      <c r="E2116" s="69" t="s">
        <v>4459</v>
      </c>
      <c r="F2116" s="66" t="e">
        <f t="shared" si="32"/>
        <v>#REF!</v>
      </c>
    </row>
    <row r="2117" spans="1:488" s="66" customFormat="1" x14ac:dyDescent="0.3">
      <c r="A2117" s="197"/>
      <c r="B2117" s="193"/>
      <c r="C2117" s="67" t="s">
        <v>7222</v>
      </c>
      <c r="D2117" s="71" t="s">
        <v>7210</v>
      </c>
      <c r="E2117" s="69" t="s">
        <v>4459</v>
      </c>
      <c r="F2117" s="66" t="e">
        <f t="shared" ref="F2117:F2180" si="33">SUMPRODUCT(G$4:ZY$4, G2117:ZY2117)</f>
        <v>#REF!</v>
      </c>
    </row>
    <row r="2118" spans="1:488" x14ac:dyDescent="0.3">
      <c r="A2118" s="197"/>
      <c r="B2118" s="193"/>
      <c r="C2118" s="20" t="s">
        <v>5627</v>
      </c>
      <c r="D2118" s="19" t="s">
        <v>5612</v>
      </c>
      <c r="E2118" s="24" t="s">
        <v>2958</v>
      </c>
      <c r="F2118" s="1" t="e">
        <f t="shared" si="33"/>
        <v>#REF!</v>
      </c>
      <c r="QR2118" s="1">
        <v>6</v>
      </c>
    </row>
    <row r="2119" spans="1:488" x14ac:dyDescent="0.3">
      <c r="A2119" s="197"/>
      <c r="B2119" s="193"/>
      <c r="C2119" s="20" t="s">
        <v>5628</v>
      </c>
      <c r="D2119" s="19" t="s">
        <v>5614</v>
      </c>
      <c r="E2119" s="24" t="s">
        <v>2958</v>
      </c>
      <c r="F2119" s="1" t="e">
        <f t="shared" si="33"/>
        <v>#REF!</v>
      </c>
      <c r="QR2119" s="1">
        <v>3</v>
      </c>
    </row>
    <row r="2120" spans="1:488" s="66" customFormat="1" x14ac:dyDescent="0.3">
      <c r="A2120" s="197"/>
      <c r="B2120" s="193"/>
      <c r="C2120" s="67" t="s">
        <v>7223</v>
      </c>
      <c r="D2120" s="71" t="s">
        <v>7208</v>
      </c>
      <c r="E2120" s="69" t="s">
        <v>4459</v>
      </c>
      <c r="F2120" s="66" t="e">
        <f t="shared" si="33"/>
        <v>#REF!</v>
      </c>
    </row>
    <row r="2121" spans="1:488" s="66" customFormat="1" x14ac:dyDescent="0.3">
      <c r="A2121" s="197"/>
      <c r="B2121" s="193"/>
      <c r="C2121" s="67" t="s">
        <v>7224</v>
      </c>
      <c r="D2121" s="71" t="s">
        <v>7210</v>
      </c>
      <c r="E2121" s="69" t="s">
        <v>4459</v>
      </c>
      <c r="F2121" s="66" t="e">
        <f t="shared" si="33"/>
        <v>#REF!</v>
      </c>
    </row>
    <row r="2122" spans="1:488" x14ac:dyDescent="0.3">
      <c r="A2122" s="197"/>
      <c r="B2122" s="193"/>
      <c r="C2122" s="20" t="s">
        <v>5629</v>
      </c>
      <c r="D2122" s="19" t="s">
        <v>5612</v>
      </c>
      <c r="E2122" s="24" t="s">
        <v>2958</v>
      </c>
      <c r="F2122" s="1" t="e">
        <f t="shared" si="33"/>
        <v>#REF!</v>
      </c>
      <c r="QS2122" s="1">
        <v>6</v>
      </c>
    </row>
    <row r="2123" spans="1:488" x14ac:dyDescent="0.3">
      <c r="A2123" s="197"/>
      <c r="B2123" s="193"/>
      <c r="C2123" s="20" t="s">
        <v>5630</v>
      </c>
      <c r="D2123" s="19" t="s">
        <v>5614</v>
      </c>
      <c r="E2123" s="24" t="s">
        <v>2958</v>
      </c>
      <c r="F2123" s="1" t="e">
        <f t="shared" si="33"/>
        <v>#REF!</v>
      </c>
      <c r="QS2123" s="1">
        <v>3</v>
      </c>
    </row>
    <row r="2124" spans="1:488" s="66" customFormat="1" x14ac:dyDescent="0.3">
      <c r="A2124" s="197"/>
      <c r="B2124" s="193"/>
      <c r="C2124" s="67" t="s">
        <v>7225</v>
      </c>
      <c r="D2124" s="71" t="s">
        <v>7208</v>
      </c>
      <c r="E2124" s="69" t="s">
        <v>4459</v>
      </c>
      <c r="F2124" s="66" t="e">
        <f t="shared" si="33"/>
        <v>#REF!</v>
      </c>
    </row>
    <row r="2125" spans="1:488" s="66" customFormat="1" x14ac:dyDescent="0.3">
      <c r="A2125" s="197"/>
      <c r="B2125" s="193"/>
      <c r="C2125" s="67" t="s">
        <v>7226</v>
      </c>
      <c r="D2125" s="71" t="s">
        <v>7210</v>
      </c>
      <c r="E2125" s="69" t="s">
        <v>4459</v>
      </c>
      <c r="F2125" s="66" t="e">
        <f t="shared" si="33"/>
        <v>#REF!</v>
      </c>
    </row>
    <row r="2126" spans="1:488" x14ac:dyDescent="0.3">
      <c r="A2126" s="197"/>
      <c r="B2126" s="193"/>
      <c r="C2126" s="20" t="s">
        <v>5631</v>
      </c>
      <c r="D2126" s="19" t="s">
        <v>5632</v>
      </c>
      <c r="E2126" s="25" t="s">
        <v>2958</v>
      </c>
      <c r="F2126" s="1" t="e">
        <f t="shared" si="33"/>
        <v>#REF!</v>
      </c>
      <c r="RT2126" s="1">
        <v>0.5</v>
      </c>
    </row>
    <row r="2127" spans="1:488" s="66" customFormat="1" x14ac:dyDescent="0.3">
      <c r="A2127" s="197"/>
      <c r="B2127" s="193"/>
      <c r="C2127" s="67" t="s">
        <v>7227</v>
      </c>
      <c r="D2127" s="71" t="s">
        <v>7228</v>
      </c>
      <c r="E2127" s="69" t="s">
        <v>4459</v>
      </c>
      <c r="F2127" s="66" t="e">
        <f t="shared" si="33"/>
        <v>#REF!</v>
      </c>
    </row>
    <row r="2128" spans="1:488" x14ac:dyDescent="0.3">
      <c r="A2128" s="197"/>
      <c r="B2128" s="193"/>
      <c r="C2128" s="20" t="s">
        <v>5633</v>
      </c>
      <c r="D2128" s="19" t="s">
        <v>5634</v>
      </c>
      <c r="E2128" s="25" t="s">
        <v>1</v>
      </c>
      <c r="F2128" s="1" t="e">
        <f t="shared" si="33"/>
        <v>#REF!</v>
      </c>
    </row>
    <row r="2129" spans="1:6" x14ac:dyDescent="0.3">
      <c r="A2129" s="197"/>
      <c r="B2129" s="193"/>
      <c r="C2129" s="20" t="s">
        <v>5635</v>
      </c>
      <c r="D2129" s="19" t="s">
        <v>5636</v>
      </c>
      <c r="E2129" s="25" t="s">
        <v>5637</v>
      </c>
      <c r="F2129" s="1" t="e">
        <f t="shared" si="33"/>
        <v>#REF!</v>
      </c>
    </row>
    <row r="2130" spans="1:6" x14ac:dyDescent="0.3">
      <c r="A2130" s="197"/>
      <c r="B2130" s="193"/>
      <c r="C2130" s="20" t="s">
        <v>5638</v>
      </c>
      <c r="D2130" s="19" t="s">
        <v>5639</v>
      </c>
      <c r="E2130" s="25" t="s">
        <v>2958</v>
      </c>
      <c r="F2130" s="1" t="e">
        <f t="shared" si="33"/>
        <v>#REF!</v>
      </c>
    </row>
    <row r="2131" spans="1:6" x14ac:dyDescent="0.3">
      <c r="A2131" s="197"/>
      <c r="B2131" s="193"/>
      <c r="C2131" s="20" t="s">
        <v>5640</v>
      </c>
      <c r="D2131" s="19" t="s">
        <v>5641</v>
      </c>
      <c r="E2131" s="24" t="s">
        <v>4459</v>
      </c>
      <c r="F2131" s="1" t="e">
        <f t="shared" si="33"/>
        <v>#REF!</v>
      </c>
    </row>
    <row r="2132" spans="1:6" x14ac:dyDescent="0.3">
      <c r="A2132" s="197"/>
      <c r="B2132" s="193"/>
      <c r="C2132" s="20" t="s">
        <v>5642</v>
      </c>
      <c r="D2132" s="19" t="s">
        <v>5643</v>
      </c>
      <c r="E2132" s="25" t="s">
        <v>2958</v>
      </c>
      <c r="F2132" s="1" t="e">
        <f t="shared" si="33"/>
        <v>#REF!</v>
      </c>
    </row>
    <row r="2133" spans="1:6" x14ac:dyDescent="0.3">
      <c r="A2133" s="197"/>
      <c r="B2133" s="193"/>
      <c r="C2133" s="20" t="s">
        <v>5644</v>
      </c>
      <c r="D2133" s="19" t="s">
        <v>5645</v>
      </c>
      <c r="E2133" s="24" t="s">
        <v>4459</v>
      </c>
      <c r="F2133" s="1" t="e">
        <f t="shared" si="33"/>
        <v>#REF!</v>
      </c>
    </row>
    <row r="2134" spans="1:6" x14ac:dyDescent="0.3">
      <c r="A2134" s="197"/>
      <c r="B2134" s="193"/>
      <c r="C2134" s="20" t="s">
        <v>5646</v>
      </c>
      <c r="D2134" s="19" t="s">
        <v>5647</v>
      </c>
      <c r="E2134" s="25" t="s">
        <v>3158</v>
      </c>
      <c r="F2134" s="1" t="e">
        <f t="shared" si="33"/>
        <v>#REF!</v>
      </c>
    </row>
    <row r="2135" spans="1:6" x14ac:dyDescent="0.3">
      <c r="A2135" s="197"/>
      <c r="B2135" s="193"/>
      <c r="C2135" s="20" t="s">
        <v>5648</v>
      </c>
      <c r="D2135" s="19" t="s">
        <v>5649</v>
      </c>
      <c r="E2135" s="25" t="s">
        <v>4822</v>
      </c>
      <c r="F2135" s="1" t="e">
        <f t="shared" si="33"/>
        <v>#REF!</v>
      </c>
    </row>
    <row r="2136" spans="1:6" s="66" customFormat="1" x14ac:dyDescent="0.3">
      <c r="A2136" s="197"/>
      <c r="B2136" s="193"/>
      <c r="C2136" s="67" t="s">
        <v>7229</v>
      </c>
      <c r="D2136" s="71" t="s">
        <v>6042</v>
      </c>
      <c r="E2136" s="70" t="s">
        <v>4822</v>
      </c>
      <c r="F2136" s="66" t="e">
        <f t="shared" si="33"/>
        <v>#REF!</v>
      </c>
    </row>
    <row r="2137" spans="1:6" x14ac:dyDescent="0.3">
      <c r="A2137" s="197"/>
      <c r="B2137" s="193"/>
      <c r="C2137" s="21" t="s">
        <v>5650</v>
      </c>
      <c r="D2137" s="22" t="s">
        <v>5651</v>
      </c>
      <c r="E2137" s="26" t="s">
        <v>5092</v>
      </c>
      <c r="F2137" s="1" t="e">
        <f t="shared" si="33"/>
        <v>#REF!</v>
      </c>
    </row>
    <row r="2138" spans="1:6" x14ac:dyDescent="0.3">
      <c r="A2138" s="197"/>
      <c r="B2138" s="193"/>
      <c r="C2138" s="21" t="s">
        <v>5652</v>
      </c>
      <c r="D2138" s="22" t="s">
        <v>5653</v>
      </c>
      <c r="E2138" s="26" t="s">
        <v>3158</v>
      </c>
      <c r="F2138" s="1" t="e">
        <f t="shared" si="33"/>
        <v>#REF!</v>
      </c>
    </row>
    <row r="2139" spans="1:6" x14ac:dyDescent="0.3">
      <c r="A2139" s="197"/>
      <c r="B2139" s="193"/>
      <c r="C2139" s="21" t="s">
        <v>5654</v>
      </c>
      <c r="D2139" s="22" t="s">
        <v>5655</v>
      </c>
      <c r="E2139" s="26" t="s">
        <v>4893</v>
      </c>
      <c r="F2139" s="1" t="e">
        <f t="shared" si="33"/>
        <v>#REF!</v>
      </c>
    </row>
    <row r="2140" spans="1:6" x14ac:dyDescent="0.3">
      <c r="A2140" s="197"/>
      <c r="B2140" s="193"/>
      <c r="C2140" s="21" t="s">
        <v>5656</v>
      </c>
      <c r="D2140" s="22" t="s">
        <v>5657</v>
      </c>
      <c r="E2140" s="26" t="s">
        <v>54</v>
      </c>
      <c r="F2140" s="1" t="e">
        <f t="shared" si="33"/>
        <v>#REF!</v>
      </c>
    </row>
    <row r="2141" spans="1:6" x14ac:dyDescent="0.3">
      <c r="A2141" s="197"/>
      <c r="B2141" s="193"/>
      <c r="C2141" s="21" t="s">
        <v>5658</v>
      </c>
      <c r="D2141" s="22" t="s">
        <v>5659</v>
      </c>
      <c r="E2141" s="26" t="s">
        <v>54</v>
      </c>
      <c r="F2141" s="1" t="e">
        <f t="shared" si="33"/>
        <v>#REF!</v>
      </c>
    </row>
    <row r="2142" spans="1:6" x14ac:dyDescent="0.3">
      <c r="A2142" s="197"/>
      <c r="B2142" s="193"/>
      <c r="C2142" s="21" t="s">
        <v>5660</v>
      </c>
      <c r="D2142" s="22" t="s">
        <v>5661</v>
      </c>
      <c r="E2142" s="26" t="s">
        <v>54</v>
      </c>
      <c r="F2142" s="1" t="e">
        <f t="shared" si="33"/>
        <v>#REF!</v>
      </c>
    </row>
    <row r="2143" spans="1:6" x14ac:dyDescent="0.3">
      <c r="A2143" s="197"/>
      <c r="B2143" s="193"/>
      <c r="C2143" s="21" t="s">
        <v>5662</v>
      </c>
      <c r="D2143" s="22" t="s">
        <v>5663</v>
      </c>
      <c r="E2143" s="26" t="s">
        <v>54</v>
      </c>
      <c r="F2143" s="1" t="e">
        <f t="shared" si="33"/>
        <v>#REF!</v>
      </c>
    </row>
    <row r="2144" spans="1:6" x14ac:dyDescent="0.3">
      <c r="A2144" s="197"/>
      <c r="B2144" s="193"/>
      <c r="C2144" s="21" t="s">
        <v>5664</v>
      </c>
      <c r="D2144" s="22" t="s">
        <v>5665</v>
      </c>
      <c r="E2144" s="26" t="s">
        <v>54</v>
      </c>
      <c r="F2144" s="1" t="e">
        <f t="shared" si="33"/>
        <v>#REF!</v>
      </c>
    </row>
    <row r="2145" spans="1:648" x14ac:dyDescent="0.3">
      <c r="A2145" s="197"/>
      <c r="B2145" s="193"/>
      <c r="C2145" s="21" t="s">
        <v>5666</v>
      </c>
      <c r="D2145" s="22" t="s">
        <v>4404</v>
      </c>
      <c r="E2145" s="26" t="s">
        <v>54</v>
      </c>
      <c r="F2145" s="1" t="e">
        <f t="shared" si="33"/>
        <v>#REF!</v>
      </c>
    </row>
    <row r="2146" spans="1:648" x14ac:dyDescent="0.3">
      <c r="A2146" s="197"/>
      <c r="B2146" s="193"/>
      <c r="C2146" s="21" t="s">
        <v>5667</v>
      </c>
      <c r="D2146" s="22" t="s">
        <v>5668</v>
      </c>
      <c r="E2146" s="26" t="s">
        <v>54</v>
      </c>
      <c r="F2146" s="1" t="e">
        <f t="shared" si="33"/>
        <v>#REF!</v>
      </c>
    </row>
    <row r="2147" spans="1:648" x14ac:dyDescent="0.3">
      <c r="A2147" s="197"/>
      <c r="B2147" s="193"/>
      <c r="C2147" s="21" t="s">
        <v>5669</v>
      </c>
      <c r="D2147" s="22" t="s">
        <v>5670</v>
      </c>
      <c r="E2147" s="26" t="s">
        <v>54</v>
      </c>
      <c r="F2147" s="1" t="e">
        <f t="shared" si="33"/>
        <v>#REF!</v>
      </c>
    </row>
    <row r="2148" spans="1:648" x14ac:dyDescent="0.3">
      <c r="A2148" s="197"/>
      <c r="B2148" s="193"/>
      <c r="C2148" s="21" t="s">
        <v>5671</v>
      </c>
      <c r="D2148" s="22" t="s">
        <v>5672</v>
      </c>
      <c r="E2148" s="26" t="s">
        <v>54</v>
      </c>
      <c r="F2148" s="1" t="e">
        <f t="shared" si="33"/>
        <v>#REF!</v>
      </c>
    </row>
    <row r="2149" spans="1:648" x14ac:dyDescent="0.3">
      <c r="A2149" s="197"/>
      <c r="B2149" s="193"/>
      <c r="C2149" s="21" t="s">
        <v>5673</v>
      </c>
      <c r="D2149" s="22" t="s">
        <v>5674</v>
      </c>
      <c r="E2149" s="26" t="s">
        <v>54</v>
      </c>
      <c r="F2149" s="1" t="e">
        <f t="shared" si="33"/>
        <v>#REF!</v>
      </c>
    </row>
    <row r="2150" spans="1:648" x14ac:dyDescent="0.3">
      <c r="A2150" s="197"/>
      <c r="B2150" s="193"/>
      <c r="C2150" s="21" t="s">
        <v>5675</v>
      </c>
      <c r="D2150" s="22" t="s">
        <v>5676</v>
      </c>
      <c r="E2150" s="26" t="s">
        <v>54</v>
      </c>
      <c r="F2150" s="1" t="e">
        <f t="shared" si="33"/>
        <v>#REF!</v>
      </c>
    </row>
    <row r="2151" spans="1:648" x14ac:dyDescent="0.3">
      <c r="A2151" s="197"/>
      <c r="B2151" s="193"/>
      <c r="C2151" s="21" t="s">
        <v>5677</v>
      </c>
      <c r="D2151" s="22" t="s">
        <v>5672</v>
      </c>
      <c r="E2151" s="26" t="s">
        <v>54</v>
      </c>
      <c r="F2151" s="1" t="e">
        <f t="shared" si="33"/>
        <v>#REF!</v>
      </c>
    </row>
    <row r="2152" spans="1:648" x14ac:dyDescent="0.3">
      <c r="A2152" s="197"/>
      <c r="B2152" s="193"/>
      <c r="C2152" s="21" t="s">
        <v>5678</v>
      </c>
      <c r="D2152" s="22" t="s">
        <v>5672</v>
      </c>
      <c r="E2152" s="26" t="s">
        <v>54</v>
      </c>
      <c r="F2152" s="1" t="e">
        <f t="shared" si="33"/>
        <v>#REF!</v>
      </c>
    </row>
    <row r="2153" spans="1:648" x14ac:dyDescent="0.3">
      <c r="A2153" s="197"/>
      <c r="B2153" s="193"/>
      <c r="C2153" s="21" t="s">
        <v>5679</v>
      </c>
      <c r="D2153" s="22" t="s">
        <v>5672</v>
      </c>
      <c r="E2153" s="26" t="s">
        <v>54</v>
      </c>
      <c r="F2153" s="1" t="e">
        <f t="shared" si="33"/>
        <v>#REF!</v>
      </c>
    </row>
    <row r="2154" spans="1:648" x14ac:dyDescent="0.3">
      <c r="A2154" s="197"/>
      <c r="B2154" s="193"/>
      <c r="C2154" s="21" t="s">
        <v>5680</v>
      </c>
      <c r="D2154" s="22" t="s">
        <v>5672</v>
      </c>
      <c r="E2154" s="26" t="s">
        <v>54</v>
      </c>
      <c r="F2154" s="1" t="e">
        <f t="shared" si="33"/>
        <v>#REF!</v>
      </c>
    </row>
    <row r="2155" spans="1:648" x14ac:dyDescent="0.3">
      <c r="A2155" s="197"/>
      <c r="B2155" s="193"/>
      <c r="C2155" s="21" t="s">
        <v>5681</v>
      </c>
      <c r="D2155" s="22" t="s">
        <v>5672</v>
      </c>
      <c r="E2155" s="26" t="s">
        <v>54</v>
      </c>
      <c r="F2155" s="1" t="e">
        <f t="shared" si="33"/>
        <v>#REF!</v>
      </c>
    </row>
    <row r="2156" spans="1:648" x14ac:dyDescent="0.3">
      <c r="A2156" s="197"/>
      <c r="B2156" s="193" t="s">
        <v>4878</v>
      </c>
      <c r="C2156" s="21" t="s">
        <v>5682</v>
      </c>
      <c r="D2156" s="22" t="s">
        <v>4447</v>
      </c>
      <c r="E2156" s="26" t="s">
        <v>5092</v>
      </c>
      <c r="F2156" s="1" t="e">
        <f t="shared" si="33"/>
        <v>#REF!</v>
      </c>
    </row>
    <row r="2157" spans="1:648" x14ac:dyDescent="0.3">
      <c r="A2157" s="197"/>
      <c r="B2157" s="193"/>
      <c r="C2157" s="21" t="s">
        <v>5683</v>
      </c>
      <c r="D2157" s="22" t="s">
        <v>5684</v>
      </c>
      <c r="E2157" s="26" t="s">
        <v>5092</v>
      </c>
      <c r="F2157" s="1" t="e">
        <f t="shared" si="33"/>
        <v>#REF!</v>
      </c>
    </row>
    <row r="2158" spans="1:648" x14ac:dyDescent="0.3">
      <c r="A2158" s="197"/>
      <c r="B2158" s="193"/>
      <c r="C2158" s="21" t="s">
        <v>5685</v>
      </c>
      <c r="D2158" s="22" t="s">
        <v>772</v>
      </c>
      <c r="E2158" s="26" t="s">
        <v>3158</v>
      </c>
      <c r="F2158" s="1" t="e">
        <f t="shared" si="33"/>
        <v>#REF!</v>
      </c>
    </row>
    <row r="2159" spans="1:648" x14ac:dyDescent="0.3">
      <c r="A2159" s="197"/>
      <c r="B2159" s="193" t="s">
        <v>5686</v>
      </c>
      <c r="C2159" s="21" t="s">
        <v>5687</v>
      </c>
      <c r="D2159" s="22" t="s">
        <v>4931</v>
      </c>
      <c r="E2159" s="26" t="s">
        <v>2958</v>
      </c>
      <c r="F2159" s="1" t="e">
        <f t="shared" si="33"/>
        <v>#REF!</v>
      </c>
      <c r="XX2159" s="1">
        <v>1</v>
      </c>
    </row>
    <row r="2160" spans="1:648" x14ac:dyDescent="0.3">
      <c r="A2160" s="197"/>
      <c r="B2160" s="193"/>
      <c r="C2160" s="21" t="s">
        <v>5688</v>
      </c>
      <c r="D2160" s="22" t="s">
        <v>4933</v>
      </c>
      <c r="E2160" s="26" t="s">
        <v>2958</v>
      </c>
      <c r="F2160" s="1" t="e">
        <f t="shared" si="33"/>
        <v>#REF!</v>
      </c>
    </row>
    <row r="2161" spans="1:646" x14ac:dyDescent="0.3">
      <c r="A2161" s="197"/>
      <c r="B2161" s="193"/>
      <c r="C2161" s="21" t="s">
        <v>5689</v>
      </c>
      <c r="D2161" s="23" t="s">
        <v>4935</v>
      </c>
      <c r="E2161" s="26" t="s">
        <v>2958</v>
      </c>
      <c r="F2161" s="1" t="e">
        <f t="shared" si="33"/>
        <v>#REF!</v>
      </c>
    </row>
    <row r="2162" spans="1:646" x14ac:dyDescent="0.3">
      <c r="A2162" s="197"/>
      <c r="B2162" s="193"/>
      <c r="C2162" s="21" t="s">
        <v>5690</v>
      </c>
      <c r="D2162" s="23" t="s">
        <v>4937</v>
      </c>
      <c r="E2162" s="26" t="s">
        <v>2958</v>
      </c>
      <c r="F2162" s="1" t="e">
        <f t="shared" si="33"/>
        <v>#REF!</v>
      </c>
    </row>
    <row r="2163" spans="1:646" x14ac:dyDescent="0.3">
      <c r="A2163" s="197"/>
      <c r="B2163" s="193"/>
      <c r="C2163" s="21" t="s">
        <v>5691</v>
      </c>
      <c r="D2163" s="23" t="s">
        <v>5692</v>
      </c>
      <c r="E2163" s="26" t="s">
        <v>2958</v>
      </c>
      <c r="F2163" s="1" t="e">
        <f t="shared" si="33"/>
        <v>#REF!</v>
      </c>
    </row>
    <row r="2164" spans="1:646" x14ac:dyDescent="0.3">
      <c r="A2164" s="197"/>
      <c r="B2164" s="193"/>
      <c r="C2164" s="21" t="s">
        <v>5693</v>
      </c>
      <c r="D2164" s="22" t="s">
        <v>4680</v>
      </c>
      <c r="E2164" s="27" t="s">
        <v>1</v>
      </c>
      <c r="F2164" s="1" t="e">
        <f t="shared" si="33"/>
        <v>#REF!</v>
      </c>
      <c r="XS2164" s="1">
        <v>1</v>
      </c>
    </row>
    <row r="2165" spans="1:646" x14ac:dyDescent="0.3">
      <c r="A2165" s="197"/>
      <c r="B2165" s="193"/>
      <c r="C2165" s="21" t="s">
        <v>5694</v>
      </c>
      <c r="D2165" s="22" t="s">
        <v>4940</v>
      </c>
      <c r="E2165" s="27" t="s">
        <v>1</v>
      </c>
      <c r="F2165" s="1" t="e">
        <f t="shared" si="33"/>
        <v>#REF!</v>
      </c>
      <c r="XS2165" s="1">
        <v>1</v>
      </c>
      <c r="XT2165" s="1">
        <v>1</v>
      </c>
    </row>
    <row r="2166" spans="1:646" x14ac:dyDescent="0.3">
      <c r="A2166" s="197"/>
      <c r="B2166" s="193"/>
      <c r="C2166" s="21" t="s">
        <v>5695</v>
      </c>
      <c r="D2166" s="22" t="s">
        <v>4942</v>
      </c>
      <c r="E2166" s="27" t="s">
        <v>1</v>
      </c>
      <c r="F2166" s="1" t="e">
        <f t="shared" si="33"/>
        <v>#REF!</v>
      </c>
      <c r="XV2166" s="1">
        <v>1</v>
      </c>
    </row>
    <row r="2167" spans="1:646" x14ac:dyDescent="0.3">
      <c r="A2167" s="197"/>
      <c r="B2167" s="193"/>
      <c r="C2167" s="21" t="s">
        <v>5696</v>
      </c>
      <c r="D2167" s="22" t="s">
        <v>4944</v>
      </c>
      <c r="E2167" s="27" t="s">
        <v>1</v>
      </c>
      <c r="F2167" s="1" t="e">
        <f t="shared" si="33"/>
        <v>#REF!</v>
      </c>
      <c r="DX2167" s="1">
        <v>1</v>
      </c>
    </row>
    <row r="2168" spans="1:646" x14ac:dyDescent="0.3">
      <c r="A2168" s="197"/>
      <c r="B2168" s="193"/>
      <c r="C2168" s="21" t="s">
        <v>5697</v>
      </c>
      <c r="D2168" s="22" t="s">
        <v>5698</v>
      </c>
      <c r="E2168" s="27" t="s">
        <v>1</v>
      </c>
      <c r="F2168" s="1" t="e">
        <f t="shared" si="33"/>
        <v>#REF!</v>
      </c>
      <c r="XS2168" s="1">
        <v>1</v>
      </c>
    </row>
    <row r="2169" spans="1:646" x14ac:dyDescent="0.3">
      <c r="A2169" s="197"/>
      <c r="B2169" s="193"/>
      <c r="C2169" s="21" t="s">
        <v>5699</v>
      </c>
      <c r="D2169" s="22" t="s">
        <v>4430</v>
      </c>
      <c r="E2169" s="27" t="s">
        <v>1</v>
      </c>
      <c r="F2169" s="1" t="e">
        <f t="shared" si="33"/>
        <v>#REF!</v>
      </c>
      <c r="RS2169" s="1">
        <f>450/2400</f>
        <v>0.1875</v>
      </c>
    </row>
    <row r="2170" spans="1:646" x14ac:dyDescent="0.3">
      <c r="A2170" s="197"/>
      <c r="B2170" s="193"/>
      <c r="C2170" s="21" t="s">
        <v>5700</v>
      </c>
      <c r="D2170" s="22" t="s">
        <v>4432</v>
      </c>
      <c r="E2170" s="27" t="s">
        <v>1</v>
      </c>
      <c r="F2170" s="1" t="e">
        <f t="shared" si="33"/>
        <v>#REF!</v>
      </c>
      <c r="RS2170" s="1">
        <f>1245/2400</f>
        <v>0.51875000000000004</v>
      </c>
    </row>
    <row r="2171" spans="1:646" x14ac:dyDescent="0.3">
      <c r="A2171" s="197"/>
      <c r="B2171" s="193"/>
      <c r="C2171" s="21" t="s">
        <v>5701</v>
      </c>
      <c r="D2171" s="22" t="s">
        <v>4434</v>
      </c>
      <c r="E2171" s="27" t="s">
        <v>1</v>
      </c>
      <c r="F2171" s="1" t="e">
        <f t="shared" si="33"/>
        <v>#REF!</v>
      </c>
      <c r="RS2171" s="1">
        <f>2060/2400</f>
        <v>0.85833333333333328</v>
      </c>
    </row>
    <row r="2172" spans="1:646" x14ac:dyDescent="0.3">
      <c r="A2172" s="197"/>
      <c r="B2172" s="193"/>
      <c r="C2172" s="21" t="s">
        <v>5702</v>
      </c>
      <c r="D2172" s="22" t="s">
        <v>5703</v>
      </c>
      <c r="E2172" s="27" t="s">
        <v>1</v>
      </c>
      <c r="F2172" s="1" t="e">
        <f t="shared" si="33"/>
        <v>#REF!</v>
      </c>
      <c r="RS2172" s="1">
        <f>RS2170</f>
        <v>0.51875000000000004</v>
      </c>
    </row>
    <row r="2173" spans="1:646" x14ac:dyDescent="0.3">
      <c r="A2173" s="197"/>
      <c r="B2173" s="193"/>
      <c r="C2173" s="21" t="s">
        <v>5704</v>
      </c>
      <c r="D2173" s="22" t="s">
        <v>5705</v>
      </c>
      <c r="E2173" s="26" t="s">
        <v>4976</v>
      </c>
      <c r="F2173" s="1" t="e">
        <f t="shared" si="33"/>
        <v>#REF!</v>
      </c>
    </row>
    <row r="2174" spans="1:646" x14ac:dyDescent="0.3">
      <c r="A2174" s="197"/>
      <c r="B2174" s="193"/>
      <c r="C2174" s="21" t="s">
        <v>5706</v>
      </c>
      <c r="D2174" s="22" t="s">
        <v>772</v>
      </c>
      <c r="E2174" s="26" t="s">
        <v>3158</v>
      </c>
      <c r="F2174" s="1" t="e">
        <f t="shared" si="33"/>
        <v>#REF!</v>
      </c>
    </row>
    <row r="2175" spans="1:646" x14ac:dyDescent="0.3">
      <c r="A2175" s="197"/>
      <c r="B2175" s="193"/>
      <c r="C2175" s="21" t="s">
        <v>5707</v>
      </c>
      <c r="D2175" s="22" t="s">
        <v>5708</v>
      </c>
      <c r="E2175" s="26" t="s">
        <v>4893</v>
      </c>
      <c r="F2175" s="1" t="e">
        <f t="shared" si="33"/>
        <v>#REF!</v>
      </c>
    </row>
    <row r="2176" spans="1:646" x14ac:dyDescent="0.3">
      <c r="A2176" s="197"/>
      <c r="B2176" s="193"/>
      <c r="C2176" s="21" t="s">
        <v>5709</v>
      </c>
      <c r="D2176" s="22" t="s">
        <v>5710</v>
      </c>
      <c r="E2176" s="26" t="s">
        <v>2958</v>
      </c>
      <c r="F2176" s="1" t="e">
        <f t="shared" si="33"/>
        <v>#REF!</v>
      </c>
    </row>
    <row r="2177" spans="1:176" x14ac:dyDescent="0.3">
      <c r="A2177" s="197"/>
      <c r="B2177" s="193"/>
      <c r="C2177" s="21" t="s">
        <v>5711</v>
      </c>
      <c r="D2177" s="22" t="s">
        <v>5712</v>
      </c>
      <c r="E2177" s="26" t="s">
        <v>2958</v>
      </c>
      <c r="F2177" s="1" t="e">
        <f t="shared" si="33"/>
        <v>#REF!</v>
      </c>
    </row>
    <row r="2178" spans="1:176" x14ac:dyDescent="0.3">
      <c r="A2178" s="197"/>
      <c r="B2178" s="193"/>
      <c r="C2178" s="21" t="s">
        <v>5713</v>
      </c>
      <c r="D2178" s="22" t="s">
        <v>5672</v>
      </c>
      <c r="E2178" s="26" t="s">
        <v>3158</v>
      </c>
      <c r="F2178" s="1" t="e">
        <f t="shared" si="33"/>
        <v>#REF!</v>
      </c>
    </row>
    <row r="2179" spans="1:176" x14ac:dyDescent="0.3">
      <c r="A2179" s="197"/>
      <c r="B2179" s="193"/>
      <c r="C2179" s="21" t="s">
        <v>5714</v>
      </c>
      <c r="D2179" s="22" t="s">
        <v>5672</v>
      </c>
      <c r="E2179" s="26" t="s">
        <v>3158</v>
      </c>
      <c r="F2179" s="1" t="e">
        <f t="shared" si="33"/>
        <v>#REF!</v>
      </c>
    </row>
    <row r="2180" spans="1:176" x14ac:dyDescent="0.3">
      <c r="A2180" s="197"/>
      <c r="B2180" s="193"/>
      <c r="C2180" s="21" t="s">
        <v>5715</v>
      </c>
      <c r="D2180" s="22" t="s">
        <v>5672</v>
      </c>
      <c r="E2180" s="26" t="s">
        <v>3158</v>
      </c>
      <c r="F2180" s="1" t="e">
        <f t="shared" si="33"/>
        <v>#REF!</v>
      </c>
    </row>
    <row r="2181" spans="1:176" x14ac:dyDescent="0.3">
      <c r="A2181" s="197"/>
      <c r="B2181" s="193"/>
      <c r="C2181" s="21" t="s">
        <v>5716</v>
      </c>
      <c r="D2181" s="22" t="s">
        <v>5672</v>
      </c>
      <c r="E2181" s="26" t="s">
        <v>3158</v>
      </c>
      <c r="F2181" s="1" t="e">
        <f t="shared" ref="F2181:F2244" si="34">SUMPRODUCT(G$4:ZY$4, G2181:ZY2181)</f>
        <v>#REF!</v>
      </c>
    </row>
    <row r="2182" spans="1:176" x14ac:dyDescent="0.3">
      <c r="A2182" s="197"/>
      <c r="B2182" s="193"/>
      <c r="C2182" s="21" t="s">
        <v>5717</v>
      </c>
      <c r="D2182" s="22" t="s">
        <v>5672</v>
      </c>
      <c r="E2182" s="26" t="s">
        <v>3158</v>
      </c>
      <c r="F2182" s="1" t="e">
        <f t="shared" si="34"/>
        <v>#REF!</v>
      </c>
    </row>
    <row r="2183" spans="1:176" x14ac:dyDescent="0.3">
      <c r="A2183" s="197"/>
      <c r="B2183" s="193"/>
      <c r="C2183" s="21" t="s">
        <v>5718</v>
      </c>
      <c r="D2183" s="22" t="s">
        <v>5672</v>
      </c>
      <c r="E2183" s="26" t="s">
        <v>3158</v>
      </c>
      <c r="F2183" s="1" t="e">
        <f t="shared" si="34"/>
        <v>#REF!</v>
      </c>
    </row>
    <row r="2184" spans="1:176" x14ac:dyDescent="0.3">
      <c r="A2184" s="197"/>
      <c r="B2184" s="193"/>
      <c r="C2184" s="21" t="s">
        <v>5719</v>
      </c>
      <c r="D2184" s="22" t="s">
        <v>5672</v>
      </c>
      <c r="E2184" s="26" t="s">
        <v>3158</v>
      </c>
      <c r="F2184" s="1" t="e">
        <f t="shared" si="34"/>
        <v>#REF!</v>
      </c>
    </row>
    <row r="2185" spans="1:176" x14ac:dyDescent="0.3">
      <c r="A2185" s="197"/>
      <c r="B2185" s="193" t="s">
        <v>5720</v>
      </c>
      <c r="C2185" s="21" t="s">
        <v>5721</v>
      </c>
      <c r="D2185" s="22" t="s">
        <v>5722</v>
      </c>
      <c r="E2185" s="26" t="s">
        <v>54</v>
      </c>
      <c r="F2185" s="1" t="e">
        <f t="shared" si="34"/>
        <v>#REF!</v>
      </c>
    </row>
    <row r="2186" spans="1:176" x14ac:dyDescent="0.3">
      <c r="A2186" s="197"/>
      <c r="B2186" s="193"/>
      <c r="C2186" s="21" t="s">
        <v>5723</v>
      </c>
      <c r="D2186" s="22" t="s">
        <v>5724</v>
      </c>
      <c r="E2186" s="26" t="s">
        <v>54</v>
      </c>
      <c r="F2186" s="1" t="e">
        <f t="shared" si="34"/>
        <v>#REF!</v>
      </c>
    </row>
    <row r="2187" spans="1:176" x14ac:dyDescent="0.3">
      <c r="A2187" s="197"/>
      <c r="B2187" s="193"/>
      <c r="C2187" s="21" t="s">
        <v>5725</v>
      </c>
      <c r="D2187" s="22" t="s">
        <v>5726</v>
      </c>
      <c r="E2187" s="26" t="s">
        <v>54</v>
      </c>
      <c r="F2187" s="1" t="e">
        <f t="shared" si="34"/>
        <v>#REF!</v>
      </c>
    </row>
    <row r="2188" spans="1:176" x14ac:dyDescent="0.3">
      <c r="A2188" s="197"/>
      <c r="B2188" s="193"/>
      <c r="C2188" s="21" t="s">
        <v>5727</v>
      </c>
      <c r="D2188" s="22" t="s">
        <v>5728</v>
      </c>
      <c r="E2188" s="26" t="s">
        <v>3158</v>
      </c>
      <c r="F2188" s="1" t="e">
        <f t="shared" si="34"/>
        <v>#REF!</v>
      </c>
    </row>
    <row r="2189" spans="1:176" x14ac:dyDescent="0.3">
      <c r="A2189" s="197"/>
      <c r="B2189" s="193"/>
      <c r="C2189" s="21" t="s">
        <v>5729</v>
      </c>
      <c r="D2189" s="22" t="s">
        <v>5730</v>
      </c>
      <c r="E2189" s="26" t="s">
        <v>5731</v>
      </c>
      <c r="F2189" s="1" t="e">
        <f t="shared" si="34"/>
        <v>#REF!</v>
      </c>
    </row>
    <row r="2190" spans="1:176" x14ac:dyDescent="0.3">
      <c r="A2190" s="197"/>
      <c r="B2190" s="193"/>
      <c r="C2190" s="21" t="s">
        <v>5732</v>
      </c>
      <c r="D2190" s="22" t="s">
        <v>5733</v>
      </c>
      <c r="E2190" s="26" t="s">
        <v>3158</v>
      </c>
      <c r="F2190" s="1" t="e">
        <f t="shared" si="34"/>
        <v>#REF!</v>
      </c>
    </row>
    <row r="2191" spans="1:176" x14ac:dyDescent="0.3">
      <c r="A2191" s="199" t="s">
        <v>5734</v>
      </c>
      <c r="B2191" s="201" t="s">
        <v>5735</v>
      </c>
      <c r="C2191" s="21" t="s">
        <v>5736</v>
      </c>
      <c r="D2191" s="22" t="s">
        <v>5737</v>
      </c>
      <c r="E2191" s="26" t="s">
        <v>188</v>
      </c>
      <c r="F2191" s="1" t="e">
        <f t="shared" si="34"/>
        <v>#REF!</v>
      </c>
      <c r="FM2191" s="1">
        <v>1</v>
      </c>
    </row>
    <row r="2192" spans="1:176" x14ac:dyDescent="0.3">
      <c r="A2192" s="200"/>
      <c r="B2192" s="201"/>
      <c r="C2192" s="21" t="s">
        <v>5738</v>
      </c>
      <c r="D2192" s="22" t="s">
        <v>5739</v>
      </c>
      <c r="E2192" s="26" t="s">
        <v>188</v>
      </c>
      <c r="F2192" s="1" t="e">
        <f t="shared" si="34"/>
        <v>#REF!</v>
      </c>
      <c r="FT2192" s="1">
        <v>1</v>
      </c>
    </row>
    <row r="2193" spans="1:185" x14ac:dyDescent="0.3">
      <c r="A2193" s="200"/>
      <c r="B2193" s="201"/>
      <c r="C2193" s="21" t="s">
        <v>5740</v>
      </c>
      <c r="D2193" s="22" t="s">
        <v>5741</v>
      </c>
      <c r="E2193" s="26" t="s">
        <v>188</v>
      </c>
      <c r="F2193" s="1" t="e">
        <f t="shared" si="34"/>
        <v>#REF!</v>
      </c>
      <c r="GC2193" s="1">
        <v>1</v>
      </c>
    </row>
    <row r="2194" spans="1:185" x14ac:dyDescent="0.3">
      <c r="A2194" s="195"/>
      <c r="B2194" s="202"/>
      <c r="C2194" s="21" t="s">
        <v>5742</v>
      </c>
      <c r="D2194" s="22" t="s">
        <v>5743</v>
      </c>
      <c r="E2194" s="26" t="s">
        <v>954</v>
      </c>
      <c r="F2194" s="1" t="e">
        <f t="shared" si="34"/>
        <v>#REF!</v>
      </c>
    </row>
    <row r="2195" spans="1:185" x14ac:dyDescent="0.3">
      <c r="A2195" s="195"/>
      <c r="B2195" s="202"/>
      <c r="C2195" s="21" t="s">
        <v>5744</v>
      </c>
      <c r="D2195" s="22" t="s">
        <v>5745</v>
      </c>
      <c r="E2195" s="26" t="s">
        <v>954</v>
      </c>
      <c r="F2195" s="1" t="e">
        <f t="shared" si="34"/>
        <v>#REF!</v>
      </c>
    </row>
    <row r="2196" spans="1:185" x14ac:dyDescent="0.3">
      <c r="A2196" s="195"/>
      <c r="B2196" s="202"/>
      <c r="C2196" s="21" t="s">
        <v>5746</v>
      </c>
      <c r="D2196" s="22" t="s">
        <v>5747</v>
      </c>
      <c r="E2196" s="26" t="s">
        <v>954</v>
      </c>
      <c r="F2196" s="1" t="e">
        <f t="shared" si="34"/>
        <v>#REF!</v>
      </c>
    </row>
    <row r="2197" spans="1:185" x14ac:dyDescent="0.3">
      <c r="A2197" s="200"/>
      <c r="B2197" s="201"/>
      <c r="C2197" s="21" t="s">
        <v>5748</v>
      </c>
      <c r="D2197" s="22" t="s">
        <v>5749</v>
      </c>
      <c r="E2197" s="26" t="s">
        <v>54</v>
      </c>
      <c r="F2197" s="1" t="e">
        <f t="shared" si="34"/>
        <v>#REF!</v>
      </c>
    </row>
    <row r="2198" spans="1:185" x14ac:dyDescent="0.3">
      <c r="A2198" s="195"/>
      <c r="B2198" s="202"/>
      <c r="C2198" s="21" t="s">
        <v>5750</v>
      </c>
      <c r="D2198" s="22" t="s">
        <v>5743</v>
      </c>
      <c r="E2198" s="26" t="s">
        <v>954</v>
      </c>
      <c r="F2198" s="1" t="e">
        <f t="shared" si="34"/>
        <v>#REF!</v>
      </c>
    </row>
    <row r="2199" spans="1:185" x14ac:dyDescent="0.3">
      <c r="A2199" s="195"/>
      <c r="B2199" s="202"/>
      <c r="C2199" s="21" t="s">
        <v>5751</v>
      </c>
      <c r="D2199" s="22" t="s">
        <v>5745</v>
      </c>
      <c r="E2199" s="26" t="s">
        <v>954</v>
      </c>
      <c r="F2199" s="1" t="e">
        <f t="shared" si="34"/>
        <v>#REF!</v>
      </c>
    </row>
    <row r="2200" spans="1:185" x14ac:dyDescent="0.3">
      <c r="A2200" s="195"/>
      <c r="B2200" s="202"/>
      <c r="C2200" s="21" t="s">
        <v>5752</v>
      </c>
      <c r="D2200" s="22" t="s">
        <v>5747</v>
      </c>
      <c r="E2200" s="26" t="s">
        <v>954</v>
      </c>
      <c r="F2200" s="1" t="e">
        <f t="shared" si="34"/>
        <v>#REF!</v>
      </c>
    </row>
    <row r="2201" spans="1:185" x14ac:dyDescent="0.3">
      <c r="A2201" s="195"/>
      <c r="B2201" s="202"/>
      <c r="C2201" s="21" t="s">
        <v>5753</v>
      </c>
      <c r="D2201" s="22" t="s">
        <v>5743</v>
      </c>
      <c r="E2201" s="26" t="s">
        <v>954</v>
      </c>
      <c r="F2201" s="1" t="e">
        <f t="shared" si="34"/>
        <v>#REF!</v>
      </c>
    </row>
    <row r="2202" spans="1:185" x14ac:dyDescent="0.3">
      <c r="A2202" s="195"/>
      <c r="B2202" s="202"/>
      <c r="C2202" s="21" t="s">
        <v>5754</v>
      </c>
      <c r="D2202" s="22" t="s">
        <v>5745</v>
      </c>
      <c r="E2202" s="26" t="s">
        <v>954</v>
      </c>
      <c r="F2202" s="1" t="e">
        <f t="shared" si="34"/>
        <v>#REF!</v>
      </c>
    </row>
    <row r="2203" spans="1:185" x14ac:dyDescent="0.3">
      <c r="A2203" s="195"/>
      <c r="B2203" s="202"/>
      <c r="C2203" s="21" t="s">
        <v>5755</v>
      </c>
      <c r="D2203" s="22" t="s">
        <v>5747</v>
      </c>
      <c r="E2203" s="26" t="s">
        <v>954</v>
      </c>
      <c r="F2203" s="1" t="e">
        <f t="shared" si="34"/>
        <v>#REF!</v>
      </c>
    </row>
    <row r="2204" spans="1:185" x14ac:dyDescent="0.3">
      <c r="A2204" s="200"/>
      <c r="B2204" s="193" t="s">
        <v>185</v>
      </c>
      <c r="C2204" s="21" t="s">
        <v>5756</v>
      </c>
      <c r="D2204" s="22" t="s">
        <v>186</v>
      </c>
      <c r="E2204" s="26" t="s">
        <v>188</v>
      </c>
      <c r="F2204" s="1" t="e">
        <f t="shared" si="34"/>
        <v>#REF!</v>
      </c>
      <c r="FN2204" s="1">
        <v>1</v>
      </c>
    </row>
    <row r="2205" spans="1:185" x14ac:dyDescent="0.3">
      <c r="A2205" s="200"/>
      <c r="B2205" s="193"/>
      <c r="C2205" s="21" t="s">
        <v>5757</v>
      </c>
      <c r="D2205" s="22" t="s">
        <v>229</v>
      </c>
      <c r="E2205" s="26" t="s">
        <v>188</v>
      </c>
      <c r="F2205" s="1" t="e">
        <f t="shared" si="34"/>
        <v>#REF!</v>
      </c>
      <c r="FZ2205" s="1">
        <v>1</v>
      </c>
    </row>
    <row r="2206" spans="1:185" x14ac:dyDescent="0.3">
      <c r="A2206" s="200"/>
      <c r="B2206" s="193"/>
      <c r="C2206" s="21" t="s">
        <v>5758</v>
      </c>
      <c r="D2206" s="22" t="s">
        <v>5759</v>
      </c>
      <c r="E2206" s="26" t="s">
        <v>188</v>
      </c>
      <c r="F2206" s="1" t="e">
        <f t="shared" si="34"/>
        <v>#REF!</v>
      </c>
      <c r="FX2206" s="1">
        <v>1</v>
      </c>
    </row>
    <row r="2207" spans="1:185" x14ac:dyDescent="0.3">
      <c r="A2207" s="200"/>
      <c r="B2207" s="193"/>
      <c r="C2207" s="21" t="s">
        <v>5760</v>
      </c>
      <c r="D2207" s="22" t="s">
        <v>226</v>
      </c>
      <c r="E2207" s="26" t="s">
        <v>188</v>
      </c>
      <c r="F2207" s="1" t="e">
        <f t="shared" si="34"/>
        <v>#REF!</v>
      </c>
      <c r="FY2207" s="1">
        <v>1</v>
      </c>
    </row>
    <row r="2208" spans="1:185" x14ac:dyDescent="0.3">
      <c r="A2208" s="200"/>
      <c r="B2208" s="193"/>
      <c r="C2208" s="21" t="s">
        <v>5761</v>
      </c>
      <c r="D2208" s="22" t="s">
        <v>217</v>
      </c>
      <c r="E2208" s="26" t="s">
        <v>188</v>
      </c>
      <c r="F2208" s="1" t="e">
        <f t="shared" si="34"/>
        <v>#REF!</v>
      </c>
      <c r="FV2208" s="1">
        <v>1</v>
      </c>
    </row>
    <row r="2209" spans="1:260" x14ac:dyDescent="0.3">
      <c r="A2209" s="200"/>
      <c r="B2209" s="193"/>
      <c r="C2209" s="21" t="s">
        <v>5762</v>
      </c>
      <c r="D2209" s="22" t="s">
        <v>5763</v>
      </c>
      <c r="E2209" s="26" t="s">
        <v>188</v>
      </c>
      <c r="F2209" s="1" t="e">
        <f t="shared" si="34"/>
        <v>#REF!</v>
      </c>
      <c r="FN2209" s="1">
        <v>1</v>
      </c>
    </row>
    <row r="2210" spans="1:260" x14ac:dyDescent="0.3">
      <c r="A2210" s="200"/>
      <c r="B2210" s="193"/>
      <c r="C2210" s="21" t="s">
        <v>5764</v>
      </c>
      <c r="D2210" s="22" t="s">
        <v>772</v>
      </c>
      <c r="E2210" s="26" t="s">
        <v>188</v>
      </c>
      <c r="F2210" s="1" t="e">
        <f t="shared" si="34"/>
        <v>#REF!</v>
      </c>
      <c r="FX2210" s="1">
        <v>1</v>
      </c>
    </row>
    <row r="2211" spans="1:260" x14ac:dyDescent="0.3">
      <c r="A2211" s="200"/>
      <c r="B2211" s="193"/>
      <c r="C2211" s="21" t="s">
        <v>5765</v>
      </c>
      <c r="D2211" s="22" t="s">
        <v>5766</v>
      </c>
      <c r="E2211" s="26" t="s">
        <v>188</v>
      </c>
      <c r="F2211" s="1" t="e">
        <f t="shared" si="34"/>
        <v>#REF!</v>
      </c>
      <c r="GB2211" s="1">
        <v>1</v>
      </c>
    </row>
    <row r="2212" spans="1:260" x14ac:dyDescent="0.3">
      <c r="A2212" s="200"/>
      <c r="B2212" s="193" t="s">
        <v>5767</v>
      </c>
      <c r="C2212" s="21" t="s">
        <v>5768</v>
      </c>
      <c r="D2212" s="22" t="s">
        <v>5769</v>
      </c>
      <c r="E2212" s="26" t="s">
        <v>5770</v>
      </c>
      <c r="F2212" s="1" t="e">
        <f t="shared" si="34"/>
        <v>#REF!</v>
      </c>
      <c r="IZ2212" s="1">
        <v>1</v>
      </c>
    </row>
    <row r="2213" spans="1:260" x14ac:dyDescent="0.3">
      <c r="A2213" s="200"/>
      <c r="B2213" s="193"/>
      <c r="C2213" s="21" t="s">
        <v>5771</v>
      </c>
      <c r="D2213" s="22" t="s">
        <v>401</v>
      </c>
      <c r="E2213" s="26" t="s">
        <v>5770</v>
      </c>
      <c r="F2213" s="1" t="e">
        <f t="shared" si="34"/>
        <v>#REF!</v>
      </c>
    </row>
    <row r="2214" spans="1:260" x14ac:dyDescent="0.3">
      <c r="A2214" s="200"/>
      <c r="B2214" s="193"/>
      <c r="C2214" s="21" t="s">
        <v>5772</v>
      </c>
      <c r="D2214" s="22" t="s">
        <v>5773</v>
      </c>
      <c r="E2214" s="26" t="s">
        <v>2958</v>
      </c>
      <c r="F2214" s="1" t="e">
        <f t="shared" si="34"/>
        <v>#REF!</v>
      </c>
      <c r="HH2214" s="1">
        <v>1</v>
      </c>
    </row>
    <row r="2215" spans="1:260" x14ac:dyDescent="0.3">
      <c r="A2215" s="200"/>
      <c r="B2215" s="193"/>
      <c r="C2215" s="21" t="s">
        <v>5774</v>
      </c>
      <c r="D2215" s="22" t="s">
        <v>5775</v>
      </c>
      <c r="E2215" s="26" t="s">
        <v>4976</v>
      </c>
      <c r="F2215" s="1" t="e">
        <f t="shared" si="34"/>
        <v>#REF!</v>
      </c>
    </row>
    <row r="2216" spans="1:260" x14ac:dyDescent="0.3">
      <c r="A2216" s="200"/>
      <c r="B2216" s="193"/>
      <c r="C2216" s="21" t="s">
        <v>5776</v>
      </c>
      <c r="D2216" s="22" t="s">
        <v>772</v>
      </c>
      <c r="E2216" s="26" t="s">
        <v>2958</v>
      </c>
      <c r="F2216" s="1" t="e">
        <f t="shared" si="34"/>
        <v>#REF!</v>
      </c>
    </row>
    <row r="2217" spans="1:260" x14ac:dyDescent="0.3">
      <c r="A2217" s="200"/>
      <c r="B2217" s="193"/>
      <c r="C2217" s="21" t="s">
        <v>5777</v>
      </c>
      <c r="D2217" s="22" t="s">
        <v>5769</v>
      </c>
      <c r="E2217" s="26" t="s">
        <v>5770</v>
      </c>
      <c r="F2217" s="1" t="e">
        <f t="shared" si="34"/>
        <v>#REF!</v>
      </c>
      <c r="IZ2217" s="1">
        <v>1</v>
      </c>
    </row>
    <row r="2218" spans="1:260" x14ac:dyDescent="0.3">
      <c r="A2218" s="200"/>
      <c r="B2218" s="193"/>
      <c r="C2218" s="21" t="s">
        <v>5778</v>
      </c>
      <c r="D2218" s="22" t="s">
        <v>401</v>
      </c>
      <c r="E2218" s="26" t="s">
        <v>5770</v>
      </c>
      <c r="F2218" s="1" t="e">
        <f t="shared" si="34"/>
        <v>#REF!</v>
      </c>
    </row>
    <row r="2219" spans="1:260" x14ac:dyDescent="0.3">
      <c r="A2219" s="200"/>
      <c r="B2219" s="193"/>
      <c r="C2219" s="21" t="s">
        <v>5779</v>
      </c>
      <c r="D2219" s="22" t="s">
        <v>5773</v>
      </c>
      <c r="E2219" s="26" t="s">
        <v>2958</v>
      </c>
      <c r="F2219" s="1" t="e">
        <f t="shared" si="34"/>
        <v>#REF!</v>
      </c>
      <c r="HL2219" s="1">
        <v>1</v>
      </c>
    </row>
    <row r="2220" spans="1:260" x14ac:dyDescent="0.3">
      <c r="A2220" s="200"/>
      <c r="B2220" s="193"/>
      <c r="C2220" s="21" t="s">
        <v>5780</v>
      </c>
      <c r="D2220" s="22" t="s">
        <v>5775</v>
      </c>
      <c r="E2220" s="26" t="s">
        <v>4976</v>
      </c>
      <c r="F2220" s="1" t="e">
        <f t="shared" si="34"/>
        <v>#REF!</v>
      </c>
    </row>
    <row r="2221" spans="1:260" x14ac:dyDescent="0.3">
      <c r="A2221" s="200"/>
      <c r="B2221" s="193"/>
      <c r="C2221" s="21" t="s">
        <v>5781</v>
      </c>
      <c r="D2221" s="22" t="s">
        <v>772</v>
      </c>
      <c r="E2221" s="26" t="s">
        <v>2958</v>
      </c>
      <c r="F2221" s="1" t="e">
        <f t="shared" si="34"/>
        <v>#REF!</v>
      </c>
    </row>
    <row r="2222" spans="1:260" x14ac:dyDescent="0.3">
      <c r="A2222" s="200"/>
      <c r="B2222" s="193"/>
      <c r="C2222" s="21" t="s">
        <v>5782</v>
      </c>
      <c r="D2222" s="22" t="s">
        <v>5769</v>
      </c>
      <c r="E2222" s="26" t="s">
        <v>5770</v>
      </c>
      <c r="F2222" s="1" t="e">
        <f t="shared" si="34"/>
        <v>#REF!</v>
      </c>
      <c r="IU2222" s="1">
        <v>1</v>
      </c>
    </row>
    <row r="2223" spans="1:260" x14ac:dyDescent="0.3">
      <c r="A2223" s="200"/>
      <c r="B2223" s="193"/>
      <c r="C2223" s="21" t="s">
        <v>5783</v>
      </c>
      <c r="D2223" s="22" t="s">
        <v>401</v>
      </c>
      <c r="E2223" s="26" t="s">
        <v>5770</v>
      </c>
      <c r="F2223" s="1" t="e">
        <f t="shared" si="34"/>
        <v>#REF!</v>
      </c>
    </row>
    <row r="2224" spans="1:260" x14ac:dyDescent="0.3">
      <c r="A2224" s="200"/>
      <c r="B2224" s="193"/>
      <c r="C2224" s="21" t="s">
        <v>5784</v>
      </c>
      <c r="D2224" s="22" t="s">
        <v>5773</v>
      </c>
      <c r="E2224" s="26" t="s">
        <v>2958</v>
      </c>
      <c r="F2224" s="1" t="e">
        <f t="shared" si="34"/>
        <v>#REF!</v>
      </c>
      <c r="HK2224" s="1">
        <v>1</v>
      </c>
    </row>
    <row r="2225" spans="1:258" x14ac:dyDescent="0.3">
      <c r="A2225" s="200"/>
      <c r="B2225" s="193"/>
      <c r="C2225" s="21" t="s">
        <v>5785</v>
      </c>
      <c r="D2225" s="22" t="s">
        <v>5786</v>
      </c>
      <c r="E2225" s="26" t="s">
        <v>4976</v>
      </c>
      <c r="F2225" s="1" t="e">
        <f t="shared" si="34"/>
        <v>#REF!</v>
      </c>
    </row>
    <row r="2226" spans="1:258" x14ac:dyDescent="0.3">
      <c r="A2226" s="200"/>
      <c r="B2226" s="193"/>
      <c r="C2226" s="21" t="s">
        <v>5787</v>
      </c>
      <c r="D2226" s="22" t="s">
        <v>772</v>
      </c>
      <c r="E2226" s="26" t="s">
        <v>2958</v>
      </c>
      <c r="F2226" s="1" t="e">
        <f t="shared" si="34"/>
        <v>#REF!</v>
      </c>
    </row>
    <row r="2227" spans="1:258" x14ac:dyDescent="0.3">
      <c r="A2227" s="200"/>
      <c r="B2227" s="193"/>
      <c r="C2227" s="21" t="s">
        <v>5788</v>
      </c>
      <c r="D2227" s="22" t="s">
        <v>5769</v>
      </c>
      <c r="E2227" s="26" t="s">
        <v>5770</v>
      </c>
      <c r="F2227" s="1" t="e">
        <f t="shared" si="34"/>
        <v>#REF!</v>
      </c>
      <c r="IQ2227" s="1">
        <v>1</v>
      </c>
    </row>
    <row r="2228" spans="1:258" x14ac:dyDescent="0.3">
      <c r="A2228" s="200"/>
      <c r="B2228" s="193"/>
      <c r="C2228" s="21" t="s">
        <v>5789</v>
      </c>
      <c r="D2228" s="22" t="s">
        <v>401</v>
      </c>
      <c r="E2228" s="26" t="s">
        <v>5770</v>
      </c>
      <c r="F2228" s="1" t="e">
        <f t="shared" si="34"/>
        <v>#REF!</v>
      </c>
    </row>
    <row r="2229" spans="1:258" x14ac:dyDescent="0.3">
      <c r="A2229" s="200"/>
      <c r="B2229" s="193"/>
      <c r="C2229" s="21" t="s">
        <v>5790</v>
      </c>
      <c r="D2229" s="22" t="s">
        <v>5773</v>
      </c>
      <c r="E2229" s="26" t="s">
        <v>2958</v>
      </c>
      <c r="F2229" s="1" t="e">
        <f t="shared" si="34"/>
        <v>#REF!</v>
      </c>
      <c r="HG2229" s="1">
        <v>1</v>
      </c>
    </row>
    <row r="2230" spans="1:258" x14ac:dyDescent="0.3">
      <c r="A2230" s="200"/>
      <c r="B2230" s="193"/>
      <c r="C2230" s="21" t="s">
        <v>5791</v>
      </c>
      <c r="D2230" s="22" t="s">
        <v>5775</v>
      </c>
      <c r="E2230" s="26" t="s">
        <v>4976</v>
      </c>
      <c r="F2230" s="1" t="e">
        <f t="shared" si="34"/>
        <v>#REF!</v>
      </c>
    </row>
    <row r="2231" spans="1:258" x14ac:dyDescent="0.3">
      <c r="A2231" s="200"/>
      <c r="B2231" s="193"/>
      <c r="C2231" s="21" t="s">
        <v>5792</v>
      </c>
      <c r="D2231" s="22" t="s">
        <v>772</v>
      </c>
      <c r="E2231" s="26" t="s">
        <v>2958</v>
      </c>
      <c r="F2231" s="1" t="e">
        <f t="shared" si="34"/>
        <v>#REF!</v>
      </c>
    </row>
    <row r="2232" spans="1:258" x14ac:dyDescent="0.3">
      <c r="A2232" s="200"/>
      <c r="B2232" s="193"/>
      <c r="C2232" s="21" t="s">
        <v>5793</v>
      </c>
      <c r="D2232" s="22" t="s">
        <v>5769</v>
      </c>
      <c r="E2232" s="26" t="s">
        <v>5770</v>
      </c>
      <c r="F2232" s="1" t="e">
        <f t="shared" si="34"/>
        <v>#REF!</v>
      </c>
      <c r="IX2232" s="1">
        <v>1</v>
      </c>
    </row>
    <row r="2233" spans="1:258" x14ac:dyDescent="0.3">
      <c r="A2233" s="200"/>
      <c r="B2233" s="193"/>
      <c r="C2233" s="21" t="s">
        <v>5794</v>
      </c>
      <c r="D2233" s="22" t="s">
        <v>401</v>
      </c>
      <c r="E2233" s="26" t="s">
        <v>5770</v>
      </c>
      <c r="F2233" s="1" t="e">
        <f t="shared" si="34"/>
        <v>#REF!</v>
      </c>
    </row>
    <row r="2234" spans="1:258" x14ac:dyDescent="0.3">
      <c r="A2234" s="200"/>
      <c r="B2234" s="193"/>
      <c r="C2234" s="21" t="s">
        <v>5795</v>
      </c>
      <c r="D2234" s="22" t="s">
        <v>5773</v>
      </c>
      <c r="E2234" s="26" t="s">
        <v>2958</v>
      </c>
      <c r="F2234" s="1" t="e">
        <f t="shared" si="34"/>
        <v>#REF!</v>
      </c>
      <c r="HK2234" s="1">
        <v>1</v>
      </c>
    </row>
    <row r="2235" spans="1:258" x14ac:dyDescent="0.3">
      <c r="A2235" s="200"/>
      <c r="B2235" s="193"/>
      <c r="C2235" s="21" t="s">
        <v>5796</v>
      </c>
      <c r="D2235" s="22" t="s">
        <v>5775</v>
      </c>
      <c r="E2235" s="26" t="s">
        <v>4976</v>
      </c>
      <c r="F2235" s="1" t="e">
        <f t="shared" si="34"/>
        <v>#REF!</v>
      </c>
    </row>
    <row r="2236" spans="1:258" x14ac:dyDescent="0.3">
      <c r="A2236" s="200"/>
      <c r="B2236" s="193"/>
      <c r="C2236" s="21" t="s">
        <v>5797</v>
      </c>
      <c r="D2236" s="22" t="s">
        <v>772</v>
      </c>
      <c r="E2236" s="26" t="s">
        <v>2958</v>
      </c>
      <c r="F2236" s="1" t="e">
        <f t="shared" si="34"/>
        <v>#REF!</v>
      </c>
    </row>
    <row r="2237" spans="1:258" x14ac:dyDescent="0.3">
      <c r="A2237" s="200"/>
      <c r="B2237" s="193"/>
      <c r="C2237" s="21" t="s">
        <v>5798</v>
      </c>
      <c r="D2237" s="22" t="s">
        <v>5799</v>
      </c>
      <c r="E2237" s="26" t="s">
        <v>5731</v>
      </c>
      <c r="F2237" s="1" t="e">
        <f t="shared" si="34"/>
        <v>#REF!</v>
      </c>
      <c r="IM2237" s="1">
        <v>90</v>
      </c>
    </row>
    <row r="2238" spans="1:258" x14ac:dyDescent="0.3">
      <c r="A2238" s="200"/>
      <c r="B2238" s="193"/>
      <c r="C2238" s="21" t="s">
        <v>5800</v>
      </c>
      <c r="D2238" s="22" t="s">
        <v>5801</v>
      </c>
      <c r="E2238" s="26" t="s">
        <v>5731</v>
      </c>
      <c r="F2238" s="1" t="e">
        <f t="shared" si="34"/>
        <v>#REF!</v>
      </c>
      <c r="HT2238" s="1">
        <v>90</v>
      </c>
    </row>
    <row r="2239" spans="1:258" x14ac:dyDescent="0.3">
      <c r="A2239" s="200"/>
      <c r="B2239" s="193"/>
      <c r="C2239" s="21" t="s">
        <v>5802</v>
      </c>
      <c r="D2239" s="22" t="s">
        <v>5803</v>
      </c>
      <c r="E2239" s="26" t="s">
        <v>5731</v>
      </c>
      <c r="F2239" s="1" t="e">
        <f t="shared" si="34"/>
        <v>#REF!</v>
      </c>
      <c r="HP2239" s="1">
        <v>90</v>
      </c>
    </row>
    <row r="2240" spans="1:258" x14ac:dyDescent="0.3">
      <c r="A2240" s="200"/>
      <c r="B2240" s="193"/>
      <c r="C2240" s="21" t="s">
        <v>5804</v>
      </c>
      <c r="D2240" s="22" t="s">
        <v>5805</v>
      </c>
      <c r="E2240" s="26" t="s">
        <v>5731</v>
      </c>
      <c r="F2240" s="1" t="e">
        <f t="shared" si="34"/>
        <v>#REF!</v>
      </c>
    </row>
    <row r="2241" spans="1:6" x14ac:dyDescent="0.3">
      <c r="A2241" s="200"/>
      <c r="B2241" s="193"/>
      <c r="C2241" s="21" t="s">
        <v>5806</v>
      </c>
      <c r="D2241" s="22" t="s">
        <v>5807</v>
      </c>
      <c r="E2241" s="26" t="s">
        <v>2958</v>
      </c>
      <c r="F2241" s="1" t="e">
        <f t="shared" si="34"/>
        <v>#REF!</v>
      </c>
    </row>
    <row r="2242" spans="1:6" x14ac:dyDescent="0.3">
      <c r="A2242" s="200"/>
      <c r="B2242" s="193"/>
      <c r="C2242" s="21" t="s">
        <v>5808</v>
      </c>
      <c r="D2242" s="22" t="s">
        <v>5809</v>
      </c>
      <c r="E2242" s="26" t="s">
        <v>2958</v>
      </c>
      <c r="F2242" s="1" t="e">
        <f t="shared" si="34"/>
        <v>#REF!</v>
      </c>
    </row>
    <row r="2243" spans="1:6" x14ac:dyDescent="0.3">
      <c r="A2243" s="200"/>
      <c r="B2243" s="193"/>
      <c r="C2243" s="21" t="s">
        <v>5810</v>
      </c>
      <c r="D2243" s="22" t="s">
        <v>5811</v>
      </c>
      <c r="E2243" s="26" t="s">
        <v>2958</v>
      </c>
      <c r="F2243" s="1" t="e">
        <f t="shared" si="34"/>
        <v>#REF!</v>
      </c>
    </row>
    <row r="2244" spans="1:6" x14ac:dyDescent="0.3">
      <c r="A2244" s="200"/>
      <c r="B2244" s="193"/>
      <c r="C2244" s="21" t="s">
        <v>5812</v>
      </c>
      <c r="D2244" s="22" t="s">
        <v>5769</v>
      </c>
      <c r="E2244" s="26" t="s">
        <v>5770</v>
      </c>
      <c r="F2244" s="1" t="e">
        <f t="shared" si="34"/>
        <v>#REF!</v>
      </c>
    </row>
    <row r="2245" spans="1:6" x14ac:dyDescent="0.3">
      <c r="A2245" s="200"/>
      <c r="B2245" s="193"/>
      <c r="C2245" s="21" t="s">
        <v>5813</v>
      </c>
      <c r="D2245" s="22" t="s">
        <v>401</v>
      </c>
      <c r="E2245" s="26" t="s">
        <v>5770</v>
      </c>
      <c r="F2245" s="1" t="e">
        <f t="shared" ref="F2245:F2308" si="35">SUMPRODUCT(G$4:ZY$4, G2245:ZY2245)</f>
        <v>#REF!</v>
      </c>
    </row>
    <row r="2246" spans="1:6" x14ac:dyDescent="0.3">
      <c r="A2246" s="200"/>
      <c r="B2246" s="193"/>
      <c r="C2246" s="21" t="s">
        <v>5814</v>
      </c>
      <c r="D2246" s="22" t="s">
        <v>5773</v>
      </c>
      <c r="E2246" s="26" t="s">
        <v>5815</v>
      </c>
      <c r="F2246" s="1" t="e">
        <f t="shared" si="35"/>
        <v>#REF!</v>
      </c>
    </row>
    <row r="2247" spans="1:6" x14ac:dyDescent="0.3">
      <c r="A2247" s="200"/>
      <c r="B2247" s="193"/>
      <c r="C2247" s="21" t="s">
        <v>5816</v>
      </c>
      <c r="D2247" s="22" t="s">
        <v>5775</v>
      </c>
      <c r="E2247" s="26" t="s">
        <v>4976</v>
      </c>
      <c r="F2247" s="1" t="e">
        <f t="shared" si="35"/>
        <v>#REF!</v>
      </c>
    </row>
    <row r="2248" spans="1:6" x14ac:dyDescent="0.3">
      <c r="A2248" s="200"/>
      <c r="B2248" s="193"/>
      <c r="C2248" s="21" t="s">
        <v>5817</v>
      </c>
      <c r="D2248" s="22" t="s">
        <v>772</v>
      </c>
      <c r="E2248" s="26" t="s">
        <v>2958</v>
      </c>
      <c r="F2248" s="1" t="e">
        <f t="shared" si="35"/>
        <v>#REF!</v>
      </c>
    </row>
    <row r="2249" spans="1:6" s="66" customFormat="1" x14ac:dyDescent="0.3">
      <c r="A2249" s="200"/>
      <c r="B2249" s="193" t="s">
        <v>7230</v>
      </c>
      <c r="C2249" s="67" t="s">
        <v>7231</v>
      </c>
      <c r="D2249" s="71" t="s">
        <v>7232</v>
      </c>
      <c r="E2249" s="70" t="s">
        <v>2958</v>
      </c>
      <c r="F2249" s="66" t="e">
        <f t="shared" si="35"/>
        <v>#REF!</v>
      </c>
    </row>
    <row r="2250" spans="1:6" s="66" customFormat="1" x14ac:dyDescent="0.3">
      <c r="A2250" s="200"/>
      <c r="B2250" s="193"/>
      <c r="C2250" s="67" t="s">
        <v>7233</v>
      </c>
      <c r="D2250" s="71" t="s">
        <v>7234</v>
      </c>
      <c r="E2250" s="70" t="s">
        <v>2958</v>
      </c>
      <c r="F2250" s="66" t="e">
        <f t="shared" si="35"/>
        <v>#REF!</v>
      </c>
    </row>
    <row r="2251" spans="1:6" s="66" customFormat="1" x14ac:dyDescent="0.3">
      <c r="A2251" s="200"/>
      <c r="B2251" s="193"/>
      <c r="C2251" s="67" t="s">
        <v>7235</v>
      </c>
      <c r="D2251" s="71" t="s">
        <v>7236</v>
      </c>
      <c r="E2251" s="70" t="s">
        <v>2958</v>
      </c>
      <c r="F2251" s="66" t="e">
        <f t="shared" si="35"/>
        <v>#REF!</v>
      </c>
    </row>
    <row r="2252" spans="1:6" s="66" customFormat="1" x14ac:dyDescent="0.3">
      <c r="A2252" s="200"/>
      <c r="B2252" s="193"/>
      <c r="C2252" s="67" t="s">
        <v>7237</v>
      </c>
      <c r="D2252" s="71" t="s">
        <v>7232</v>
      </c>
      <c r="E2252" s="70" t="s">
        <v>4976</v>
      </c>
      <c r="F2252" s="66" t="e">
        <f t="shared" si="35"/>
        <v>#REF!</v>
      </c>
    </row>
    <row r="2253" spans="1:6" s="66" customFormat="1" x14ac:dyDescent="0.3">
      <c r="A2253" s="200"/>
      <c r="B2253" s="193"/>
      <c r="C2253" s="67" t="s">
        <v>7238</v>
      </c>
      <c r="D2253" s="71" t="s">
        <v>7234</v>
      </c>
      <c r="E2253" s="70" t="s">
        <v>4976</v>
      </c>
      <c r="F2253" s="66" t="e">
        <f t="shared" si="35"/>
        <v>#REF!</v>
      </c>
    </row>
    <row r="2254" spans="1:6" s="66" customFormat="1" x14ac:dyDescent="0.3">
      <c r="A2254" s="200"/>
      <c r="B2254" s="193"/>
      <c r="C2254" s="67" t="s">
        <v>7239</v>
      </c>
      <c r="D2254" s="71" t="s">
        <v>7236</v>
      </c>
      <c r="E2254" s="70" t="s">
        <v>4976</v>
      </c>
      <c r="F2254" s="66" t="e">
        <f t="shared" si="35"/>
        <v>#REF!</v>
      </c>
    </row>
    <row r="2255" spans="1:6" s="66" customFormat="1" x14ac:dyDescent="0.3">
      <c r="A2255" s="200"/>
      <c r="B2255" s="193"/>
      <c r="C2255" s="67" t="s">
        <v>7240</v>
      </c>
      <c r="D2255" s="71" t="s">
        <v>7232</v>
      </c>
      <c r="E2255" s="70" t="s">
        <v>5770</v>
      </c>
      <c r="F2255" s="66" t="e">
        <f t="shared" si="35"/>
        <v>#REF!</v>
      </c>
    </row>
    <row r="2256" spans="1:6" s="66" customFormat="1" x14ac:dyDescent="0.3">
      <c r="A2256" s="200"/>
      <c r="B2256" s="193"/>
      <c r="C2256" s="67" t="s">
        <v>7241</v>
      </c>
      <c r="D2256" s="71" t="s">
        <v>7234</v>
      </c>
      <c r="E2256" s="70" t="s">
        <v>5770</v>
      </c>
      <c r="F2256" s="66" t="e">
        <f t="shared" si="35"/>
        <v>#REF!</v>
      </c>
    </row>
    <row r="2257" spans="1:607" s="66" customFormat="1" x14ac:dyDescent="0.3">
      <c r="A2257" s="200"/>
      <c r="B2257" s="193"/>
      <c r="C2257" s="67" t="s">
        <v>7242</v>
      </c>
      <c r="D2257" s="71" t="s">
        <v>7236</v>
      </c>
      <c r="E2257" s="70" t="s">
        <v>5770</v>
      </c>
      <c r="F2257" s="66" t="e">
        <f t="shared" si="35"/>
        <v>#REF!</v>
      </c>
    </row>
    <row r="2258" spans="1:607" x14ac:dyDescent="0.3">
      <c r="A2258" s="194" t="s">
        <v>5818</v>
      </c>
      <c r="B2258" s="193" t="s">
        <v>5819</v>
      </c>
      <c r="C2258" s="20" t="s">
        <v>5820</v>
      </c>
      <c r="D2258" s="19" t="s">
        <v>5821</v>
      </c>
      <c r="E2258" s="25" t="s">
        <v>3722</v>
      </c>
      <c r="F2258" s="1" t="e">
        <f t="shared" si="35"/>
        <v>#REF!</v>
      </c>
      <c r="WI2258" s="1">
        <v>1</v>
      </c>
    </row>
    <row r="2259" spans="1:607" x14ac:dyDescent="0.3">
      <c r="A2259" s="195"/>
      <c r="B2259" s="192"/>
      <c r="C2259" s="20" t="s">
        <v>5822</v>
      </c>
      <c r="D2259" s="19" t="s">
        <v>5823</v>
      </c>
      <c r="E2259" s="25" t="s">
        <v>954</v>
      </c>
      <c r="F2259" s="1" t="e">
        <f t="shared" si="35"/>
        <v>#REF!</v>
      </c>
    </row>
    <row r="2260" spans="1:607" x14ac:dyDescent="0.3">
      <c r="A2260" s="196"/>
      <c r="B2260" s="193"/>
      <c r="C2260" s="20" t="s">
        <v>5824</v>
      </c>
      <c r="D2260" s="19" t="s">
        <v>5825</v>
      </c>
      <c r="E2260" s="25" t="s">
        <v>3722</v>
      </c>
      <c r="F2260" s="1" t="e">
        <f t="shared" si="35"/>
        <v>#REF!</v>
      </c>
    </row>
    <row r="2261" spans="1:607" x14ac:dyDescent="0.3">
      <c r="A2261" s="194"/>
      <c r="B2261" s="193"/>
      <c r="C2261" s="20" t="s">
        <v>5826</v>
      </c>
      <c r="D2261" s="19" t="s">
        <v>5827</v>
      </c>
      <c r="E2261" s="25" t="s">
        <v>3722</v>
      </c>
      <c r="F2261" s="1" t="e">
        <f t="shared" si="35"/>
        <v>#REF!</v>
      </c>
    </row>
    <row r="2262" spans="1:607" ht="21.8" customHeight="1" x14ac:dyDescent="0.3">
      <c r="A2262" s="195"/>
      <c r="B2262" s="101" t="s">
        <v>5828</v>
      </c>
      <c r="C2262" s="20" t="s">
        <v>5829</v>
      </c>
      <c r="D2262" s="19" t="s">
        <v>5830</v>
      </c>
      <c r="E2262" s="25" t="s">
        <v>954</v>
      </c>
      <c r="F2262" s="1" t="e">
        <f t="shared" si="35"/>
        <v>#REF!</v>
      </c>
    </row>
    <row r="2263" spans="1:607" x14ac:dyDescent="0.3">
      <c r="A2263" s="196"/>
      <c r="B2263" s="193" t="s">
        <v>718</v>
      </c>
      <c r="C2263" s="20" t="s">
        <v>5831</v>
      </c>
      <c r="D2263" s="19" t="s">
        <v>5832</v>
      </c>
      <c r="E2263" s="25" t="s">
        <v>70</v>
      </c>
      <c r="F2263" s="1" t="e">
        <f t="shared" si="35"/>
        <v>#REF!</v>
      </c>
      <c r="RV2263" s="1">
        <v>1</v>
      </c>
    </row>
    <row r="2264" spans="1:607" x14ac:dyDescent="0.3">
      <c r="A2264" s="197"/>
      <c r="B2264" s="193"/>
      <c r="C2264" s="20" t="s">
        <v>5833</v>
      </c>
      <c r="D2264" s="19" t="s">
        <v>5834</v>
      </c>
      <c r="E2264" s="25" t="s">
        <v>1</v>
      </c>
      <c r="F2264" s="1" t="e">
        <f t="shared" si="35"/>
        <v>#REF!</v>
      </c>
      <c r="EU2264" s="1">
        <v>0.28000000000000003</v>
      </c>
    </row>
    <row r="2265" spans="1:607" x14ac:dyDescent="0.3">
      <c r="A2265" s="197"/>
      <c r="B2265" s="193"/>
      <c r="C2265" s="20" t="s">
        <v>5835</v>
      </c>
      <c r="D2265" s="19" t="s">
        <v>5836</v>
      </c>
      <c r="E2265" s="25" t="s">
        <v>1</v>
      </c>
      <c r="F2265" s="1" t="e">
        <f t="shared" si="35"/>
        <v>#REF!</v>
      </c>
    </row>
    <row r="2266" spans="1:607" x14ac:dyDescent="0.3">
      <c r="A2266" s="197"/>
      <c r="B2266" s="193"/>
      <c r="C2266" s="20" t="s">
        <v>5837</v>
      </c>
      <c r="D2266" s="19" t="s">
        <v>5838</v>
      </c>
      <c r="E2266" s="25" t="s">
        <v>1</v>
      </c>
      <c r="F2266" s="1" t="e">
        <f t="shared" si="35"/>
        <v>#REF!</v>
      </c>
      <c r="EU2266" s="1">
        <v>0.28000000000000003</v>
      </c>
    </row>
    <row r="2267" spans="1:607" x14ac:dyDescent="0.3">
      <c r="A2267" s="197"/>
      <c r="B2267" s="193"/>
      <c r="C2267" s="20" t="s">
        <v>5839</v>
      </c>
      <c r="D2267" s="19" t="s">
        <v>772</v>
      </c>
      <c r="E2267" s="25" t="s">
        <v>1</v>
      </c>
      <c r="F2267" s="1" t="e">
        <f t="shared" si="35"/>
        <v>#REF!</v>
      </c>
    </row>
    <row r="2268" spans="1:607" x14ac:dyDescent="0.3">
      <c r="A2268" s="197"/>
      <c r="B2268" s="193"/>
      <c r="C2268" s="20" t="s">
        <v>5840</v>
      </c>
      <c r="D2268" s="19" t="s">
        <v>5834</v>
      </c>
      <c r="E2268" s="25" t="s">
        <v>1</v>
      </c>
      <c r="F2268" s="1" t="e">
        <f t="shared" si="35"/>
        <v>#REF!</v>
      </c>
      <c r="EU2268" s="1">
        <v>0.28000000000000003</v>
      </c>
    </row>
    <row r="2269" spans="1:607" x14ac:dyDescent="0.3">
      <c r="A2269" s="197"/>
      <c r="B2269" s="193"/>
      <c r="C2269" s="20" t="s">
        <v>5841</v>
      </c>
      <c r="D2269" s="19" t="s">
        <v>5836</v>
      </c>
      <c r="E2269" s="25" t="s">
        <v>1</v>
      </c>
      <c r="F2269" s="1" t="e">
        <f t="shared" si="35"/>
        <v>#REF!</v>
      </c>
    </row>
    <row r="2270" spans="1:607" x14ac:dyDescent="0.3">
      <c r="A2270" s="197"/>
      <c r="B2270" s="193"/>
      <c r="C2270" s="20" t="s">
        <v>5842</v>
      </c>
      <c r="D2270" s="19" t="s">
        <v>5838</v>
      </c>
      <c r="E2270" s="25" t="s">
        <v>1</v>
      </c>
      <c r="F2270" s="1" t="e">
        <f t="shared" si="35"/>
        <v>#REF!</v>
      </c>
      <c r="EU2270" s="1">
        <v>0.28000000000000003</v>
      </c>
    </row>
    <row r="2271" spans="1:607" x14ac:dyDescent="0.3">
      <c r="A2271" s="197"/>
      <c r="B2271" s="193"/>
      <c r="C2271" s="20" t="s">
        <v>5843</v>
      </c>
      <c r="D2271" s="19" t="s">
        <v>772</v>
      </c>
      <c r="E2271" s="25" t="s">
        <v>1</v>
      </c>
      <c r="F2271" s="1" t="e">
        <f t="shared" si="35"/>
        <v>#REF!</v>
      </c>
    </row>
    <row r="2272" spans="1:607" x14ac:dyDescent="0.3">
      <c r="A2272" s="197"/>
      <c r="B2272" s="193"/>
      <c r="C2272" s="20" t="s">
        <v>5844</v>
      </c>
      <c r="D2272" s="19" t="s">
        <v>5324</v>
      </c>
      <c r="E2272" s="25" t="s">
        <v>70</v>
      </c>
      <c r="F2272" s="1" t="e">
        <f t="shared" si="35"/>
        <v>#REF!</v>
      </c>
      <c r="QZ2272" s="1">
        <v>1</v>
      </c>
    </row>
    <row r="2273" spans="1:606" x14ac:dyDescent="0.3">
      <c r="A2273" s="197"/>
      <c r="B2273" s="193"/>
      <c r="C2273" s="20" t="s">
        <v>5845</v>
      </c>
      <c r="D2273" s="19" t="s">
        <v>3719</v>
      </c>
      <c r="E2273" s="25" t="s">
        <v>70</v>
      </c>
      <c r="F2273" s="1" t="e">
        <f t="shared" si="35"/>
        <v>#REF!</v>
      </c>
    </row>
    <row r="2274" spans="1:606" s="66" customFormat="1" x14ac:dyDescent="0.3">
      <c r="A2274" s="197"/>
      <c r="B2274" s="193"/>
      <c r="C2274" s="67" t="s">
        <v>7243</v>
      </c>
      <c r="D2274" s="71" t="s">
        <v>7124</v>
      </c>
      <c r="E2274" s="70" t="s">
        <v>2958</v>
      </c>
      <c r="F2274" s="66" t="e">
        <f t="shared" si="35"/>
        <v>#REF!</v>
      </c>
    </row>
    <row r="2275" spans="1:606" x14ac:dyDescent="0.3">
      <c r="A2275" s="197"/>
      <c r="B2275" s="193"/>
      <c r="C2275" s="20" t="s">
        <v>5846</v>
      </c>
      <c r="D2275" s="19" t="s">
        <v>3721</v>
      </c>
      <c r="E2275" s="25" t="s">
        <v>3722</v>
      </c>
      <c r="F2275" s="1" t="e">
        <f t="shared" si="35"/>
        <v>#REF!</v>
      </c>
      <c r="RW2275" s="1">
        <v>1</v>
      </c>
    </row>
    <row r="2276" spans="1:606" x14ac:dyDescent="0.3">
      <c r="A2276" s="197"/>
      <c r="B2276" s="193"/>
      <c r="C2276" s="20" t="s">
        <v>5847</v>
      </c>
      <c r="D2276" s="19" t="s">
        <v>3724</v>
      </c>
      <c r="E2276" s="25" t="s">
        <v>183</v>
      </c>
      <c r="F2276" s="1" t="e">
        <f t="shared" si="35"/>
        <v>#REF!</v>
      </c>
      <c r="ET2276" s="1">
        <v>1</v>
      </c>
    </row>
    <row r="2277" spans="1:606" x14ac:dyDescent="0.3">
      <c r="A2277" s="197"/>
      <c r="B2277" s="193"/>
      <c r="C2277" s="20" t="s">
        <v>5848</v>
      </c>
      <c r="D2277" s="19" t="s">
        <v>772</v>
      </c>
      <c r="E2277" s="25" t="s">
        <v>3158</v>
      </c>
      <c r="F2277" s="1" t="e">
        <f t="shared" si="35"/>
        <v>#REF!</v>
      </c>
    </row>
    <row r="2278" spans="1:606" x14ac:dyDescent="0.3">
      <c r="A2278" s="197"/>
      <c r="B2278" s="193"/>
      <c r="C2278" s="20" t="s">
        <v>5849</v>
      </c>
      <c r="D2278" s="19" t="s">
        <v>5850</v>
      </c>
      <c r="E2278" s="25" t="s">
        <v>70</v>
      </c>
      <c r="F2278" s="1" t="e">
        <f t="shared" si="35"/>
        <v>#REF!</v>
      </c>
      <c r="RV2278" s="1">
        <v>1</v>
      </c>
    </row>
    <row r="2279" spans="1:606" x14ac:dyDescent="0.3">
      <c r="A2279" s="194" t="s">
        <v>5851</v>
      </c>
      <c r="B2279" s="193" t="s">
        <v>5852</v>
      </c>
      <c r="C2279" s="20" t="s">
        <v>5853</v>
      </c>
      <c r="D2279" s="19" t="s">
        <v>5854</v>
      </c>
      <c r="E2279" s="25" t="s">
        <v>3722</v>
      </c>
      <c r="F2279" s="1" t="e">
        <f t="shared" si="35"/>
        <v>#REF!</v>
      </c>
      <c r="WH2279" s="1">
        <v>1</v>
      </c>
    </row>
    <row r="2280" spans="1:606" x14ac:dyDescent="0.3">
      <c r="A2280" s="195"/>
      <c r="B2280" s="192"/>
      <c r="C2280" s="20" t="s">
        <v>5855</v>
      </c>
      <c r="D2280" s="19" t="s">
        <v>5856</v>
      </c>
      <c r="E2280" s="25" t="s">
        <v>954</v>
      </c>
      <c r="F2280" s="1" t="e">
        <f t="shared" si="35"/>
        <v>#REF!</v>
      </c>
    </row>
    <row r="2281" spans="1:606" x14ac:dyDescent="0.3">
      <c r="A2281" s="195"/>
      <c r="B2281" s="192"/>
      <c r="C2281" s="20" t="s">
        <v>5857</v>
      </c>
      <c r="D2281" s="19" t="s">
        <v>5858</v>
      </c>
      <c r="E2281" s="25" t="s">
        <v>954</v>
      </c>
      <c r="F2281" s="1" t="e">
        <f t="shared" si="35"/>
        <v>#REF!</v>
      </c>
    </row>
    <row r="2282" spans="1:606" x14ac:dyDescent="0.3">
      <c r="A2282" s="195"/>
      <c r="B2282" s="192"/>
      <c r="C2282" s="20" t="s">
        <v>5859</v>
      </c>
      <c r="D2282" s="19" t="s">
        <v>5860</v>
      </c>
      <c r="E2282" s="25" t="s">
        <v>954</v>
      </c>
      <c r="F2282" s="1" t="e">
        <f t="shared" si="35"/>
        <v>#REF!</v>
      </c>
    </row>
    <row r="2283" spans="1:606" x14ac:dyDescent="0.3">
      <c r="A2283" s="195"/>
      <c r="B2283" s="192"/>
      <c r="C2283" s="20" t="s">
        <v>5861</v>
      </c>
      <c r="D2283" s="19" t="s">
        <v>5862</v>
      </c>
      <c r="E2283" s="25" t="s">
        <v>954</v>
      </c>
      <c r="F2283" s="1" t="e">
        <f t="shared" si="35"/>
        <v>#REF!</v>
      </c>
      <c r="WH2283" s="1">
        <v>0.1</v>
      </c>
    </row>
    <row r="2284" spans="1:606" x14ac:dyDescent="0.3">
      <c r="A2284" s="195"/>
      <c r="B2284" s="192"/>
      <c r="C2284" s="20" t="s">
        <v>5863</v>
      </c>
      <c r="D2284" s="19" t="s">
        <v>5864</v>
      </c>
      <c r="E2284" s="25" t="s">
        <v>954</v>
      </c>
      <c r="F2284" s="1" t="e">
        <f t="shared" si="35"/>
        <v>#REF!</v>
      </c>
      <c r="WH2284" s="1">
        <v>0.1</v>
      </c>
    </row>
    <row r="2285" spans="1:606" x14ac:dyDescent="0.3">
      <c r="A2285" s="195"/>
      <c r="B2285" s="192"/>
      <c r="C2285" s="20" t="s">
        <v>5865</v>
      </c>
      <c r="D2285" s="19" t="s">
        <v>5856</v>
      </c>
      <c r="E2285" s="25" t="s">
        <v>954</v>
      </c>
      <c r="F2285" s="1" t="e">
        <f t="shared" si="35"/>
        <v>#REF!</v>
      </c>
    </row>
    <row r="2286" spans="1:606" x14ac:dyDescent="0.3">
      <c r="A2286" s="195"/>
      <c r="B2286" s="192"/>
      <c r="C2286" s="20" t="s">
        <v>5866</v>
      </c>
      <c r="D2286" s="19" t="s">
        <v>5858</v>
      </c>
      <c r="E2286" s="25" t="s">
        <v>954</v>
      </c>
      <c r="F2286" s="1" t="e">
        <f t="shared" si="35"/>
        <v>#REF!</v>
      </c>
    </row>
    <row r="2287" spans="1:606" x14ac:dyDescent="0.3">
      <c r="A2287" s="195"/>
      <c r="B2287" s="192"/>
      <c r="C2287" s="20" t="s">
        <v>5867</v>
      </c>
      <c r="D2287" s="19" t="s">
        <v>5860</v>
      </c>
      <c r="E2287" s="25" t="s">
        <v>954</v>
      </c>
      <c r="F2287" s="1" t="e">
        <f t="shared" si="35"/>
        <v>#REF!</v>
      </c>
    </row>
    <row r="2288" spans="1:606" x14ac:dyDescent="0.3">
      <c r="A2288" s="195"/>
      <c r="B2288" s="192"/>
      <c r="C2288" s="20" t="s">
        <v>7244</v>
      </c>
      <c r="D2288" s="19" t="s">
        <v>7245</v>
      </c>
      <c r="E2288" s="25" t="s">
        <v>954</v>
      </c>
      <c r="F2288" s="1" t="e">
        <f t="shared" si="35"/>
        <v>#REF!</v>
      </c>
    </row>
    <row r="2289" spans="1:490" x14ac:dyDescent="0.3">
      <c r="A2289" s="195"/>
      <c r="B2289" s="192"/>
      <c r="C2289" s="20" t="s">
        <v>7246</v>
      </c>
      <c r="D2289" s="19" t="s">
        <v>7247</v>
      </c>
      <c r="E2289" s="25" t="s">
        <v>954</v>
      </c>
      <c r="F2289" s="1" t="e">
        <f t="shared" si="35"/>
        <v>#REF!</v>
      </c>
    </row>
    <row r="2290" spans="1:490" x14ac:dyDescent="0.3">
      <c r="A2290" s="195"/>
      <c r="B2290" s="192"/>
      <c r="C2290" s="20" t="s">
        <v>5868</v>
      </c>
      <c r="D2290" s="19" t="s">
        <v>5869</v>
      </c>
      <c r="E2290" s="25" t="s">
        <v>954</v>
      </c>
      <c r="F2290" s="1" t="e">
        <f t="shared" si="35"/>
        <v>#REF!</v>
      </c>
    </row>
    <row r="2291" spans="1:490" x14ac:dyDescent="0.3">
      <c r="A2291" s="195"/>
      <c r="B2291" s="192"/>
      <c r="C2291" s="20" t="s">
        <v>5870</v>
      </c>
      <c r="D2291" s="19" t="s">
        <v>5871</v>
      </c>
      <c r="E2291" s="25" t="s">
        <v>954</v>
      </c>
      <c r="F2291" s="1" t="e">
        <f t="shared" si="35"/>
        <v>#REF!</v>
      </c>
    </row>
    <row r="2292" spans="1:490" x14ac:dyDescent="0.3">
      <c r="A2292" s="198"/>
      <c r="B2292" s="193"/>
      <c r="C2292" s="20" t="s">
        <v>5872</v>
      </c>
      <c r="D2292" s="19" t="s">
        <v>772</v>
      </c>
      <c r="E2292" s="25" t="s">
        <v>3722</v>
      </c>
      <c r="F2292" s="1" t="e">
        <f t="shared" si="35"/>
        <v>#REF!</v>
      </c>
    </row>
    <row r="2293" spans="1:490" x14ac:dyDescent="0.3">
      <c r="A2293" s="195"/>
      <c r="B2293" s="192" t="s">
        <v>718</v>
      </c>
      <c r="C2293" s="20" t="s">
        <v>5873</v>
      </c>
      <c r="D2293" s="19" t="s">
        <v>5874</v>
      </c>
      <c r="E2293" s="25" t="s">
        <v>954</v>
      </c>
      <c r="F2293" s="1" t="e">
        <f t="shared" si="35"/>
        <v>#REF!</v>
      </c>
    </row>
    <row r="2294" spans="1:490" x14ac:dyDescent="0.3">
      <c r="A2294" s="195"/>
      <c r="B2294" s="192"/>
      <c r="C2294" s="20" t="s">
        <v>5875</v>
      </c>
      <c r="D2294" s="19" t="s">
        <v>5876</v>
      </c>
      <c r="E2294" s="25" t="s">
        <v>954</v>
      </c>
      <c r="F2294" s="1" t="e">
        <f t="shared" si="35"/>
        <v>#REF!</v>
      </c>
    </row>
    <row r="2295" spans="1:490" x14ac:dyDescent="0.3">
      <c r="A2295" s="195"/>
      <c r="B2295" s="192"/>
      <c r="C2295" s="20" t="s">
        <v>5877</v>
      </c>
      <c r="D2295" s="19" t="s">
        <v>5878</v>
      </c>
      <c r="E2295" s="25" t="s">
        <v>954</v>
      </c>
      <c r="F2295" s="1" t="e">
        <f t="shared" si="35"/>
        <v>#REF!</v>
      </c>
    </row>
    <row r="2296" spans="1:490" x14ac:dyDescent="0.3">
      <c r="A2296" s="198"/>
      <c r="B2296" s="193"/>
      <c r="C2296" s="20" t="s">
        <v>5879</v>
      </c>
      <c r="D2296" s="19" t="s">
        <v>5880</v>
      </c>
      <c r="E2296" s="25" t="s">
        <v>70</v>
      </c>
      <c r="F2296" s="1" t="e">
        <f t="shared" si="35"/>
        <v>#REF!</v>
      </c>
    </row>
    <row r="2297" spans="1:490" x14ac:dyDescent="0.3">
      <c r="A2297" s="195"/>
      <c r="B2297" s="192"/>
      <c r="C2297" s="20" t="s">
        <v>5881</v>
      </c>
      <c r="D2297" s="19" t="s">
        <v>5874</v>
      </c>
      <c r="E2297" s="25" t="s">
        <v>954</v>
      </c>
      <c r="F2297" s="1" t="e">
        <f t="shared" si="35"/>
        <v>#REF!</v>
      </c>
    </row>
    <row r="2298" spans="1:490" x14ac:dyDescent="0.3">
      <c r="A2298" s="195"/>
      <c r="B2298" s="192"/>
      <c r="C2298" s="20" t="s">
        <v>5882</v>
      </c>
      <c r="D2298" s="19" t="s">
        <v>5876</v>
      </c>
      <c r="E2298" s="25" t="s">
        <v>954</v>
      </c>
      <c r="F2298" s="1" t="e">
        <f t="shared" si="35"/>
        <v>#REF!</v>
      </c>
    </row>
    <row r="2299" spans="1:490" x14ac:dyDescent="0.3">
      <c r="A2299" s="195"/>
      <c r="B2299" s="192"/>
      <c r="C2299" s="20" t="s">
        <v>5883</v>
      </c>
      <c r="D2299" s="19" t="s">
        <v>5878</v>
      </c>
      <c r="E2299" s="25" t="s">
        <v>954</v>
      </c>
      <c r="F2299" s="1" t="e">
        <f t="shared" si="35"/>
        <v>#REF!</v>
      </c>
    </row>
    <row r="2300" spans="1:490" x14ac:dyDescent="0.3">
      <c r="A2300" s="198"/>
      <c r="B2300" s="193"/>
      <c r="C2300" s="20" t="s">
        <v>5884</v>
      </c>
      <c r="D2300" s="19" t="s">
        <v>5880</v>
      </c>
      <c r="E2300" s="25" t="s">
        <v>1</v>
      </c>
      <c r="F2300" s="1" t="e">
        <f t="shared" si="35"/>
        <v>#REF!</v>
      </c>
    </row>
    <row r="2301" spans="1:490" x14ac:dyDescent="0.3">
      <c r="A2301" s="195"/>
      <c r="B2301" s="192"/>
      <c r="C2301" s="20" t="s">
        <v>5885</v>
      </c>
      <c r="D2301" s="19" t="s">
        <v>5886</v>
      </c>
      <c r="E2301" s="25" t="s">
        <v>954</v>
      </c>
      <c r="F2301" s="1" t="e">
        <f t="shared" si="35"/>
        <v>#REF!</v>
      </c>
    </row>
    <row r="2302" spans="1:490" x14ac:dyDescent="0.3">
      <c r="A2302" s="196"/>
      <c r="B2302" s="193"/>
      <c r="C2302" s="20" t="s">
        <v>5887</v>
      </c>
      <c r="D2302" s="19" t="s">
        <v>5888</v>
      </c>
      <c r="E2302" s="25" t="s">
        <v>70</v>
      </c>
      <c r="F2302" s="1" t="e">
        <f t="shared" si="35"/>
        <v>#REF!</v>
      </c>
      <c r="RV2302" s="1">
        <v>1</v>
      </c>
    </row>
    <row r="2303" spans="1:490" x14ac:dyDescent="0.3">
      <c r="A2303" s="197"/>
      <c r="B2303" s="193"/>
      <c r="C2303" s="20" t="s">
        <v>5889</v>
      </c>
      <c r="D2303" s="19" t="s">
        <v>5890</v>
      </c>
      <c r="E2303" s="25" t="s">
        <v>5891</v>
      </c>
      <c r="F2303" s="1" t="e">
        <f t="shared" si="35"/>
        <v>#REF!</v>
      </c>
      <c r="RV2303" s="1">
        <v>5</v>
      </c>
    </row>
    <row r="2304" spans="1:490" x14ac:dyDescent="0.3">
      <c r="A2304" s="197"/>
      <c r="B2304" s="193"/>
      <c r="C2304" s="20" t="s">
        <v>5892</v>
      </c>
      <c r="D2304" s="19" t="s">
        <v>5893</v>
      </c>
      <c r="E2304" s="25" t="s">
        <v>5891</v>
      </c>
      <c r="F2304" s="1" t="e">
        <f t="shared" si="35"/>
        <v>#REF!</v>
      </c>
      <c r="RV2304" s="1">
        <v>10</v>
      </c>
    </row>
    <row r="2305" spans="1:490" x14ac:dyDescent="0.3">
      <c r="A2305" s="197"/>
      <c r="B2305" s="193"/>
      <c r="C2305" s="20" t="s">
        <v>5894</v>
      </c>
      <c r="D2305" s="19" t="s">
        <v>5895</v>
      </c>
      <c r="E2305" s="25" t="s">
        <v>5891</v>
      </c>
      <c r="F2305" s="1" t="e">
        <f t="shared" si="35"/>
        <v>#REF!</v>
      </c>
      <c r="RV2305" s="1">
        <v>12</v>
      </c>
    </row>
    <row r="2306" spans="1:490" x14ac:dyDescent="0.3">
      <c r="A2306" s="197"/>
      <c r="B2306" s="193"/>
      <c r="C2306" s="20" t="s">
        <v>5896</v>
      </c>
      <c r="D2306" s="19" t="s">
        <v>5897</v>
      </c>
      <c r="E2306" s="25" t="s">
        <v>5891</v>
      </c>
      <c r="F2306" s="1" t="e">
        <f t="shared" si="35"/>
        <v>#REF!</v>
      </c>
      <c r="RV2306" s="1">
        <v>10</v>
      </c>
    </row>
    <row r="2307" spans="1:490" x14ac:dyDescent="0.3">
      <c r="A2307" s="197"/>
      <c r="B2307" s="193"/>
      <c r="C2307" s="20" t="s">
        <v>5898</v>
      </c>
      <c r="D2307" s="19" t="s">
        <v>5899</v>
      </c>
      <c r="E2307" s="25" t="s">
        <v>5891</v>
      </c>
      <c r="F2307" s="1" t="e">
        <f t="shared" si="35"/>
        <v>#REF!</v>
      </c>
      <c r="RV2307" s="1">
        <v>12</v>
      </c>
    </row>
    <row r="2308" spans="1:490" x14ac:dyDescent="0.3">
      <c r="A2308" s="197"/>
      <c r="B2308" s="193"/>
      <c r="C2308" s="20" t="s">
        <v>5900</v>
      </c>
      <c r="D2308" s="19" t="s">
        <v>5901</v>
      </c>
      <c r="E2308" s="25" t="s">
        <v>5891</v>
      </c>
      <c r="F2308" s="1" t="e">
        <f t="shared" si="35"/>
        <v>#REF!</v>
      </c>
      <c r="RV2308" s="1">
        <v>15</v>
      </c>
    </row>
    <row r="2309" spans="1:490" x14ac:dyDescent="0.3">
      <c r="A2309" s="197"/>
      <c r="B2309" s="193"/>
      <c r="C2309" s="20" t="s">
        <v>5902</v>
      </c>
      <c r="D2309" s="19" t="s">
        <v>5903</v>
      </c>
      <c r="E2309" s="25" t="s">
        <v>70</v>
      </c>
      <c r="F2309" s="1" t="e">
        <f t="shared" ref="F2309:F2372" si="36">SUMPRODUCT(G$4:ZY$4, G2309:ZY2309)</f>
        <v>#REF!</v>
      </c>
    </row>
    <row r="2310" spans="1:490" x14ac:dyDescent="0.3">
      <c r="A2310" s="197"/>
      <c r="B2310" s="100" t="s">
        <v>5904</v>
      </c>
      <c r="C2310" s="20" t="s">
        <v>5905</v>
      </c>
      <c r="D2310" s="19" t="s">
        <v>5904</v>
      </c>
      <c r="E2310" s="25" t="s">
        <v>183</v>
      </c>
      <c r="F2310" s="1" t="e">
        <f t="shared" si="36"/>
        <v>#REF!</v>
      </c>
    </row>
    <row r="2311" spans="1:490" x14ac:dyDescent="0.3">
      <c r="A2311" s="197" t="s">
        <v>5906</v>
      </c>
      <c r="B2311" s="193" t="s">
        <v>5735</v>
      </c>
      <c r="C2311" s="20" t="s">
        <v>5907</v>
      </c>
      <c r="D2311" s="19" t="s">
        <v>5737</v>
      </c>
      <c r="E2311" s="25" t="s">
        <v>188</v>
      </c>
      <c r="F2311" s="1" t="e">
        <f t="shared" si="36"/>
        <v>#REF!</v>
      </c>
      <c r="FM2311" s="1">
        <v>1</v>
      </c>
    </row>
    <row r="2312" spans="1:490" x14ac:dyDescent="0.3">
      <c r="A2312" s="197"/>
      <c r="B2312" s="193"/>
      <c r="C2312" s="20" t="s">
        <v>5908</v>
      </c>
      <c r="D2312" s="19" t="s">
        <v>5739</v>
      </c>
      <c r="E2312" s="25" t="s">
        <v>188</v>
      </c>
      <c r="F2312" s="1" t="e">
        <f t="shared" si="36"/>
        <v>#REF!</v>
      </c>
      <c r="FT2312" s="1">
        <v>1</v>
      </c>
    </row>
    <row r="2313" spans="1:490" x14ac:dyDescent="0.3">
      <c r="A2313" s="194"/>
      <c r="B2313" s="193"/>
      <c r="C2313" s="20" t="s">
        <v>5909</v>
      </c>
      <c r="D2313" s="19" t="s">
        <v>5741</v>
      </c>
      <c r="E2313" s="25" t="s">
        <v>188</v>
      </c>
      <c r="F2313" s="1" t="e">
        <f t="shared" si="36"/>
        <v>#REF!</v>
      </c>
      <c r="GC2313" s="1">
        <v>1</v>
      </c>
    </row>
    <row r="2314" spans="1:490" x14ac:dyDescent="0.3">
      <c r="A2314" s="195"/>
      <c r="B2314" s="192"/>
      <c r="C2314" s="20" t="s">
        <v>5910</v>
      </c>
      <c r="D2314" s="19" t="s">
        <v>5874</v>
      </c>
      <c r="E2314" s="25" t="s">
        <v>954</v>
      </c>
      <c r="F2314" s="1" t="e">
        <f t="shared" si="36"/>
        <v>#REF!</v>
      </c>
    </row>
    <row r="2315" spans="1:490" x14ac:dyDescent="0.3">
      <c r="A2315" s="195"/>
      <c r="B2315" s="192"/>
      <c r="C2315" s="20" t="s">
        <v>5911</v>
      </c>
      <c r="D2315" s="19" t="s">
        <v>5876</v>
      </c>
      <c r="E2315" s="25" t="s">
        <v>954</v>
      </c>
      <c r="F2315" s="1" t="e">
        <f t="shared" si="36"/>
        <v>#REF!</v>
      </c>
    </row>
    <row r="2316" spans="1:490" x14ac:dyDescent="0.3">
      <c r="A2316" s="195"/>
      <c r="B2316" s="192"/>
      <c r="C2316" s="20" t="s">
        <v>5912</v>
      </c>
      <c r="D2316" s="19" t="s">
        <v>5878</v>
      </c>
      <c r="E2316" s="25" t="s">
        <v>954</v>
      </c>
      <c r="F2316" s="1" t="e">
        <f t="shared" si="36"/>
        <v>#REF!</v>
      </c>
    </row>
    <row r="2317" spans="1:490" x14ac:dyDescent="0.3">
      <c r="A2317" s="198"/>
      <c r="B2317" s="193"/>
      <c r="C2317" s="20" t="s">
        <v>5913</v>
      </c>
      <c r="D2317" s="19" t="s">
        <v>5749</v>
      </c>
      <c r="E2317" s="25" t="s">
        <v>5815</v>
      </c>
      <c r="F2317" s="1" t="e">
        <f t="shared" si="36"/>
        <v>#REF!</v>
      </c>
    </row>
    <row r="2318" spans="1:490" x14ac:dyDescent="0.3">
      <c r="A2318" s="195"/>
      <c r="B2318" s="192"/>
      <c r="C2318" s="20" t="s">
        <v>5914</v>
      </c>
      <c r="D2318" s="19" t="s">
        <v>5874</v>
      </c>
      <c r="E2318" s="25" t="s">
        <v>954</v>
      </c>
      <c r="F2318" s="1" t="e">
        <f t="shared" si="36"/>
        <v>#REF!</v>
      </c>
    </row>
    <row r="2319" spans="1:490" x14ac:dyDescent="0.3">
      <c r="A2319" s="195"/>
      <c r="B2319" s="192"/>
      <c r="C2319" s="20" t="s">
        <v>5915</v>
      </c>
      <c r="D2319" s="19" t="s">
        <v>5876</v>
      </c>
      <c r="E2319" s="25" t="s">
        <v>954</v>
      </c>
      <c r="F2319" s="1" t="e">
        <f t="shared" si="36"/>
        <v>#REF!</v>
      </c>
    </row>
    <row r="2320" spans="1:490" x14ac:dyDescent="0.3">
      <c r="A2320" s="195"/>
      <c r="B2320" s="192"/>
      <c r="C2320" s="20" t="s">
        <v>5916</v>
      </c>
      <c r="D2320" s="19" t="s">
        <v>5878</v>
      </c>
      <c r="E2320" s="25" t="s">
        <v>954</v>
      </c>
      <c r="F2320" s="1" t="e">
        <f t="shared" si="36"/>
        <v>#REF!</v>
      </c>
    </row>
    <row r="2321" spans="1:258" x14ac:dyDescent="0.3">
      <c r="A2321" s="195"/>
      <c r="B2321" s="192"/>
      <c r="C2321" s="20" t="s">
        <v>5917</v>
      </c>
      <c r="D2321" s="19" t="s">
        <v>5874</v>
      </c>
      <c r="E2321" s="25" t="s">
        <v>954</v>
      </c>
      <c r="F2321" s="1" t="e">
        <f t="shared" si="36"/>
        <v>#REF!</v>
      </c>
    </row>
    <row r="2322" spans="1:258" x14ac:dyDescent="0.3">
      <c r="A2322" s="195"/>
      <c r="B2322" s="192"/>
      <c r="C2322" s="20" t="s">
        <v>5918</v>
      </c>
      <c r="D2322" s="19" t="s">
        <v>5876</v>
      </c>
      <c r="E2322" s="25" t="s">
        <v>954</v>
      </c>
      <c r="F2322" s="1" t="e">
        <f t="shared" si="36"/>
        <v>#REF!</v>
      </c>
    </row>
    <row r="2323" spans="1:258" x14ac:dyDescent="0.3">
      <c r="A2323" s="195"/>
      <c r="B2323" s="192"/>
      <c r="C2323" s="20" t="s">
        <v>5919</v>
      </c>
      <c r="D2323" s="19" t="s">
        <v>5878</v>
      </c>
      <c r="E2323" s="25" t="s">
        <v>954</v>
      </c>
      <c r="F2323" s="1" t="e">
        <f t="shared" si="36"/>
        <v>#REF!</v>
      </c>
    </row>
    <row r="2324" spans="1:258" x14ac:dyDescent="0.3">
      <c r="A2324" s="196"/>
      <c r="B2324" s="193" t="s">
        <v>5767</v>
      </c>
      <c r="C2324" s="20" t="s">
        <v>5920</v>
      </c>
      <c r="D2324" s="19" t="s">
        <v>5876</v>
      </c>
      <c r="E2324" s="25" t="s">
        <v>5770</v>
      </c>
      <c r="F2324" s="1" t="e">
        <f t="shared" si="36"/>
        <v>#REF!</v>
      </c>
      <c r="IQ2324" s="1">
        <v>1</v>
      </c>
    </row>
    <row r="2325" spans="1:258" x14ac:dyDescent="0.3">
      <c r="A2325" s="197"/>
      <c r="B2325" s="193"/>
      <c r="C2325" s="20" t="s">
        <v>5921</v>
      </c>
      <c r="D2325" s="19" t="s">
        <v>5874</v>
      </c>
      <c r="E2325" s="25" t="s">
        <v>5770</v>
      </c>
      <c r="F2325" s="1" t="e">
        <f t="shared" si="36"/>
        <v>#REF!</v>
      </c>
    </row>
    <row r="2326" spans="1:258" x14ac:dyDescent="0.3">
      <c r="A2326" s="197"/>
      <c r="B2326" s="193"/>
      <c r="C2326" s="20" t="s">
        <v>5922</v>
      </c>
      <c r="D2326" s="19" t="s">
        <v>5773</v>
      </c>
      <c r="E2326" s="25" t="s">
        <v>4976</v>
      </c>
      <c r="F2326" s="1" t="e">
        <f t="shared" si="36"/>
        <v>#REF!</v>
      </c>
      <c r="HG2326" s="1">
        <v>1</v>
      </c>
    </row>
    <row r="2327" spans="1:258" x14ac:dyDescent="0.3">
      <c r="A2327" s="197"/>
      <c r="B2327" s="193"/>
      <c r="C2327" s="20" t="s">
        <v>5923</v>
      </c>
      <c r="D2327" s="19" t="s">
        <v>5775</v>
      </c>
      <c r="E2327" s="25" t="s">
        <v>4976</v>
      </c>
      <c r="F2327" s="1" t="e">
        <f t="shared" si="36"/>
        <v>#REF!</v>
      </c>
    </row>
    <row r="2328" spans="1:258" x14ac:dyDescent="0.3">
      <c r="A2328" s="197"/>
      <c r="B2328" s="193"/>
      <c r="C2328" s="20" t="s">
        <v>5924</v>
      </c>
      <c r="D2328" s="19" t="s">
        <v>772</v>
      </c>
      <c r="E2328" s="25" t="s">
        <v>2958</v>
      </c>
      <c r="F2328" s="1" t="e">
        <f t="shared" si="36"/>
        <v>#REF!</v>
      </c>
    </row>
    <row r="2329" spans="1:258" x14ac:dyDescent="0.3">
      <c r="A2329" s="197"/>
      <c r="B2329" s="193"/>
      <c r="C2329" s="20" t="s">
        <v>5925</v>
      </c>
      <c r="D2329" s="19" t="s">
        <v>5876</v>
      </c>
      <c r="E2329" s="25" t="s">
        <v>5770</v>
      </c>
      <c r="F2329" s="1" t="e">
        <f t="shared" si="36"/>
        <v>#REF!</v>
      </c>
      <c r="IX2329" s="1">
        <v>1</v>
      </c>
    </row>
    <row r="2330" spans="1:258" x14ac:dyDescent="0.3">
      <c r="A2330" s="197"/>
      <c r="B2330" s="193"/>
      <c r="C2330" s="20" t="s">
        <v>5926</v>
      </c>
      <c r="D2330" s="19" t="s">
        <v>5874</v>
      </c>
      <c r="E2330" s="25" t="s">
        <v>5770</v>
      </c>
      <c r="F2330" s="1" t="e">
        <f t="shared" si="36"/>
        <v>#REF!</v>
      </c>
    </row>
    <row r="2331" spans="1:258" x14ac:dyDescent="0.3">
      <c r="A2331" s="197"/>
      <c r="B2331" s="193"/>
      <c r="C2331" s="20" t="s">
        <v>5927</v>
      </c>
      <c r="D2331" s="19" t="s">
        <v>5773</v>
      </c>
      <c r="E2331" s="25" t="s">
        <v>4976</v>
      </c>
      <c r="F2331" s="1" t="e">
        <f t="shared" si="36"/>
        <v>#REF!</v>
      </c>
      <c r="HK2331" s="1">
        <v>1</v>
      </c>
    </row>
    <row r="2332" spans="1:258" x14ac:dyDescent="0.3">
      <c r="A2332" s="197"/>
      <c r="B2332" s="193"/>
      <c r="C2332" s="20" t="s">
        <v>5928</v>
      </c>
      <c r="D2332" s="19" t="s">
        <v>5775</v>
      </c>
      <c r="E2332" s="25" t="s">
        <v>4976</v>
      </c>
      <c r="F2332" s="1" t="e">
        <f t="shared" si="36"/>
        <v>#REF!</v>
      </c>
    </row>
    <row r="2333" spans="1:258" x14ac:dyDescent="0.3">
      <c r="A2333" s="197"/>
      <c r="B2333" s="193"/>
      <c r="C2333" s="20" t="s">
        <v>5929</v>
      </c>
      <c r="D2333" s="19" t="s">
        <v>772</v>
      </c>
      <c r="E2333" s="25" t="s">
        <v>2958</v>
      </c>
      <c r="F2333" s="1" t="e">
        <f t="shared" si="36"/>
        <v>#REF!</v>
      </c>
    </row>
    <row r="2334" spans="1:258" x14ac:dyDescent="0.3">
      <c r="A2334" s="197"/>
      <c r="B2334" s="193"/>
      <c r="C2334" s="20" t="s">
        <v>5930</v>
      </c>
      <c r="D2334" s="19" t="s">
        <v>5799</v>
      </c>
      <c r="E2334" s="25" t="s">
        <v>5731</v>
      </c>
      <c r="F2334" s="1" t="e">
        <f t="shared" si="36"/>
        <v>#REF!</v>
      </c>
      <c r="IM2334" s="1">
        <v>90</v>
      </c>
    </row>
    <row r="2335" spans="1:258" x14ac:dyDescent="0.3">
      <c r="A2335" s="197"/>
      <c r="B2335" s="193"/>
      <c r="C2335" s="20" t="s">
        <v>5931</v>
      </c>
      <c r="D2335" s="19" t="s">
        <v>5801</v>
      </c>
      <c r="E2335" s="25" t="s">
        <v>5731</v>
      </c>
      <c r="F2335" s="1" t="e">
        <f t="shared" si="36"/>
        <v>#REF!</v>
      </c>
      <c r="HT2335" s="1">
        <v>90</v>
      </c>
    </row>
    <row r="2336" spans="1:258" x14ac:dyDescent="0.3">
      <c r="A2336" s="197"/>
      <c r="B2336" s="193"/>
      <c r="C2336" s="20" t="s">
        <v>5932</v>
      </c>
      <c r="D2336" s="19" t="s">
        <v>5803</v>
      </c>
      <c r="E2336" s="25" t="s">
        <v>5731</v>
      </c>
      <c r="F2336" s="1" t="e">
        <f t="shared" si="36"/>
        <v>#REF!</v>
      </c>
      <c r="HP2336" s="1">
        <v>90</v>
      </c>
    </row>
    <row r="2337" spans="1:652" x14ac:dyDescent="0.3">
      <c r="A2337" s="197"/>
      <c r="B2337" s="193"/>
      <c r="C2337" s="20" t="s">
        <v>5933</v>
      </c>
      <c r="D2337" s="19" t="s">
        <v>5934</v>
      </c>
      <c r="E2337" s="25" t="s">
        <v>5731</v>
      </c>
      <c r="F2337" s="1" t="e">
        <f t="shared" si="36"/>
        <v>#REF!</v>
      </c>
    </row>
    <row r="2338" spans="1:652" x14ac:dyDescent="0.3">
      <c r="A2338" s="197"/>
      <c r="B2338" s="193"/>
      <c r="C2338" s="20" t="s">
        <v>5935</v>
      </c>
      <c r="D2338" s="19" t="s">
        <v>5876</v>
      </c>
      <c r="E2338" s="25" t="s">
        <v>5770</v>
      </c>
      <c r="F2338" s="1" t="e">
        <f t="shared" si="36"/>
        <v>#REF!</v>
      </c>
    </row>
    <row r="2339" spans="1:652" x14ac:dyDescent="0.3">
      <c r="A2339" s="197"/>
      <c r="B2339" s="193"/>
      <c r="C2339" s="20" t="s">
        <v>5936</v>
      </c>
      <c r="D2339" s="19" t="s">
        <v>5874</v>
      </c>
      <c r="E2339" s="25" t="s">
        <v>5770</v>
      </c>
      <c r="F2339" s="1" t="e">
        <f t="shared" si="36"/>
        <v>#REF!</v>
      </c>
    </row>
    <row r="2340" spans="1:652" x14ac:dyDescent="0.3">
      <c r="A2340" s="197"/>
      <c r="B2340" s="193"/>
      <c r="C2340" s="20" t="s">
        <v>5937</v>
      </c>
      <c r="D2340" s="19" t="s">
        <v>5773</v>
      </c>
      <c r="E2340" s="25" t="s">
        <v>4976</v>
      </c>
      <c r="F2340" s="1" t="e">
        <f t="shared" si="36"/>
        <v>#REF!</v>
      </c>
    </row>
    <row r="2341" spans="1:652" x14ac:dyDescent="0.3">
      <c r="A2341" s="197"/>
      <c r="B2341" s="193"/>
      <c r="C2341" s="20" t="s">
        <v>5938</v>
      </c>
      <c r="D2341" s="19" t="s">
        <v>5775</v>
      </c>
      <c r="E2341" s="25" t="s">
        <v>4976</v>
      </c>
      <c r="F2341" s="1" t="e">
        <f t="shared" si="36"/>
        <v>#REF!</v>
      </c>
    </row>
    <row r="2342" spans="1:652" x14ac:dyDescent="0.3">
      <c r="A2342" s="197"/>
      <c r="B2342" s="193"/>
      <c r="C2342" s="20" t="s">
        <v>5939</v>
      </c>
      <c r="D2342" s="19" t="s">
        <v>772</v>
      </c>
      <c r="E2342" s="25" t="s">
        <v>2958</v>
      </c>
      <c r="F2342" s="1" t="e">
        <f t="shared" si="36"/>
        <v>#REF!</v>
      </c>
    </row>
    <row r="2343" spans="1:652" x14ac:dyDescent="0.3">
      <c r="A2343" s="43" t="s">
        <v>5940</v>
      </c>
      <c r="B2343" s="193" t="s">
        <v>5525</v>
      </c>
      <c r="C2343" s="20" t="s">
        <v>5941</v>
      </c>
      <c r="D2343" s="19" t="s">
        <v>4743</v>
      </c>
      <c r="E2343" s="25" t="s">
        <v>70</v>
      </c>
      <c r="F2343" s="1" t="e">
        <f t="shared" si="36"/>
        <v>#REF!</v>
      </c>
      <c r="RI2343" s="1">
        <v>1</v>
      </c>
    </row>
    <row r="2344" spans="1:652" x14ac:dyDescent="0.3">
      <c r="A2344" s="197" t="s">
        <v>4744</v>
      </c>
      <c r="B2344" s="193"/>
      <c r="C2344" s="20" t="s">
        <v>5942</v>
      </c>
      <c r="D2344" s="19" t="s">
        <v>4746</v>
      </c>
      <c r="E2344" s="25" t="s">
        <v>183</v>
      </c>
      <c r="F2344" s="1" t="e">
        <f t="shared" si="36"/>
        <v>#REF!</v>
      </c>
      <c r="BS2344" s="1">
        <v>1</v>
      </c>
    </row>
    <row r="2345" spans="1:652" x14ac:dyDescent="0.3">
      <c r="A2345" s="197"/>
      <c r="B2345" s="193"/>
      <c r="C2345" s="20" t="s">
        <v>5943</v>
      </c>
      <c r="D2345" s="19" t="s">
        <v>4748</v>
      </c>
      <c r="E2345" s="25" t="s">
        <v>183</v>
      </c>
      <c r="F2345" s="1" t="e">
        <f t="shared" si="36"/>
        <v>#REF!</v>
      </c>
      <c r="QJ2345" s="1">
        <v>1</v>
      </c>
    </row>
    <row r="2346" spans="1:652" x14ac:dyDescent="0.3">
      <c r="A2346" s="197"/>
      <c r="B2346" s="193"/>
      <c r="C2346" s="20" t="s">
        <v>5944</v>
      </c>
      <c r="D2346" s="19" t="s">
        <v>4750</v>
      </c>
      <c r="E2346" s="25" t="s">
        <v>183</v>
      </c>
      <c r="F2346" s="1" t="e">
        <f t="shared" si="36"/>
        <v>#REF!</v>
      </c>
      <c r="QK2346" s="1">
        <v>1</v>
      </c>
    </row>
    <row r="2347" spans="1:652" x14ac:dyDescent="0.3">
      <c r="A2347" s="197"/>
      <c r="B2347" s="193"/>
      <c r="C2347" s="20" t="s">
        <v>5945</v>
      </c>
      <c r="D2347" s="19" t="s">
        <v>4752</v>
      </c>
      <c r="E2347" s="25" t="s">
        <v>183</v>
      </c>
      <c r="F2347" s="1" t="e">
        <f t="shared" si="36"/>
        <v>#REF!</v>
      </c>
      <c r="QL2347" s="1">
        <v>1</v>
      </c>
    </row>
    <row r="2348" spans="1:652" x14ac:dyDescent="0.3">
      <c r="A2348" s="197"/>
      <c r="B2348" s="193"/>
      <c r="C2348" s="20" t="s">
        <v>5946</v>
      </c>
      <c r="D2348" s="19" t="s">
        <v>4754</v>
      </c>
      <c r="E2348" s="25" t="s">
        <v>183</v>
      </c>
      <c r="F2348" s="1" t="e">
        <f t="shared" si="36"/>
        <v>#REF!</v>
      </c>
      <c r="XY2348" s="1">
        <v>1</v>
      </c>
    </row>
    <row r="2349" spans="1:652" x14ac:dyDescent="0.3">
      <c r="A2349" s="197"/>
      <c r="B2349" s="193"/>
      <c r="C2349" s="20" t="s">
        <v>5947</v>
      </c>
      <c r="D2349" s="19" t="s">
        <v>4756</v>
      </c>
      <c r="E2349" s="25" t="s">
        <v>183</v>
      </c>
      <c r="F2349" s="1" t="e">
        <f t="shared" si="36"/>
        <v>#REF!</v>
      </c>
      <c r="YA2349" s="1">
        <v>1</v>
      </c>
    </row>
    <row r="2350" spans="1:652" x14ac:dyDescent="0.3">
      <c r="A2350" s="197"/>
      <c r="B2350" s="193"/>
      <c r="C2350" s="20" t="s">
        <v>5948</v>
      </c>
      <c r="D2350" s="19" t="s">
        <v>4758</v>
      </c>
      <c r="E2350" s="25" t="s">
        <v>183</v>
      </c>
      <c r="F2350" s="1" t="e">
        <f t="shared" si="36"/>
        <v>#REF!</v>
      </c>
      <c r="YB2350" s="1">
        <v>1</v>
      </c>
    </row>
    <row r="2351" spans="1:652" x14ac:dyDescent="0.3">
      <c r="A2351" s="197"/>
      <c r="B2351" s="193"/>
      <c r="C2351" s="20" t="s">
        <v>5949</v>
      </c>
      <c r="D2351" s="19" t="s">
        <v>4760</v>
      </c>
      <c r="E2351" s="25" t="s">
        <v>183</v>
      </c>
      <c r="F2351" s="1" t="e">
        <f t="shared" si="36"/>
        <v>#REF!</v>
      </c>
      <c r="QJ2351" s="1">
        <v>0.5</v>
      </c>
    </row>
    <row r="2352" spans="1:652" x14ac:dyDescent="0.3">
      <c r="A2352" s="197"/>
      <c r="B2352" s="193"/>
      <c r="C2352" s="20" t="s">
        <v>5950</v>
      </c>
      <c r="D2352" s="19" t="s">
        <v>5951</v>
      </c>
      <c r="E2352" s="25" t="s">
        <v>183</v>
      </c>
      <c r="F2352" s="1" t="e">
        <f t="shared" si="36"/>
        <v>#REF!</v>
      </c>
      <c r="QL2352" s="1">
        <v>1</v>
      </c>
    </row>
    <row r="2353" spans="1:652" x14ac:dyDescent="0.3">
      <c r="A2353" s="197"/>
      <c r="B2353" s="193"/>
      <c r="C2353" s="20" t="s">
        <v>5952</v>
      </c>
      <c r="D2353" s="19" t="s">
        <v>5953</v>
      </c>
      <c r="E2353" s="25" t="s">
        <v>183</v>
      </c>
      <c r="F2353" s="1" t="e">
        <f t="shared" si="36"/>
        <v>#REF!</v>
      </c>
      <c r="YB2353" s="1">
        <v>1</v>
      </c>
    </row>
    <row r="2354" spans="1:652" x14ac:dyDescent="0.3">
      <c r="A2354" s="197"/>
      <c r="B2354" s="193"/>
      <c r="C2354" s="20" t="s">
        <v>5954</v>
      </c>
      <c r="D2354" s="19" t="s">
        <v>4762</v>
      </c>
      <c r="E2354" s="25" t="s">
        <v>183</v>
      </c>
      <c r="F2354" s="1" t="e">
        <f t="shared" si="36"/>
        <v>#REF!</v>
      </c>
      <c r="QD2354" s="1">
        <v>1</v>
      </c>
    </row>
    <row r="2355" spans="1:652" x14ac:dyDescent="0.3">
      <c r="A2355" s="197"/>
      <c r="B2355" s="193"/>
      <c r="C2355" s="20" t="s">
        <v>5955</v>
      </c>
      <c r="D2355" s="19" t="s">
        <v>4764</v>
      </c>
      <c r="E2355" s="25" t="s">
        <v>183</v>
      </c>
      <c r="F2355" s="1" t="e">
        <f t="shared" si="36"/>
        <v>#REF!</v>
      </c>
      <c r="QE2355" s="1">
        <v>1</v>
      </c>
    </row>
    <row r="2356" spans="1:652" x14ac:dyDescent="0.3">
      <c r="A2356" s="197"/>
      <c r="B2356" s="193"/>
      <c r="C2356" s="20" t="s">
        <v>5956</v>
      </c>
      <c r="D2356" s="19" t="s">
        <v>4766</v>
      </c>
      <c r="E2356" s="25" t="s">
        <v>183</v>
      </c>
      <c r="F2356" s="1" t="e">
        <f t="shared" si="36"/>
        <v>#REF!</v>
      </c>
      <c r="QH2356" s="1">
        <v>1</v>
      </c>
    </row>
    <row r="2357" spans="1:652" x14ac:dyDescent="0.3">
      <c r="A2357" s="197"/>
      <c r="B2357" s="193"/>
      <c r="C2357" s="20" t="s">
        <v>5957</v>
      </c>
      <c r="D2357" s="19" t="s">
        <v>4768</v>
      </c>
      <c r="E2357" s="25" t="s">
        <v>183</v>
      </c>
      <c r="F2357" s="1" t="e">
        <f t="shared" si="36"/>
        <v>#REF!</v>
      </c>
      <c r="XY2357" s="1">
        <v>1</v>
      </c>
    </row>
    <row r="2358" spans="1:652" x14ac:dyDescent="0.3">
      <c r="A2358" s="197"/>
      <c r="B2358" s="193"/>
      <c r="C2358" s="20" t="s">
        <v>5958</v>
      </c>
      <c r="D2358" s="19" t="s">
        <v>4770</v>
      </c>
      <c r="E2358" s="25" t="s">
        <v>183</v>
      </c>
      <c r="F2358" s="1" t="e">
        <f t="shared" si="36"/>
        <v>#REF!</v>
      </c>
      <c r="YA2358" s="1">
        <v>1</v>
      </c>
    </row>
    <row r="2359" spans="1:652" x14ac:dyDescent="0.3">
      <c r="A2359" s="197"/>
      <c r="B2359" s="193"/>
      <c r="C2359" s="20" t="s">
        <v>5959</v>
      </c>
      <c r="D2359" s="19" t="s">
        <v>4772</v>
      </c>
      <c r="E2359" s="25" t="s">
        <v>183</v>
      </c>
      <c r="F2359" s="1" t="e">
        <f t="shared" si="36"/>
        <v>#REF!</v>
      </c>
      <c r="YB2359" s="1">
        <v>1</v>
      </c>
    </row>
    <row r="2360" spans="1:652" x14ac:dyDescent="0.3">
      <c r="A2360" s="197"/>
      <c r="B2360" s="193"/>
      <c r="C2360" s="20" t="s">
        <v>5960</v>
      </c>
      <c r="D2360" s="19" t="s">
        <v>4774</v>
      </c>
      <c r="E2360" s="25" t="s">
        <v>183</v>
      </c>
      <c r="F2360" s="1" t="e">
        <f t="shared" si="36"/>
        <v>#REF!</v>
      </c>
      <c r="QD2360" s="1">
        <v>0.5</v>
      </c>
    </row>
    <row r="2361" spans="1:652" x14ac:dyDescent="0.3">
      <c r="A2361" s="197"/>
      <c r="B2361" s="193"/>
      <c r="C2361" s="20" t="s">
        <v>5961</v>
      </c>
      <c r="D2361" s="19" t="s">
        <v>5547</v>
      </c>
      <c r="E2361" s="25" t="s">
        <v>183</v>
      </c>
      <c r="F2361" s="1" t="e">
        <f t="shared" si="36"/>
        <v>#REF!</v>
      </c>
      <c r="QH2361" s="1">
        <v>1</v>
      </c>
    </row>
    <row r="2362" spans="1:652" x14ac:dyDescent="0.3">
      <c r="A2362" s="197"/>
      <c r="B2362" s="193"/>
      <c r="C2362" s="20" t="s">
        <v>5962</v>
      </c>
      <c r="D2362" s="19" t="s">
        <v>5549</v>
      </c>
      <c r="E2362" s="25" t="s">
        <v>183</v>
      </c>
      <c r="F2362" s="1" t="e">
        <f t="shared" si="36"/>
        <v>#REF!</v>
      </c>
      <c r="YB2362" s="1">
        <v>1</v>
      </c>
    </row>
    <row r="2363" spans="1:652" x14ac:dyDescent="0.3">
      <c r="A2363" s="197"/>
      <c r="B2363" s="193"/>
      <c r="C2363" s="20" t="s">
        <v>5963</v>
      </c>
      <c r="D2363" s="19" t="s">
        <v>4743</v>
      </c>
      <c r="E2363" s="25" t="s">
        <v>70</v>
      </c>
      <c r="F2363" s="1" t="e">
        <f t="shared" si="36"/>
        <v>#REF!</v>
      </c>
      <c r="RI2363" s="1">
        <v>1</v>
      </c>
    </row>
    <row r="2364" spans="1:652" x14ac:dyDescent="0.3">
      <c r="A2364" s="197"/>
      <c r="B2364" s="193"/>
      <c r="C2364" s="20" t="s">
        <v>5964</v>
      </c>
      <c r="D2364" s="19" t="s">
        <v>4746</v>
      </c>
      <c r="E2364" s="25" t="s">
        <v>183</v>
      </c>
      <c r="F2364" s="1" t="e">
        <f t="shared" si="36"/>
        <v>#REF!</v>
      </c>
      <c r="BS2364" s="1">
        <v>1</v>
      </c>
    </row>
    <row r="2365" spans="1:652" x14ac:dyDescent="0.3">
      <c r="A2365" s="197"/>
      <c r="B2365" s="193"/>
      <c r="C2365" s="20" t="s">
        <v>5965</v>
      </c>
      <c r="D2365" s="19" t="s">
        <v>4778</v>
      </c>
      <c r="E2365" s="25" t="s">
        <v>183</v>
      </c>
      <c r="F2365" s="1" t="e">
        <f t="shared" si="36"/>
        <v>#REF!</v>
      </c>
      <c r="QJ2365" s="1">
        <v>1</v>
      </c>
    </row>
    <row r="2366" spans="1:652" x14ac:dyDescent="0.3">
      <c r="A2366" s="197"/>
      <c r="B2366" s="193"/>
      <c r="C2366" s="20" t="s">
        <v>5966</v>
      </c>
      <c r="D2366" s="19" t="s">
        <v>4780</v>
      </c>
      <c r="E2366" s="25" t="s">
        <v>183</v>
      </c>
      <c r="F2366" s="1" t="e">
        <f t="shared" si="36"/>
        <v>#REF!</v>
      </c>
    </row>
    <row r="2367" spans="1:652" x14ac:dyDescent="0.3">
      <c r="A2367" s="197"/>
      <c r="B2367" s="193"/>
      <c r="C2367" s="20" t="s">
        <v>5967</v>
      </c>
      <c r="D2367" s="19" t="s">
        <v>4782</v>
      </c>
      <c r="E2367" s="25" t="s">
        <v>183</v>
      </c>
      <c r="F2367" s="1" t="e">
        <f t="shared" si="36"/>
        <v>#REF!</v>
      </c>
      <c r="XY2367" s="1">
        <v>1</v>
      </c>
    </row>
    <row r="2368" spans="1:652" x14ac:dyDescent="0.3">
      <c r="A2368" s="197"/>
      <c r="B2368" s="193"/>
      <c r="C2368" s="20" t="s">
        <v>5968</v>
      </c>
      <c r="D2368" s="19" t="s">
        <v>4784</v>
      </c>
      <c r="E2368" s="25" t="s">
        <v>183</v>
      </c>
      <c r="F2368" s="1" t="e">
        <f t="shared" si="36"/>
        <v>#REF!</v>
      </c>
      <c r="QJ2368" s="1">
        <v>1</v>
      </c>
    </row>
    <row r="2369" spans="1:652" x14ac:dyDescent="0.3">
      <c r="A2369" s="197"/>
      <c r="B2369" s="193"/>
      <c r="C2369" s="20" t="s">
        <v>5969</v>
      </c>
      <c r="D2369" s="19" t="s">
        <v>4786</v>
      </c>
      <c r="E2369" s="25" t="s">
        <v>183</v>
      </c>
      <c r="F2369" s="1" t="e">
        <f t="shared" si="36"/>
        <v>#REF!</v>
      </c>
    </row>
    <row r="2370" spans="1:652" x14ac:dyDescent="0.3">
      <c r="A2370" s="197"/>
      <c r="B2370" s="193"/>
      <c r="C2370" s="20" t="s">
        <v>5970</v>
      </c>
      <c r="D2370" s="19" t="s">
        <v>4788</v>
      </c>
      <c r="E2370" s="25" t="s">
        <v>183</v>
      </c>
      <c r="F2370" s="1" t="e">
        <f t="shared" si="36"/>
        <v>#REF!</v>
      </c>
      <c r="YA2370" s="1">
        <v>1</v>
      </c>
    </row>
    <row r="2371" spans="1:652" x14ac:dyDescent="0.3">
      <c r="A2371" s="197"/>
      <c r="B2371" s="193"/>
      <c r="C2371" s="20" t="s">
        <v>5971</v>
      </c>
      <c r="D2371" s="19" t="s">
        <v>4790</v>
      </c>
      <c r="E2371" s="25" t="s">
        <v>183</v>
      </c>
      <c r="F2371" s="1" t="e">
        <f t="shared" si="36"/>
        <v>#REF!</v>
      </c>
      <c r="QL2371" s="1">
        <v>1</v>
      </c>
    </row>
    <row r="2372" spans="1:652" x14ac:dyDescent="0.3">
      <c r="A2372" s="197"/>
      <c r="B2372" s="193"/>
      <c r="C2372" s="20" t="s">
        <v>5972</v>
      </c>
      <c r="D2372" s="19" t="s">
        <v>4792</v>
      </c>
      <c r="E2372" s="25" t="s">
        <v>183</v>
      </c>
      <c r="F2372" s="1" t="e">
        <f t="shared" si="36"/>
        <v>#REF!</v>
      </c>
    </row>
    <row r="2373" spans="1:652" x14ac:dyDescent="0.3">
      <c r="A2373" s="197"/>
      <c r="B2373" s="193"/>
      <c r="C2373" s="20" t="s">
        <v>5973</v>
      </c>
      <c r="D2373" s="19" t="s">
        <v>4794</v>
      </c>
      <c r="E2373" s="25" t="s">
        <v>183</v>
      </c>
      <c r="F2373" s="1" t="e">
        <f t="shared" ref="F2373:F2436" si="37">SUMPRODUCT(G$4:ZY$4, G2373:ZY2373)</f>
        <v>#REF!</v>
      </c>
      <c r="YB2373" s="1">
        <v>1</v>
      </c>
    </row>
    <row r="2374" spans="1:652" x14ac:dyDescent="0.3">
      <c r="A2374" s="197"/>
      <c r="B2374" s="193"/>
      <c r="C2374" s="20" t="s">
        <v>5974</v>
      </c>
      <c r="D2374" s="19" t="s">
        <v>4796</v>
      </c>
      <c r="E2374" s="25" t="s">
        <v>183</v>
      </c>
      <c r="F2374" s="1" t="e">
        <f t="shared" si="37"/>
        <v>#REF!</v>
      </c>
      <c r="QM2374" s="1">
        <v>1</v>
      </c>
    </row>
    <row r="2375" spans="1:652" x14ac:dyDescent="0.3">
      <c r="A2375" s="197"/>
      <c r="B2375" s="193"/>
      <c r="C2375" s="20" t="s">
        <v>5975</v>
      </c>
      <c r="D2375" s="19" t="s">
        <v>4798</v>
      </c>
      <c r="E2375" s="25" t="s">
        <v>183</v>
      </c>
      <c r="F2375" s="1" t="e">
        <f t="shared" si="37"/>
        <v>#REF!</v>
      </c>
    </row>
    <row r="2376" spans="1:652" x14ac:dyDescent="0.3">
      <c r="A2376" s="197"/>
      <c r="B2376" s="193"/>
      <c r="C2376" s="20" t="s">
        <v>5976</v>
      </c>
      <c r="D2376" s="19" t="s">
        <v>4800</v>
      </c>
      <c r="E2376" s="25" t="s">
        <v>183</v>
      </c>
      <c r="F2376" s="1" t="e">
        <f t="shared" si="37"/>
        <v>#REF!</v>
      </c>
      <c r="XZ2376" s="1">
        <v>1</v>
      </c>
    </row>
    <row r="2377" spans="1:652" x14ac:dyDescent="0.3">
      <c r="A2377" s="197"/>
      <c r="B2377" s="193"/>
      <c r="C2377" s="20" t="s">
        <v>5977</v>
      </c>
      <c r="D2377" s="19" t="s">
        <v>4802</v>
      </c>
      <c r="E2377" s="25" t="s">
        <v>70</v>
      </c>
      <c r="F2377" s="1" t="e">
        <f t="shared" si="37"/>
        <v>#REF!</v>
      </c>
    </row>
    <row r="2378" spans="1:652" x14ac:dyDescent="0.3">
      <c r="A2378" s="197"/>
      <c r="B2378" s="193"/>
      <c r="C2378" s="20" t="s">
        <v>5978</v>
      </c>
      <c r="D2378" s="19" t="s">
        <v>4804</v>
      </c>
      <c r="E2378" s="25" t="s">
        <v>183</v>
      </c>
      <c r="F2378" s="1" t="e">
        <f t="shared" si="37"/>
        <v>#REF!</v>
      </c>
    </row>
    <row r="2379" spans="1:652" x14ac:dyDescent="0.3">
      <c r="A2379" s="197"/>
      <c r="B2379" s="193"/>
      <c r="C2379" s="20" t="s">
        <v>5979</v>
      </c>
      <c r="D2379" s="19" t="s">
        <v>5567</v>
      </c>
      <c r="E2379" s="25" t="s">
        <v>183</v>
      </c>
      <c r="F2379" s="1" t="e">
        <f t="shared" si="37"/>
        <v>#REF!</v>
      </c>
      <c r="QL2379" s="1">
        <v>1</v>
      </c>
    </row>
    <row r="2380" spans="1:652" x14ac:dyDescent="0.3">
      <c r="A2380" s="197"/>
      <c r="B2380" s="193"/>
      <c r="C2380" s="20" t="s">
        <v>5980</v>
      </c>
      <c r="D2380" s="19" t="s">
        <v>5569</v>
      </c>
      <c r="E2380" s="25" t="s">
        <v>183</v>
      </c>
      <c r="F2380" s="1" t="e">
        <f t="shared" si="37"/>
        <v>#REF!</v>
      </c>
    </row>
    <row r="2381" spans="1:652" x14ac:dyDescent="0.3">
      <c r="A2381" s="197"/>
      <c r="B2381" s="193"/>
      <c r="C2381" s="20" t="s">
        <v>5981</v>
      </c>
      <c r="D2381" s="19" t="s">
        <v>5571</v>
      </c>
      <c r="E2381" s="25" t="s">
        <v>183</v>
      </c>
      <c r="F2381" s="1" t="e">
        <f t="shared" si="37"/>
        <v>#REF!</v>
      </c>
      <c r="YB2381" s="1">
        <v>1</v>
      </c>
    </row>
    <row r="2382" spans="1:652" x14ac:dyDescent="0.3">
      <c r="A2382" s="197"/>
      <c r="B2382" s="193"/>
      <c r="C2382" s="20" t="s">
        <v>5982</v>
      </c>
      <c r="D2382" s="19" t="s">
        <v>4778</v>
      </c>
      <c r="E2382" s="25" t="s">
        <v>183</v>
      </c>
      <c r="F2382" s="1" t="e">
        <f t="shared" si="37"/>
        <v>#REF!</v>
      </c>
      <c r="QJ2382" s="1">
        <v>1</v>
      </c>
    </row>
    <row r="2383" spans="1:652" x14ac:dyDescent="0.3">
      <c r="A2383" s="197"/>
      <c r="B2383" s="193"/>
      <c r="C2383" s="20" t="s">
        <v>5983</v>
      </c>
      <c r="D2383" s="19" t="s">
        <v>4780</v>
      </c>
      <c r="E2383" s="25" t="s">
        <v>183</v>
      </c>
      <c r="F2383" s="1" t="e">
        <f t="shared" si="37"/>
        <v>#REF!</v>
      </c>
    </row>
    <row r="2384" spans="1:652" x14ac:dyDescent="0.3">
      <c r="A2384" s="197"/>
      <c r="B2384" s="193"/>
      <c r="C2384" s="20" t="s">
        <v>5984</v>
      </c>
      <c r="D2384" s="19" t="s">
        <v>4782</v>
      </c>
      <c r="E2384" s="25" t="s">
        <v>183</v>
      </c>
      <c r="F2384" s="1" t="e">
        <f t="shared" si="37"/>
        <v>#REF!</v>
      </c>
      <c r="XY2384" s="1">
        <v>1</v>
      </c>
    </row>
    <row r="2385" spans="1:652" x14ac:dyDescent="0.3">
      <c r="A2385" s="197"/>
      <c r="B2385" s="193"/>
      <c r="C2385" s="20" t="s">
        <v>5985</v>
      </c>
      <c r="D2385" s="19" t="s">
        <v>4784</v>
      </c>
      <c r="E2385" s="25" t="s">
        <v>183</v>
      </c>
      <c r="F2385" s="1" t="e">
        <f t="shared" si="37"/>
        <v>#REF!</v>
      </c>
      <c r="QJ2385" s="1">
        <v>1</v>
      </c>
    </row>
    <row r="2386" spans="1:652" x14ac:dyDescent="0.3">
      <c r="A2386" s="197"/>
      <c r="B2386" s="193"/>
      <c r="C2386" s="20" t="s">
        <v>5986</v>
      </c>
      <c r="D2386" s="19" t="s">
        <v>4786</v>
      </c>
      <c r="E2386" s="25" t="s">
        <v>183</v>
      </c>
      <c r="F2386" s="1" t="e">
        <f t="shared" si="37"/>
        <v>#REF!</v>
      </c>
    </row>
    <row r="2387" spans="1:652" x14ac:dyDescent="0.3">
      <c r="A2387" s="197"/>
      <c r="B2387" s="193"/>
      <c r="C2387" s="20" t="s">
        <v>5987</v>
      </c>
      <c r="D2387" s="19" t="s">
        <v>4788</v>
      </c>
      <c r="E2387" s="25" t="s">
        <v>183</v>
      </c>
      <c r="F2387" s="1" t="e">
        <f t="shared" si="37"/>
        <v>#REF!</v>
      </c>
      <c r="YA2387" s="1">
        <v>1</v>
      </c>
    </row>
    <row r="2388" spans="1:652" x14ac:dyDescent="0.3">
      <c r="A2388" s="197"/>
      <c r="B2388" s="193"/>
      <c r="C2388" s="20" t="s">
        <v>5988</v>
      </c>
      <c r="D2388" s="19" t="s">
        <v>4790</v>
      </c>
      <c r="E2388" s="25" t="s">
        <v>183</v>
      </c>
      <c r="F2388" s="1" t="e">
        <f t="shared" si="37"/>
        <v>#REF!</v>
      </c>
      <c r="QL2388" s="1">
        <v>1</v>
      </c>
    </row>
    <row r="2389" spans="1:652" x14ac:dyDescent="0.3">
      <c r="A2389" s="197"/>
      <c r="B2389" s="193"/>
      <c r="C2389" s="20" t="s">
        <v>5989</v>
      </c>
      <c r="D2389" s="19" t="s">
        <v>4792</v>
      </c>
      <c r="E2389" s="25" t="s">
        <v>183</v>
      </c>
      <c r="F2389" s="1" t="e">
        <f t="shared" si="37"/>
        <v>#REF!</v>
      </c>
    </row>
    <row r="2390" spans="1:652" x14ac:dyDescent="0.3">
      <c r="A2390" s="197"/>
      <c r="B2390" s="193"/>
      <c r="C2390" s="20" t="s">
        <v>5990</v>
      </c>
      <c r="D2390" s="19" t="s">
        <v>4794</v>
      </c>
      <c r="E2390" s="25" t="s">
        <v>183</v>
      </c>
      <c r="F2390" s="1" t="e">
        <f t="shared" si="37"/>
        <v>#REF!</v>
      </c>
      <c r="YB2390" s="1">
        <v>1</v>
      </c>
    </row>
    <row r="2391" spans="1:652" x14ac:dyDescent="0.3">
      <c r="A2391" s="197"/>
      <c r="B2391" s="193"/>
      <c r="C2391" s="20" t="s">
        <v>5991</v>
      </c>
      <c r="D2391" s="19" t="s">
        <v>4796</v>
      </c>
      <c r="E2391" s="25" t="s">
        <v>183</v>
      </c>
      <c r="F2391" s="1" t="e">
        <f t="shared" si="37"/>
        <v>#REF!</v>
      </c>
      <c r="QM2391" s="1">
        <v>1</v>
      </c>
    </row>
    <row r="2392" spans="1:652" x14ac:dyDescent="0.3">
      <c r="A2392" s="197"/>
      <c r="B2392" s="193"/>
      <c r="C2392" s="20" t="s">
        <v>5992</v>
      </c>
      <c r="D2392" s="19" t="s">
        <v>4798</v>
      </c>
      <c r="E2392" s="25" t="s">
        <v>183</v>
      </c>
      <c r="F2392" s="1" t="e">
        <f t="shared" si="37"/>
        <v>#REF!</v>
      </c>
    </row>
    <row r="2393" spans="1:652" x14ac:dyDescent="0.3">
      <c r="A2393" s="197"/>
      <c r="B2393" s="193"/>
      <c r="C2393" s="20" t="s">
        <v>5993</v>
      </c>
      <c r="D2393" s="19" t="s">
        <v>4800</v>
      </c>
      <c r="E2393" s="25" t="s">
        <v>183</v>
      </c>
      <c r="F2393" s="1" t="e">
        <f t="shared" si="37"/>
        <v>#REF!</v>
      </c>
      <c r="XZ2393" s="1">
        <v>1</v>
      </c>
    </row>
    <row r="2394" spans="1:652" x14ac:dyDescent="0.3">
      <c r="A2394" s="197"/>
      <c r="B2394" s="193"/>
      <c r="C2394" s="20" t="s">
        <v>5994</v>
      </c>
      <c r="D2394" s="19" t="s">
        <v>4802</v>
      </c>
      <c r="E2394" s="25" t="s">
        <v>70</v>
      </c>
      <c r="F2394" s="1" t="e">
        <f t="shared" si="37"/>
        <v>#REF!</v>
      </c>
    </row>
    <row r="2395" spans="1:652" x14ac:dyDescent="0.3">
      <c r="A2395" s="197"/>
      <c r="B2395" s="193"/>
      <c r="C2395" s="20" t="s">
        <v>5995</v>
      </c>
      <c r="D2395" s="19" t="s">
        <v>5996</v>
      </c>
      <c r="E2395" s="25" t="s">
        <v>183</v>
      </c>
      <c r="F2395" s="1" t="e">
        <f t="shared" si="37"/>
        <v>#REF!</v>
      </c>
    </row>
    <row r="2396" spans="1:652" x14ac:dyDescent="0.3">
      <c r="A2396" s="197"/>
      <c r="B2396" s="193"/>
      <c r="C2396" s="20" t="s">
        <v>5997</v>
      </c>
      <c r="D2396" s="19" t="s">
        <v>5567</v>
      </c>
      <c r="E2396" s="25" t="s">
        <v>183</v>
      </c>
      <c r="F2396" s="1" t="e">
        <f t="shared" si="37"/>
        <v>#REF!</v>
      </c>
      <c r="QL2396" s="1">
        <v>1</v>
      </c>
    </row>
    <row r="2397" spans="1:652" x14ac:dyDescent="0.3">
      <c r="A2397" s="197"/>
      <c r="B2397" s="193"/>
      <c r="C2397" s="20" t="s">
        <v>5998</v>
      </c>
      <c r="D2397" s="19" t="s">
        <v>5569</v>
      </c>
      <c r="E2397" s="25" t="s">
        <v>183</v>
      </c>
      <c r="F2397" s="1" t="e">
        <f t="shared" si="37"/>
        <v>#REF!</v>
      </c>
    </row>
    <row r="2398" spans="1:652" x14ac:dyDescent="0.3">
      <c r="A2398" s="197"/>
      <c r="B2398" s="193"/>
      <c r="C2398" s="20" t="s">
        <v>5999</v>
      </c>
      <c r="D2398" s="19" t="s">
        <v>5571</v>
      </c>
      <c r="E2398" s="25" t="s">
        <v>183</v>
      </c>
      <c r="F2398" s="1" t="e">
        <f t="shared" si="37"/>
        <v>#REF!</v>
      </c>
      <c r="YB2398" s="1">
        <v>1</v>
      </c>
    </row>
    <row r="2399" spans="1:652" x14ac:dyDescent="0.3">
      <c r="A2399" s="197"/>
      <c r="B2399" s="193"/>
      <c r="C2399" s="20" t="s">
        <v>6000</v>
      </c>
      <c r="D2399" s="19" t="s">
        <v>4311</v>
      </c>
      <c r="E2399" s="25" t="s">
        <v>70</v>
      </c>
      <c r="F2399" s="1" t="e">
        <f t="shared" si="37"/>
        <v>#REF!</v>
      </c>
      <c r="RM2399" s="1">
        <v>1</v>
      </c>
    </row>
    <row r="2400" spans="1:652" x14ac:dyDescent="0.3">
      <c r="A2400" s="197"/>
      <c r="B2400" s="193"/>
      <c r="C2400" s="20" t="s">
        <v>6001</v>
      </c>
      <c r="D2400" s="19" t="s">
        <v>5593</v>
      </c>
      <c r="E2400" s="25" t="s">
        <v>70</v>
      </c>
      <c r="F2400" s="1" t="e">
        <f t="shared" si="37"/>
        <v>#REF!</v>
      </c>
      <c r="QX2400" s="1">
        <v>1</v>
      </c>
    </row>
    <row r="2401" spans="1:473" x14ac:dyDescent="0.3">
      <c r="A2401" s="197"/>
      <c r="B2401" s="193"/>
      <c r="C2401" s="20" t="s">
        <v>6002</v>
      </c>
      <c r="D2401" s="19" t="s">
        <v>4319</v>
      </c>
      <c r="E2401" s="25" t="s">
        <v>70</v>
      </c>
      <c r="F2401" s="1" t="e">
        <f t="shared" si="37"/>
        <v>#REF!</v>
      </c>
      <c r="RE2401" s="1">
        <v>1</v>
      </c>
    </row>
    <row r="2402" spans="1:473" x14ac:dyDescent="0.3">
      <c r="A2402" s="197"/>
      <c r="B2402" s="193"/>
      <c r="C2402" s="20" t="s">
        <v>6003</v>
      </c>
      <c r="D2402" s="19" t="s">
        <v>5596</v>
      </c>
      <c r="E2402" s="25" t="s">
        <v>70</v>
      </c>
      <c r="F2402" s="1" t="e">
        <f t="shared" si="37"/>
        <v>#REF!</v>
      </c>
    </row>
    <row r="2403" spans="1:473" x14ac:dyDescent="0.3">
      <c r="A2403" s="197"/>
      <c r="B2403" s="193" t="s">
        <v>5597</v>
      </c>
      <c r="C2403" s="20" t="s">
        <v>6004</v>
      </c>
      <c r="D2403" s="61" t="s">
        <v>4821</v>
      </c>
      <c r="E2403" s="25" t="s">
        <v>4822</v>
      </c>
      <c r="F2403" s="1" t="e">
        <f t="shared" si="37"/>
        <v>#REF!</v>
      </c>
      <c r="QG2403" s="1">
        <v>1</v>
      </c>
    </row>
    <row r="2404" spans="1:473" x14ac:dyDescent="0.3">
      <c r="A2404" s="197"/>
      <c r="B2404" s="193"/>
      <c r="C2404" s="20" t="s">
        <v>6005</v>
      </c>
      <c r="D2404" s="61" t="s">
        <v>4824</v>
      </c>
      <c r="E2404" s="25" t="s">
        <v>4822</v>
      </c>
      <c r="F2404" s="1" t="e">
        <f t="shared" si="37"/>
        <v>#REF!</v>
      </c>
      <c r="QG2404" s="1">
        <v>1</v>
      </c>
    </row>
    <row r="2405" spans="1:473" x14ac:dyDescent="0.3">
      <c r="A2405" s="197"/>
      <c r="B2405" s="193"/>
      <c r="C2405" s="20" t="s">
        <v>6006</v>
      </c>
      <c r="D2405" s="61" t="s">
        <v>4826</v>
      </c>
      <c r="E2405" s="25" t="s">
        <v>4822</v>
      </c>
      <c r="F2405" s="1" t="e">
        <f t="shared" si="37"/>
        <v>#REF!</v>
      </c>
      <c r="QG2405" s="1">
        <v>1</v>
      </c>
    </row>
    <row r="2406" spans="1:473" x14ac:dyDescent="0.3">
      <c r="A2406" s="197"/>
      <c r="B2406" s="193"/>
      <c r="C2406" s="20" t="s">
        <v>6007</v>
      </c>
      <c r="D2406" s="61" t="s">
        <v>4821</v>
      </c>
      <c r="E2406" s="25" t="s">
        <v>4822</v>
      </c>
      <c r="F2406" s="1" t="e">
        <f t="shared" si="37"/>
        <v>#REF!</v>
      </c>
      <c r="QG2406" s="1">
        <v>1</v>
      </c>
    </row>
    <row r="2407" spans="1:473" x14ac:dyDescent="0.3">
      <c r="A2407" s="197"/>
      <c r="B2407" s="193"/>
      <c r="C2407" s="20" t="s">
        <v>6008</v>
      </c>
      <c r="D2407" s="61" t="s">
        <v>4824</v>
      </c>
      <c r="E2407" s="25" t="s">
        <v>4822</v>
      </c>
      <c r="F2407" s="1" t="e">
        <f t="shared" si="37"/>
        <v>#REF!</v>
      </c>
      <c r="QG2407" s="1">
        <v>1</v>
      </c>
    </row>
    <row r="2408" spans="1:473" x14ac:dyDescent="0.3">
      <c r="A2408" s="197"/>
      <c r="B2408" s="193"/>
      <c r="C2408" s="20" t="s">
        <v>6009</v>
      </c>
      <c r="D2408" s="61" t="s">
        <v>4826</v>
      </c>
      <c r="E2408" s="25" t="s">
        <v>4822</v>
      </c>
      <c r="F2408" s="1" t="e">
        <f t="shared" si="37"/>
        <v>#REF!</v>
      </c>
      <c r="QG2408" s="1">
        <v>1</v>
      </c>
    </row>
    <row r="2409" spans="1:473" x14ac:dyDescent="0.3">
      <c r="A2409" s="197"/>
      <c r="B2409" s="193"/>
      <c r="C2409" s="20" t="s">
        <v>6010</v>
      </c>
      <c r="D2409" s="61" t="s">
        <v>5605</v>
      </c>
      <c r="E2409" s="25" t="s">
        <v>4822</v>
      </c>
      <c r="F2409" s="1" t="e">
        <f t="shared" si="37"/>
        <v>#REF!</v>
      </c>
      <c r="QG2409" s="1">
        <v>1</v>
      </c>
    </row>
    <row r="2410" spans="1:473" x14ac:dyDescent="0.3">
      <c r="A2410" s="197"/>
      <c r="B2410" s="193"/>
      <c r="C2410" s="20" t="s">
        <v>6011</v>
      </c>
      <c r="D2410" s="61" t="s">
        <v>5607</v>
      </c>
      <c r="E2410" s="25" t="s">
        <v>4822</v>
      </c>
      <c r="F2410" s="1" t="e">
        <f t="shared" si="37"/>
        <v>#REF!</v>
      </c>
      <c r="QG2410" s="1">
        <v>1</v>
      </c>
    </row>
    <row r="2411" spans="1:473" x14ac:dyDescent="0.3">
      <c r="A2411" s="197"/>
      <c r="B2411" s="193"/>
      <c r="C2411" s="20" t="s">
        <v>6012</v>
      </c>
      <c r="D2411" s="61" t="s">
        <v>5605</v>
      </c>
      <c r="E2411" s="25" t="s">
        <v>4822</v>
      </c>
      <c r="F2411" s="1" t="e">
        <f t="shared" si="37"/>
        <v>#REF!</v>
      </c>
      <c r="QG2411" s="1">
        <v>1</v>
      </c>
    </row>
    <row r="2412" spans="1:473" x14ac:dyDescent="0.3">
      <c r="A2412" s="197"/>
      <c r="B2412" s="193"/>
      <c r="C2412" s="20" t="s">
        <v>6013</v>
      </c>
      <c r="D2412" s="61" t="s">
        <v>5607</v>
      </c>
      <c r="E2412" s="25" t="s">
        <v>4822</v>
      </c>
      <c r="F2412" s="1" t="e">
        <f t="shared" si="37"/>
        <v>#REF!</v>
      </c>
      <c r="QG2412" s="1">
        <v>1</v>
      </c>
    </row>
    <row r="2413" spans="1:473" x14ac:dyDescent="0.3">
      <c r="A2413" s="197"/>
      <c r="B2413" s="193" t="s">
        <v>1693</v>
      </c>
      <c r="C2413" s="20" t="s">
        <v>6014</v>
      </c>
      <c r="D2413" s="19" t="s">
        <v>5612</v>
      </c>
      <c r="E2413" s="24" t="s">
        <v>2958</v>
      </c>
      <c r="F2413" s="1" t="e">
        <f t="shared" si="37"/>
        <v>#REF!</v>
      </c>
      <c r="QT2413" s="1">
        <v>6</v>
      </c>
    </row>
    <row r="2414" spans="1:473" x14ac:dyDescent="0.3">
      <c r="A2414" s="197"/>
      <c r="B2414" s="193"/>
      <c r="C2414" s="20" t="s">
        <v>6015</v>
      </c>
      <c r="D2414" s="19" t="s">
        <v>5614</v>
      </c>
      <c r="E2414" s="24" t="s">
        <v>2958</v>
      </c>
      <c r="F2414" s="1" t="e">
        <f t="shared" si="37"/>
        <v>#REF!</v>
      </c>
      <c r="QT2414" s="1">
        <v>3</v>
      </c>
    </row>
    <row r="2415" spans="1:473" s="66" customFormat="1" x14ac:dyDescent="0.3">
      <c r="A2415" s="197"/>
      <c r="B2415" s="193"/>
      <c r="C2415" s="67" t="s">
        <v>7248</v>
      </c>
      <c r="D2415" s="71" t="s">
        <v>7208</v>
      </c>
      <c r="E2415" s="69" t="s">
        <v>4459</v>
      </c>
      <c r="F2415" s="66" t="e">
        <f t="shared" si="37"/>
        <v>#REF!</v>
      </c>
    </row>
    <row r="2416" spans="1:473" s="66" customFormat="1" x14ac:dyDescent="0.3">
      <c r="A2416" s="197"/>
      <c r="B2416" s="193"/>
      <c r="C2416" s="67" t="s">
        <v>7249</v>
      </c>
      <c r="D2416" s="71" t="s">
        <v>7210</v>
      </c>
      <c r="E2416" s="69" t="s">
        <v>4459</v>
      </c>
      <c r="F2416" s="66" t="e">
        <f t="shared" si="37"/>
        <v>#REF!</v>
      </c>
    </row>
    <row r="2417" spans="1:464" x14ac:dyDescent="0.3">
      <c r="A2417" s="197"/>
      <c r="B2417" s="193"/>
      <c r="C2417" s="20" t="s">
        <v>6016</v>
      </c>
      <c r="D2417" s="19" t="s">
        <v>5612</v>
      </c>
      <c r="E2417" s="24" t="s">
        <v>2958</v>
      </c>
      <c r="F2417" s="1" t="e">
        <f t="shared" si="37"/>
        <v>#REF!</v>
      </c>
      <c r="QU2417" s="1">
        <v>6</v>
      </c>
    </row>
    <row r="2418" spans="1:464" x14ac:dyDescent="0.3">
      <c r="A2418" s="197"/>
      <c r="B2418" s="193"/>
      <c r="C2418" s="20" t="s">
        <v>6017</v>
      </c>
      <c r="D2418" s="19" t="s">
        <v>5614</v>
      </c>
      <c r="E2418" s="24" t="s">
        <v>2958</v>
      </c>
      <c r="F2418" s="1" t="e">
        <f t="shared" si="37"/>
        <v>#REF!</v>
      </c>
      <c r="QU2418" s="1">
        <v>3</v>
      </c>
    </row>
    <row r="2419" spans="1:464" s="66" customFormat="1" x14ac:dyDescent="0.3">
      <c r="A2419" s="197"/>
      <c r="B2419" s="193"/>
      <c r="C2419" s="67" t="s">
        <v>7250</v>
      </c>
      <c r="D2419" s="71" t="s">
        <v>7208</v>
      </c>
      <c r="E2419" s="69" t="s">
        <v>4459</v>
      </c>
      <c r="F2419" s="66" t="e">
        <f t="shared" si="37"/>
        <v>#REF!</v>
      </c>
    </row>
    <row r="2420" spans="1:464" s="66" customFormat="1" x14ac:dyDescent="0.3">
      <c r="A2420" s="197"/>
      <c r="B2420" s="193"/>
      <c r="C2420" s="67" t="s">
        <v>7251</v>
      </c>
      <c r="D2420" s="71" t="s">
        <v>7210</v>
      </c>
      <c r="E2420" s="69" t="s">
        <v>4459</v>
      </c>
      <c r="F2420" s="66" t="e">
        <f t="shared" si="37"/>
        <v>#REF!</v>
      </c>
    </row>
    <row r="2421" spans="1:464" x14ac:dyDescent="0.3">
      <c r="A2421" s="197"/>
      <c r="B2421" s="193"/>
      <c r="C2421" s="20" t="s">
        <v>6018</v>
      </c>
      <c r="D2421" s="19" t="s">
        <v>5612</v>
      </c>
      <c r="E2421" s="24" t="s">
        <v>2958</v>
      </c>
      <c r="F2421" s="1" t="e">
        <f t="shared" si="37"/>
        <v>#REF!</v>
      </c>
      <c r="QV2421" s="1">
        <v>6</v>
      </c>
    </row>
    <row r="2422" spans="1:464" x14ac:dyDescent="0.3">
      <c r="A2422" s="197"/>
      <c r="B2422" s="193"/>
      <c r="C2422" s="20" t="s">
        <v>6019</v>
      </c>
      <c r="D2422" s="19" t="s">
        <v>5614</v>
      </c>
      <c r="E2422" s="24" t="s">
        <v>2958</v>
      </c>
      <c r="F2422" s="1" t="e">
        <f t="shared" si="37"/>
        <v>#REF!</v>
      </c>
      <c r="QV2422" s="1">
        <v>3</v>
      </c>
    </row>
    <row r="2423" spans="1:464" s="66" customFormat="1" x14ac:dyDescent="0.3">
      <c r="A2423" s="197"/>
      <c r="B2423" s="193"/>
      <c r="C2423" s="67" t="s">
        <v>7252</v>
      </c>
      <c r="D2423" s="71" t="s">
        <v>7208</v>
      </c>
      <c r="E2423" s="69" t="s">
        <v>4459</v>
      </c>
      <c r="F2423" s="66" t="e">
        <f t="shared" si="37"/>
        <v>#REF!</v>
      </c>
    </row>
    <row r="2424" spans="1:464" s="66" customFormat="1" x14ac:dyDescent="0.3">
      <c r="A2424" s="197"/>
      <c r="B2424" s="193"/>
      <c r="C2424" s="67" t="s">
        <v>7253</v>
      </c>
      <c r="D2424" s="71" t="s">
        <v>7210</v>
      </c>
      <c r="E2424" s="69" t="s">
        <v>4459</v>
      </c>
      <c r="F2424" s="66" t="e">
        <f t="shared" si="37"/>
        <v>#REF!</v>
      </c>
    </row>
    <row r="2425" spans="1:464" x14ac:dyDescent="0.3">
      <c r="A2425" s="197"/>
      <c r="B2425" s="193"/>
      <c r="C2425" s="20" t="s">
        <v>6020</v>
      </c>
      <c r="D2425" s="19" t="s">
        <v>5612</v>
      </c>
      <c r="E2425" s="24" t="s">
        <v>2958</v>
      </c>
      <c r="F2425" s="1" t="e">
        <f t="shared" si="37"/>
        <v>#REF!</v>
      </c>
      <c r="QN2425" s="1">
        <v>6</v>
      </c>
    </row>
    <row r="2426" spans="1:464" x14ac:dyDescent="0.3">
      <c r="A2426" s="197"/>
      <c r="B2426" s="193"/>
      <c r="C2426" s="20" t="s">
        <v>6021</v>
      </c>
      <c r="D2426" s="19" t="s">
        <v>5614</v>
      </c>
      <c r="E2426" s="24" t="s">
        <v>2958</v>
      </c>
      <c r="F2426" s="1" t="e">
        <f t="shared" si="37"/>
        <v>#REF!</v>
      </c>
      <c r="QN2426" s="1">
        <v>3</v>
      </c>
    </row>
    <row r="2427" spans="1:464" s="66" customFormat="1" x14ac:dyDescent="0.3">
      <c r="A2427" s="197"/>
      <c r="B2427" s="193"/>
      <c r="C2427" s="67" t="s">
        <v>7254</v>
      </c>
      <c r="D2427" s="71" t="s">
        <v>7208</v>
      </c>
      <c r="E2427" s="69" t="s">
        <v>4459</v>
      </c>
      <c r="F2427" s="66" t="e">
        <f t="shared" si="37"/>
        <v>#REF!</v>
      </c>
    </row>
    <row r="2428" spans="1:464" s="66" customFormat="1" x14ac:dyDescent="0.3">
      <c r="A2428" s="197"/>
      <c r="B2428" s="193"/>
      <c r="C2428" s="67" t="s">
        <v>7255</v>
      </c>
      <c r="D2428" s="71" t="s">
        <v>7210</v>
      </c>
      <c r="E2428" s="69" t="s">
        <v>4459</v>
      </c>
      <c r="F2428" s="66" t="e">
        <f t="shared" si="37"/>
        <v>#REF!</v>
      </c>
    </row>
    <row r="2429" spans="1:464" x14ac:dyDescent="0.3">
      <c r="A2429" s="197"/>
      <c r="B2429" s="193"/>
      <c r="C2429" s="20" t="s">
        <v>6022</v>
      </c>
      <c r="D2429" s="19" t="s">
        <v>5612</v>
      </c>
      <c r="E2429" s="24" t="s">
        <v>2958</v>
      </c>
      <c r="F2429" s="1" t="e">
        <f t="shared" si="37"/>
        <v>#REF!</v>
      </c>
      <c r="QO2429" s="1">
        <v>6</v>
      </c>
    </row>
    <row r="2430" spans="1:464" x14ac:dyDescent="0.3">
      <c r="A2430" s="197"/>
      <c r="B2430" s="193"/>
      <c r="C2430" s="20" t="s">
        <v>6023</v>
      </c>
      <c r="D2430" s="19" t="s">
        <v>5614</v>
      </c>
      <c r="E2430" s="24" t="s">
        <v>2958</v>
      </c>
      <c r="F2430" s="1" t="e">
        <f t="shared" si="37"/>
        <v>#REF!</v>
      </c>
      <c r="QO2430" s="1">
        <v>3</v>
      </c>
    </row>
    <row r="2431" spans="1:464" s="66" customFormat="1" x14ac:dyDescent="0.3">
      <c r="A2431" s="197"/>
      <c r="B2431" s="193"/>
      <c r="C2431" s="67" t="s">
        <v>7256</v>
      </c>
      <c r="D2431" s="71" t="s">
        <v>7208</v>
      </c>
      <c r="E2431" s="69" t="s">
        <v>4459</v>
      </c>
      <c r="F2431" s="66" t="e">
        <f t="shared" si="37"/>
        <v>#REF!</v>
      </c>
    </row>
    <row r="2432" spans="1:464" s="66" customFormat="1" x14ac:dyDescent="0.3">
      <c r="A2432" s="197"/>
      <c r="B2432" s="193"/>
      <c r="C2432" s="67" t="s">
        <v>7257</v>
      </c>
      <c r="D2432" s="71" t="s">
        <v>7210</v>
      </c>
      <c r="E2432" s="69" t="s">
        <v>4459</v>
      </c>
      <c r="F2432" s="66" t="e">
        <f t="shared" si="37"/>
        <v>#REF!</v>
      </c>
    </row>
    <row r="2433" spans="1:461" x14ac:dyDescent="0.3">
      <c r="A2433" s="197"/>
      <c r="B2433" s="193"/>
      <c r="C2433" s="20" t="s">
        <v>6024</v>
      </c>
      <c r="D2433" s="19" t="s">
        <v>5612</v>
      </c>
      <c r="E2433" s="24" t="s">
        <v>2958</v>
      </c>
      <c r="F2433" s="1" t="e">
        <f t="shared" si="37"/>
        <v>#REF!</v>
      </c>
      <c r="QP2433" s="1">
        <v>6</v>
      </c>
    </row>
    <row r="2434" spans="1:461" x14ac:dyDescent="0.3">
      <c r="A2434" s="197"/>
      <c r="B2434" s="193"/>
      <c r="C2434" s="20" t="s">
        <v>6025</v>
      </c>
      <c r="D2434" s="19" t="s">
        <v>5614</v>
      </c>
      <c r="E2434" s="24" t="s">
        <v>2958</v>
      </c>
      <c r="F2434" s="1" t="e">
        <f t="shared" si="37"/>
        <v>#REF!</v>
      </c>
      <c r="QP2434" s="1">
        <v>3</v>
      </c>
    </row>
    <row r="2435" spans="1:461" s="66" customFormat="1" x14ac:dyDescent="0.3">
      <c r="A2435" s="197"/>
      <c r="B2435" s="193"/>
      <c r="C2435" s="67" t="s">
        <v>7258</v>
      </c>
      <c r="D2435" s="71" t="s">
        <v>7208</v>
      </c>
      <c r="E2435" s="69" t="s">
        <v>4459</v>
      </c>
      <c r="F2435" s="66" t="e">
        <f t="shared" si="37"/>
        <v>#REF!</v>
      </c>
    </row>
    <row r="2436" spans="1:461" s="66" customFormat="1" x14ac:dyDescent="0.3">
      <c r="A2436" s="197"/>
      <c r="B2436" s="193"/>
      <c r="C2436" s="67" t="s">
        <v>7259</v>
      </c>
      <c r="D2436" s="71" t="s">
        <v>7210</v>
      </c>
      <c r="E2436" s="69" t="s">
        <v>4459</v>
      </c>
      <c r="F2436" s="66" t="e">
        <f t="shared" si="37"/>
        <v>#REF!</v>
      </c>
    </row>
    <row r="2437" spans="1:461" x14ac:dyDescent="0.3">
      <c r="A2437" s="197"/>
      <c r="B2437" s="193"/>
      <c r="C2437" s="20" t="s">
        <v>6026</v>
      </c>
      <c r="D2437" s="19" t="s">
        <v>5612</v>
      </c>
      <c r="E2437" s="24" t="s">
        <v>2958</v>
      </c>
      <c r="F2437" s="1" t="e">
        <f t="shared" ref="F2437:F2500" si="38">SUMPRODUCT(G$4:ZY$4, G2437:ZY2437)</f>
        <v>#REF!</v>
      </c>
      <c r="QQ2437" s="1">
        <v>6</v>
      </c>
    </row>
    <row r="2438" spans="1:461" x14ac:dyDescent="0.3">
      <c r="A2438" s="197"/>
      <c r="B2438" s="193"/>
      <c r="C2438" s="20" t="s">
        <v>6027</v>
      </c>
      <c r="D2438" s="19" t="s">
        <v>5614</v>
      </c>
      <c r="E2438" s="24" t="s">
        <v>2958</v>
      </c>
      <c r="F2438" s="1" t="e">
        <f t="shared" si="38"/>
        <v>#REF!</v>
      </c>
      <c r="QQ2438" s="1">
        <v>3</v>
      </c>
    </row>
    <row r="2439" spans="1:461" s="66" customFormat="1" x14ac:dyDescent="0.3">
      <c r="A2439" s="197"/>
      <c r="B2439" s="193"/>
      <c r="C2439" s="67" t="s">
        <v>7260</v>
      </c>
      <c r="D2439" s="71" t="s">
        <v>7208</v>
      </c>
      <c r="E2439" s="69" t="s">
        <v>4459</v>
      </c>
      <c r="F2439" s="66" t="e">
        <f t="shared" si="38"/>
        <v>#REF!</v>
      </c>
    </row>
    <row r="2440" spans="1:461" s="66" customFormat="1" x14ac:dyDescent="0.3">
      <c r="A2440" s="197"/>
      <c r="B2440" s="193"/>
      <c r="C2440" s="67" t="s">
        <v>7261</v>
      </c>
      <c r="D2440" s="71" t="s">
        <v>7210</v>
      </c>
      <c r="E2440" s="69" t="s">
        <v>4459</v>
      </c>
      <c r="F2440" s="66" t="e">
        <f t="shared" si="38"/>
        <v>#REF!</v>
      </c>
    </row>
    <row r="2441" spans="1:461" x14ac:dyDescent="0.3">
      <c r="A2441" s="197"/>
      <c r="B2441" s="193"/>
      <c r="C2441" s="20" t="s">
        <v>6028</v>
      </c>
      <c r="D2441" s="19" t="s">
        <v>5612</v>
      </c>
      <c r="E2441" s="24" t="s">
        <v>2958</v>
      </c>
      <c r="F2441" s="1" t="e">
        <f t="shared" si="38"/>
        <v>#REF!</v>
      </c>
      <c r="QR2441" s="1">
        <v>6</v>
      </c>
    </row>
    <row r="2442" spans="1:461" x14ac:dyDescent="0.3">
      <c r="A2442" s="197"/>
      <c r="B2442" s="193"/>
      <c r="C2442" s="20" t="s">
        <v>6029</v>
      </c>
      <c r="D2442" s="19" t="s">
        <v>5614</v>
      </c>
      <c r="E2442" s="24" t="s">
        <v>2958</v>
      </c>
      <c r="F2442" s="1" t="e">
        <f t="shared" si="38"/>
        <v>#REF!</v>
      </c>
      <c r="QR2442" s="1">
        <v>3</v>
      </c>
    </row>
    <row r="2443" spans="1:461" s="66" customFormat="1" x14ac:dyDescent="0.3">
      <c r="A2443" s="197"/>
      <c r="B2443" s="193"/>
      <c r="C2443" s="67" t="s">
        <v>7262</v>
      </c>
      <c r="D2443" s="71" t="s">
        <v>7208</v>
      </c>
      <c r="E2443" s="69" t="s">
        <v>4459</v>
      </c>
      <c r="F2443" s="66" t="e">
        <f t="shared" si="38"/>
        <v>#REF!</v>
      </c>
    </row>
    <row r="2444" spans="1:461" s="66" customFormat="1" x14ac:dyDescent="0.3">
      <c r="A2444" s="197"/>
      <c r="B2444" s="193"/>
      <c r="C2444" s="67" t="s">
        <v>7263</v>
      </c>
      <c r="D2444" s="71" t="s">
        <v>7210</v>
      </c>
      <c r="E2444" s="69" t="s">
        <v>4459</v>
      </c>
      <c r="F2444" s="66" t="e">
        <f t="shared" si="38"/>
        <v>#REF!</v>
      </c>
    </row>
    <row r="2445" spans="1:461" x14ac:dyDescent="0.3">
      <c r="A2445" s="197"/>
      <c r="B2445" s="193"/>
      <c r="C2445" s="20" t="s">
        <v>6030</v>
      </c>
      <c r="D2445" s="19" t="s">
        <v>5612</v>
      </c>
      <c r="E2445" s="24" t="s">
        <v>2958</v>
      </c>
      <c r="F2445" s="1" t="e">
        <f t="shared" si="38"/>
        <v>#REF!</v>
      </c>
      <c r="QS2445" s="1">
        <v>6</v>
      </c>
    </row>
    <row r="2446" spans="1:461" x14ac:dyDescent="0.3">
      <c r="A2446" s="197"/>
      <c r="B2446" s="193"/>
      <c r="C2446" s="20" t="s">
        <v>6031</v>
      </c>
      <c r="D2446" s="19" t="s">
        <v>5614</v>
      </c>
      <c r="E2446" s="24" t="s">
        <v>2958</v>
      </c>
      <c r="F2446" s="1" t="e">
        <f t="shared" si="38"/>
        <v>#REF!</v>
      </c>
      <c r="QS2446" s="1">
        <v>3</v>
      </c>
    </row>
    <row r="2447" spans="1:461" s="66" customFormat="1" x14ac:dyDescent="0.3">
      <c r="A2447" s="197"/>
      <c r="B2447" s="193"/>
      <c r="C2447" s="67" t="s">
        <v>7264</v>
      </c>
      <c r="D2447" s="71" t="s">
        <v>7208</v>
      </c>
      <c r="E2447" s="69" t="s">
        <v>4459</v>
      </c>
      <c r="F2447" s="66" t="e">
        <f t="shared" si="38"/>
        <v>#REF!</v>
      </c>
    </row>
    <row r="2448" spans="1:461" s="66" customFormat="1" x14ac:dyDescent="0.3">
      <c r="A2448" s="197"/>
      <c r="B2448" s="193"/>
      <c r="C2448" s="67" t="s">
        <v>7265</v>
      </c>
      <c r="D2448" s="71" t="s">
        <v>7210</v>
      </c>
      <c r="E2448" s="69" t="s">
        <v>4459</v>
      </c>
      <c r="F2448" s="66" t="e">
        <f t="shared" si="38"/>
        <v>#REF!</v>
      </c>
    </row>
    <row r="2449" spans="1:488" x14ac:dyDescent="0.3">
      <c r="A2449" s="197"/>
      <c r="B2449" s="193"/>
      <c r="C2449" s="20" t="s">
        <v>6032</v>
      </c>
      <c r="D2449" s="19" t="s">
        <v>5632</v>
      </c>
      <c r="E2449" s="25" t="s">
        <v>2958</v>
      </c>
      <c r="F2449" s="1" t="e">
        <f t="shared" si="38"/>
        <v>#REF!</v>
      </c>
      <c r="RT2449" s="1">
        <v>0.5</v>
      </c>
    </row>
    <row r="2450" spans="1:488" s="66" customFormat="1" x14ac:dyDescent="0.3">
      <c r="A2450" s="197"/>
      <c r="B2450" s="193"/>
      <c r="C2450" s="67" t="s">
        <v>7266</v>
      </c>
      <c r="D2450" s="71" t="s">
        <v>7228</v>
      </c>
      <c r="E2450" s="69" t="s">
        <v>4459</v>
      </c>
      <c r="F2450" s="66" t="e">
        <f t="shared" si="38"/>
        <v>#REF!</v>
      </c>
    </row>
    <row r="2451" spans="1:488" x14ac:dyDescent="0.3">
      <c r="A2451" s="197"/>
      <c r="B2451" s="193"/>
      <c r="C2451" s="20" t="s">
        <v>6033</v>
      </c>
      <c r="D2451" s="19" t="s">
        <v>5634</v>
      </c>
      <c r="E2451" s="25" t="s">
        <v>1</v>
      </c>
      <c r="F2451" s="1" t="e">
        <f t="shared" si="38"/>
        <v>#REF!</v>
      </c>
    </row>
    <row r="2452" spans="1:488" x14ac:dyDescent="0.3">
      <c r="A2452" s="197"/>
      <c r="B2452" s="193"/>
      <c r="C2452" s="20" t="s">
        <v>6034</v>
      </c>
      <c r="D2452" s="19" t="s">
        <v>5636</v>
      </c>
      <c r="E2452" s="25" t="s">
        <v>5637</v>
      </c>
      <c r="F2452" s="1" t="e">
        <f t="shared" si="38"/>
        <v>#REF!</v>
      </c>
    </row>
    <row r="2453" spans="1:488" x14ac:dyDescent="0.3">
      <c r="A2453" s="197"/>
      <c r="B2453" s="193"/>
      <c r="C2453" s="20" t="s">
        <v>6035</v>
      </c>
      <c r="D2453" s="19" t="s">
        <v>5639</v>
      </c>
      <c r="E2453" s="25" t="s">
        <v>2958</v>
      </c>
      <c r="F2453" s="1" t="e">
        <f t="shared" si="38"/>
        <v>#REF!</v>
      </c>
    </row>
    <row r="2454" spans="1:488" x14ac:dyDescent="0.3">
      <c r="A2454" s="197"/>
      <c r="B2454" s="193"/>
      <c r="C2454" s="20" t="s">
        <v>6036</v>
      </c>
      <c r="D2454" s="19" t="s">
        <v>5641</v>
      </c>
      <c r="E2454" s="24" t="s">
        <v>4459</v>
      </c>
      <c r="F2454" s="1" t="e">
        <f t="shared" si="38"/>
        <v>#REF!</v>
      </c>
    </row>
    <row r="2455" spans="1:488" x14ac:dyDescent="0.3">
      <c r="A2455" s="197"/>
      <c r="B2455" s="193"/>
      <c r="C2455" s="20" t="s">
        <v>6037</v>
      </c>
      <c r="D2455" s="19" t="s">
        <v>5643</v>
      </c>
      <c r="E2455" s="25" t="s">
        <v>2958</v>
      </c>
      <c r="F2455" s="1" t="e">
        <f t="shared" si="38"/>
        <v>#REF!</v>
      </c>
    </row>
    <row r="2456" spans="1:488" x14ac:dyDescent="0.3">
      <c r="A2456" s="197"/>
      <c r="B2456" s="193"/>
      <c r="C2456" s="20" t="s">
        <v>6038</v>
      </c>
      <c r="D2456" s="19" t="s">
        <v>5645</v>
      </c>
      <c r="E2456" s="24" t="s">
        <v>4459</v>
      </c>
      <c r="F2456" s="1" t="e">
        <f t="shared" si="38"/>
        <v>#REF!</v>
      </c>
    </row>
    <row r="2457" spans="1:488" x14ac:dyDescent="0.3">
      <c r="A2457" s="197"/>
      <c r="B2457" s="193"/>
      <c r="C2457" s="20" t="s">
        <v>6039</v>
      </c>
      <c r="D2457" s="19" t="s">
        <v>5647</v>
      </c>
      <c r="E2457" s="25" t="s">
        <v>3158</v>
      </c>
      <c r="F2457" s="1" t="e">
        <f t="shared" si="38"/>
        <v>#REF!</v>
      </c>
    </row>
    <row r="2458" spans="1:488" x14ac:dyDescent="0.3">
      <c r="A2458" s="197"/>
      <c r="B2458" s="193"/>
      <c r="C2458" s="20" t="s">
        <v>6040</v>
      </c>
      <c r="D2458" s="19" t="s">
        <v>5649</v>
      </c>
      <c r="E2458" s="25" t="s">
        <v>3158</v>
      </c>
      <c r="F2458" s="1" t="e">
        <f t="shared" si="38"/>
        <v>#REF!</v>
      </c>
    </row>
    <row r="2459" spans="1:488" x14ac:dyDescent="0.3">
      <c r="A2459" s="197"/>
      <c r="B2459" s="193"/>
      <c r="C2459" s="20" t="s">
        <v>6041</v>
      </c>
      <c r="D2459" s="19" t="s">
        <v>6042</v>
      </c>
      <c r="E2459" s="25" t="s">
        <v>4822</v>
      </c>
      <c r="F2459" s="1" t="e">
        <f t="shared" si="38"/>
        <v>#REF!</v>
      </c>
    </row>
    <row r="2460" spans="1:488" x14ac:dyDescent="0.3">
      <c r="A2460" s="197"/>
      <c r="B2460" s="193"/>
      <c r="C2460" s="20" t="s">
        <v>6043</v>
      </c>
      <c r="D2460" s="19" t="s">
        <v>5651</v>
      </c>
      <c r="E2460" s="25" t="s">
        <v>5092</v>
      </c>
      <c r="F2460" s="1" t="e">
        <f t="shared" si="38"/>
        <v>#REF!</v>
      </c>
    </row>
    <row r="2461" spans="1:488" x14ac:dyDescent="0.3">
      <c r="A2461" s="197"/>
      <c r="B2461" s="193"/>
      <c r="C2461" s="20" t="s">
        <v>6044</v>
      </c>
      <c r="D2461" s="19" t="s">
        <v>5653</v>
      </c>
      <c r="E2461" s="25" t="s">
        <v>3158</v>
      </c>
      <c r="F2461" s="1" t="e">
        <f t="shared" si="38"/>
        <v>#REF!</v>
      </c>
    </row>
    <row r="2462" spans="1:488" x14ac:dyDescent="0.3">
      <c r="A2462" s="197"/>
      <c r="B2462" s="193"/>
      <c r="C2462" s="20" t="s">
        <v>6045</v>
      </c>
      <c r="D2462" s="19" t="s">
        <v>5655</v>
      </c>
      <c r="E2462" s="25" t="s">
        <v>4893</v>
      </c>
      <c r="F2462" s="1" t="e">
        <f t="shared" si="38"/>
        <v>#REF!</v>
      </c>
    </row>
    <row r="2463" spans="1:488" x14ac:dyDescent="0.3">
      <c r="A2463" s="197"/>
      <c r="B2463" s="193"/>
      <c r="C2463" s="20" t="s">
        <v>6046</v>
      </c>
      <c r="D2463" s="19" t="s">
        <v>6047</v>
      </c>
      <c r="E2463" s="25" t="s">
        <v>2958</v>
      </c>
      <c r="F2463" s="1" t="e">
        <f t="shared" si="38"/>
        <v>#REF!</v>
      </c>
    </row>
    <row r="2464" spans="1:488" x14ac:dyDescent="0.3">
      <c r="A2464" s="197"/>
      <c r="B2464" s="193"/>
      <c r="C2464" s="20" t="s">
        <v>6048</v>
      </c>
      <c r="D2464" s="19" t="s">
        <v>6049</v>
      </c>
      <c r="E2464" s="25" t="s">
        <v>2958</v>
      </c>
      <c r="F2464" s="1" t="e">
        <f t="shared" si="38"/>
        <v>#REF!</v>
      </c>
    </row>
    <row r="2465" spans="1:6" x14ac:dyDescent="0.3">
      <c r="A2465" s="197"/>
      <c r="B2465" s="193"/>
      <c r="C2465" s="20" t="s">
        <v>6050</v>
      </c>
      <c r="D2465" s="19" t="s">
        <v>6051</v>
      </c>
      <c r="E2465" s="25" t="s">
        <v>2958</v>
      </c>
      <c r="F2465" s="1" t="e">
        <f t="shared" si="38"/>
        <v>#REF!</v>
      </c>
    </row>
    <row r="2466" spans="1:6" x14ac:dyDescent="0.3">
      <c r="A2466" s="197"/>
      <c r="B2466" s="193"/>
      <c r="C2466" s="20" t="s">
        <v>6052</v>
      </c>
      <c r="D2466" s="19" t="s">
        <v>6053</v>
      </c>
      <c r="E2466" s="25" t="s">
        <v>2958</v>
      </c>
      <c r="F2466" s="1" t="e">
        <f t="shared" si="38"/>
        <v>#REF!</v>
      </c>
    </row>
    <row r="2467" spans="1:6" x14ac:dyDescent="0.3">
      <c r="A2467" s="197"/>
      <c r="B2467" s="193"/>
      <c r="C2467" s="20" t="s">
        <v>6054</v>
      </c>
      <c r="D2467" s="19" t="s">
        <v>6055</v>
      </c>
      <c r="E2467" s="25" t="s">
        <v>2958</v>
      </c>
      <c r="F2467" s="1" t="e">
        <f t="shared" si="38"/>
        <v>#REF!</v>
      </c>
    </row>
    <row r="2468" spans="1:6" x14ac:dyDescent="0.3">
      <c r="A2468" s="197"/>
      <c r="B2468" s="193"/>
      <c r="C2468" s="20" t="s">
        <v>6056</v>
      </c>
      <c r="D2468" s="19" t="s">
        <v>6057</v>
      </c>
      <c r="E2468" s="25" t="s">
        <v>2958</v>
      </c>
      <c r="F2468" s="1" t="e">
        <f t="shared" si="38"/>
        <v>#REF!</v>
      </c>
    </row>
    <row r="2469" spans="1:6" x14ac:dyDescent="0.3">
      <c r="A2469" s="197"/>
      <c r="B2469" s="193"/>
      <c r="C2469" s="20" t="s">
        <v>6058</v>
      </c>
      <c r="D2469" s="19" t="s">
        <v>1733</v>
      </c>
      <c r="E2469" s="25" t="s">
        <v>2958</v>
      </c>
      <c r="F2469" s="1" t="e">
        <f t="shared" si="38"/>
        <v>#REF!</v>
      </c>
    </row>
    <row r="2470" spans="1:6" x14ac:dyDescent="0.3">
      <c r="A2470" s="197"/>
      <c r="B2470" s="193"/>
      <c r="C2470" s="20" t="s">
        <v>6059</v>
      </c>
      <c r="D2470" s="19" t="s">
        <v>5670</v>
      </c>
      <c r="E2470" s="25" t="s">
        <v>2958</v>
      </c>
      <c r="F2470" s="1" t="e">
        <f t="shared" si="38"/>
        <v>#REF!</v>
      </c>
    </row>
    <row r="2471" spans="1:6" x14ac:dyDescent="0.3">
      <c r="A2471" s="197"/>
      <c r="B2471" s="193"/>
      <c r="C2471" s="20" t="s">
        <v>6060</v>
      </c>
      <c r="D2471" s="19" t="s">
        <v>4427</v>
      </c>
      <c r="E2471" s="25" t="s">
        <v>2958</v>
      </c>
      <c r="F2471" s="1" t="e">
        <f t="shared" si="38"/>
        <v>#REF!</v>
      </c>
    </row>
    <row r="2472" spans="1:6" x14ac:dyDescent="0.3">
      <c r="A2472" s="197"/>
      <c r="B2472" s="193"/>
      <c r="C2472" s="20" t="s">
        <v>6061</v>
      </c>
      <c r="D2472" s="19" t="s">
        <v>6062</v>
      </c>
      <c r="E2472" s="25" t="s">
        <v>2958</v>
      </c>
      <c r="F2472" s="1" t="e">
        <f t="shared" si="38"/>
        <v>#REF!</v>
      </c>
    </row>
    <row r="2473" spans="1:6" x14ac:dyDescent="0.3">
      <c r="A2473" s="197"/>
      <c r="B2473" s="193"/>
      <c r="C2473" s="20" t="s">
        <v>6063</v>
      </c>
      <c r="D2473" s="19" t="s">
        <v>6064</v>
      </c>
      <c r="E2473" s="25" t="s">
        <v>2958</v>
      </c>
      <c r="F2473" s="1" t="e">
        <f t="shared" si="38"/>
        <v>#REF!</v>
      </c>
    </row>
    <row r="2474" spans="1:6" x14ac:dyDescent="0.3">
      <c r="A2474" s="197"/>
      <c r="B2474" s="193"/>
      <c r="C2474" s="20" t="s">
        <v>6065</v>
      </c>
      <c r="D2474" s="19" t="s">
        <v>4427</v>
      </c>
      <c r="E2474" s="25" t="s">
        <v>2958</v>
      </c>
      <c r="F2474" s="1" t="e">
        <f t="shared" si="38"/>
        <v>#REF!</v>
      </c>
    </row>
    <row r="2475" spans="1:6" x14ac:dyDescent="0.3">
      <c r="A2475" s="197"/>
      <c r="B2475" s="193"/>
      <c r="C2475" s="20" t="s">
        <v>6066</v>
      </c>
      <c r="D2475" s="19" t="s">
        <v>4427</v>
      </c>
      <c r="E2475" s="25" t="s">
        <v>2958</v>
      </c>
      <c r="F2475" s="1" t="e">
        <f t="shared" si="38"/>
        <v>#REF!</v>
      </c>
    </row>
    <row r="2476" spans="1:6" x14ac:dyDescent="0.3">
      <c r="A2476" s="197"/>
      <c r="B2476" s="193"/>
      <c r="C2476" s="20" t="s">
        <v>6067</v>
      </c>
      <c r="D2476" s="19" t="s">
        <v>4427</v>
      </c>
      <c r="E2476" s="25" t="s">
        <v>2958</v>
      </c>
      <c r="F2476" s="1" t="e">
        <f t="shared" si="38"/>
        <v>#REF!</v>
      </c>
    </row>
    <row r="2477" spans="1:6" x14ac:dyDescent="0.3">
      <c r="A2477" s="197"/>
      <c r="B2477" s="193"/>
      <c r="C2477" s="20" t="s">
        <v>6068</v>
      </c>
      <c r="D2477" s="19" t="s">
        <v>4427</v>
      </c>
      <c r="E2477" s="25" t="s">
        <v>2958</v>
      </c>
      <c r="F2477" s="1" t="e">
        <f t="shared" si="38"/>
        <v>#REF!</v>
      </c>
    </row>
    <row r="2478" spans="1:6" x14ac:dyDescent="0.3">
      <c r="A2478" s="197"/>
      <c r="B2478" s="193"/>
      <c r="C2478" s="20" t="s">
        <v>6069</v>
      </c>
      <c r="D2478" s="19" t="s">
        <v>4427</v>
      </c>
      <c r="E2478" s="25" t="s">
        <v>2958</v>
      </c>
      <c r="F2478" s="1" t="e">
        <f t="shared" si="38"/>
        <v>#REF!</v>
      </c>
    </row>
    <row r="2479" spans="1:6" x14ac:dyDescent="0.3">
      <c r="A2479" s="197"/>
      <c r="B2479" s="193"/>
      <c r="C2479" s="20" t="s">
        <v>6070</v>
      </c>
      <c r="D2479" s="19" t="s">
        <v>4427</v>
      </c>
      <c r="E2479" s="25" t="s">
        <v>2958</v>
      </c>
      <c r="F2479" s="1" t="e">
        <f t="shared" si="38"/>
        <v>#REF!</v>
      </c>
    </row>
    <row r="2480" spans="1:6" x14ac:dyDescent="0.3">
      <c r="A2480" s="197"/>
      <c r="B2480" s="193" t="s">
        <v>6071</v>
      </c>
      <c r="C2480" s="20" t="s">
        <v>6072</v>
      </c>
      <c r="D2480" s="19" t="s">
        <v>4447</v>
      </c>
      <c r="E2480" s="25" t="s">
        <v>5092</v>
      </c>
      <c r="F2480" s="1" t="e">
        <f t="shared" si="38"/>
        <v>#REF!</v>
      </c>
    </row>
    <row r="2481" spans="1:646" x14ac:dyDescent="0.3">
      <c r="A2481" s="197"/>
      <c r="B2481" s="193"/>
      <c r="C2481" s="20" t="s">
        <v>6073</v>
      </c>
      <c r="D2481" s="19" t="s">
        <v>5684</v>
      </c>
      <c r="E2481" s="25" t="s">
        <v>5092</v>
      </c>
      <c r="F2481" s="1" t="e">
        <f t="shared" si="38"/>
        <v>#REF!</v>
      </c>
    </row>
    <row r="2482" spans="1:646" x14ac:dyDescent="0.3">
      <c r="A2482" s="197"/>
      <c r="B2482" s="193"/>
      <c r="C2482" s="20" t="s">
        <v>6074</v>
      </c>
      <c r="D2482" s="19" t="s">
        <v>772</v>
      </c>
      <c r="E2482" s="25" t="s">
        <v>3158</v>
      </c>
      <c r="F2482" s="1" t="e">
        <f t="shared" si="38"/>
        <v>#REF!</v>
      </c>
    </row>
    <row r="2483" spans="1:646" x14ac:dyDescent="0.3">
      <c r="A2483" s="197"/>
      <c r="B2483" s="193" t="s">
        <v>5686</v>
      </c>
      <c r="C2483" s="20" t="s">
        <v>6075</v>
      </c>
      <c r="D2483" s="19" t="s">
        <v>4931</v>
      </c>
      <c r="E2483" s="25" t="s">
        <v>2958</v>
      </c>
      <c r="F2483" s="1" t="e">
        <f t="shared" si="38"/>
        <v>#REF!</v>
      </c>
      <c r="DR2483" s="1">
        <v>0.5</v>
      </c>
    </row>
    <row r="2484" spans="1:646" x14ac:dyDescent="0.3">
      <c r="A2484" s="197"/>
      <c r="B2484" s="193"/>
      <c r="C2484" s="20" t="s">
        <v>6076</v>
      </c>
      <c r="D2484" s="19" t="s">
        <v>4933</v>
      </c>
      <c r="E2484" s="25" t="s">
        <v>2958</v>
      </c>
      <c r="F2484" s="1" t="e">
        <f t="shared" si="38"/>
        <v>#REF!</v>
      </c>
      <c r="DR2484" s="1">
        <v>0.1</v>
      </c>
    </row>
    <row r="2485" spans="1:646" x14ac:dyDescent="0.3">
      <c r="A2485" s="197"/>
      <c r="B2485" s="193"/>
      <c r="C2485" s="20" t="s">
        <v>6077</v>
      </c>
      <c r="D2485" s="18" t="s">
        <v>4935</v>
      </c>
      <c r="E2485" s="25" t="s">
        <v>2958</v>
      </c>
      <c r="F2485" s="1" t="e">
        <f t="shared" si="38"/>
        <v>#REF!</v>
      </c>
      <c r="DX2485" s="1">
        <v>1</v>
      </c>
    </row>
    <row r="2486" spans="1:646" x14ac:dyDescent="0.3">
      <c r="A2486" s="197"/>
      <c r="B2486" s="193"/>
      <c r="C2486" s="20" t="s">
        <v>6078</v>
      </c>
      <c r="D2486" s="18" t="s">
        <v>4937</v>
      </c>
      <c r="E2486" s="25" t="s">
        <v>2958</v>
      </c>
      <c r="F2486" s="1" t="e">
        <f t="shared" si="38"/>
        <v>#REF!</v>
      </c>
    </row>
    <row r="2487" spans="1:646" x14ac:dyDescent="0.3">
      <c r="A2487" s="197"/>
      <c r="B2487" s="193"/>
      <c r="C2487" s="20" t="s">
        <v>6079</v>
      </c>
      <c r="D2487" s="18" t="s">
        <v>6080</v>
      </c>
      <c r="E2487" s="25" t="s">
        <v>2958</v>
      </c>
      <c r="F2487" s="1" t="e">
        <f t="shared" si="38"/>
        <v>#REF!</v>
      </c>
    </row>
    <row r="2488" spans="1:646" x14ac:dyDescent="0.3">
      <c r="A2488" s="197"/>
      <c r="B2488" s="193"/>
      <c r="C2488" s="20" t="s">
        <v>6081</v>
      </c>
      <c r="D2488" s="19" t="s">
        <v>4680</v>
      </c>
      <c r="E2488" s="25" t="s">
        <v>1</v>
      </c>
      <c r="F2488" s="1" t="e">
        <f t="shared" si="38"/>
        <v>#REF!</v>
      </c>
      <c r="XS2488" s="1">
        <v>1</v>
      </c>
    </row>
    <row r="2489" spans="1:646" x14ac:dyDescent="0.3">
      <c r="A2489" s="197"/>
      <c r="B2489" s="193"/>
      <c r="C2489" s="20" t="s">
        <v>6082</v>
      </c>
      <c r="D2489" s="19" t="s">
        <v>4940</v>
      </c>
      <c r="E2489" s="25" t="s">
        <v>1</v>
      </c>
      <c r="F2489" s="1" t="e">
        <f t="shared" si="38"/>
        <v>#REF!</v>
      </c>
      <c r="DX2489" s="1">
        <v>1</v>
      </c>
    </row>
    <row r="2490" spans="1:646" x14ac:dyDescent="0.3">
      <c r="A2490" s="197"/>
      <c r="B2490" s="193"/>
      <c r="C2490" s="20" t="s">
        <v>6083</v>
      </c>
      <c r="D2490" s="19" t="s">
        <v>4942</v>
      </c>
      <c r="E2490" s="25" t="s">
        <v>1</v>
      </c>
      <c r="F2490" s="1" t="e">
        <f t="shared" si="38"/>
        <v>#REF!</v>
      </c>
      <c r="XV2490" s="1">
        <v>1</v>
      </c>
    </row>
    <row r="2491" spans="1:646" x14ac:dyDescent="0.3">
      <c r="A2491" s="197"/>
      <c r="B2491" s="193"/>
      <c r="C2491" s="20" t="s">
        <v>6084</v>
      </c>
      <c r="D2491" s="19" t="s">
        <v>4944</v>
      </c>
      <c r="E2491" s="25" t="s">
        <v>1</v>
      </c>
      <c r="F2491" s="1" t="e">
        <f t="shared" si="38"/>
        <v>#REF!</v>
      </c>
      <c r="DX2491" s="1">
        <v>1</v>
      </c>
    </row>
    <row r="2492" spans="1:646" x14ac:dyDescent="0.3">
      <c r="A2492" s="197"/>
      <c r="B2492" s="193"/>
      <c r="C2492" s="20" t="s">
        <v>6085</v>
      </c>
      <c r="D2492" s="19" t="s">
        <v>5698</v>
      </c>
      <c r="E2492" s="25" t="s">
        <v>1</v>
      </c>
      <c r="F2492" s="1" t="e">
        <f t="shared" si="38"/>
        <v>#REF!</v>
      </c>
      <c r="DX2492" s="1">
        <v>1</v>
      </c>
    </row>
    <row r="2493" spans="1:646" x14ac:dyDescent="0.3">
      <c r="A2493" s="197"/>
      <c r="B2493" s="193"/>
      <c r="C2493" s="20" t="s">
        <v>6086</v>
      </c>
      <c r="D2493" s="19" t="s">
        <v>4430</v>
      </c>
      <c r="E2493" s="25" t="s">
        <v>1</v>
      </c>
      <c r="F2493" s="1" t="e">
        <f t="shared" si="38"/>
        <v>#REF!</v>
      </c>
      <c r="RS2493" s="1">
        <f>450/2400</f>
        <v>0.1875</v>
      </c>
    </row>
    <row r="2494" spans="1:646" x14ac:dyDescent="0.3">
      <c r="A2494" s="197"/>
      <c r="B2494" s="193"/>
      <c r="C2494" s="20" t="s">
        <v>6087</v>
      </c>
      <c r="D2494" s="19" t="s">
        <v>4432</v>
      </c>
      <c r="E2494" s="25" t="s">
        <v>1</v>
      </c>
      <c r="F2494" s="1" t="e">
        <f t="shared" si="38"/>
        <v>#REF!</v>
      </c>
      <c r="RS2494" s="1">
        <f>1245/2400</f>
        <v>0.51875000000000004</v>
      </c>
    </row>
    <row r="2495" spans="1:646" x14ac:dyDescent="0.3">
      <c r="A2495" s="197"/>
      <c r="B2495" s="193"/>
      <c r="C2495" s="20" t="s">
        <v>6088</v>
      </c>
      <c r="D2495" s="19" t="s">
        <v>4434</v>
      </c>
      <c r="E2495" s="25" t="s">
        <v>1</v>
      </c>
      <c r="F2495" s="1" t="e">
        <f t="shared" si="38"/>
        <v>#REF!</v>
      </c>
      <c r="RS2495" s="1">
        <f>2060/2400</f>
        <v>0.85833333333333328</v>
      </c>
    </row>
    <row r="2496" spans="1:646" x14ac:dyDescent="0.3">
      <c r="A2496" s="197"/>
      <c r="B2496" s="193"/>
      <c r="C2496" s="20" t="s">
        <v>6089</v>
      </c>
      <c r="D2496" s="19" t="s">
        <v>5703</v>
      </c>
      <c r="E2496" s="25" t="s">
        <v>1</v>
      </c>
      <c r="F2496" s="1" t="e">
        <f t="shared" si="38"/>
        <v>#REF!</v>
      </c>
      <c r="RS2496" s="1">
        <f>RS2494</f>
        <v>0.51875000000000004</v>
      </c>
    </row>
    <row r="2497" spans="1:185" x14ac:dyDescent="0.3">
      <c r="A2497" s="197"/>
      <c r="B2497" s="193"/>
      <c r="C2497" s="20" t="s">
        <v>6090</v>
      </c>
      <c r="D2497" s="19" t="s">
        <v>6091</v>
      </c>
      <c r="E2497" s="25" t="s">
        <v>4976</v>
      </c>
      <c r="F2497" s="1" t="e">
        <f t="shared" si="38"/>
        <v>#REF!</v>
      </c>
    </row>
    <row r="2498" spans="1:185" x14ac:dyDescent="0.3">
      <c r="A2498" s="197"/>
      <c r="B2498" s="193"/>
      <c r="C2498" s="20" t="s">
        <v>6092</v>
      </c>
      <c r="D2498" s="19" t="s">
        <v>772</v>
      </c>
      <c r="E2498" s="25" t="s">
        <v>3158</v>
      </c>
      <c r="F2498" s="1" t="e">
        <f t="shared" si="38"/>
        <v>#REF!</v>
      </c>
    </row>
    <row r="2499" spans="1:185" x14ac:dyDescent="0.3">
      <c r="A2499" s="197"/>
      <c r="B2499" s="193"/>
      <c r="C2499" s="20" t="s">
        <v>6093</v>
      </c>
      <c r="D2499" s="19" t="s">
        <v>5708</v>
      </c>
      <c r="E2499" s="25" t="s">
        <v>4893</v>
      </c>
      <c r="F2499" s="1" t="e">
        <f t="shared" si="38"/>
        <v>#REF!</v>
      </c>
    </row>
    <row r="2500" spans="1:185" x14ac:dyDescent="0.3">
      <c r="A2500" s="197"/>
      <c r="B2500" s="193"/>
      <c r="C2500" s="20" t="s">
        <v>6094</v>
      </c>
      <c r="D2500" s="19" t="s">
        <v>5710</v>
      </c>
      <c r="E2500" s="25" t="s">
        <v>2958</v>
      </c>
      <c r="F2500" s="1" t="e">
        <f t="shared" si="38"/>
        <v>#REF!</v>
      </c>
    </row>
    <row r="2501" spans="1:185" x14ac:dyDescent="0.3">
      <c r="A2501" s="197"/>
      <c r="B2501" s="193"/>
      <c r="C2501" s="20" t="s">
        <v>6095</v>
      </c>
      <c r="D2501" s="19" t="s">
        <v>5712</v>
      </c>
      <c r="E2501" s="25" t="s">
        <v>2958</v>
      </c>
      <c r="F2501" s="1" t="e">
        <f t="shared" ref="F2501:F2564" si="39">SUMPRODUCT(G$4:ZY$4, G2501:ZY2501)</f>
        <v>#REF!</v>
      </c>
    </row>
    <row r="2502" spans="1:185" x14ac:dyDescent="0.3">
      <c r="A2502" s="197"/>
      <c r="B2502" s="193"/>
      <c r="C2502" s="20" t="s">
        <v>6096</v>
      </c>
      <c r="D2502" s="19" t="s">
        <v>5672</v>
      </c>
      <c r="E2502" s="25" t="s">
        <v>3158</v>
      </c>
      <c r="F2502" s="1" t="e">
        <f t="shared" si="39"/>
        <v>#REF!</v>
      </c>
    </row>
    <row r="2503" spans="1:185" x14ac:dyDescent="0.3">
      <c r="A2503" s="197"/>
      <c r="B2503" s="193"/>
      <c r="C2503" s="20" t="s">
        <v>6097</v>
      </c>
      <c r="D2503" s="19" t="s">
        <v>5672</v>
      </c>
      <c r="E2503" s="25" t="s">
        <v>3158</v>
      </c>
      <c r="F2503" s="1" t="e">
        <f t="shared" si="39"/>
        <v>#REF!</v>
      </c>
    </row>
    <row r="2504" spans="1:185" x14ac:dyDescent="0.3">
      <c r="A2504" s="197"/>
      <c r="B2504" s="193"/>
      <c r="C2504" s="20" t="s">
        <v>6098</v>
      </c>
      <c r="D2504" s="19" t="s">
        <v>5672</v>
      </c>
      <c r="E2504" s="25" t="s">
        <v>3158</v>
      </c>
      <c r="F2504" s="1" t="e">
        <f t="shared" si="39"/>
        <v>#REF!</v>
      </c>
    </row>
    <row r="2505" spans="1:185" x14ac:dyDescent="0.3">
      <c r="A2505" s="197"/>
      <c r="B2505" s="193"/>
      <c r="C2505" s="20" t="s">
        <v>6099</v>
      </c>
      <c r="D2505" s="19" t="s">
        <v>5672</v>
      </c>
      <c r="E2505" s="25" t="s">
        <v>3158</v>
      </c>
      <c r="F2505" s="1" t="e">
        <f t="shared" si="39"/>
        <v>#REF!</v>
      </c>
    </row>
    <row r="2506" spans="1:185" x14ac:dyDescent="0.3">
      <c r="A2506" s="197"/>
      <c r="B2506" s="193"/>
      <c r="C2506" s="20" t="s">
        <v>6100</v>
      </c>
      <c r="D2506" s="19" t="s">
        <v>5672</v>
      </c>
      <c r="E2506" s="25" t="s">
        <v>3158</v>
      </c>
      <c r="F2506" s="1" t="e">
        <f t="shared" si="39"/>
        <v>#REF!</v>
      </c>
    </row>
    <row r="2507" spans="1:185" x14ac:dyDescent="0.3">
      <c r="A2507" s="197"/>
      <c r="B2507" s="193"/>
      <c r="C2507" s="20" t="s">
        <v>6101</v>
      </c>
      <c r="D2507" s="19" t="s">
        <v>5672</v>
      </c>
      <c r="E2507" s="25" t="s">
        <v>3158</v>
      </c>
      <c r="F2507" s="1" t="e">
        <f t="shared" si="39"/>
        <v>#REF!</v>
      </c>
    </row>
    <row r="2508" spans="1:185" x14ac:dyDescent="0.3">
      <c r="A2508" s="197" t="s">
        <v>5734</v>
      </c>
      <c r="B2508" s="193" t="s">
        <v>6102</v>
      </c>
      <c r="C2508" s="20" t="s">
        <v>6103</v>
      </c>
      <c r="D2508" s="19" t="s">
        <v>5737</v>
      </c>
      <c r="E2508" s="25" t="s">
        <v>188</v>
      </c>
      <c r="F2508" s="1" t="e">
        <f t="shared" si="39"/>
        <v>#REF!</v>
      </c>
      <c r="FH2508" s="1">
        <v>1</v>
      </c>
    </row>
    <row r="2509" spans="1:185" x14ac:dyDescent="0.3">
      <c r="A2509" s="197"/>
      <c r="B2509" s="193"/>
      <c r="C2509" s="20" t="s">
        <v>6104</v>
      </c>
      <c r="D2509" s="19" t="s">
        <v>5739</v>
      </c>
      <c r="E2509" s="25" t="s">
        <v>188</v>
      </c>
      <c r="F2509" s="1" t="e">
        <f t="shared" si="39"/>
        <v>#REF!</v>
      </c>
      <c r="FT2509" s="1">
        <v>1</v>
      </c>
    </row>
    <row r="2510" spans="1:185" x14ac:dyDescent="0.3">
      <c r="A2510" s="194"/>
      <c r="B2510" s="193"/>
      <c r="C2510" s="20" t="s">
        <v>6105</v>
      </c>
      <c r="D2510" s="19" t="s">
        <v>5741</v>
      </c>
      <c r="E2510" s="25" t="s">
        <v>188</v>
      </c>
      <c r="F2510" s="1" t="e">
        <f t="shared" si="39"/>
        <v>#REF!</v>
      </c>
      <c r="GC2510" s="1">
        <v>1</v>
      </c>
    </row>
    <row r="2511" spans="1:185" x14ac:dyDescent="0.3">
      <c r="A2511" s="195"/>
      <c r="B2511" s="192"/>
      <c r="C2511" s="20" t="s">
        <v>6106</v>
      </c>
      <c r="D2511" s="19" t="s">
        <v>5743</v>
      </c>
      <c r="E2511" s="25" t="s">
        <v>954</v>
      </c>
      <c r="F2511" s="1" t="e">
        <f t="shared" si="39"/>
        <v>#REF!</v>
      </c>
    </row>
    <row r="2512" spans="1:185" x14ac:dyDescent="0.3">
      <c r="A2512" s="195"/>
      <c r="B2512" s="192"/>
      <c r="C2512" s="20" t="s">
        <v>6107</v>
      </c>
      <c r="D2512" s="19" t="s">
        <v>5745</v>
      </c>
      <c r="E2512" s="25" t="s">
        <v>954</v>
      </c>
      <c r="F2512" s="1" t="e">
        <f t="shared" si="39"/>
        <v>#REF!</v>
      </c>
    </row>
    <row r="2513" spans="1:6" x14ac:dyDescent="0.3">
      <c r="A2513" s="195"/>
      <c r="B2513" s="192"/>
      <c r="C2513" s="20" t="s">
        <v>6108</v>
      </c>
      <c r="D2513" s="19" t="s">
        <v>5747</v>
      </c>
      <c r="E2513" s="25" t="s">
        <v>954</v>
      </c>
      <c r="F2513" s="1" t="e">
        <f t="shared" si="39"/>
        <v>#REF!</v>
      </c>
    </row>
    <row r="2514" spans="1:6" x14ac:dyDescent="0.3">
      <c r="A2514" s="198"/>
      <c r="B2514" s="193"/>
      <c r="C2514" s="20" t="s">
        <v>6109</v>
      </c>
      <c r="D2514" s="19" t="s">
        <v>5749</v>
      </c>
      <c r="E2514" s="25" t="s">
        <v>5815</v>
      </c>
      <c r="F2514" s="1" t="e">
        <f t="shared" si="39"/>
        <v>#REF!</v>
      </c>
    </row>
    <row r="2515" spans="1:6" x14ac:dyDescent="0.3">
      <c r="A2515" s="195"/>
      <c r="B2515" s="192"/>
      <c r="C2515" s="20" t="s">
        <v>6110</v>
      </c>
      <c r="D2515" s="19" t="s">
        <v>5743</v>
      </c>
      <c r="E2515" s="25" t="s">
        <v>954</v>
      </c>
      <c r="F2515" s="1" t="e">
        <f t="shared" si="39"/>
        <v>#REF!</v>
      </c>
    </row>
    <row r="2516" spans="1:6" x14ac:dyDescent="0.3">
      <c r="A2516" s="195"/>
      <c r="B2516" s="192"/>
      <c r="C2516" s="20" t="s">
        <v>6111</v>
      </c>
      <c r="D2516" s="19" t="s">
        <v>5745</v>
      </c>
      <c r="E2516" s="25" t="s">
        <v>954</v>
      </c>
      <c r="F2516" s="1" t="e">
        <f t="shared" si="39"/>
        <v>#REF!</v>
      </c>
    </row>
    <row r="2517" spans="1:6" x14ac:dyDescent="0.3">
      <c r="A2517" s="195"/>
      <c r="B2517" s="192"/>
      <c r="C2517" s="20" t="s">
        <v>6112</v>
      </c>
      <c r="D2517" s="19" t="s">
        <v>5747</v>
      </c>
      <c r="E2517" s="25" t="s">
        <v>954</v>
      </c>
      <c r="F2517" s="1" t="e">
        <f t="shared" si="39"/>
        <v>#REF!</v>
      </c>
    </row>
    <row r="2518" spans="1:6" x14ac:dyDescent="0.3">
      <c r="A2518" s="195"/>
      <c r="B2518" s="192"/>
      <c r="C2518" s="20" t="s">
        <v>6113</v>
      </c>
      <c r="D2518" s="19" t="s">
        <v>5743</v>
      </c>
      <c r="E2518" s="25" t="s">
        <v>954</v>
      </c>
      <c r="F2518" s="1" t="e">
        <f t="shared" si="39"/>
        <v>#REF!</v>
      </c>
    </row>
    <row r="2519" spans="1:6" x14ac:dyDescent="0.3">
      <c r="A2519" s="195"/>
      <c r="B2519" s="192"/>
      <c r="C2519" s="20" t="s">
        <v>6114</v>
      </c>
      <c r="D2519" s="19" t="s">
        <v>5745</v>
      </c>
      <c r="E2519" s="25" t="s">
        <v>954</v>
      </c>
      <c r="F2519" s="1" t="e">
        <f t="shared" si="39"/>
        <v>#REF!</v>
      </c>
    </row>
    <row r="2520" spans="1:6" x14ac:dyDescent="0.3">
      <c r="A2520" s="195"/>
      <c r="B2520" s="192"/>
      <c r="C2520" s="20" t="s">
        <v>6115</v>
      </c>
      <c r="D2520" s="19" t="s">
        <v>5747</v>
      </c>
      <c r="E2520" s="25" t="s">
        <v>954</v>
      </c>
      <c r="F2520" s="1" t="e">
        <f t="shared" si="39"/>
        <v>#REF!</v>
      </c>
    </row>
    <row r="2521" spans="1:6" x14ac:dyDescent="0.3">
      <c r="A2521" s="196"/>
      <c r="B2521" s="193" t="s">
        <v>6116</v>
      </c>
      <c r="C2521" s="20" t="s">
        <v>6117</v>
      </c>
      <c r="D2521" s="19" t="s">
        <v>6118</v>
      </c>
      <c r="E2521" s="25" t="s">
        <v>5770</v>
      </c>
      <c r="F2521" s="1" t="e">
        <f t="shared" si="39"/>
        <v>#REF!</v>
      </c>
    </row>
    <row r="2522" spans="1:6" x14ac:dyDescent="0.3">
      <c r="A2522" s="197"/>
      <c r="B2522" s="193"/>
      <c r="C2522" s="20" t="s">
        <v>6119</v>
      </c>
      <c r="D2522" s="19" t="s">
        <v>6120</v>
      </c>
      <c r="E2522" s="25" t="s">
        <v>5770</v>
      </c>
      <c r="F2522" s="1" t="e">
        <f t="shared" si="39"/>
        <v>#REF!</v>
      </c>
    </row>
    <row r="2523" spans="1:6" x14ac:dyDescent="0.3">
      <c r="A2523" s="197"/>
      <c r="B2523" s="193"/>
      <c r="C2523" s="20" t="s">
        <v>6121</v>
      </c>
      <c r="D2523" s="19" t="s">
        <v>6122</v>
      </c>
      <c r="E2523" s="25" t="s">
        <v>5770</v>
      </c>
      <c r="F2523" s="1" t="e">
        <f t="shared" si="39"/>
        <v>#REF!</v>
      </c>
    </row>
    <row r="2524" spans="1:6" x14ac:dyDescent="0.3">
      <c r="A2524" s="197"/>
      <c r="B2524" s="193"/>
      <c r="C2524" s="20" t="s">
        <v>6123</v>
      </c>
      <c r="D2524" s="19" t="s">
        <v>6124</v>
      </c>
      <c r="E2524" s="25" t="s">
        <v>5770</v>
      </c>
      <c r="F2524" s="1" t="e">
        <f t="shared" si="39"/>
        <v>#REF!</v>
      </c>
    </row>
    <row r="2525" spans="1:6" x14ac:dyDescent="0.3">
      <c r="A2525" s="194"/>
      <c r="B2525" s="193"/>
      <c r="C2525" s="20" t="s">
        <v>6125</v>
      </c>
      <c r="D2525" s="19" t="s">
        <v>5775</v>
      </c>
      <c r="E2525" s="25" t="s">
        <v>4976</v>
      </c>
      <c r="F2525" s="1" t="e">
        <f t="shared" si="39"/>
        <v>#REF!</v>
      </c>
    </row>
    <row r="2526" spans="1:6" x14ac:dyDescent="0.3">
      <c r="A2526" s="195"/>
      <c r="B2526" s="192"/>
      <c r="C2526" s="20" t="s">
        <v>6126</v>
      </c>
      <c r="D2526" s="19" t="s">
        <v>6127</v>
      </c>
      <c r="E2526" s="25" t="s">
        <v>954</v>
      </c>
      <c r="F2526" s="1" t="e">
        <f t="shared" si="39"/>
        <v>#REF!</v>
      </c>
    </row>
    <row r="2527" spans="1:6" x14ac:dyDescent="0.3">
      <c r="A2527" s="196"/>
      <c r="B2527" s="193"/>
      <c r="C2527" s="20" t="s">
        <v>6128</v>
      </c>
      <c r="D2527" s="19" t="s">
        <v>6129</v>
      </c>
      <c r="E2527" s="25" t="s">
        <v>5770</v>
      </c>
      <c r="F2527" s="1" t="e">
        <f t="shared" si="39"/>
        <v>#REF!</v>
      </c>
    </row>
    <row r="2528" spans="1:6" x14ac:dyDescent="0.3">
      <c r="A2528" s="197"/>
      <c r="B2528" s="193"/>
      <c r="C2528" s="20" t="s">
        <v>6130</v>
      </c>
      <c r="D2528" s="19" t="s">
        <v>6118</v>
      </c>
      <c r="E2528" s="25" t="s">
        <v>5770</v>
      </c>
      <c r="F2528" s="1" t="e">
        <f t="shared" si="39"/>
        <v>#REF!</v>
      </c>
    </row>
    <row r="2529" spans="1:6" x14ac:dyDescent="0.3">
      <c r="A2529" s="197"/>
      <c r="B2529" s="193"/>
      <c r="C2529" s="20" t="s">
        <v>6131</v>
      </c>
      <c r="D2529" s="19" t="s">
        <v>6120</v>
      </c>
      <c r="E2529" s="25" t="s">
        <v>5770</v>
      </c>
      <c r="F2529" s="1" t="e">
        <f t="shared" si="39"/>
        <v>#REF!</v>
      </c>
    </row>
    <row r="2530" spans="1:6" x14ac:dyDescent="0.3">
      <c r="A2530" s="197"/>
      <c r="B2530" s="193"/>
      <c r="C2530" s="20" t="s">
        <v>6132</v>
      </c>
      <c r="D2530" s="19" t="s">
        <v>6122</v>
      </c>
      <c r="E2530" s="25" t="s">
        <v>5770</v>
      </c>
      <c r="F2530" s="1" t="e">
        <f t="shared" si="39"/>
        <v>#REF!</v>
      </c>
    </row>
    <row r="2531" spans="1:6" x14ac:dyDescent="0.3">
      <c r="A2531" s="197"/>
      <c r="B2531" s="193"/>
      <c r="C2531" s="20" t="s">
        <v>6133</v>
      </c>
      <c r="D2531" s="19" t="s">
        <v>6124</v>
      </c>
      <c r="E2531" s="25" t="s">
        <v>5770</v>
      </c>
      <c r="F2531" s="1" t="e">
        <f t="shared" si="39"/>
        <v>#REF!</v>
      </c>
    </row>
    <row r="2532" spans="1:6" x14ac:dyDescent="0.3">
      <c r="A2532" s="194"/>
      <c r="B2532" s="193"/>
      <c r="C2532" s="20" t="s">
        <v>6134</v>
      </c>
      <c r="D2532" s="19" t="s">
        <v>5775</v>
      </c>
      <c r="E2532" s="25" t="s">
        <v>4976</v>
      </c>
      <c r="F2532" s="1" t="e">
        <f t="shared" si="39"/>
        <v>#REF!</v>
      </c>
    </row>
    <row r="2533" spans="1:6" x14ac:dyDescent="0.3">
      <c r="A2533" s="195"/>
      <c r="B2533" s="192"/>
      <c r="C2533" s="20" t="s">
        <v>6135</v>
      </c>
      <c r="D2533" s="19" t="s">
        <v>6127</v>
      </c>
      <c r="E2533" s="25" t="s">
        <v>954</v>
      </c>
      <c r="F2533" s="1" t="e">
        <f t="shared" si="39"/>
        <v>#REF!</v>
      </c>
    </row>
    <row r="2534" spans="1:6" x14ac:dyDescent="0.3">
      <c r="A2534" s="196"/>
      <c r="B2534" s="193"/>
      <c r="C2534" s="20" t="s">
        <v>6136</v>
      </c>
      <c r="D2534" s="19" t="s">
        <v>6129</v>
      </c>
      <c r="E2534" s="25" t="s">
        <v>5770</v>
      </c>
      <c r="F2534" s="1" t="e">
        <f t="shared" si="39"/>
        <v>#REF!</v>
      </c>
    </row>
    <row r="2535" spans="1:6" x14ac:dyDescent="0.3">
      <c r="A2535" s="197"/>
      <c r="B2535" s="193"/>
      <c r="C2535" s="20" t="s">
        <v>6137</v>
      </c>
      <c r="D2535" s="19" t="s">
        <v>6118</v>
      </c>
      <c r="E2535" s="25" t="s">
        <v>5770</v>
      </c>
      <c r="F2535" s="1" t="e">
        <f t="shared" si="39"/>
        <v>#REF!</v>
      </c>
    </row>
    <row r="2536" spans="1:6" x14ac:dyDescent="0.3">
      <c r="A2536" s="197"/>
      <c r="B2536" s="193"/>
      <c r="C2536" s="20" t="s">
        <v>6138</v>
      </c>
      <c r="D2536" s="19" t="s">
        <v>6120</v>
      </c>
      <c r="E2536" s="25" t="s">
        <v>5770</v>
      </c>
      <c r="F2536" s="1" t="e">
        <f t="shared" si="39"/>
        <v>#REF!</v>
      </c>
    </row>
    <row r="2537" spans="1:6" x14ac:dyDescent="0.3">
      <c r="A2537" s="197"/>
      <c r="B2537" s="193"/>
      <c r="C2537" s="20" t="s">
        <v>6139</v>
      </c>
      <c r="D2537" s="19" t="s">
        <v>6122</v>
      </c>
      <c r="E2537" s="25" t="s">
        <v>5770</v>
      </c>
      <c r="F2537" s="1" t="e">
        <f t="shared" si="39"/>
        <v>#REF!</v>
      </c>
    </row>
    <row r="2538" spans="1:6" x14ac:dyDescent="0.3">
      <c r="A2538" s="197"/>
      <c r="B2538" s="193"/>
      <c r="C2538" s="20" t="s">
        <v>6140</v>
      </c>
      <c r="D2538" s="19" t="s">
        <v>6124</v>
      </c>
      <c r="E2538" s="25" t="s">
        <v>5770</v>
      </c>
      <c r="F2538" s="1" t="e">
        <f t="shared" si="39"/>
        <v>#REF!</v>
      </c>
    </row>
    <row r="2539" spans="1:6" x14ac:dyDescent="0.3">
      <c r="A2539" s="194"/>
      <c r="B2539" s="193"/>
      <c r="C2539" s="20" t="s">
        <v>6141</v>
      </c>
      <c r="D2539" s="19" t="s">
        <v>5775</v>
      </c>
      <c r="E2539" s="25" t="s">
        <v>4976</v>
      </c>
      <c r="F2539" s="1" t="e">
        <f t="shared" si="39"/>
        <v>#REF!</v>
      </c>
    </row>
    <row r="2540" spans="1:6" x14ac:dyDescent="0.3">
      <c r="A2540" s="195"/>
      <c r="B2540" s="192"/>
      <c r="C2540" s="20" t="s">
        <v>6142</v>
      </c>
      <c r="D2540" s="19" t="s">
        <v>6127</v>
      </c>
      <c r="E2540" s="25" t="s">
        <v>954</v>
      </c>
      <c r="F2540" s="1" t="e">
        <f t="shared" si="39"/>
        <v>#REF!</v>
      </c>
    </row>
    <row r="2541" spans="1:6" x14ac:dyDescent="0.3">
      <c r="A2541" s="196"/>
      <c r="B2541" s="193"/>
      <c r="C2541" s="20" t="s">
        <v>6143</v>
      </c>
      <c r="D2541" s="19" t="s">
        <v>6129</v>
      </c>
      <c r="E2541" s="25" t="s">
        <v>5770</v>
      </c>
      <c r="F2541" s="1" t="e">
        <f t="shared" si="39"/>
        <v>#REF!</v>
      </c>
    </row>
    <row r="2542" spans="1:6" x14ac:dyDescent="0.3">
      <c r="A2542" s="197"/>
      <c r="B2542" s="193"/>
      <c r="C2542" s="20" t="s">
        <v>6144</v>
      </c>
      <c r="D2542" s="19" t="s">
        <v>6118</v>
      </c>
      <c r="E2542" s="25" t="s">
        <v>5770</v>
      </c>
      <c r="F2542" s="1" t="e">
        <f t="shared" si="39"/>
        <v>#REF!</v>
      </c>
    </row>
    <row r="2543" spans="1:6" x14ac:dyDescent="0.3">
      <c r="A2543" s="197"/>
      <c r="B2543" s="193"/>
      <c r="C2543" s="20" t="s">
        <v>6145</v>
      </c>
      <c r="D2543" s="19" t="s">
        <v>6120</v>
      </c>
      <c r="E2543" s="25" t="s">
        <v>5770</v>
      </c>
      <c r="F2543" s="1" t="e">
        <f t="shared" si="39"/>
        <v>#REF!</v>
      </c>
    </row>
    <row r="2544" spans="1:6" x14ac:dyDescent="0.3">
      <c r="A2544" s="197"/>
      <c r="B2544" s="193"/>
      <c r="C2544" s="20" t="s">
        <v>6146</v>
      </c>
      <c r="D2544" s="19" t="s">
        <v>6122</v>
      </c>
      <c r="E2544" s="25" t="s">
        <v>5770</v>
      </c>
      <c r="F2544" s="1" t="e">
        <f t="shared" si="39"/>
        <v>#REF!</v>
      </c>
    </row>
    <row r="2545" spans="1:247" x14ac:dyDescent="0.3">
      <c r="A2545" s="197"/>
      <c r="B2545" s="193"/>
      <c r="C2545" s="20" t="s">
        <v>6147</v>
      </c>
      <c r="D2545" s="19" t="s">
        <v>6124</v>
      </c>
      <c r="E2545" s="25" t="s">
        <v>5770</v>
      </c>
      <c r="F2545" s="1" t="e">
        <f t="shared" si="39"/>
        <v>#REF!</v>
      </c>
    </row>
    <row r="2546" spans="1:247" x14ac:dyDescent="0.3">
      <c r="A2546" s="194"/>
      <c r="B2546" s="193"/>
      <c r="C2546" s="20" t="s">
        <v>6148</v>
      </c>
      <c r="D2546" s="19" t="s">
        <v>5775</v>
      </c>
      <c r="E2546" s="25" t="s">
        <v>4976</v>
      </c>
      <c r="F2546" s="1" t="e">
        <f t="shared" si="39"/>
        <v>#REF!</v>
      </c>
    </row>
    <row r="2547" spans="1:247" x14ac:dyDescent="0.3">
      <c r="A2547" s="195"/>
      <c r="B2547" s="192"/>
      <c r="C2547" s="20" t="s">
        <v>6149</v>
      </c>
      <c r="D2547" s="19" t="s">
        <v>6127</v>
      </c>
      <c r="E2547" s="25" t="s">
        <v>954</v>
      </c>
      <c r="F2547" s="1" t="e">
        <f t="shared" si="39"/>
        <v>#REF!</v>
      </c>
    </row>
    <row r="2548" spans="1:247" x14ac:dyDescent="0.3">
      <c r="A2548" s="196"/>
      <c r="B2548" s="193"/>
      <c r="C2548" s="20" t="s">
        <v>6150</v>
      </c>
      <c r="D2548" s="19" t="s">
        <v>6129</v>
      </c>
      <c r="E2548" s="25" t="s">
        <v>5770</v>
      </c>
      <c r="F2548" s="1" t="e">
        <f t="shared" si="39"/>
        <v>#REF!</v>
      </c>
    </row>
    <row r="2549" spans="1:247" x14ac:dyDescent="0.3">
      <c r="A2549" s="197"/>
      <c r="B2549" s="193"/>
      <c r="C2549" s="20" t="s">
        <v>6151</v>
      </c>
      <c r="D2549" s="19" t="s">
        <v>6118</v>
      </c>
      <c r="E2549" s="25" t="s">
        <v>5770</v>
      </c>
      <c r="F2549" s="1" t="e">
        <f t="shared" si="39"/>
        <v>#REF!</v>
      </c>
    </row>
    <row r="2550" spans="1:247" x14ac:dyDescent="0.3">
      <c r="A2550" s="197"/>
      <c r="B2550" s="193"/>
      <c r="C2550" s="20" t="s">
        <v>6152</v>
      </c>
      <c r="D2550" s="19" t="s">
        <v>6120</v>
      </c>
      <c r="E2550" s="25" t="s">
        <v>5770</v>
      </c>
      <c r="F2550" s="1" t="e">
        <f t="shared" si="39"/>
        <v>#REF!</v>
      </c>
    </row>
    <row r="2551" spans="1:247" x14ac:dyDescent="0.3">
      <c r="A2551" s="197"/>
      <c r="B2551" s="193"/>
      <c r="C2551" s="20" t="s">
        <v>6153</v>
      </c>
      <c r="D2551" s="19" t="s">
        <v>6122</v>
      </c>
      <c r="E2551" s="25" t="s">
        <v>5770</v>
      </c>
      <c r="F2551" s="1" t="e">
        <f t="shared" si="39"/>
        <v>#REF!</v>
      </c>
    </row>
    <row r="2552" spans="1:247" x14ac:dyDescent="0.3">
      <c r="A2552" s="197"/>
      <c r="B2552" s="193"/>
      <c r="C2552" s="20" t="s">
        <v>6154</v>
      </c>
      <c r="D2552" s="19" t="s">
        <v>6124</v>
      </c>
      <c r="E2552" s="25" t="s">
        <v>5770</v>
      </c>
      <c r="F2552" s="1" t="e">
        <f t="shared" si="39"/>
        <v>#REF!</v>
      </c>
    </row>
    <row r="2553" spans="1:247" x14ac:dyDescent="0.3">
      <c r="A2553" s="194"/>
      <c r="B2553" s="193"/>
      <c r="C2553" s="20" t="s">
        <v>6155</v>
      </c>
      <c r="D2553" s="19" t="s">
        <v>5775</v>
      </c>
      <c r="E2553" s="25" t="s">
        <v>4976</v>
      </c>
      <c r="F2553" s="1" t="e">
        <f t="shared" si="39"/>
        <v>#REF!</v>
      </c>
    </row>
    <row r="2554" spans="1:247" x14ac:dyDescent="0.3">
      <c r="A2554" s="195"/>
      <c r="B2554" s="192"/>
      <c r="C2554" s="20" t="s">
        <v>6156</v>
      </c>
      <c r="D2554" s="19" t="s">
        <v>6127</v>
      </c>
      <c r="E2554" s="25" t="s">
        <v>954</v>
      </c>
      <c r="F2554" s="1" t="e">
        <f t="shared" si="39"/>
        <v>#REF!</v>
      </c>
    </row>
    <row r="2555" spans="1:247" x14ac:dyDescent="0.3">
      <c r="A2555" s="196"/>
      <c r="B2555" s="193"/>
      <c r="C2555" s="20" t="s">
        <v>6157</v>
      </c>
      <c r="D2555" s="19" t="s">
        <v>6129</v>
      </c>
      <c r="E2555" s="25" t="s">
        <v>5770</v>
      </c>
      <c r="F2555" s="1" t="e">
        <f t="shared" si="39"/>
        <v>#REF!</v>
      </c>
    </row>
    <row r="2556" spans="1:247" x14ac:dyDescent="0.3">
      <c r="A2556" s="197"/>
      <c r="B2556" s="193"/>
      <c r="C2556" s="20" t="s">
        <v>6158</v>
      </c>
      <c r="D2556" s="19" t="s">
        <v>5799</v>
      </c>
      <c r="E2556" s="25" t="s">
        <v>5731</v>
      </c>
      <c r="F2556" s="1" t="e">
        <f t="shared" si="39"/>
        <v>#REF!</v>
      </c>
      <c r="IM2556" s="1">
        <v>90</v>
      </c>
    </row>
    <row r="2557" spans="1:247" x14ac:dyDescent="0.3">
      <c r="A2557" s="197"/>
      <c r="B2557" s="193"/>
      <c r="C2557" s="20" t="s">
        <v>6159</v>
      </c>
      <c r="D2557" s="19" t="s">
        <v>5801</v>
      </c>
      <c r="E2557" s="25" t="s">
        <v>5731</v>
      </c>
      <c r="F2557" s="1" t="e">
        <f t="shared" si="39"/>
        <v>#REF!</v>
      </c>
      <c r="HT2557" s="1">
        <v>90</v>
      </c>
    </row>
    <row r="2558" spans="1:247" x14ac:dyDescent="0.3">
      <c r="A2558" s="197"/>
      <c r="B2558" s="193" t="s">
        <v>185</v>
      </c>
      <c r="C2558" s="20" t="s">
        <v>6160</v>
      </c>
      <c r="D2558" s="19" t="s">
        <v>186</v>
      </c>
      <c r="E2558" s="25" t="s">
        <v>188</v>
      </c>
      <c r="F2558" s="1" t="e">
        <f t="shared" si="39"/>
        <v>#REF!</v>
      </c>
      <c r="FN2558" s="1">
        <v>1</v>
      </c>
    </row>
    <row r="2559" spans="1:247" x14ac:dyDescent="0.3">
      <c r="A2559" s="197"/>
      <c r="B2559" s="193"/>
      <c r="C2559" s="20" t="s">
        <v>6161</v>
      </c>
      <c r="D2559" s="19" t="s">
        <v>229</v>
      </c>
      <c r="E2559" s="25" t="s">
        <v>188</v>
      </c>
      <c r="F2559" s="1" t="e">
        <f t="shared" si="39"/>
        <v>#REF!</v>
      </c>
      <c r="FZ2559" s="1">
        <v>1</v>
      </c>
    </row>
    <row r="2560" spans="1:247" x14ac:dyDescent="0.3">
      <c r="A2560" s="197"/>
      <c r="B2560" s="193"/>
      <c r="C2560" s="20" t="s">
        <v>6162</v>
      </c>
      <c r="D2560" s="19" t="s">
        <v>5759</v>
      </c>
      <c r="E2560" s="25" t="s">
        <v>188</v>
      </c>
      <c r="F2560" s="1" t="e">
        <f t="shared" si="39"/>
        <v>#REF!</v>
      </c>
      <c r="FX2560" s="1">
        <v>1</v>
      </c>
    </row>
    <row r="2561" spans="1:260" x14ac:dyDescent="0.3">
      <c r="A2561" s="197"/>
      <c r="B2561" s="193"/>
      <c r="C2561" s="20" t="s">
        <v>6163</v>
      </c>
      <c r="D2561" s="19" t="s">
        <v>226</v>
      </c>
      <c r="E2561" s="25" t="s">
        <v>188</v>
      </c>
      <c r="F2561" s="1" t="e">
        <f t="shared" si="39"/>
        <v>#REF!</v>
      </c>
      <c r="FY2561" s="1">
        <v>1</v>
      </c>
    </row>
    <row r="2562" spans="1:260" x14ac:dyDescent="0.3">
      <c r="A2562" s="197"/>
      <c r="B2562" s="193"/>
      <c r="C2562" s="20" t="s">
        <v>6164</v>
      </c>
      <c r="D2562" s="19" t="s">
        <v>217</v>
      </c>
      <c r="E2562" s="25" t="s">
        <v>188</v>
      </c>
      <c r="F2562" s="1" t="e">
        <f t="shared" si="39"/>
        <v>#REF!</v>
      </c>
      <c r="FV2562" s="1">
        <v>1</v>
      </c>
    </row>
    <row r="2563" spans="1:260" x14ac:dyDescent="0.3">
      <c r="A2563" s="197"/>
      <c r="B2563" s="193"/>
      <c r="C2563" s="20" t="s">
        <v>6165</v>
      </c>
      <c r="D2563" s="19" t="s">
        <v>6166</v>
      </c>
      <c r="E2563" s="25" t="s">
        <v>188</v>
      </c>
      <c r="F2563" s="1" t="e">
        <f t="shared" si="39"/>
        <v>#REF!</v>
      </c>
      <c r="FN2563" s="1">
        <v>1</v>
      </c>
    </row>
    <row r="2564" spans="1:260" x14ac:dyDescent="0.3">
      <c r="A2564" s="197"/>
      <c r="B2564" s="193"/>
      <c r="C2564" s="20" t="s">
        <v>6167</v>
      </c>
      <c r="D2564" s="19" t="s">
        <v>5766</v>
      </c>
      <c r="E2564" s="25" t="s">
        <v>188</v>
      </c>
      <c r="F2564" s="1" t="e">
        <f t="shared" si="39"/>
        <v>#REF!</v>
      </c>
      <c r="GB2564" s="1">
        <v>1</v>
      </c>
    </row>
    <row r="2565" spans="1:260" x14ac:dyDescent="0.3">
      <c r="A2565" s="197"/>
      <c r="B2565" s="193"/>
      <c r="C2565" s="20" t="s">
        <v>6168</v>
      </c>
      <c r="D2565" s="19" t="s">
        <v>772</v>
      </c>
      <c r="E2565" s="25" t="s">
        <v>188</v>
      </c>
      <c r="F2565" s="1" t="e">
        <f t="shared" ref="F2565:F2628" si="40">SUMPRODUCT(G$4:ZY$4, G2565:ZY2565)</f>
        <v>#REF!</v>
      </c>
      <c r="FX2565" s="1">
        <v>1</v>
      </c>
    </row>
    <row r="2566" spans="1:260" x14ac:dyDescent="0.3">
      <c r="A2566" s="197"/>
      <c r="B2566" s="193" t="s">
        <v>5767</v>
      </c>
      <c r="C2566" s="20" t="s">
        <v>6169</v>
      </c>
      <c r="D2566" s="19" t="s">
        <v>6170</v>
      </c>
      <c r="E2566" s="25" t="s">
        <v>5770</v>
      </c>
      <c r="F2566" s="1" t="e">
        <f t="shared" si="40"/>
        <v>#REF!</v>
      </c>
      <c r="IZ2566" s="1">
        <v>1</v>
      </c>
    </row>
    <row r="2567" spans="1:260" x14ac:dyDescent="0.3">
      <c r="A2567" s="197"/>
      <c r="B2567" s="193"/>
      <c r="C2567" s="20" t="s">
        <v>6171</v>
      </c>
      <c r="D2567" s="19" t="s">
        <v>6172</v>
      </c>
      <c r="E2567" s="25" t="s">
        <v>5770</v>
      </c>
      <c r="F2567" s="1" t="e">
        <f t="shared" si="40"/>
        <v>#REF!</v>
      </c>
    </row>
    <row r="2568" spans="1:260" x14ac:dyDescent="0.3">
      <c r="A2568" s="197"/>
      <c r="B2568" s="193"/>
      <c r="C2568" s="20" t="s">
        <v>6173</v>
      </c>
      <c r="D2568" s="19" t="s">
        <v>6174</v>
      </c>
      <c r="E2568" s="25" t="s">
        <v>5770</v>
      </c>
      <c r="F2568" s="1" t="e">
        <f t="shared" si="40"/>
        <v>#REF!</v>
      </c>
      <c r="HH2568" s="1">
        <v>1</v>
      </c>
    </row>
    <row r="2569" spans="1:260" x14ac:dyDescent="0.3">
      <c r="A2569" s="197"/>
      <c r="B2569" s="193"/>
      <c r="C2569" s="20" t="s">
        <v>6175</v>
      </c>
      <c r="D2569" s="19" t="s">
        <v>5775</v>
      </c>
      <c r="E2569" s="25" t="s">
        <v>4976</v>
      </c>
      <c r="F2569" s="1" t="e">
        <f t="shared" si="40"/>
        <v>#REF!</v>
      </c>
    </row>
    <row r="2570" spans="1:260" x14ac:dyDescent="0.3">
      <c r="A2570" s="197"/>
      <c r="B2570" s="193"/>
      <c r="C2570" s="20" t="s">
        <v>6176</v>
      </c>
      <c r="D2570" s="19" t="s">
        <v>6170</v>
      </c>
      <c r="E2570" s="25" t="s">
        <v>5770</v>
      </c>
      <c r="F2570" s="1" t="e">
        <f t="shared" si="40"/>
        <v>#REF!</v>
      </c>
      <c r="IZ2570" s="1">
        <v>1</v>
      </c>
    </row>
    <row r="2571" spans="1:260" x14ac:dyDescent="0.3">
      <c r="A2571" s="197"/>
      <c r="B2571" s="193"/>
      <c r="C2571" s="20" t="s">
        <v>6177</v>
      </c>
      <c r="D2571" s="19" t="s">
        <v>6172</v>
      </c>
      <c r="E2571" s="25" t="s">
        <v>5770</v>
      </c>
      <c r="F2571" s="1" t="e">
        <f t="shared" si="40"/>
        <v>#REF!</v>
      </c>
    </row>
    <row r="2572" spans="1:260" x14ac:dyDescent="0.3">
      <c r="A2572" s="197"/>
      <c r="B2572" s="193"/>
      <c r="C2572" s="20" t="s">
        <v>6178</v>
      </c>
      <c r="D2572" s="19" t="s">
        <v>6174</v>
      </c>
      <c r="E2572" s="25" t="s">
        <v>5770</v>
      </c>
      <c r="F2572" s="1" t="e">
        <f t="shared" si="40"/>
        <v>#REF!</v>
      </c>
      <c r="HL2572" s="1">
        <v>1</v>
      </c>
    </row>
    <row r="2573" spans="1:260" x14ac:dyDescent="0.3">
      <c r="A2573" s="197"/>
      <c r="B2573" s="193"/>
      <c r="C2573" s="20" t="s">
        <v>6179</v>
      </c>
      <c r="D2573" s="19" t="s">
        <v>5775</v>
      </c>
      <c r="E2573" s="25" t="s">
        <v>4976</v>
      </c>
      <c r="F2573" s="1" t="e">
        <f t="shared" si="40"/>
        <v>#REF!</v>
      </c>
    </row>
    <row r="2574" spans="1:260" x14ac:dyDescent="0.3">
      <c r="A2574" s="197"/>
      <c r="B2574" s="193"/>
      <c r="C2574" s="20" t="s">
        <v>6180</v>
      </c>
      <c r="D2574" s="19" t="s">
        <v>6170</v>
      </c>
      <c r="E2574" s="25" t="s">
        <v>5770</v>
      </c>
      <c r="F2574" s="1" t="e">
        <f t="shared" si="40"/>
        <v>#REF!</v>
      </c>
      <c r="IU2574" s="1">
        <v>1</v>
      </c>
    </row>
    <row r="2575" spans="1:260" x14ac:dyDescent="0.3">
      <c r="A2575" s="197"/>
      <c r="B2575" s="193"/>
      <c r="C2575" s="20" t="s">
        <v>6181</v>
      </c>
      <c r="D2575" s="19" t="s">
        <v>6172</v>
      </c>
      <c r="E2575" s="25" t="s">
        <v>5770</v>
      </c>
      <c r="F2575" s="1" t="e">
        <f t="shared" si="40"/>
        <v>#REF!</v>
      </c>
    </row>
    <row r="2576" spans="1:260" x14ac:dyDescent="0.3">
      <c r="A2576" s="197"/>
      <c r="B2576" s="193"/>
      <c r="C2576" s="20" t="s">
        <v>6182</v>
      </c>
      <c r="D2576" s="19" t="s">
        <v>6174</v>
      </c>
      <c r="E2576" s="25" t="s">
        <v>5770</v>
      </c>
      <c r="F2576" s="1" t="e">
        <f t="shared" si="40"/>
        <v>#REF!</v>
      </c>
      <c r="HK2576" s="1">
        <v>1</v>
      </c>
    </row>
    <row r="2577" spans="1:258" x14ac:dyDescent="0.3">
      <c r="A2577" s="197"/>
      <c r="B2577" s="193"/>
      <c r="C2577" s="20" t="s">
        <v>6183</v>
      </c>
      <c r="D2577" s="19" t="s">
        <v>5775</v>
      </c>
      <c r="E2577" s="25" t="s">
        <v>4976</v>
      </c>
      <c r="F2577" s="1" t="e">
        <f t="shared" si="40"/>
        <v>#REF!</v>
      </c>
    </row>
    <row r="2578" spans="1:258" x14ac:dyDescent="0.3">
      <c r="A2578" s="197"/>
      <c r="B2578" s="193"/>
      <c r="C2578" s="20" t="s">
        <v>6184</v>
      </c>
      <c r="D2578" s="19" t="s">
        <v>6170</v>
      </c>
      <c r="E2578" s="25" t="s">
        <v>5770</v>
      </c>
      <c r="F2578" s="1" t="e">
        <f t="shared" si="40"/>
        <v>#REF!</v>
      </c>
      <c r="IQ2578" s="1">
        <v>1</v>
      </c>
    </row>
    <row r="2579" spans="1:258" x14ac:dyDescent="0.3">
      <c r="A2579" s="197"/>
      <c r="B2579" s="193"/>
      <c r="C2579" s="20" t="s">
        <v>6185</v>
      </c>
      <c r="D2579" s="19" t="s">
        <v>6172</v>
      </c>
      <c r="E2579" s="25" t="s">
        <v>5770</v>
      </c>
      <c r="F2579" s="1" t="e">
        <f t="shared" si="40"/>
        <v>#REF!</v>
      </c>
    </row>
    <row r="2580" spans="1:258" x14ac:dyDescent="0.3">
      <c r="A2580" s="197"/>
      <c r="B2580" s="193"/>
      <c r="C2580" s="20" t="s">
        <v>6186</v>
      </c>
      <c r="D2580" s="19" t="s">
        <v>6174</v>
      </c>
      <c r="E2580" s="25" t="s">
        <v>5770</v>
      </c>
      <c r="F2580" s="1" t="e">
        <f t="shared" si="40"/>
        <v>#REF!</v>
      </c>
      <c r="HG2580" s="1">
        <v>1</v>
      </c>
    </row>
    <row r="2581" spans="1:258" x14ac:dyDescent="0.3">
      <c r="A2581" s="197"/>
      <c r="B2581" s="193"/>
      <c r="C2581" s="20" t="s">
        <v>6187</v>
      </c>
      <c r="D2581" s="19" t="s">
        <v>5775</v>
      </c>
      <c r="E2581" s="25" t="s">
        <v>4976</v>
      </c>
      <c r="F2581" s="1" t="e">
        <f t="shared" si="40"/>
        <v>#REF!</v>
      </c>
    </row>
    <row r="2582" spans="1:258" x14ac:dyDescent="0.3">
      <c r="A2582" s="197"/>
      <c r="B2582" s="193"/>
      <c r="C2582" s="20" t="s">
        <v>6188</v>
      </c>
      <c r="D2582" s="19" t="s">
        <v>6170</v>
      </c>
      <c r="E2582" s="25" t="s">
        <v>5770</v>
      </c>
      <c r="F2582" s="1" t="e">
        <f t="shared" si="40"/>
        <v>#REF!</v>
      </c>
      <c r="IX2582" s="1">
        <v>1</v>
      </c>
    </row>
    <row r="2583" spans="1:258" x14ac:dyDescent="0.3">
      <c r="A2583" s="197"/>
      <c r="B2583" s="193"/>
      <c r="C2583" s="20" t="s">
        <v>6189</v>
      </c>
      <c r="D2583" s="19" t="s">
        <v>6172</v>
      </c>
      <c r="E2583" s="25" t="s">
        <v>5770</v>
      </c>
      <c r="F2583" s="1" t="e">
        <f t="shared" si="40"/>
        <v>#REF!</v>
      </c>
    </row>
    <row r="2584" spans="1:258" x14ac:dyDescent="0.3">
      <c r="A2584" s="197"/>
      <c r="B2584" s="193"/>
      <c r="C2584" s="20" t="s">
        <v>6190</v>
      </c>
      <c r="D2584" s="19" t="s">
        <v>6174</v>
      </c>
      <c r="E2584" s="25" t="s">
        <v>5770</v>
      </c>
      <c r="F2584" s="1" t="e">
        <f t="shared" si="40"/>
        <v>#REF!</v>
      </c>
      <c r="HK2584" s="1">
        <v>1</v>
      </c>
    </row>
    <row r="2585" spans="1:258" x14ac:dyDescent="0.3">
      <c r="A2585" s="197"/>
      <c r="B2585" s="193"/>
      <c r="C2585" s="20" t="s">
        <v>6191</v>
      </c>
      <c r="D2585" s="19" t="s">
        <v>5775</v>
      </c>
      <c r="E2585" s="25" t="s">
        <v>4976</v>
      </c>
      <c r="F2585" s="1" t="e">
        <f t="shared" si="40"/>
        <v>#REF!</v>
      </c>
    </row>
    <row r="2586" spans="1:258" x14ac:dyDescent="0.3">
      <c r="A2586" s="197"/>
      <c r="B2586" s="193"/>
      <c r="C2586" s="20" t="s">
        <v>6192</v>
      </c>
      <c r="D2586" s="19" t="s">
        <v>5799</v>
      </c>
      <c r="E2586" s="25" t="s">
        <v>5731</v>
      </c>
      <c r="F2586" s="1" t="e">
        <f t="shared" si="40"/>
        <v>#REF!</v>
      </c>
      <c r="IM2586" s="1">
        <v>90</v>
      </c>
    </row>
    <row r="2587" spans="1:258" x14ac:dyDescent="0.3">
      <c r="A2587" s="197"/>
      <c r="B2587" s="193"/>
      <c r="C2587" s="20" t="s">
        <v>6193</v>
      </c>
      <c r="D2587" s="19" t="s">
        <v>5801</v>
      </c>
      <c r="E2587" s="25" t="s">
        <v>5731</v>
      </c>
      <c r="F2587" s="1" t="e">
        <f t="shared" si="40"/>
        <v>#REF!</v>
      </c>
      <c r="HT2587" s="1">
        <v>90</v>
      </c>
    </row>
    <row r="2588" spans="1:258" x14ac:dyDescent="0.3">
      <c r="A2588" s="199" t="s">
        <v>6194</v>
      </c>
      <c r="B2588" s="193" t="s">
        <v>6195</v>
      </c>
      <c r="C2588" s="20" t="s">
        <v>6196</v>
      </c>
      <c r="D2588" s="19" t="s">
        <v>6197</v>
      </c>
      <c r="E2588" s="25" t="s">
        <v>3722</v>
      </c>
      <c r="F2588" s="1" t="e">
        <f t="shared" si="40"/>
        <v>#REF!</v>
      </c>
    </row>
    <row r="2589" spans="1:258" x14ac:dyDescent="0.3">
      <c r="A2589" s="200"/>
      <c r="B2589" s="193"/>
      <c r="C2589" s="20" t="s">
        <v>6198</v>
      </c>
      <c r="D2589" s="19" t="s">
        <v>6199</v>
      </c>
      <c r="E2589" s="25" t="s">
        <v>3722</v>
      </c>
      <c r="F2589" s="1" t="e">
        <f t="shared" si="40"/>
        <v>#REF!</v>
      </c>
    </row>
    <row r="2590" spans="1:258" x14ac:dyDescent="0.3">
      <c r="A2590" s="200"/>
      <c r="B2590" s="193"/>
      <c r="C2590" s="20" t="s">
        <v>6200</v>
      </c>
      <c r="D2590" s="19" t="s">
        <v>6201</v>
      </c>
      <c r="E2590" s="25" t="s">
        <v>3722</v>
      </c>
      <c r="F2590" s="1" t="e">
        <f t="shared" si="40"/>
        <v>#REF!</v>
      </c>
    </row>
    <row r="2591" spans="1:258" x14ac:dyDescent="0.3">
      <c r="A2591" s="195"/>
      <c r="B2591" s="192" t="s">
        <v>6202</v>
      </c>
      <c r="C2591" s="20" t="s">
        <v>6203</v>
      </c>
      <c r="D2591" s="19" t="s">
        <v>6204</v>
      </c>
      <c r="E2591" s="25" t="s">
        <v>954</v>
      </c>
      <c r="F2591" s="1" t="e">
        <f t="shared" si="40"/>
        <v>#REF!</v>
      </c>
    </row>
    <row r="2592" spans="1:258" x14ac:dyDescent="0.3">
      <c r="A2592" s="195"/>
      <c r="B2592" s="192"/>
      <c r="C2592" s="20" t="s">
        <v>6205</v>
      </c>
      <c r="D2592" s="19" t="s">
        <v>6206</v>
      </c>
      <c r="E2592" s="25" t="s">
        <v>954</v>
      </c>
      <c r="F2592" s="1" t="e">
        <f t="shared" si="40"/>
        <v>#REF!</v>
      </c>
    </row>
    <row r="2593" spans="1:490" x14ac:dyDescent="0.3">
      <c r="A2593" s="195"/>
      <c r="B2593" s="192"/>
      <c r="C2593" s="20" t="s">
        <v>6207</v>
      </c>
      <c r="D2593" s="19" t="s">
        <v>6208</v>
      </c>
      <c r="E2593" s="25" t="s">
        <v>954</v>
      </c>
      <c r="F2593" s="1" t="e">
        <f t="shared" si="40"/>
        <v>#REF!</v>
      </c>
    </row>
    <row r="2594" spans="1:490" x14ac:dyDescent="0.3">
      <c r="A2594" s="200"/>
      <c r="B2594" s="193" t="s">
        <v>6209</v>
      </c>
      <c r="C2594" s="20" t="s">
        <v>6210</v>
      </c>
      <c r="D2594" s="19" t="s">
        <v>6211</v>
      </c>
      <c r="E2594" s="25" t="s">
        <v>3722</v>
      </c>
      <c r="F2594" s="1" t="e">
        <f t="shared" si="40"/>
        <v>#REF!</v>
      </c>
    </row>
    <row r="2595" spans="1:490" x14ac:dyDescent="0.3">
      <c r="A2595" s="200"/>
      <c r="B2595" s="193"/>
      <c r="C2595" s="20" t="s">
        <v>6212</v>
      </c>
      <c r="D2595" s="19" t="s">
        <v>6213</v>
      </c>
      <c r="E2595" s="25" t="s">
        <v>3722</v>
      </c>
      <c r="F2595" s="1" t="e">
        <f t="shared" si="40"/>
        <v>#REF!</v>
      </c>
    </row>
    <row r="2596" spans="1:490" x14ac:dyDescent="0.3">
      <c r="A2596" s="200"/>
      <c r="B2596" s="193"/>
      <c r="C2596" s="20" t="s">
        <v>6214</v>
      </c>
      <c r="D2596" s="19" t="s">
        <v>6215</v>
      </c>
      <c r="E2596" s="25" t="s">
        <v>3722</v>
      </c>
      <c r="F2596" s="1" t="e">
        <f t="shared" si="40"/>
        <v>#REF!</v>
      </c>
    </row>
    <row r="2597" spans="1:490" x14ac:dyDescent="0.3">
      <c r="A2597" s="200"/>
      <c r="B2597" s="193"/>
      <c r="C2597" s="20" t="s">
        <v>6216</v>
      </c>
      <c r="D2597" s="19" t="s">
        <v>6211</v>
      </c>
      <c r="E2597" s="25" t="s">
        <v>3722</v>
      </c>
      <c r="F2597" s="1" t="e">
        <f t="shared" si="40"/>
        <v>#REF!</v>
      </c>
    </row>
    <row r="2598" spans="1:490" x14ac:dyDescent="0.3">
      <c r="A2598" s="200"/>
      <c r="B2598" s="193"/>
      <c r="C2598" s="20" t="s">
        <v>6217</v>
      </c>
      <c r="D2598" s="19" t="s">
        <v>6213</v>
      </c>
      <c r="E2598" s="25" t="s">
        <v>3722</v>
      </c>
      <c r="F2598" s="1" t="e">
        <f t="shared" si="40"/>
        <v>#REF!</v>
      </c>
    </row>
    <row r="2599" spans="1:490" x14ac:dyDescent="0.3">
      <c r="A2599" s="200"/>
      <c r="B2599" s="193"/>
      <c r="C2599" s="20" t="s">
        <v>6218</v>
      </c>
      <c r="D2599" s="19" t="s">
        <v>6215</v>
      </c>
      <c r="E2599" s="25" t="s">
        <v>3722</v>
      </c>
      <c r="F2599" s="1" t="e">
        <f t="shared" si="40"/>
        <v>#REF!</v>
      </c>
    </row>
    <row r="2600" spans="1:490" x14ac:dyDescent="0.3">
      <c r="A2600" s="195"/>
      <c r="B2600" s="192" t="s">
        <v>6219</v>
      </c>
      <c r="C2600" s="20" t="s">
        <v>6220</v>
      </c>
      <c r="D2600" s="19" t="s">
        <v>6221</v>
      </c>
      <c r="E2600" s="25" t="s">
        <v>954</v>
      </c>
      <c r="F2600" s="1" t="e">
        <f t="shared" si="40"/>
        <v>#REF!</v>
      </c>
    </row>
    <row r="2601" spans="1:490" x14ac:dyDescent="0.3">
      <c r="A2601" s="195"/>
      <c r="B2601" s="192"/>
      <c r="C2601" s="20" t="s">
        <v>6222</v>
      </c>
      <c r="D2601" s="19" t="s">
        <v>6223</v>
      </c>
      <c r="E2601" s="25" t="s">
        <v>954</v>
      </c>
      <c r="F2601" s="1" t="e">
        <f t="shared" si="40"/>
        <v>#REF!</v>
      </c>
    </row>
    <row r="2602" spans="1:490" x14ac:dyDescent="0.3">
      <c r="A2602" s="200"/>
      <c r="B2602" s="193"/>
      <c r="C2602" s="20" t="s">
        <v>6224</v>
      </c>
      <c r="D2602" s="19" t="s">
        <v>6225</v>
      </c>
      <c r="E2602" s="25" t="s">
        <v>70</v>
      </c>
      <c r="F2602" s="1" t="e">
        <f t="shared" si="40"/>
        <v>#REF!</v>
      </c>
      <c r="RV2602" s="1">
        <v>1</v>
      </c>
    </row>
    <row r="2603" spans="1:490" x14ac:dyDescent="0.3">
      <c r="A2603" s="200"/>
      <c r="B2603" s="193"/>
      <c r="C2603" s="20" t="s">
        <v>6226</v>
      </c>
      <c r="D2603" s="19" t="s">
        <v>5834</v>
      </c>
      <c r="E2603" s="25" t="s">
        <v>1</v>
      </c>
      <c r="F2603" s="1" t="e">
        <f t="shared" si="40"/>
        <v>#REF!</v>
      </c>
      <c r="EU2603" s="1">
        <v>0.28000000000000003</v>
      </c>
    </row>
    <row r="2604" spans="1:490" x14ac:dyDescent="0.3">
      <c r="A2604" s="200"/>
      <c r="B2604" s="193"/>
      <c r="C2604" s="20" t="s">
        <v>6227</v>
      </c>
      <c r="D2604" s="19" t="s">
        <v>5836</v>
      </c>
      <c r="E2604" s="25" t="s">
        <v>1</v>
      </c>
      <c r="F2604" s="1" t="e">
        <f t="shared" si="40"/>
        <v>#REF!</v>
      </c>
    </row>
    <row r="2605" spans="1:490" x14ac:dyDescent="0.3">
      <c r="A2605" s="200"/>
      <c r="B2605" s="193"/>
      <c r="C2605" s="20" t="s">
        <v>6228</v>
      </c>
      <c r="D2605" s="19" t="s">
        <v>5838</v>
      </c>
      <c r="E2605" s="25" t="s">
        <v>1</v>
      </c>
      <c r="F2605" s="1" t="e">
        <f t="shared" si="40"/>
        <v>#REF!</v>
      </c>
      <c r="EU2605" s="1">
        <v>0.28000000000000003</v>
      </c>
    </row>
    <row r="2606" spans="1:490" x14ac:dyDescent="0.3">
      <c r="A2606" s="200"/>
      <c r="B2606" s="193"/>
      <c r="C2606" s="20" t="s">
        <v>6229</v>
      </c>
      <c r="D2606" s="19" t="s">
        <v>772</v>
      </c>
      <c r="E2606" s="25" t="s">
        <v>1</v>
      </c>
      <c r="F2606" s="1" t="e">
        <f t="shared" si="40"/>
        <v>#REF!</v>
      </c>
    </row>
    <row r="2607" spans="1:490" x14ac:dyDescent="0.3">
      <c r="A2607" s="200"/>
      <c r="B2607" s="193"/>
      <c r="C2607" s="20" t="s">
        <v>6230</v>
      </c>
      <c r="D2607" s="19" t="s">
        <v>5834</v>
      </c>
      <c r="E2607" s="25" t="s">
        <v>1</v>
      </c>
      <c r="F2607" s="1" t="e">
        <f t="shared" si="40"/>
        <v>#REF!</v>
      </c>
      <c r="EU2607" s="1">
        <v>0.28000000000000003</v>
      </c>
    </row>
    <row r="2608" spans="1:490" x14ac:dyDescent="0.3">
      <c r="A2608" s="200"/>
      <c r="B2608" s="193"/>
      <c r="C2608" s="20" t="s">
        <v>6231</v>
      </c>
      <c r="D2608" s="19" t="s">
        <v>5836</v>
      </c>
      <c r="E2608" s="25" t="s">
        <v>1</v>
      </c>
      <c r="F2608" s="1" t="e">
        <f t="shared" si="40"/>
        <v>#REF!</v>
      </c>
    </row>
    <row r="2609" spans="1:491" x14ac:dyDescent="0.3">
      <c r="A2609" s="200"/>
      <c r="B2609" s="193"/>
      <c r="C2609" s="20" t="s">
        <v>6232</v>
      </c>
      <c r="D2609" s="19" t="s">
        <v>5838</v>
      </c>
      <c r="E2609" s="25" t="s">
        <v>1</v>
      </c>
      <c r="F2609" s="1" t="e">
        <f t="shared" si="40"/>
        <v>#REF!</v>
      </c>
      <c r="EU2609" s="1">
        <v>0.28000000000000003</v>
      </c>
    </row>
    <row r="2610" spans="1:491" x14ac:dyDescent="0.3">
      <c r="A2610" s="200"/>
      <c r="B2610" s="193"/>
      <c r="C2610" s="20" t="s">
        <v>6233</v>
      </c>
      <c r="D2610" s="19" t="s">
        <v>772</v>
      </c>
      <c r="E2610" s="25" t="s">
        <v>1</v>
      </c>
      <c r="F2610" s="1" t="e">
        <f t="shared" si="40"/>
        <v>#REF!</v>
      </c>
    </row>
    <row r="2611" spans="1:491" x14ac:dyDescent="0.3">
      <c r="A2611" s="200"/>
      <c r="B2611" s="193"/>
      <c r="C2611" s="20" t="s">
        <v>6234</v>
      </c>
      <c r="D2611" s="19" t="s">
        <v>5324</v>
      </c>
      <c r="E2611" s="25" t="s">
        <v>70</v>
      </c>
      <c r="F2611" s="1" t="e">
        <f t="shared" si="40"/>
        <v>#REF!</v>
      </c>
      <c r="QZ2611" s="1">
        <v>1</v>
      </c>
    </row>
    <row r="2612" spans="1:491" x14ac:dyDescent="0.3">
      <c r="A2612" s="200"/>
      <c r="B2612" s="193"/>
      <c r="C2612" s="20" t="s">
        <v>6235</v>
      </c>
      <c r="D2612" s="19" t="s">
        <v>3719</v>
      </c>
      <c r="E2612" s="25" t="s">
        <v>70</v>
      </c>
      <c r="F2612" s="1" t="e">
        <f t="shared" si="40"/>
        <v>#REF!</v>
      </c>
    </row>
    <row r="2613" spans="1:491" s="66" customFormat="1" x14ac:dyDescent="0.3">
      <c r="A2613" s="200"/>
      <c r="B2613" s="193"/>
      <c r="C2613" s="67" t="s">
        <v>7267</v>
      </c>
      <c r="D2613" s="71" t="s">
        <v>7124</v>
      </c>
      <c r="E2613" s="70" t="s">
        <v>54</v>
      </c>
      <c r="F2613" s="66" t="e">
        <f t="shared" si="40"/>
        <v>#REF!</v>
      </c>
    </row>
    <row r="2614" spans="1:491" x14ac:dyDescent="0.3">
      <c r="A2614" s="200"/>
      <c r="B2614" s="193"/>
      <c r="C2614" s="20" t="s">
        <v>6236</v>
      </c>
      <c r="D2614" s="19" t="s">
        <v>3721</v>
      </c>
      <c r="E2614" s="25" t="s">
        <v>3722</v>
      </c>
      <c r="F2614" s="1" t="e">
        <f t="shared" si="40"/>
        <v>#REF!</v>
      </c>
      <c r="RW2614" s="1">
        <v>1</v>
      </c>
    </row>
    <row r="2615" spans="1:491" x14ac:dyDescent="0.3">
      <c r="A2615" s="200"/>
      <c r="B2615" s="193"/>
      <c r="C2615" s="20" t="s">
        <v>6237</v>
      </c>
      <c r="D2615" s="19" t="s">
        <v>3724</v>
      </c>
      <c r="E2615" s="25" t="s">
        <v>183</v>
      </c>
      <c r="F2615" s="1" t="e">
        <f t="shared" si="40"/>
        <v>#REF!</v>
      </c>
      <c r="ET2615" s="1">
        <v>1</v>
      </c>
    </row>
    <row r="2616" spans="1:491" x14ac:dyDescent="0.3">
      <c r="A2616" s="200"/>
      <c r="B2616" s="193"/>
      <c r="C2616" s="20" t="s">
        <v>6238</v>
      </c>
      <c r="D2616" s="19" t="s">
        <v>772</v>
      </c>
      <c r="E2616" s="25" t="s">
        <v>3158</v>
      </c>
      <c r="F2616" s="1" t="e">
        <f t="shared" si="40"/>
        <v>#REF!</v>
      </c>
    </row>
    <row r="2617" spans="1:491" x14ac:dyDescent="0.3">
      <c r="A2617" s="200"/>
      <c r="B2617" s="193"/>
      <c r="C2617" s="20" t="s">
        <v>6239</v>
      </c>
      <c r="D2617" s="19" t="s">
        <v>6240</v>
      </c>
      <c r="E2617" s="25" t="s">
        <v>70</v>
      </c>
      <c r="F2617" s="1" t="e">
        <f t="shared" si="40"/>
        <v>#REF!</v>
      </c>
      <c r="RV2617" s="1">
        <v>1</v>
      </c>
    </row>
    <row r="2618" spans="1:491" x14ac:dyDescent="0.3">
      <c r="A2618" s="195"/>
      <c r="B2618" s="192" t="s">
        <v>6241</v>
      </c>
      <c r="C2618" s="20" t="s">
        <v>6242</v>
      </c>
      <c r="D2618" s="19" t="s">
        <v>6243</v>
      </c>
      <c r="E2618" s="25" t="s">
        <v>954</v>
      </c>
      <c r="F2618" s="1" t="e">
        <f t="shared" si="40"/>
        <v>#REF!</v>
      </c>
    </row>
    <row r="2619" spans="1:491" x14ac:dyDescent="0.3">
      <c r="A2619" s="195"/>
      <c r="B2619" s="192"/>
      <c r="C2619" s="20" t="s">
        <v>6244</v>
      </c>
      <c r="D2619" s="19" t="s">
        <v>6245</v>
      </c>
      <c r="E2619" s="25" t="s">
        <v>954</v>
      </c>
      <c r="F2619" s="1" t="e">
        <f t="shared" si="40"/>
        <v>#REF!</v>
      </c>
    </row>
    <row r="2620" spans="1:491" x14ac:dyDescent="0.3">
      <c r="A2620" s="195"/>
      <c r="B2620" s="192"/>
      <c r="C2620" s="20" t="s">
        <v>6246</v>
      </c>
      <c r="D2620" s="19" t="s">
        <v>6247</v>
      </c>
      <c r="E2620" s="25" t="s">
        <v>954</v>
      </c>
      <c r="F2620" s="1" t="e">
        <f t="shared" si="40"/>
        <v>#REF!</v>
      </c>
    </row>
    <row r="2621" spans="1:491" x14ac:dyDescent="0.3">
      <c r="A2621" s="200"/>
      <c r="B2621" s="193"/>
      <c r="C2621" s="20" t="s">
        <v>6248</v>
      </c>
      <c r="D2621" s="19" t="s">
        <v>6249</v>
      </c>
      <c r="E2621" s="25" t="s">
        <v>1</v>
      </c>
      <c r="F2621" s="1" t="e">
        <f t="shared" si="40"/>
        <v>#REF!</v>
      </c>
    </row>
    <row r="2622" spans="1:491" x14ac:dyDescent="0.3">
      <c r="A2622" s="195"/>
      <c r="B2622" s="192"/>
      <c r="C2622" s="20" t="s">
        <v>6250</v>
      </c>
      <c r="D2622" s="19" t="s">
        <v>6243</v>
      </c>
      <c r="E2622" s="25" t="s">
        <v>954</v>
      </c>
      <c r="F2622" s="1" t="e">
        <f t="shared" si="40"/>
        <v>#REF!</v>
      </c>
    </row>
    <row r="2623" spans="1:491" x14ac:dyDescent="0.3">
      <c r="A2623" s="195"/>
      <c r="B2623" s="192"/>
      <c r="C2623" s="20" t="s">
        <v>6251</v>
      </c>
      <c r="D2623" s="19" t="s">
        <v>6245</v>
      </c>
      <c r="E2623" s="25" t="s">
        <v>954</v>
      </c>
      <c r="F2623" s="1" t="e">
        <f t="shared" si="40"/>
        <v>#REF!</v>
      </c>
    </row>
    <row r="2624" spans="1:491" x14ac:dyDescent="0.3">
      <c r="A2624" s="195"/>
      <c r="B2624" s="192"/>
      <c r="C2624" s="20" t="s">
        <v>6252</v>
      </c>
      <c r="D2624" s="19" t="s">
        <v>6247</v>
      </c>
      <c r="E2624" s="25" t="s">
        <v>954</v>
      </c>
      <c r="F2624" s="1" t="e">
        <f t="shared" si="40"/>
        <v>#REF!</v>
      </c>
    </row>
    <row r="2625" spans="1:6" x14ac:dyDescent="0.3">
      <c r="A2625" s="200"/>
      <c r="B2625" s="193"/>
      <c r="C2625" s="20" t="s">
        <v>6253</v>
      </c>
      <c r="D2625" s="19" t="s">
        <v>6249</v>
      </c>
      <c r="E2625" s="25" t="s">
        <v>1</v>
      </c>
      <c r="F2625" s="1" t="e">
        <f t="shared" si="40"/>
        <v>#REF!</v>
      </c>
    </row>
    <row r="2626" spans="1:6" x14ac:dyDescent="0.3">
      <c r="A2626" s="195"/>
      <c r="B2626" s="192"/>
      <c r="C2626" s="20" t="s">
        <v>6254</v>
      </c>
      <c r="D2626" s="19" t="s">
        <v>6243</v>
      </c>
      <c r="E2626" s="25" t="s">
        <v>954</v>
      </c>
      <c r="F2626" s="1" t="e">
        <f t="shared" si="40"/>
        <v>#REF!</v>
      </c>
    </row>
    <row r="2627" spans="1:6" x14ac:dyDescent="0.3">
      <c r="A2627" s="195"/>
      <c r="B2627" s="192"/>
      <c r="C2627" s="20" t="s">
        <v>6255</v>
      </c>
      <c r="D2627" s="19" t="s">
        <v>6245</v>
      </c>
      <c r="E2627" s="25" t="s">
        <v>954</v>
      </c>
      <c r="F2627" s="1" t="e">
        <f t="shared" si="40"/>
        <v>#REF!</v>
      </c>
    </row>
    <row r="2628" spans="1:6" x14ac:dyDescent="0.3">
      <c r="A2628" s="195"/>
      <c r="B2628" s="192"/>
      <c r="C2628" s="20" t="s">
        <v>6256</v>
      </c>
      <c r="D2628" s="19" t="s">
        <v>6247</v>
      </c>
      <c r="E2628" s="25" t="s">
        <v>954</v>
      </c>
      <c r="F2628" s="1" t="e">
        <f t="shared" si="40"/>
        <v>#REF!</v>
      </c>
    </row>
    <row r="2629" spans="1:6" x14ac:dyDescent="0.3">
      <c r="A2629" s="195"/>
      <c r="B2629" s="192"/>
      <c r="C2629" s="20" t="s">
        <v>6257</v>
      </c>
      <c r="D2629" s="19" t="s">
        <v>6258</v>
      </c>
      <c r="E2629" s="25" t="s">
        <v>954</v>
      </c>
      <c r="F2629" s="1" t="e">
        <f t="shared" ref="F2629:F2692" si="41">SUMPRODUCT(G$4:ZY$4, G2629:ZY2629)</f>
        <v>#REF!</v>
      </c>
    </row>
    <row r="2630" spans="1:6" x14ac:dyDescent="0.3">
      <c r="A2630" s="200"/>
      <c r="B2630" s="193"/>
      <c r="C2630" s="20" t="s">
        <v>6259</v>
      </c>
      <c r="D2630" s="19" t="s">
        <v>6249</v>
      </c>
      <c r="E2630" s="25" t="s">
        <v>1</v>
      </c>
      <c r="F2630" s="1" t="e">
        <f t="shared" si="41"/>
        <v>#REF!</v>
      </c>
    </row>
    <row r="2631" spans="1:6" x14ac:dyDescent="0.3">
      <c r="A2631" s="195"/>
      <c r="B2631" s="192"/>
      <c r="C2631" s="20" t="s">
        <v>6260</v>
      </c>
      <c r="D2631" s="19" t="s">
        <v>6243</v>
      </c>
      <c r="E2631" s="25" t="s">
        <v>954</v>
      </c>
      <c r="F2631" s="1" t="e">
        <f t="shared" si="41"/>
        <v>#REF!</v>
      </c>
    </row>
    <row r="2632" spans="1:6" x14ac:dyDescent="0.3">
      <c r="A2632" s="195"/>
      <c r="B2632" s="192"/>
      <c r="C2632" s="20" t="s">
        <v>6261</v>
      </c>
      <c r="D2632" s="19" t="s">
        <v>6245</v>
      </c>
      <c r="E2632" s="25" t="s">
        <v>954</v>
      </c>
      <c r="F2632" s="1" t="e">
        <f t="shared" si="41"/>
        <v>#REF!</v>
      </c>
    </row>
    <row r="2633" spans="1:6" x14ac:dyDescent="0.3">
      <c r="A2633" s="195"/>
      <c r="B2633" s="192"/>
      <c r="C2633" s="20" t="s">
        <v>6262</v>
      </c>
      <c r="D2633" s="19" t="s">
        <v>6247</v>
      </c>
      <c r="E2633" s="25" t="s">
        <v>954</v>
      </c>
      <c r="F2633" s="1" t="e">
        <f t="shared" si="41"/>
        <v>#REF!</v>
      </c>
    </row>
    <row r="2634" spans="1:6" x14ac:dyDescent="0.3">
      <c r="A2634" s="195"/>
      <c r="B2634" s="192"/>
      <c r="C2634" s="20" t="s">
        <v>6263</v>
      </c>
      <c r="D2634" s="19" t="s">
        <v>6243</v>
      </c>
      <c r="E2634" s="25" t="s">
        <v>954</v>
      </c>
      <c r="F2634" s="1" t="e">
        <f t="shared" si="41"/>
        <v>#REF!</v>
      </c>
    </row>
    <row r="2635" spans="1:6" x14ac:dyDescent="0.3">
      <c r="A2635" s="195"/>
      <c r="B2635" s="192"/>
      <c r="C2635" s="20" t="s">
        <v>6264</v>
      </c>
      <c r="D2635" s="19" t="s">
        <v>6245</v>
      </c>
      <c r="E2635" s="25" t="s">
        <v>954</v>
      </c>
      <c r="F2635" s="1" t="e">
        <f t="shared" si="41"/>
        <v>#REF!</v>
      </c>
    </row>
    <row r="2636" spans="1:6" x14ac:dyDescent="0.3">
      <c r="A2636" s="195"/>
      <c r="B2636" s="192"/>
      <c r="C2636" s="20" t="s">
        <v>6265</v>
      </c>
      <c r="D2636" s="19" t="s">
        <v>6247</v>
      </c>
      <c r="E2636" s="25" t="s">
        <v>954</v>
      </c>
      <c r="F2636" s="1" t="e">
        <f t="shared" si="41"/>
        <v>#REF!</v>
      </c>
    </row>
    <row r="2637" spans="1:6" x14ac:dyDescent="0.3">
      <c r="A2637" s="195"/>
      <c r="B2637" s="192"/>
      <c r="C2637" s="20" t="s">
        <v>6266</v>
      </c>
      <c r="D2637" s="19" t="s">
        <v>6243</v>
      </c>
      <c r="E2637" s="25" t="s">
        <v>954</v>
      </c>
      <c r="F2637" s="1" t="e">
        <f t="shared" si="41"/>
        <v>#REF!</v>
      </c>
    </row>
    <row r="2638" spans="1:6" x14ac:dyDescent="0.3">
      <c r="A2638" s="195"/>
      <c r="B2638" s="192"/>
      <c r="C2638" s="20" t="s">
        <v>6267</v>
      </c>
      <c r="D2638" s="19" t="s">
        <v>6245</v>
      </c>
      <c r="E2638" s="25" t="s">
        <v>954</v>
      </c>
      <c r="F2638" s="1" t="e">
        <f t="shared" si="41"/>
        <v>#REF!</v>
      </c>
    </row>
    <row r="2639" spans="1:6" x14ac:dyDescent="0.3">
      <c r="A2639" s="195"/>
      <c r="B2639" s="192"/>
      <c r="C2639" s="20" t="s">
        <v>6268</v>
      </c>
      <c r="D2639" s="19" t="s">
        <v>6247</v>
      </c>
      <c r="E2639" s="25" t="s">
        <v>954</v>
      </c>
      <c r="F2639" s="1" t="e">
        <f t="shared" si="41"/>
        <v>#REF!</v>
      </c>
    </row>
    <row r="2640" spans="1:6" x14ac:dyDescent="0.3">
      <c r="A2640" s="195"/>
      <c r="B2640" s="192"/>
      <c r="C2640" s="20" t="s">
        <v>6269</v>
      </c>
      <c r="D2640" s="19" t="s">
        <v>6258</v>
      </c>
      <c r="E2640" s="25" t="s">
        <v>954</v>
      </c>
      <c r="F2640" s="1" t="e">
        <f t="shared" si="41"/>
        <v>#REF!</v>
      </c>
    </row>
    <row r="2641" spans="1:6" x14ac:dyDescent="0.3">
      <c r="A2641" s="200"/>
      <c r="B2641" s="193"/>
      <c r="C2641" s="20" t="s">
        <v>6270</v>
      </c>
      <c r="D2641" s="19" t="s">
        <v>6249</v>
      </c>
      <c r="E2641" s="25" t="s">
        <v>1</v>
      </c>
      <c r="F2641" s="1" t="e">
        <f t="shared" si="41"/>
        <v>#REF!</v>
      </c>
    </row>
    <row r="2642" spans="1:6" ht="30.05" x14ac:dyDescent="0.3">
      <c r="A2642" s="195"/>
      <c r="B2642" s="101" t="s">
        <v>6271</v>
      </c>
      <c r="C2642" s="20" t="s">
        <v>6272</v>
      </c>
      <c r="D2642" s="19" t="s">
        <v>6273</v>
      </c>
      <c r="E2642" s="25" t="s">
        <v>954</v>
      </c>
      <c r="F2642" s="1" t="e">
        <f t="shared" si="41"/>
        <v>#REF!</v>
      </c>
    </row>
    <row r="2643" spans="1:6" x14ac:dyDescent="0.3">
      <c r="A2643" s="195"/>
      <c r="B2643" s="192" t="s">
        <v>6274</v>
      </c>
      <c r="C2643" s="20" t="s">
        <v>6275</v>
      </c>
      <c r="D2643" s="19" t="s">
        <v>6276</v>
      </c>
      <c r="E2643" s="25" t="s">
        <v>954</v>
      </c>
      <c r="F2643" s="1" t="e">
        <f t="shared" si="41"/>
        <v>#REF!</v>
      </c>
    </row>
    <row r="2644" spans="1:6" x14ac:dyDescent="0.3">
      <c r="A2644" s="195"/>
      <c r="B2644" s="192"/>
      <c r="C2644" s="20" t="s">
        <v>6277</v>
      </c>
      <c r="D2644" s="19" t="s">
        <v>6278</v>
      </c>
      <c r="E2644" s="25" t="s">
        <v>954</v>
      </c>
      <c r="F2644" s="1" t="e">
        <f t="shared" si="41"/>
        <v>#REF!</v>
      </c>
    </row>
    <row r="2645" spans="1:6" x14ac:dyDescent="0.3">
      <c r="A2645" s="195"/>
      <c r="B2645" s="192"/>
      <c r="C2645" s="20" t="s">
        <v>6279</v>
      </c>
      <c r="D2645" s="19" t="s">
        <v>6280</v>
      </c>
      <c r="E2645" s="25" t="s">
        <v>954</v>
      </c>
      <c r="F2645" s="1" t="e">
        <f t="shared" si="41"/>
        <v>#REF!</v>
      </c>
    </row>
    <row r="2646" spans="1:6" x14ac:dyDescent="0.3">
      <c r="A2646" s="195"/>
      <c r="B2646" s="192"/>
      <c r="C2646" s="20" t="s">
        <v>6281</v>
      </c>
      <c r="D2646" s="19" t="s">
        <v>6282</v>
      </c>
      <c r="E2646" s="25" t="s">
        <v>954</v>
      </c>
      <c r="F2646" s="1" t="e">
        <f t="shared" si="41"/>
        <v>#REF!</v>
      </c>
    </row>
    <row r="2647" spans="1:6" x14ac:dyDescent="0.3">
      <c r="A2647" s="195"/>
      <c r="B2647" s="192"/>
      <c r="C2647" s="20" t="s">
        <v>6283</v>
      </c>
      <c r="D2647" s="19" t="s">
        <v>6284</v>
      </c>
      <c r="E2647" s="25" t="s">
        <v>954</v>
      </c>
      <c r="F2647" s="1" t="e">
        <f t="shared" si="41"/>
        <v>#REF!</v>
      </c>
    </row>
    <row r="2648" spans="1:6" ht="15.05" customHeight="1" x14ac:dyDescent="0.3">
      <c r="A2648" s="195"/>
      <c r="B2648" s="192" t="s">
        <v>6285</v>
      </c>
      <c r="C2648" s="20" t="s">
        <v>6286</v>
      </c>
      <c r="D2648" s="19" t="s">
        <v>6221</v>
      </c>
      <c r="E2648" s="25" t="s">
        <v>954</v>
      </c>
      <c r="F2648" s="1" t="e">
        <f t="shared" si="41"/>
        <v>#REF!</v>
      </c>
    </row>
    <row r="2649" spans="1:6" x14ac:dyDescent="0.3">
      <c r="A2649" s="195"/>
      <c r="B2649" s="192"/>
      <c r="C2649" s="20" t="s">
        <v>6287</v>
      </c>
      <c r="D2649" s="19" t="s">
        <v>6223</v>
      </c>
      <c r="E2649" s="25" t="s">
        <v>954</v>
      </c>
      <c r="F2649" s="1" t="e">
        <f t="shared" si="41"/>
        <v>#REF!</v>
      </c>
    </row>
    <row r="2650" spans="1:6" x14ac:dyDescent="0.3">
      <c r="A2650" s="195"/>
      <c r="B2650" s="192"/>
      <c r="C2650" s="20" t="s">
        <v>6288</v>
      </c>
      <c r="D2650" s="19" t="s">
        <v>6289</v>
      </c>
      <c r="E2650" s="25" t="s">
        <v>954</v>
      </c>
      <c r="F2650" s="1" t="e">
        <f t="shared" si="41"/>
        <v>#REF!</v>
      </c>
    </row>
    <row r="2651" spans="1:6" x14ac:dyDescent="0.3">
      <c r="A2651" s="195"/>
      <c r="B2651" s="192"/>
      <c r="C2651" s="20" t="s">
        <v>6290</v>
      </c>
      <c r="D2651" s="19" t="s">
        <v>6291</v>
      </c>
      <c r="E2651" s="25" t="s">
        <v>954</v>
      </c>
      <c r="F2651" s="1" t="e">
        <f t="shared" si="41"/>
        <v>#REF!</v>
      </c>
    </row>
    <row r="2652" spans="1:6" x14ac:dyDescent="0.3">
      <c r="A2652" s="195"/>
      <c r="B2652" s="192"/>
      <c r="C2652" s="20" t="s">
        <v>6292</v>
      </c>
      <c r="D2652" s="19" t="s">
        <v>6293</v>
      </c>
      <c r="E2652" s="25" t="s">
        <v>954</v>
      </c>
      <c r="F2652" s="1" t="e">
        <f t="shared" si="41"/>
        <v>#REF!</v>
      </c>
    </row>
    <row r="2653" spans="1:6" x14ac:dyDescent="0.3">
      <c r="A2653" s="195"/>
      <c r="B2653" s="192"/>
      <c r="C2653" s="20" t="s">
        <v>6294</v>
      </c>
      <c r="D2653" s="19" t="s">
        <v>6295</v>
      </c>
      <c r="E2653" s="25" t="s">
        <v>954</v>
      </c>
      <c r="F2653" s="1" t="e">
        <f t="shared" si="41"/>
        <v>#REF!</v>
      </c>
    </row>
    <row r="2654" spans="1:6" x14ac:dyDescent="0.3">
      <c r="A2654" s="195"/>
      <c r="B2654" s="192"/>
      <c r="C2654" s="20" t="s">
        <v>6296</v>
      </c>
      <c r="D2654" s="19" t="s">
        <v>6170</v>
      </c>
      <c r="E2654" s="25" t="s">
        <v>954</v>
      </c>
      <c r="F2654" s="1" t="e">
        <f t="shared" si="41"/>
        <v>#REF!</v>
      </c>
    </row>
    <row r="2655" spans="1:6" x14ac:dyDescent="0.3">
      <c r="A2655" s="195"/>
      <c r="B2655" s="192"/>
      <c r="C2655" s="20" t="s">
        <v>6297</v>
      </c>
      <c r="D2655" s="19" t="s">
        <v>6172</v>
      </c>
      <c r="E2655" s="25" t="s">
        <v>954</v>
      </c>
      <c r="F2655" s="1" t="e">
        <f t="shared" si="41"/>
        <v>#REF!</v>
      </c>
    </row>
    <row r="2656" spans="1:6" x14ac:dyDescent="0.3">
      <c r="A2656" s="195"/>
      <c r="B2656" s="192"/>
      <c r="C2656" s="20" t="s">
        <v>6298</v>
      </c>
      <c r="D2656" s="19" t="s">
        <v>6174</v>
      </c>
      <c r="E2656" s="25" t="s">
        <v>954</v>
      </c>
      <c r="F2656" s="1" t="e">
        <f t="shared" si="41"/>
        <v>#REF!</v>
      </c>
    </row>
    <row r="2657" spans="1:639" x14ac:dyDescent="0.3">
      <c r="A2657" s="195"/>
      <c r="B2657" s="192"/>
      <c r="C2657" s="20" t="s">
        <v>6299</v>
      </c>
      <c r="D2657" s="19" t="s">
        <v>6170</v>
      </c>
      <c r="E2657" s="25" t="s">
        <v>954</v>
      </c>
      <c r="F2657" s="1" t="e">
        <f t="shared" si="41"/>
        <v>#REF!</v>
      </c>
    </row>
    <row r="2658" spans="1:639" x14ac:dyDescent="0.3">
      <c r="A2658" s="195"/>
      <c r="B2658" s="192"/>
      <c r="C2658" s="20" t="s">
        <v>6300</v>
      </c>
      <c r="D2658" s="19" t="s">
        <v>6172</v>
      </c>
      <c r="E2658" s="25" t="s">
        <v>954</v>
      </c>
      <c r="F2658" s="1" t="e">
        <f t="shared" si="41"/>
        <v>#REF!</v>
      </c>
    </row>
    <row r="2659" spans="1:639" x14ac:dyDescent="0.3">
      <c r="A2659" s="195"/>
      <c r="B2659" s="192"/>
      <c r="C2659" s="20" t="s">
        <v>6301</v>
      </c>
      <c r="D2659" s="19" t="s">
        <v>6174</v>
      </c>
      <c r="E2659" s="25" t="s">
        <v>954</v>
      </c>
      <c r="F2659" s="1" t="e">
        <f t="shared" si="41"/>
        <v>#REF!</v>
      </c>
    </row>
    <row r="2660" spans="1:639" ht="15.05" customHeight="1" x14ac:dyDescent="0.3">
      <c r="A2660" s="195"/>
      <c r="B2660" s="192"/>
      <c r="C2660" s="20" t="s">
        <v>6301</v>
      </c>
      <c r="D2660" s="19" t="s">
        <v>6174</v>
      </c>
      <c r="E2660" s="25" t="s">
        <v>954</v>
      </c>
      <c r="F2660" s="1" t="e">
        <f t="shared" si="41"/>
        <v>#REF!</v>
      </c>
    </row>
    <row r="2661" spans="1:639" ht="30.05" customHeight="1" x14ac:dyDescent="0.3">
      <c r="A2661" s="54" t="s">
        <v>6302</v>
      </c>
      <c r="B2661" s="193" t="s">
        <v>6303</v>
      </c>
      <c r="C2661" s="20" t="s">
        <v>6304</v>
      </c>
      <c r="D2661" s="19" t="s">
        <v>6305</v>
      </c>
      <c r="E2661" s="25" t="s">
        <v>6306</v>
      </c>
      <c r="F2661" s="1" t="e">
        <f t="shared" si="41"/>
        <v>#REF!</v>
      </c>
    </row>
    <row r="2662" spans="1:639" x14ac:dyDescent="0.3">
      <c r="A2662" s="209" t="s">
        <v>6302</v>
      </c>
      <c r="B2662" s="193"/>
      <c r="C2662" s="20" t="s">
        <v>6307</v>
      </c>
      <c r="D2662" s="19" t="s">
        <v>6308</v>
      </c>
      <c r="E2662" s="25" t="s">
        <v>6306</v>
      </c>
      <c r="F2662" s="1" t="e">
        <f t="shared" si="41"/>
        <v>#REF!</v>
      </c>
    </row>
    <row r="2663" spans="1:639" x14ac:dyDescent="0.3">
      <c r="A2663" s="210"/>
      <c r="B2663" s="193"/>
      <c r="C2663" s="20" t="s">
        <v>6309</v>
      </c>
      <c r="D2663" s="19" t="s">
        <v>6310</v>
      </c>
      <c r="E2663" s="25" t="s">
        <v>5731</v>
      </c>
      <c r="F2663" s="1" t="e">
        <f t="shared" si="41"/>
        <v>#REF!</v>
      </c>
    </row>
    <row r="2664" spans="1:639" x14ac:dyDescent="0.3">
      <c r="A2664" s="210"/>
      <c r="B2664" s="193"/>
      <c r="C2664" s="20" t="s">
        <v>6311</v>
      </c>
      <c r="D2664" s="19" t="s">
        <v>6312</v>
      </c>
      <c r="E2664" s="25" t="s">
        <v>2958</v>
      </c>
      <c r="F2664" s="1" t="e">
        <f t="shared" si="41"/>
        <v>#REF!</v>
      </c>
    </row>
    <row r="2665" spans="1:639" x14ac:dyDescent="0.3">
      <c r="A2665" s="210"/>
      <c r="B2665" s="193" t="s">
        <v>6313</v>
      </c>
      <c r="C2665" s="20" t="s">
        <v>6314</v>
      </c>
      <c r="D2665" s="19" t="s">
        <v>6315</v>
      </c>
      <c r="E2665" s="25" t="s">
        <v>3722</v>
      </c>
      <c r="F2665" s="1" t="e">
        <f t="shared" si="41"/>
        <v>#REF!</v>
      </c>
    </row>
    <row r="2666" spans="1:639" x14ac:dyDescent="0.3">
      <c r="A2666" s="210"/>
      <c r="B2666" s="193"/>
      <c r="C2666" s="20" t="s">
        <v>6316</v>
      </c>
      <c r="D2666" s="19" t="s">
        <v>6317</v>
      </c>
      <c r="E2666" s="25" t="s">
        <v>3722</v>
      </c>
      <c r="F2666" s="1" t="e">
        <f t="shared" si="41"/>
        <v>#REF!</v>
      </c>
    </row>
    <row r="2667" spans="1:639" x14ac:dyDescent="0.3">
      <c r="A2667" s="210"/>
      <c r="B2667" s="193"/>
      <c r="C2667" s="20" t="s">
        <v>6318</v>
      </c>
      <c r="D2667" s="19" t="s">
        <v>6319</v>
      </c>
      <c r="E2667" s="25" t="s">
        <v>3722</v>
      </c>
      <c r="F2667" s="1" t="e">
        <f t="shared" si="41"/>
        <v>#REF!</v>
      </c>
    </row>
    <row r="2668" spans="1:639" x14ac:dyDescent="0.3">
      <c r="A2668" s="210"/>
      <c r="B2668" s="193"/>
      <c r="C2668" s="20" t="s">
        <v>6320</v>
      </c>
      <c r="D2668" s="19" t="s">
        <v>6321</v>
      </c>
      <c r="E2668" s="25" t="s">
        <v>3722</v>
      </c>
      <c r="F2668" s="1" t="e">
        <f t="shared" si="41"/>
        <v>#REF!</v>
      </c>
    </row>
    <row r="2669" spans="1:639" x14ac:dyDescent="0.3">
      <c r="A2669" s="218"/>
      <c r="B2669" s="192" t="s">
        <v>6322</v>
      </c>
      <c r="C2669" s="20" t="s">
        <v>6323</v>
      </c>
      <c r="D2669" s="19" t="s">
        <v>6324</v>
      </c>
      <c r="E2669" s="25" t="s">
        <v>954</v>
      </c>
      <c r="F2669" s="1" t="e">
        <f t="shared" si="41"/>
        <v>#REF!</v>
      </c>
    </row>
    <row r="2670" spans="1:639" x14ac:dyDescent="0.3">
      <c r="A2670" s="218"/>
      <c r="B2670" s="192"/>
      <c r="C2670" s="20" t="s">
        <v>6325</v>
      </c>
      <c r="D2670" s="19" t="s">
        <v>6326</v>
      </c>
      <c r="E2670" s="25" t="s">
        <v>954</v>
      </c>
      <c r="F2670" s="1" t="e">
        <f t="shared" si="41"/>
        <v>#REF!</v>
      </c>
    </row>
    <row r="2671" spans="1:639" x14ac:dyDescent="0.3">
      <c r="A2671" s="218"/>
      <c r="B2671" s="192"/>
      <c r="C2671" s="20" t="s">
        <v>6327</v>
      </c>
      <c r="D2671" s="19" t="s">
        <v>6328</v>
      </c>
      <c r="E2671" s="25" t="s">
        <v>954</v>
      </c>
      <c r="F2671" s="1" t="e">
        <f t="shared" si="41"/>
        <v>#REF!</v>
      </c>
    </row>
    <row r="2672" spans="1:639" x14ac:dyDescent="0.3">
      <c r="A2672" s="54" t="s">
        <v>6329</v>
      </c>
      <c r="B2672" s="193" t="s">
        <v>6330</v>
      </c>
      <c r="C2672" s="20" t="s">
        <v>6331</v>
      </c>
      <c r="D2672" s="28" t="s">
        <v>6332</v>
      </c>
      <c r="E2672" s="50" t="s">
        <v>3158</v>
      </c>
      <c r="F2672" s="1" t="e">
        <f t="shared" si="41"/>
        <v>#REF!</v>
      </c>
      <c r="XO2672" s="1">
        <v>1</v>
      </c>
    </row>
    <row r="2673" spans="1:639" x14ac:dyDescent="0.3">
      <c r="A2673" s="197" t="s">
        <v>6333</v>
      </c>
      <c r="B2673" s="193"/>
      <c r="C2673" s="20" t="s">
        <v>6334</v>
      </c>
      <c r="D2673" s="28" t="s">
        <v>6335</v>
      </c>
      <c r="E2673" s="50" t="s">
        <v>3158</v>
      </c>
      <c r="F2673" s="1" t="e">
        <f t="shared" si="41"/>
        <v>#REF!</v>
      </c>
      <c r="XO2673" s="1">
        <v>1</v>
      </c>
    </row>
    <row r="2674" spans="1:639" x14ac:dyDescent="0.3">
      <c r="A2674" s="197"/>
      <c r="B2674" s="193"/>
      <c r="C2674" s="20" t="s">
        <v>6336</v>
      </c>
      <c r="D2674" s="28" t="s">
        <v>6337</v>
      </c>
      <c r="E2674" s="50" t="s">
        <v>3158</v>
      </c>
      <c r="F2674" s="1" t="e">
        <f t="shared" si="41"/>
        <v>#REF!</v>
      </c>
      <c r="XO2674" s="1">
        <v>1</v>
      </c>
    </row>
    <row r="2675" spans="1:639" x14ac:dyDescent="0.3">
      <c r="A2675" s="197"/>
      <c r="B2675" s="193"/>
      <c r="C2675" s="20" t="s">
        <v>6338</v>
      </c>
      <c r="D2675" s="28" t="s">
        <v>6339</v>
      </c>
      <c r="E2675" s="50" t="s">
        <v>3158</v>
      </c>
      <c r="F2675" s="1" t="e">
        <f t="shared" si="41"/>
        <v>#REF!</v>
      </c>
      <c r="XO2675" s="1">
        <v>1</v>
      </c>
    </row>
    <row r="2676" spans="1:639" x14ac:dyDescent="0.3">
      <c r="A2676" s="197"/>
      <c r="B2676" s="193"/>
      <c r="C2676" s="20" t="s">
        <v>6340</v>
      </c>
      <c r="D2676" s="28" t="s">
        <v>6341</v>
      </c>
      <c r="E2676" s="50" t="s">
        <v>3158</v>
      </c>
      <c r="F2676" s="1" t="e">
        <f t="shared" si="41"/>
        <v>#REF!</v>
      </c>
      <c r="XO2676" s="1">
        <v>1</v>
      </c>
    </row>
    <row r="2677" spans="1:639" x14ac:dyDescent="0.3">
      <c r="A2677" s="197"/>
      <c r="B2677" s="193"/>
      <c r="C2677" s="20" t="s">
        <v>6342</v>
      </c>
      <c r="D2677" s="28" t="s">
        <v>6343</v>
      </c>
      <c r="E2677" s="50" t="s">
        <v>3158</v>
      </c>
      <c r="F2677" s="1" t="e">
        <f t="shared" si="41"/>
        <v>#REF!</v>
      </c>
      <c r="XO2677" s="1">
        <v>1</v>
      </c>
    </row>
    <row r="2678" spans="1:639" x14ac:dyDescent="0.3">
      <c r="A2678" s="197"/>
      <c r="B2678" s="100" t="s">
        <v>6344</v>
      </c>
      <c r="C2678" s="20" t="s">
        <v>6345</v>
      </c>
      <c r="D2678" s="28" t="s">
        <v>6344</v>
      </c>
      <c r="E2678" s="50" t="s">
        <v>3158</v>
      </c>
      <c r="F2678" s="1" t="e">
        <f t="shared" si="41"/>
        <v>#REF!</v>
      </c>
      <c r="XO2678" s="1">
        <v>1</v>
      </c>
    </row>
    <row r="2679" spans="1:639" x14ac:dyDescent="0.3">
      <c r="A2679" s="197"/>
      <c r="B2679" s="100" t="s">
        <v>6346</v>
      </c>
      <c r="C2679" s="20" t="s">
        <v>6347</v>
      </c>
      <c r="D2679" s="28" t="s">
        <v>6346</v>
      </c>
      <c r="E2679" s="50" t="s">
        <v>3158</v>
      </c>
      <c r="F2679" s="1" t="e">
        <f t="shared" si="41"/>
        <v>#REF!</v>
      </c>
      <c r="XO2679" s="1">
        <v>1</v>
      </c>
    </row>
    <row r="2680" spans="1:639" ht="45.1" x14ac:dyDescent="0.3">
      <c r="A2680" s="197"/>
      <c r="B2680" s="100" t="s">
        <v>6348</v>
      </c>
      <c r="C2680" s="20" t="s">
        <v>6349</v>
      </c>
      <c r="D2680" s="28" t="s">
        <v>6348</v>
      </c>
      <c r="E2680" s="50" t="s">
        <v>3158</v>
      </c>
      <c r="F2680" s="1" t="e">
        <f t="shared" si="41"/>
        <v>#REF!</v>
      </c>
      <c r="XO2680" s="1">
        <v>1</v>
      </c>
    </row>
    <row r="2681" spans="1:639" ht="45.1" x14ac:dyDescent="0.3">
      <c r="A2681" s="197"/>
      <c r="B2681" s="100" t="s">
        <v>6350</v>
      </c>
      <c r="C2681" s="20" t="s">
        <v>6351</v>
      </c>
      <c r="D2681" s="28" t="s">
        <v>6350</v>
      </c>
      <c r="E2681" s="50" t="s">
        <v>3158</v>
      </c>
      <c r="F2681" s="1" t="e">
        <f t="shared" si="41"/>
        <v>#REF!</v>
      </c>
      <c r="XO2681" s="1">
        <v>1</v>
      </c>
    </row>
    <row r="2682" spans="1:639" x14ac:dyDescent="0.3">
      <c r="A2682" s="197"/>
      <c r="B2682" s="193" t="s">
        <v>6352</v>
      </c>
      <c r="C2682" s="20" t="s">
        <v>6353</v>
      </c>
      <c r="D2682" s="28" t="s">
        <v>6354</v>
      </c>
      <c r="E2682" s="50" t="s">
        <v>3158</v>
      </c>
      <c r="F2682" s="1" t="e">
        <f t="shared" si="41"/>
        <v>#REF!</v>
      </c>
      <c r="XO2682" s="1">
        <v>1</v>
      </c>
    </row>
    <row r="2683" spans="1:639" x14ac:dyDescent="0.3">
      <c r="A2683" s="197"/>
      <c r="B2683" s="193"/>
      <c r="C2683" s="20" t="s">
        <v>6355</v>
      </c>
      <c r="D2683" s="28" t="s">
        <v>6356</v>
      </c>
      <c r="E2683" s="50" t="s">
        <v>3158</v>
      </c>
      <c r="F2683" s="1" t="e">
        <f t="shared" si="41"/>
        <v>#REF!</v>
      </c>
      <c r="XO2683" s="1">
        <v>1</v>
      </c>
    </row>
    <row r="2684" spans="1:639" ht="45.1" x14ac:dyDescent="0.3">
      <c r="A2684" s="197"/>
      <c r="B2684" s="100" t="s">
        <v>6357</v>
      </c>
      <c r="C2684" s="20" t="s">
        <v>6358</v>
      </c>
      <c r="D2684" s="28" t="s">
        <v>6359</v>
      </c>
      <c r="E2684" s="50" t="s">
        <v>3158</v>
      </c>
      <c r="F2684" s="1" t="e">
        <f t="shared" si="41"/>
        <v>#REF!</v>
      </c>
      <c r="XO2684" s="1">
        <v>1</v>
      </c>
    </row>
    <row r="2685" spans="1:639" x14ac:dyDescent="0.3">
      <c r="A2685" s="197"/>
      <c r="B2685" s="193" t="s">
        <v>6360</v>
      </c>
      <c r="C2685" s="20" t="s">
        <v>6361</v>
      </c>
      <c r="D2685" s="28" t="s">
        <v>6362</v>
      </c>
      <c r="E2685" s="50" t="s">
        <v>3158</v>
      </c>
      <c r="F2685" s="1" t="e">
        <f t="shared" si="41"/>
        <v>#REF!</v>
      </c>
    </row>
    <row r="2686" spans="1:639" x14ac:dyDescent="0.3">
      <c r="A2686" s="197"/>
      <c r="B2686" s="193"/>
      <c r="C2686" s="20" t="s">
        <v>6363</v>
      </c>
      <c r="D2686" s="28" t="s">
        <v>6364</v>
      </c>
      <c r="E2686" s="50" t="s">
        <v>3158</v>
      </c>
      <c r="F2686" s="1" t="e">
        <f t="shared" si="41"/>
        <v>#REF!</v>
      </c>
    </row>
    <row r="2687" spans="1:639" x14ac:dyDescent="0.3">
      <c r="A2687" s="197"/>
      <c r="B2687" s="193"/>
      <c r="C2687" s="20" t="s">
        <v>6365</v>
      </c>
      <c r="D2687" s="28" t="s">
        <v>6366</v>
      </c>
      <c r="E2687" s="50" t="s">
        <v>3158</v>
      </c>
      <c r="F2687" s="1" t="e">
        <f t="shared" si="41"/>
        <v>#REF!</v>
      </c>
    </row>
    <row r="2688" spans="1:639" x14ac:dyDescent="0.3">
      <c r="A2688" s="197"/>
      <c r="B2688" s="193" t="s">
        <v>6367</v>
      </c>
      <c r="C2688" s="20" t="s">
        <v>6368</v>
      </c>
      <c r="D2688" s="28" t="s">
        <v>6369</v>
      </c>
      <c r="E2688" s="50" t="s">
        <v>3158</v>
      </c>
      <c r="F2688" s="1" t="e">
        <f t="shared" si="41"/>
        <v>#REF!</v>
      </c>
    </row>
    <row r="2689" spans="1:487" x14ac:dyDescent="0.3">
      <c r="A2689" s="197"/>
      <c r="B2689" s="193"/>
      <c r="C2689" s="20" t="s">
        <v>6370</v>
      </c>
      <c r="D2689" s="28" t="s">
        <v>6371</v>
      </c>
      <c r="E2689" s="50" t="s">
        <v>3158</v>
      </c>
      <c r="F2689" s="1" t="e">
        <f t="shared" si="41"/>
        <v>#REF!</v>
      </c>
    </row>
    <row r="2690" spans="1:487" x14ac:dyDescent="0.3">
      <c r="A2690" s="197"/>
      <c r="B2690" s="193"/>
      <c r="C2690" s="20" t="s">
        <v>6372</v>
      </c>
      <c r="D2690" s="28" t="s">
        <v>6373</v>
      </c>
      <c r="E2690" s="50" t="s">
        <v>3158</v>
      </c>
      <c r="F2690" s="1" t="e">
        <f t="shared" si="41"/>
        <v>#REF!</v>
      </c>
    </row>
    <row r="2691" spans="1:487" x14ac:dyDescent="0.3">
      <c r="A2691" s="197"/>
      <c r="B2691" s="193" t="s">
        <v>6374</v>
      </c>
      <c r="C2691" s="20" t="s">
        <v>6375</v>
      </c>
      <c r="D2691" s="28" t="s">
        <v>6376</v>
      </c>
      <c r="E2691" s="25" t="s">
        <v>70</v>
      </c>
      <c r="F2691" s="1" t="e">
        <f t="shared" si="41"/>
        <v>#REF!</v>
      </c>
      <c r="RP2691" s="1">
        <v>1</v>
      </c>
    </row>
    <row r="2692" spans="1:487" x14ac:dyDescent="0.3">
      <c r="A2692" s="197"/>
      <c r="B2692" s="193"/>
      <c r="C2692" s="20" t="s">
        <v>6377</v>
      </c>
      <c r="D2692" s="28" t="s">
        <v>6378</v>
      </c>
      <c r="E2692" s="25" t="s">
        <v>70</v>
      </c>
      <c r="F2692" s="1" t="e">
        <f t="shared" si="41"/>
        <v>#REF!</v>
      </c>
      <c r="RP2692" s="1">
        <v>1</v>
      </c>
    </row>
    <row r="2693" spans="1:487" x14ac:dyDescent="0.3">
      <c r="A2693" s="197"/>
      <c r="B2693" s="193"/>
      <c r="C2693" s="20" t="s">
        <v>6379</v>
      </c>
      <c r="D2693" s="28" t="s">
        <v>6380</v>
      </c>
      <c r="E2693" s="25" t="s">
        <v>70</v>
      </c>
      <c r="F2693" s="1" t="e">
        <f t="shared" ref="F2693:F2756" si="42">SUMPRODUCT(G$4:ZY$4, G2693:ZY2693)</f>
        <v>#REF!</v>
      </c>
      <c r="RM2693" s="1">
        <v>1</v>
      </c>
    </row>
    <row r="2694" spans="1:487" x14ac:dyDescent="0.3">
      <c r="A2694" s="197"/>
      <c r="B2694" s="193"/>
      <c r="C2694" s="20" t="s">
        <v>6381</v>
      </c>
      <c r="D2694" s="28" t="s">
        <v>6382</v>
      </c>
      <c r="E2694" s="25" t="s">
        <v>70</v>
      </c>
      <c r="F2694" s="1" t="e">
        <f t="shared" si="42"/>
        <v>#REF!</v>
      </c>
      <c r="RM2694" s="1">
        <v>1</v>
      </c>
    </row>
    <row r="2695" spans="1:487" ht="30.05" x14ac:dyDescent="0.3">
      <c r="A2695" s="197"/>
      <c r="B2695" s="100" t="s">
        <v>6383</v>
      </c>
      <c r="C2695" s="20" t="s">
        <v>6384</v>
      </c>
      <c r="D2695" s="28" t="s">
        <v>6385</v>
      </c>
      <c r="E2695" s="25" t="s">
        <v>70</v>
      </c>
      <c r="F2695" s="1" t="e">
        <f t="shared" si="42"/>
        <v>#REF!</v>
      </c>
      <c r="RS2695" s="1">
        <v>1</v>
      </c>
    </row>
    <row r="2696" spans="1:487" x14ac:dyDescent="0.3">
      <c r="A2696" s="197"/>
      <c r="B2696" s="193" t="s">
        <v>6386</v>
      </c>
      <c r="C2696" s="20" t="s">
        <v>6387</v>
      </c>
      <c r="D2696" s="28" t="s">
        <v>6388</v>
      </c>
      <c r="E2696" s="25" t="s">
        <v>2958</v>
      </c>
      <c r="F2696" s="1" t="e">
        <f t="shared" si="42"/>
        <v>#REF!</v>
      </c>
      <c r="DY2696" s="1">
        <v>1</v>
      </c>
    </row>
    <row r="2697" spans="1:487" x14ac:dyDescent="0.3">
      <c r="A2697" s="197"/>
      <c r="B2697" s="193"/>
      <c r="C2697" s="20" t="s">
        <v>6389</v>
      </c>
      <c r="D2697" s="28" t="s">
        <v>6390</v>
      </c>
      <c r="E2697" s="25" t="s">
        <v>2958</v>
      </c>
      <c r="F2697" s="1" t="e">
        <f t="shared" si="42"/>
        <v>#REF!</v>
      </c>
      <c r="DY2697" s="1">
        <v>1.3</v>
      </c>
    </row>
    <row r="2698" spans="1:487" x14ac:dyDescent="0.3">
      <c r="A2698" s="197"/>
      <c r="B2698" s="193"/>
      <c r="C2698" s="20" t="s">
        <v>6391</v>
      </c>
      <c r="D2698" s="28" t="s">
        <v>6392</v>
      </c>
      <c r="E2698" s="25" t="s">
        <v>2958</v>
      </c>
      <c r="F2698" s="1" t="e">
        <f t="shared" si="42"/>
        <v>#REF!</v>
      </c>
      <c r="DY2698" s="1">
        <v>1.6</v>
      </c>
    </row>
    <row r="2699" spans="1:487" x14ac:dyDescent="0.3">
      <c r="A2699" s="197"/>
      <c r="B2699" s="193"/>
      <c r="C2699" s="20" t="s">
        <v>6393</v>
      </c>
      <c r="D2699" s="28" t="s">
        <v>6394</v>
      </c>
      <c r="E2699" s="25" t="s">
        <v>2958</v>
      </c>
      <c r="F2699" s="1" t="e">
        <f t="shared" si="42"/>
        <v>#REF!</v>
      </c>
      <c r="DY2699" s="1">
        <v>0.75</v>
      </c>
    </row>
    <row r="2700" spans="1:487" x14ac:dyDescent="0.3">
      <c r="A2700" s="197"/>
      <c r="B2700" s="193"/>
      <c r="C2700" s="20" t="s">
        <v>6395</v>
      </c>
      <c r="D2700" s="28" t="s">
        <v>6396</v>
      </c>
      <c r="E2700" s="25" t="s">
        <v>2958</v>
      </c>
      <c r="F2700" s="1" t="e">
        <f t="shared" si="42"/>
        <v>#REF!</v>
      </c>
      <c r="DY2700" s="1">
        <v>1</v>
      </c>
    </row>
    <row r="2701" spans="1:487" x14ac:dyDescent="0.3">
      <c r="A2701" s="197"/>
      <c r="B2701" s="193"/>
      <c r="C2701" s="20" t="s">
        <v>6397</v>
      </c>
      <c r="D2701" s="28" t="s">
        <v>6398</v>
      </c>
      <c r="E2701" s="25" t="s">
        <v>2958</v>
      </c>
      <c r="F2701" s="1" t="e">
        <f t="shared" si="42"/>
        <v>#REF!</v>
      </c>
      <c r="DY2701" s="1">
        <v>1.2</v>
      </c>
    </row>
    <row r="2702" spans="1:487" x14ac:dyDescent="0.3">
      <c r="A2702" s="197"/>
      <c r="B2702" s="193"/>
      <c r="C2702" s="20" t="s">
        <v>6399</v>
      </c>
      <c r="D2702" s="28" t="s">
        <v>6400</v>
      </c>
      <c r="E2702" s="25" t="s">
        <v>183</v>
      </c>
      <c r="F2702" s="1" t="e">
        <f t="shared" si="42"/>
        <v>#REF!</v>
      </c>
    </row>
    <row r="2703" spans="1:487" ht="60.1" x14ac:dyDescent="0.3">
      <c r="A2703" s="197"/>
      <c r="B2703" s="100" t="s">
        <v>6401</v>
      </c>
      <c r="C2703" s="20" t="s">
        <v>6402</v>
      </c>
      <c r="D2703" s="28" t="s">
        <v>6401</v>
      </c>
      <c r="E2703" s="25" t="s">
        <v>2958</v>
      </c>
      <c r="F2703" s="1" t="e">
        <f t="shared" si="42"/>
        <v>#REF!</v>
      </c>
    </row>
    <row r="2704" spans="1:487" x14ac:dyDescent="0.3">
      <c r="A2704" s="197" t="s">
        <v>6403</v>
      </c>
      <c r="B2704" s="193" t="s">
        <v>18</v>
      </c>
      <c r="C2704" s="20" t="s">
        <v>6404</v>
      </c>
      <c r="D2704" s="28" t="s">
        <v>6405</v>
      </c>
      <c r="E2704" s="25" t="s">
        <v>1</v>
      </c>
      <c r="F2704" s="1" t="e">
        <f t="shared" si="42"/>
        <v>#REF!</v>
      </c>
    </row>
    <row r="2705" spans="1:6" x14ac:dyDescent="0.3">
      <c r="A2705" s="197"/>
      <c r="B2705" s="193"/>
      <c r="C2705" s="20" t="s">
        <v>6406</v>
      </c>
      <c r="D2705" s="28" t="s">
        <v>6407</v>
      </c>
      <c r="E2705" s="25" t="s">
        <v>1</v>
      </c>
      <c r="F2705" s="1" t="e">
        <f t="shared" si="42"/>
        <v>#REF!</v>
      </c>
    </row>
    <row r="2706" spans="1:6" x14ac:dyDescent="0.3">
      <c r="A2706" s="197"/>
      <c r="B2706" s="193"/>
      <c r="C2706" s="20" t="s">
        <v>6408</v>
      </c>
      <c r="D2706" s="28" t="s">
        <v>6409</v>
      </c>
      <c r="E2706" s="25" t="s">
        <v>1</v>
      </c>
      <c r="F2706" s="1" t="e">
        <f t="shared" si="42"/>
        <v>#REF!</v>
      </c>
    </row>
    <row r="2707" spans="1:6" x14ac:dyDescent="0.3">
      <c r="A2707" s="197"/>
      <c r="B2707" s="193"/>
      <c r="C2707" s="20" t="s">
        <v>6410</v>
      </c>
      <c r="D2707" s="28" t="s">
        <v>6411</v>
      </c>
      <c r="E2707" s="25" t="s">
        <v>1</v>
      </c>
      <c r="F2707" s="1" t="e">
        <f t="shared" si="42"/>
        <v>#REF!</v>
      </c>
    </row>
    <row r="2708" spans="1:6" x14ac:dyDescent="0.3">
      <c r="A2708" s="197"/>
      <c r="B2708" s="193"/>
      <c r="C2708" s="20" t="s">
        <v>6412</v>
      </c>
      <c r="D2708" s="28" t="s">
        <v>6413</v>
      </c>
      <c r="E2708" s="25" t="s">
        <v>1</v>
      </c>
      <c r="F2708" s="1" t="e">
        <f t="shared" si="42"/>
        <v>#REF!</v>
      </c>
    </row>
    <row r="2709" spans="1:6" x14ac:dyDescent="0.3">
      <c r="A2709" s="197"/>
      <c r="B2709" s="193"/>
      <c r="C2709" s="20" t="s">
        <v>6414</v>
      </c>
      <c r="D2709" s="28" t="s">
        <v>6415</v>
      </c>
      <c r="E2709" s="25" t="s">
        <v>1</v>
      </c>
      <c r="F2709" s="1" t="e">
        <f t="shared" si="42"/>
        <v>#REF!</v>
      </c>
    </row>
    <row r="2710" spans="1:6" x14ac:dyDescent="0.3">
      <c r="A2710" s="197"/>
      <c r="B2710" s="193"/>
      <c r="C2710" s="20" t="s">
        <v>6416</v>
      </c>
      <c r="D2710" s="28" t="s">
        <v>6417</v>
      </c>
      <c r="E2710" s="25" t="s">
        <v>1</v>
      </c>
      <c r="F2710" s="1" t="e">
        <f t="shared" si="42"/>
        <v>#REF!</v>
      </c>
    </row>
    <row r="2711" spans="1:6" x14ac:dyDescent="0.3">
      <c r="A2711" s="197"/>
      <c r="B2711" s="193"/>
      <c r="C2711" s="20" t="s">
        <v>6418</v>
      </c>
      <c r="D2711" s="28" t="s">
        <v>6419</v>
      </c>
      <c r="E2711" s="25" t="s">
        <v>1</v>
      </c>
      <c r="F2711" s="1" t="e">
        <f t="shared" si="42"/>
        <v>#REF!</v>
      </c>
    </row>
    <row r="2712" spans="1:6" x14ac:dyDescent="0.3">
      <c r="A2712" s="197"/>
      <c r="B2712" s="193"/>
      <c r="C2712" s="20" t="s">
        <v>6420</v>
      </c>
      <c r="D2712" s="28" t="s">
        <v>6421</v>
      </c>
      <c r="E2712" s="25" t="s">
        <v>1</v>
      </c>
      <c r="F2712" s="1" t="e">
        <f t="shared" si="42"/>
        <v>#REF!</v>
      </c>
    </row>
    <row r="2713" spans="1:6" x14ac:dyDescent="0.3">
      <c r="A2713" s="197"/>
      <c r="B2713" s="193"/>
      <c r="C2713" s="20" t="s">
        <v>6422</v>
      </c>
      <c r="D2713" s="28" t="s">
        <v>6423</v>
      </c>
      <c r="E2713" s="25" t="s">
        <v>1</v>
      </c>
      <c r="F2713" s="1" t="e">
        <f t="shared" si="42"/>
        <v>#REF!</v>
      </c>
    </row>
    <row r="2714" spans="1:6" x14ac:dyDescent="0.3">
      <c r="A2714" s="197"/>
      <c r="B2714" s="193"/>
      <c r="C2714" s="20" t="s">
        <v>6424</v>
      </c>
      <c r="D2714" s="28" t="s">
        <v>6425</v>
      </c>
      <c r="E2714" s="25" t="s">
        <v>1</v>
      </c>
      <c r="F2714" s="1" t="e">
        <f t="shared" si="42"/>
        <v>#REF!</v>
      </c>
    </row>
    <row r="2715" spans="1:6" x14ac:dyDescent="0.3">
      <c r="A2715" s="197"/>
      <c r="B2715" s="193"/>
      <c r="C2715" s="20" t="s">
        <v>6426</v>
      </c>
      <c r="D2715" s="28" t="s">
        <v>6427</v>
      </c>
      <c r="E2715" s="25" t="s">
        <v>1</v>
      </c>
      <c r="F2715" s="1" t="e">
        <f t="shared" si="42"/>
        <v>#REF!</v>
      </c>
    </row>
    <row r="2716" spans="1:6" x14ac:dyDescent="0.3">
      <c r="A2716" s="197"/>
      <c r="B2716" s="193"/>
      <c r="C2716" s="20" t="s">
        <v>6428</v>
      </c>
      <c r="D2716" s="28" t="s">
        <v>6429</v>
      </c>
      <c r="E2716" s="25" t="s">
        <v>1</v>
      </c>
      <c r="F2716" s="1" t="e">
        <f t="shared" si="42"/>
        <v>#REF!</v>
      </c>
    </row>
    <row r="2717" spans="1:6" x14ac:dyDescent="0.3">
      <c r="A2717" s="197"/>
      <c r="B2717" s="193" t="s">
        <v>6430</v>
      </c>
      <c r="C2717" s="20" t="s">
        <v>6431</v>
      </c>
      <c r="D2717" s="28" t="s">
        <v>6432</v>
      </c>
      <c r="E2717" s="25" t="s">
        <v>3158</v>
      </c>
      <c r="F2717" s="1" t="e">
        <f t="shared" si="42"/>
        <v>#REF!</v>
      </c>
    </row>
    <row r="2718" spans="1:6" x14ac:dyDescent="0.3">
      <c r="A2718" s="197"/>
      <c r="B2718" s="193"/>
      <c r="C2718" s="20" t="s">
        <v>6433</v>
      </c>
      <c r="D2718" s="28" t="s">
        <v>6434</v>
      </c>
      <c r="E2718" s="25" t="s">
        <v>3158</v>
      </c>
      <c r="F2718" s="1" t="e">
        <f t="shared" si="42"/>
        <v>#REF!</v>
      </c>
    </row>
    <row r="2719" spans="1:6" x14ac:dyDescent="0.3">
      <c r="A2719" s="197"/>
      <c r="B2719" s="193" t="s">
        <v>6435</v>
      </c>
      <c r="C2719" s="20" t="s">
        <v>6436</v>
      </c>
      <c r="D2719" s="28" t="s">
        <v>6437</v>
      </c>
      <c r="E2719" s="25" t="s">
        <v>2958</v>
      </c>
      <c r="F2719" s="1" t="e">
        <f t="shared" si="42"/>
        <v>#REF!</v>
      </c>
    </row>
    <row r="2720" spans="1:6" x14ac:dyDescent="0.3">
      <c r="A2720" s="197"/>
      <c r="B2720" s="193"/>
      <c r="C2720" s="20" t="s">
        <v>6438</v>
      </c>
      <c r="D2720" s="28" t="s">
        <v>6439</v>
      </c>
      <c r="E2720" s="25" t="s">
        <v>2958</v>
      </c>
      <c r="F2720" s="1" t="e">
        <f t="shared" si="42"/>
        <v>#REF!</v>
      </c>
    </row>
    <row r="2721" spans="1:487" x14ac:dyDescent="0.3">
      <c r="A2721" s="197"/>
      <c r="B2721" s="193"/>
      <c r="C2721" s="20" t="s">
        <v>6440</v>
      </c>
      <c r="D2721" s="28" t="s">
        <v>6441</v>
      </c>
      <c r="E2721" s="25" t="s">
        <v>2958</v>
      </c>
      <c r="F2721" s="1" t="e">
        <f t="shared" si="42"/>
        <v>#REF!</v>
      </c>
    </row>
    <row r="2722" spans="1:487" x14ac:dyDescent="0.3">
      <c r="A2722" s="197"/>
      <c r="B2722" s="193"/>
      <c r="C2722" s="20" t="s">
        <v>6442</v>
      </c>
      <c r="D2722" s="28" t="s">
        <v>6443</v>
      </c>
      <c r="E2722" s="25" t="s">
        <v>2958</v>
      </c>
      <c r="F2722" s="1" t="e">
        <f t="shared" si="42"/>
        <v>#REF!</v>
      </c>
    </row>
    <row r="2723" spans="1:487" x14ac:dyDescent="0.3">
      <c r="A2723" s="197"/>
      <c r="B2723" s="193" t="s">
        <v>6444</v>
      </c>
      <c r="C2723" s="20" t="s">
        <v>6445</v>
      </c>
      <c r="D2723" s="29" t="s">
        <v>6376</v>
      </c>
      <c r="E2723" s="25" t="s">
        <v>70</v>
      </c>
      <c r="F2723" s="1" t="e">
        <f t="shared" si="42"/>
        <v>#REF!</v>
      </c>
      <c r="RI2723" s="1">
        <v>1</v>
      </c>
    </row>
    <row r="2724" spans="1:487" x14ac:dyDescent="0.3">
      <c r="A2724" s="197"/>
      <c r="B2724" s="193"/>
      <c r="C2724" s="20" t="s">
        <v>6446</v>
      </c>
      <c r="D2724" s="29" t="s">
        <v>6378</v>
      </c>
      <c r="E2724" s="25" t="s">
        <v>70</v>
      </c>
      <c r="F2724" s="1" t="e">
        <f t="shared" si="42"/>
        <v>#REF!</v>
      </c>
      <c r="RM2724" s="1">
        <v>1</v>
      </c>
    </row>
    <row r="2725" spans="1:487" x14ac:dyDescent="0.3">
      <c r="A2725" s="197"/>
      <c r="B2725" s="193"/>
      <c r="C2725" s="20" t="s">
        <v>6447</v>
      </c>
      <c r="D2725" s="29" t="s">
        <v>6380</v>
      </c>
      <c r="E2725" s="25" t="s">
        <v>70</v>
      </c>
      <c r="F2725" s="1" t="e">
        <f t="shared" si="42"/>
        <v>#REF!</v>
      </c>
      <c r="RM2725" s="1">
        <v>1</v>
      </c>
    </row>
    <row r="2726" spans="1:487" x14ac:dyDescent="0.3">
      <c r="A2726" s="197"/>
      <c r="B2726" s="193"/>
      <c r="C2726" s="20" t="s">
        <v>6448</v>
      </c>
      <c r="D2726" s="29" t="s">
        <v>6382</v>
      </c>
      <c r="E2726" s="25" t="s">
        <v>70</v>
      </c>
      <c r="F2726" s="1" t="e">
        <f t="shared" si="42"/>
        <v>#REF!</v>
      </c>
      <c r="RM2726" s="1">
        <v>1</v>
      </c>
    </row>
    <row r="2727" spans="1:487" x14ac:dyDescent="0.3">
      <c r="A2727" s="197"/>
      <c r="B2727" s="193"/>
      <c r="C2727" s="20" t="s">
        <v>6449</v>
      </c>
      <c r="D2727" s="29" t="s">
        <v>6450</v>
      </c>
      <c r="E2727" s="25" t="s">
        <v>70</v>
      </c>
      <c r="F2727" s="1" t="e">
        <f t="shared" si="42"/>
        <v>#REF!</v>
      </c>
      <c r="RS2727" s="1">
        <v>1</v>
      </c>
    </row>
    <row r="2728" spans="1:487" x14ac:dyDescent="0.3">
      <c r="A2728" s="197"/>
      <c r="B2728" s="193"/>
      <c r="C2728" s="20" t="s">
        <v>6451</v>
      </c>
      <c r="D2728" s="29" t="s">
        <v>6452</v>
      </c>
      <c r="E2728" s="25" t="s">
        <v>70</v>
      </c>
      <c r="F2728" s="1" t="e">
        <f t="shared" si="42"/>
        <v>#REF!</v>
      </c>
      <c r="RS2728" s="1">
        <v>1</v>
      </c>
    </row>
    <row r="2729" spans="1:487" x14ac:dyDescent="0.3">
      <c r="A2729" s="197"/>
      <c r="B2729" s="193" t="s">
        <v>6453</v>
      </c>
      <c r="C2729" s="20" t="s">
        <v>6454</v>
      </c>
      <c r="D2729" s="29" t="s">
        <v>6455</v>
      </c>
      <c r="E2729" s="25" t="s">
        <v>1</v>
      </c>
      <c r="F2729" s="1" t="e">
        <f t="shared" si="42"/>
        <v>#REF!</v>
      </c>
      <c r="CO2729" s="1">
        <v>1</v>
      </c>
    </row>
    <row r="2730" spans="1:487" x14ac:dyDescent="0.3">
      <c r="A2730" s="197"/>
      <c r="B2730" s="193"/>
      <c r="C2730" s="20" t="s">
        <v>6456</v>
      </c>
      <c r="D2730" s="29" t="s">
        <v>6457</v>
      </c>
      <c r="E2730" s="25" t="s">
        <v>1</v>
      </c>
      <c r="F2730" s="1" t="e">
        <f t="shared" si="42"/>
        <v>#REF!</v>
      </c>
      <c r="CO2730" s="1">
        <v>1</v>
      </c>
    </row>
    <row r="2731" spans="1:487" x14ac:dyDescent="0.3">
      <c r="A2731" s="197"/>
      <c r="B2731" s="193"/>
      <c r="C2731" s="20" t="s">
        <v>6458</v>
      </c>
      <c r="D2731" s="29" t="s">
        <v>6459</v>
      </c>
      <c r="E2731" s="25" t="s">
        <v>1</v>
      </c>
      <c r="F2731" s="1" t="e">
        <f t="shared" si="42"/>
        <v>#REF!</v>
      </c>
      <c r="CP2731" s="1">
        <v>1</v>
      </c>
    </row>
    <row r="2732" spans="1:487" x14ac:dyDescent="0.3">
      <c r="A2732" s="197"/>
      <c r="B2732" s="193"/>
      <c r="C2732" s="20" t="s">
        <v>6460</v>
      </c>
      <c r="D2732" s="29" t="s">
        <v>6461</v>
      </c>
      <c r="E2732" s="25" t="s">
        <v>1</v>
      </c>
      <c r="F2732" s="1" t="e">
        <f t="shared" si="42"/>
        <v>#REF!</v>
      </c>
    </row>
    <row r="2733" spans="1:487" x14ac:dyDescent="0.3">
      <c r="A2733" s="197"/>
      <c r="B2733" s="193"/>
      <c r="C2733" s="20" t="s">
        <v>6462</v>
      </c>
      <c r="D2733" s="29" t="s">
        <v>772</v>
      </c>
      <c r="E2733" s="25" t="s">
        <v>1</v>
      </c>
      <c r="F2733" s="1" t="e">
        <f t="shared" si="42"/>
        <v>#REF!</v>
      </c>
    </row>
    <row r="2734" spans="1:487" x14ac:dyDescent="0.3">
      <c r="A2734" s="197"/>
      <c r="B2734" s="193"/>
      <c r="C2734" s="20" t="s">
        <v>6463</v>
      </c>
      <c r="D2734" s="29" t="s">
        <v>6464</v>
      </c>
      <c r="E2734" s="25" t="s">
        <v>1</v>
      </c>
      <c r="F2734" s="1" t="e">
        <f t="shared" si="42"/>
        <v>#REF!</v>
      </c>
      <c r="CO2734" s="1">
        <v>2</v>
      </c>
    </row>
    <row r="2735" spans="1:487" x14ac:dyDescent="0.3">
      <c r="A2735" s="197"/>
      <c r="B2735" s="193"/>
      <c r="C2735" s="20" t="s">
        <v>6465</v>
      </c>
      <c r="D2735" s="29" t="s">
        <v>6466</v>
      </c>
      <c r="E2735" s="25" t="s">
        <v>1</v>
      </c>
      <c r="F2735" s="1" t="e">
        <f t="shared" si="42"/>
        <v>#REF!</v>
      </c>
      <c r="CO2735" s="1">
        <v>2</v>
      </c>
    </row>
    <row r="2736" spans="1:487" x14ac:dyDescent="0.3">
      <c r="A2736" s="197"/>
      <c r="B2736" s="193"/>
      <c r="C2736" s="20" t="s">
        <v>6467</v>
      </c>
      <c r="D2736" s="29" t="s">
        <v>6468</v>
      </c>
      <c r="E2736" s="25" t="s">
        <v>1</v>
      </c>
      <c r="F2736" s="1" t="e">
        <f t="shared" si="42"/>
        <v>#REF!</v>
      </c>
      <c r="CP2736" s="1">
        <v>2</v>
      </c>
    </row>
    <row r="2737" spans="1:94" x14ac:dyDescent="0.3">
      <c r="A2737" s="197"/>
      <c r="B2737" s="193"/>
      <c r="C2737" s="20" t="s">
        <v>6469</v>
      </c>
      <c r="D2737" s="29" t="s">
        <v>772</v>
      </c>
      <c r="E2737" s="25" t="s">
        <v>1</v>
      </c>
      <c r="F2737" s="1" t="e">
        <f t="shared" si="42"/>
        <v>#REF!</v>
      </c>
    </row>
    <row r="2738" spans="1:94" x14ac:dyDescent="0.3">
      <c r="A2738" s="197"/>
      <c r="B2738" s="193"/>
      <c r="C2738" s="20" t="s">
        <v>6470</v>
      </c>
      <c r="D2738" s="29" t="s">
        <v>6471</v>
      </c>
      <c r="E2738" s="25" t="s">
        <v>1</v>
      </c>
      <c r="F2738" s="1" t="e">
        <f t="shared" si="42"/>
        <v>#REF!</v>
      </c>
      <c r="CO2738" s="1">
        <v>1</v>
      </c>
    </row>
    <row r="2739" spans="1:94" x14ac:dyDescent="0.3">
      <c r="A2739" s="197"/>
      <c r="B2739" s="193"/>
      <c r="C2739" s="20" t="s">
        <v>6472</v>
      </c>
      <c r="D2739" s="29" t="s">
        <v>6473</v>
      </c>
      <c r="E2739" s="25" t="s">
        <v>1</v>
      </c>
      <c r="F2739" s="1" t="e">
        <f t="shared" si="42"/>
        <v>#REF!</v>
      </c>
      <c r="CP2739" s="1">
        <v>2</v>
      </c>
    </row>
    <row r="2740" spans="1:94" x14ac:dyDescent="0.3">
      <c r="A2740" s="197"/>
      <c r="B2740" s="193"/>
      <c r="C2740" s="20" t="s">
        <v>6474</v>
      </c>
      <c r="D2740" s="29" t="s">
        <v>772</v>
      </c>
      <c r="E2740" s="25" t="s">
        <v>1</v>
      </c>
      <c r="F2740" s="1" t="e">
        <f t="shared" si="42"/>
        <v>#REF!</v>
      </c>
      <c r="CP2740" s="1">
        <v>2</v>
      </c>
    </row>
    <row r="2741" spans="1:94" x14ac:dyDescent="0.3">
      <c r="A2741" s="197"/>
      <c r="B2741" s="193"/>
      <c r="C2741" s="20" t="s">
        <v>6475</v>
      </c>
      <c r="D2741" s="29" t="s">
        <v>6476</v>
      </c>
      <c r="E2741" s="25" t="s">
        <v>1</v>
      </c>
      <c r="F2741" s="1" t="e">
        <f t="shared" si="42"/>
        <v>#REF!</v>
      </c>
      <c r="CP2741" s="1">
        <v>2</v>
      </c>
    </row>
    <row r="2742" spans="1:94" x14ac:dyDescent="0.3">
      <c r="A2742" s="197"/>
      <c r="B2742" s="193"/>
      <c r="C2742" s="20" t="s">
        <v>6477</v>
      </c>
      <c r="D2742" s="29" t="s">
        <v>6478</v>
      </c>
      <c r="E2742" s="25" t="s">
        <v>1</v>
      </c>
      <c r="F2742" s="1" t="e">
        <f t="shared" si="42"/>
        <v>#REF!</v>
      </c>
      <c r="CP2742" s="1">
        <v>2</v>
      </c>
    </row>
    <row r="2743" spans="1:94" x14ac:dyDescent="0.3">
      <c r="A2743" s="197"/>
      <c r="B2743" s="193"/>
      <c r="C2743" s="20" t="s">
        <v>6479</v>
      </c>
      <c r="D2743" s="29" t="s">
        <v>6480</v>
      </c>
      <c r="E2743" s="25" t="s">
        <v>1</v>
      </c>
      <c r="F2743" s="1" t="e">
        <f t="shared" si="42"/>
        <v>#REF!</v>
      </c>
      <c r="CO2743" s="1">
        <v>4</v>
      </c>
    </row>
    <row r="2744" spans="1:94" x14ac:dyDescent="0.3">
      <c r="A2744" s="197"/>
      <c r="B2744" s="193"/>
      <c r="C2744" s="20" t="s">
        <v>6481</v>
      </c>
      <c r="D2744" s="29" t="s">
        <v>6482</v>
      </c>
      <c r="E2744" s="25" t="s">
        <v>1</v>
      </c>
      <c r="F2744" s="1" t="e">
        <f t="shared" si="42"/>
        <v>#REF!</v>
      </c>
      <c r="CO2744" s="1">
        <v>4</v>
      </c>
    </row>
    <row r="2745" spans="1:94" x14ac:dyDescent="0.3">
      <c r="A2745" s="197"/>
      <c r="B2745" s="193"/>
      <c r="C2745" s="20" t="s">
        <v>6483</v>
      </c>
      <c r="D2745" s="29" t="s">
        <v>772</v>
      </c>
      <c r="E2745" s="25" t="s">
        <v>1</v>
      </c>
      <c r="F2745" s="1" t="e">
        <f t="shared" si="42"/>
        <v>#REF!</v>
      </c>
    </row>
    <row r="2746" spans="1:94" x14ac:dyDescent="0.3">
      <c r="A2746" s="197"/>
      <c r="B2746" s="193"/>
      <c r="C2746" s="20" t="s">
        <v>6484</v>
      </c>
      <c r="D2746" s="29" t="s">
        <v>6485</v>
      </c>
      <c r="E2746" s="25" t="s">
        <v>1</v>
      </c>
      <c r="F2746" s="1" t="e">
        <f t="shared" si="42"/>
        <v>#REF!</v>
      </c>
      <c r="CO2746" s="1">
        <v>5</v>
      </c>
    </row>
    <row r="2747" spans="1:94" x14ac:dyDescent="0.3">
      <c r="A2747" s="197"/>
      <c r="B2747" s="193"/>
      <c r="C2747" s="20" t="s">
        <v>6486</v>
      </c>
      <c r="D2747" s="29" t="s">
        <v>772</v>
      </c>
      <c r="E2747" s="25" t="s">
        <v>1</v>
      </c>
      <c r="F2747" s="1" t="e">
        <f t="shared" si="42"/>
        <v>#REF!</v>
      </c>
    </row>
    <row r="2748" spans="1:94" x14ac:dyDescent="0.3">
      <c r="A2748" s="197"/>
      <c r="B2748" s="193"/>
      <c r="C2748" s="20" t="s">
        <v>6487</v>
      </c>
      <c r="D2748" s="29" t="s">
        <v>772</v>
      </c>
      <c r="E2748" s="25" t="s">
        <v>1</v>
      </c>
      <c r="F2748" s="1" t="e">
        <f t="shared" si="42"/>
        <v>#REF!</v>
      </c>
    </row>
    <row r="2749" spans="1:94" x14ac:dyDescent="0.3">
      <c r="A2749" s="197"/>
      <c r="B2749" s="193"/>
      <c r="C2749" s="20" t="s">
        <v>6488</v>
      </c>
      <c r="D2749" s="29" t="s">
        <v>6489</v>
      </c>
      <c r="E2749" s="25" t="s">
        <v>70</v>
      </c>
      <c r="F2749" s="1" t="e">
        <f t="shared" si="42"/>
        <v>#REF!</v>
      </c>
      <c r="CO2749" s="1">
        <v>4</v>
      </c>
      <c r="CP2749" s="1">
        <v>2</v>
      </c>
    </row>
    <row r="2750" spans="1:94" x14ac:dyDescent="0.3">
      <c r="A2750" s="197"/>
      <c r="B2750" s="193"/>
      <c r="C2750" s="20" t="s">
        <v>6490</v>
      </c>
      <c r="D2750" s="29" t="s">
        <v>6491</v>
      </c>
      <c r="E2750" s="25" t="s">
        <v>70</v>
      </c>
      <c r="F2750" s="1" t="e">
        <f t="shared" si="42"/>
        <v>#REF!</v>
      </c>
      <c r="CO2750" s="1">
        <v>2</v>
      </c>
      <c r="CP2750" s="1">
        <v>4</v>
      </c>
    </row>
    <row r="2751" spans="1:94" x14ac:dyDescent="0.3">
      <c r="A2751" s="197"/>
      <c r="B2751" s="193"/>
      <c r="C2751" s="20" t="s">
        <v>6492</v>
      </c>
      <c r="D2751" s="29" t="s">
        <v>6493</v>
      </c>
      <c r="E2751" s="25" t="s">
        <v>70</v>
      </c>
      <c r="F2751" s="1" t="e">
        <f t="shared" si="42"/>
        <v>#REF!</v>
      </c>
      <c r="CO2751" s="1">
        <v>6</v>
      </c>
    </row>
    <row r="2752" spans="1:94" x14ac:dyDescent="0.3">
      <c r="A2752" s="197"/>
      <c r="B2752" s="193"/>
      <c r="C2752" s="20" t="s">
        <v>6494</v>
      </c>
      <c r="D2752" s="29" t="s">
        <v>772</v>
      </c>
      <c r="E2752" s="25" t="s">
        <v>70</v>
      </c>
      <c r="F2752" s="1" t="e">
        <f t="shared" si="42"/>
        <v>#REF!</v>
      </c>
    </row>
    <row r="2753" spans="1:481" x14ac:dyDescent="0.3">
      <c r="A2753" s="197"/>
      <c r="B2753" s="193"/>
      <c r="C2753" s="20" t="s">
        <v>6495</v>
      </c>
      <c r="D2753" s="29" t="s">
        <v>6496</v>
      </c>
      <c r="E2753" s="25" t="s">
        <v>2958</v>
      </c>
      <c r="F2753" s="1" t="e">
        <f t="shared" si="42"/>
        <v>#REF!</v>
      </c>
    </row>
    <row r="2754" spans="1:481" x14ac:dyDescent="0.3">
      <c r="A2754" s="197"/>
      <c r="B2754" s="193"/>
      <c r="C2754" s="20" t="s">
        <v>6497</v>
      </c>
      <c r="D2754" s="29" t="s">
        <v>6498</v>
      </c>
      <c r="E2754" s="25" t="s">
        <v>2958</v>
      </c>
      <c r="F2754" s="1" t="e">
        <f t="shared" si="42"/>
        <v>#REF!</v>
      </c>
    </row>
    <row r="2755" spans="1:481" x14ac:dyDescent="0.3">
      <c r="A2755" s="197"/>
      <c r="B2755" s="193"/>
      <c r="C2755" s="20" t="s">
        <v>6499</v>
      </c>
      <c r="D2755" s="29" t="s">
        <v>6500</v>
      </c>
      <c r="E2755" s="25" t="s">
        <v>2958</v>
      </c>
      <c r="F2755" s="1" t="e">
        <f t="shared" si="42"/>
        <v>#REF!</v>
      </c>
    </row>
    <row r="2756" spans="1:481" x14ac:dyDescent="0.3">
      <c r="A2756" s="197"/>
      <c r="B2756" s="193"/>
      <c r="C2756" s="20" t="s">
        <v>6501</v>
      </c>
      <c r="D2756" s="29" t="s">
        <v>772</v>
      </c>
      <c r="E2756" s="25" t="s">
        <v>2958</v>
      </c>
      <c r="F2756" s="1" t="e">
        <f t="shared" si="42"/>
        <v>#REF!</v>
      </c>
    </row>
    <row r="2757" spans="1:481" x14ac:dyDescent="0.3">
      <c r="A2757" s="197"/>
      <c r="B2757" s="193"/>
      <c r="C2757" s="20" t="s">
        <v>6502</v>
      </c>
      <c r="D2757" s="29" t="s">
        <v>6376</v>
      </c>
      <c r="E2757" s="25" t="s">
        <v>70</v>
      </c>
      <c r="F2757" s="1" t="e">
        <f t="shared" ref="F2757:F2820" si="43">SUMPRODUCT(G$4:ZY$4, G2757:ZY2757)</f>
        <v>#REF!</v>
      </c>
      <c r="RI2757" s="1">
        <v>1</v>
      </c>
    </row>
    <row r="2758" spans="1:481" x14ac:dyDescent="0.3">
      <c r="A2758" s="197"/>
      <c r="B2758" s="193"/>
      <c r="C2758" s="20" t="s">
        <v>6503</v>
      </c>
      <c r="D2758" s="29" t="s">
        <v>6378</v>
      </c>
      <c r="E2758" s="25" t="s">
        <v>70</v>
      </c>
      <c r="F2758" s="1" t="e">
        <f t="shared" si="43"/>
        <v>#REF!</v>
      </c>
      <c r="RM2758" s="1">
        <v>1</v>
      </c>
    </row>
    <row r="2759" spans="1:481" x14ac:dyDescent="0.3">
      <c r="A2759" s="197"/>
      <c r="B2759" s="193"/>
      <c r="C2759" s="20" t="s">
        <v>6504</v>
      </c>
      <c r="D2759" s="29" t="s">
        <v>6380</v>
      </c>
      <c r="E2759" s="25" t="s">
        <v>70</v>
      </c>
      <c r="F2759" s="1" t="e">
        <f t="shared" si="43"/>
        <v>#REF!</v>
      </c>
      <c r="RM2759" s="1">
        <v>1</v>
      </c>
    </row>
    <row r="2760" spans="1:481" x14ac:dyDescent="0.3">
      <c r="A2760" s="197"/>
      <c r="B2760" s="193"/>
      <c r="C2760" s="20" t="s">
        <v>6505</v>
      </c>
      <c r="D2760" s="29" t="s">
        <v>6382</v>
      </c>
      <c r="E2760" s="25" t="s">
        <v>70</v>
      </c>
      <c r="F2760" s="1" t="e">
        <f t="shared" si="43"/>
        <v>#REF!</v>
      </c>
      <c r="RM2760" s="1">
        <v>1</v>
      </c>
    </row>
    <row r="2761" spans="1:481" ht="30.05" x14ac:dyDescent="0.3">
      <c r="A2761" s="39" t="s">
        <v>6506</v>
      </c>
      <c r="B2761" s="193" t="s">
        <v>6507</v>
      </c>
      <c r="C2761" s="20" t="s">
        <v>6508</v>
      </c>
      <c r="D2761" s="29" t="s">
        <v>6509</v>
      </c>
      <c r="E2761" s="25" t="s">
        <v>183</v>
      </c>
      <c r="F2761" s="1" t="e">
        <f t="shared" si="43"/>
        <v>#REF!</v>
      </c>
      <c r="RI2761" s="1">
        <v>0.3</v>
      </c>
    </row>
    <row r="2762" spans="1:481" x14ac:dyDescent="0.3">
      <c r="A2762" s="197" t="s">
        <v>6506</v>
      </c>
      <c r="B2762" s="193"/>
      <c r="C2762" s="20" t="s">
        <v>6510</v>
      </c>
      <c r="D2762" s="29" t="s">
        <v>6511</v>
      </c>
      <c r="E2762" s="25" t="s">
        <v>183</v>
      </c>
      <c r="F2762" s="1" t="e">
        <f t="shared" si="43"/>
        <v>#REF!</v>
      </c>
      <c r="RJ2762" s="1">
        <v>0.3</v>
      </c>
    </row>
    <row r="2763" spans="1:481" x14ac:dyDescent="0.3">
      <c r="A2763" s="197"/>
      <c r="B2763" s="193" t="s">
        <v>6512</v>
      </c>
      <c r="C2763" s="20" t="s">
        <v>6513</v>
      </c>
      <c r="D2763" s="29" t="s">
        <v>6514</v>
      </c>
      <c r="E2763" s="25" t="s">
        <v>183</v>
      </c>
      <c r="F2763" s="1" t="e">
        <f t="shared" si="43"/>
        <v>#REF!</v>
      </c>
      <c r="RI2763" s="1">
        <v>0.3</v>
      </c>
    </row>
    <row r="2764" spans="1:481" x14ac:dyDescent="0.3">
      <c r="A2764" s="197"/>
      <c r="B2764" s="193"/>
      <c r="C2764" s="20" t="s">
        <v>6515</v>
      </c>
      <c r="D2764" s="29" t="s">
        <v>6516</v>
      </c>
      <c r="E2764" s="25" t="s">
        <v>70</v>
      </c>
      <c r="F2764" s="1" t="e">
        <f t="shared" si="43"/>
        <v>#REF!</v>
      </c>
      <c r="BU2764" s="1">
        <v>1</v>
      </c>
    </row>
    <row r="2765" spans="1:481" x14ac:dyDescent="0.3">
      <c r="A2765" s="197"/>
      <c r="B2765" s="193"/>
      <c r="C2765" s="20" t="s">
        <v>6517</v>
      </c>
      <c r="D2765" s="29" t="s">
        <v>6518</v>
      </c>
      <c r="E2765" s="25" t="s">
        <v>70</v>
      </c>
      <c r="F2765" s="1" t="e">
        <f t="shared" si="43"/>
        <v>#REF!</v>
      </c>
      <c r="QZ2765" s="1">
        <v>1</v>
      </c>
    </row>
    <row r="2766" spans="1:481" x14ac:dyDescent="0.3">
      <c r="A2766" s="197"/>
      <c r="B2766" s="193"/>
      <c r="C2766" s="20" t="s">
        <v>6519</v>
      </c>
      <c r="D2766" s="29" t="s">
        <v>6520</v>
      </c>
      <c r="E2766" s="25" t="s">
        <v>3158</v>
      </c>
      <c r="F2766" s="1" t="e">
        <f t="shared" si="43"/>
        <v>#REF!</v>
      </c>
    </row>
    <row r="2767" spans="1:481" x14ac:dyDescent="0.3">
      <c r="A2767" s="197"/>
      <c r="B2767" s="193"/>
      <c r="C2767" s="20" t="s">
        <v>6521</v>
      </c>
      <c r="D2767" s="29" t="s">
        <v>6522</v>
      </c>
      <c r="E2767" s="25" t="s">
        <v>183</v>
      </c>
      <c r="F2767" s="1" t="e">
        <f t="shared" si="43"/>
        <v>#REF!</v>
      </c>
      <c r="DE2767" s="1">
        <v>1</v>
      </c>
    </row>
    <row r="2768" spans="1:481" x14ac:dyDescent="0.3">
      <c r="A2768" s="197"/>
      <c r="B2768" s="193"/>
      <c r="C2768" s="20" t="s">
        <v>6523</v>
      </c>
      <c r="D2768" s="29" t="s">
        <v>6524</v>
      </c>
      <c r="E2768" s="24" t="s">
        <v>183</v>
      </c>
      <c r="F2768" s="1" t="e">
        <f t="shared" si="43"/>
        <v>#REF!</v>
      </c>
      <c r="RM2768" s="1">
        <v>0.5</v>
      </c>
    </row>
    <row r="2769" spans="1:623" x14ac:dyDescent="0.3">
      <c r="A2769" s="197"/>
      <c r="B2769" s="193"/>
      <c r="C2769" s="20" t="s">
        <v>6525</v>
      </c>
      <c r="D2769" s="29" t="s">
        <v>6526</v>
      </c>
      <c r="E2769" s="25" t="s">
        <v>183</v>
      </c>
      <c r="F2769" s="1" t="e">
        <f t="shared" si="43"/>
        <v>#REF!</v>
      </c>
      <c r="RS2769" s="1">
        <v>0.15</v>
      </c>
    </row>
    <row r="2770" spans="1:623" x14ac:dyDescent="0.3">
      <c r="A2770" s="197"/>
      <c r="B2770" s="193"/>
      <c r="C2770" s="20" t="s">
        <v>6527</v>
      </c>
      <c r="D2770" s="29" t="s">
        <v>6528</v>
      </c>
      <c r="E2770" s="25" t="s">
        <v>3158</v>
      </c>
      <c r="F2770" s="1" t="e">
        <f t="shared" si="43"/>
        <v>#REF!</v>
      </c>
    </row>
    <row r="2771" spans="1:623" x14ac:dyDescent="0.3">
      <c r="A2771" s="197"/>
      <c r="B2771" s="193"/>
      <c r="C2771" s="20" t="s">
        <v>6529</v>
      </c>
      <c r="D2771" s="29" t="s">
        <v>6530</v>
      </c>
      <c r="E2771" s="25" t="s">
        <v>3158</v>
      </c>
      <c r="F2771" s="1" t="e">
        <f t="shared" si="43"/>
        <v>#REF!</v>
      </c>
    </row>
    <row r="2772" spans="1:623" x14ac:dyDescent="0.3">
      <c r="A2772" s="197"/>
      <c r="B2772" s="193"/>
      <c r="C2772" s="20" t="s">
        <v>6531</v>
      </c>
      <c r="D2772" s="29" t="s">
        <v>6532</v>
      </c>
      <c r="E2772" s="25" t="s">
        <v>183</v>
      </c>
      <c r="F2772" s="1" t="e">
        <f t="shared" si="43"/>
        <v>#REF!</v>
      </c>
      <c r="WY2772" s="1">
        <v>1800</v>
      </c>
    </row>
    <row r="2773" spans="1:623" x14ac:dyDescent="0.3">
      <c r="A2773" s="197"/>
      <c r="B2773" s="193"/>
      <c r="C2773" s="20" t="s">
        <v>6533</v>
      </c>
      <c r="D2773" s="29" t="s">
        <v>6534</v>
      </c>
      <c r="E2773" s="25" t="s">
        <v>4822</v>
      </c>
      <c r="F2773" s="1" t="e">
        <f t="shared" si="43"/>
        <v>#REF!</v>
      </c>
    </row>
    <row r="2774" spans="1:623" x14ac:dyDescent="0.3">
      <c r="A2774" s="197"/>
      <c r="B2774" s="193"/>
      <c r="C2774" s="20" t="s">
        <v>6535</v>
      </c>
      <c r="D2774" s="29" t="s">
        <v>772</v>
      </c>
      <c r="E2774" s="25" t="s">
        <v>3158</v>
      </c>
      <c r="F2774" s="1" t="e">
        <f t="shared" si="43"/>
        <v>#REF!</v>
      </c>
    </row>
    <row r="2775" spans="1:623" s="66" customFormat="1" x14ac:dyDescent="0.3">
      <c r="A2775" s="197"/>
      <c r="B2775" s="223" t="s">
        <v>6536</v>
      </c>
      <c r="C2775" s="67" t="s">
        <v>7268</v>
      </c>
      <c r="D2775" s="75" t="s">
        <v>7269</v>
      </c>
      <c r="E2775" s="70" t="s">
        <v>2958</v>
      </c>
      <c r="F2775" s="66" t="e">
        <f t="shared" si="43"/>
        <v>#REF!</v>
      </c>
    </row>
    <row r="2776" spans="1:623" x14ac:dyDescent="0.3">
      <c r="A2776" s="197"/>
      <c r="B2776" s="223"/>
      <c r="C2776" s="20" t="s">
        <v>6537</v>
      </c>
      <c r="D2776" s="44" t="s">
        <v>6538</v>
      </c>
      <c r="E2776" s="45" t="s">
        <v>4893</v>
      </c>
      <c r="F2776" s="1" t="e">
        <f t="shared" si="43"/>
        <v>#REF!</v>
      </c>
    </row>
    <row r="2777" spans="1:623" x14ac:dyDescent="0.3">
      <c r="A2777" s="197"/>
      <c r="B2777" s="223"/>
      <c r="C2777" s="20" t="s">
        <v>6539</v>
      </c>
      <c r="D2777" s="44" t="s">
        <v>6540</v>
      </c>
      <c r="E2777" s="45" t="s">
        <v>4893</v>
      </c>
      <c r="F2777" s="1" t="e">
        <f t="shared" si="43"/>
        <v>#REF!</v>
      </c>
    </row>
    <row r="2778" spans="1:623" x14ac:dyDescent="0.3">
      <c r="A2778" s="197"/>
      <c r="B2778" s="223"/>
      <c r="C2778" s="20" t="s">
        <v>6541</v>
      </c>
      <c r="D2778" s="44" t="s">
        <v>6542</v>
      </c>
      <c r="E2778" s="45" t="s">
        <v>4893</v>
      </c>
      <c r="F2778" s="1" t="e">
        <f t="shared" si="43"/>
        <v>#REF!</v>
      </c>
    </row>
    <row r="2779" spans="1:623" x14ac:dyDescent="0.3">
      <c r="A2779" s="197"/>
      <c r="B2779" s="223"/>
      <c r="C2779" s="20" t="s">
        <v>6543</v>
      </c>
      <c r="D2779" s="44" t="s">
        <v>6544</v>
      </c>
      <c r="E2779" s="45" t="s">
        <v>4893</v>
      </c>
      <c r="F2779" s="1" t="e">
        <f t="shared" si="43"/>
        <v>#REF!</v>
      </c>
    </row>
    <row r="2780" spans="1:623" x14ac:dyDescent="0.3">
      <c r="A2780" s="197"/>
      <c r="B2780" s="223"/>
      <c r="C2780" s="20" t="s">
        <v>6545</v>
      </c>
      <c r="D2780" s="44" t="s">
        <v>6546</v>
      </c>
      <c r="E2780" s="46" t="s">
        <v>4893</v>
      </c>
      <c r="F2780" s="1" t="e">
        <f t="shared" si="43"/>
        <v>#REF!</v>
      </c>
    </row>
    <row r="2781" spans="1:623" x14ac:dyDescent="0.3">
      <c r="A2781" s="197"/>
      <c r="B2781" s="223"/>
      <c r="C2781" s="20" t="s">
        <v>6547</v>
      </c>
      <c r="D2781" s="44" t="s">
        <v>6548</v>
      </c>
      <c r="E2781" s="45" t="s">
        <v>4893</v>
      </c>
      <c r="F2781" s="1" t="e">
        <f t="shared" si="43"/>
        <v>#REF!</v>
      </c>
    </row>
    <row r="2782" spans="1:623" s="66" customFormat="1" x14ac:dyDescent="0.3">
      <c r="A2782" s="197"/>
      <c r="B2782" s="223"/>
      <c r="C2782" s="67" t="s">
        <v>7270</v>
      </c>
      <c r="D2782" s="75" t="s">
        <v>7271</v>
      </c>
      <c r="E2782" s="70" t="s">
        <v>2958</v>
      </c>
      <c r="F2782" s="66" t="e">
        <f t="shared" si="43"/>
        <v>#REF!</v>
      </c>
    </row>
    <row r="2783" spans="1:623" x14ac:dyDescent="0.3">
      <c r="A2783" s="197"/>
      <c r="B2783" s="223"/>
      <c r="C2783" s="20" t="s">
        <v>6549</v>
      </c>
      <c r="D2783" s="44" t="s">
        <v>6550</v>
      </c>
      <c r="E2783" s="45" t="s">
        <v>4893</v>
      </c>
      <c r="F2783" s="1" t="e">
        <f t="shared" si="43"/>
        <v>#REF!</v>
      </c>
    </row>
    <row r="2784" spans="1:623" x14ac:dyDescent="0.3">
      <c r="A2784" s="197"/>
      <c r="B2784" s="223"/>
      <c r="C2784" s="20" t="s">
        <v>6551</v>
      </c>
      <c r="D2784" s="44" t="s">
        <v>6520</v>
      </c>
      <c r="E2784" s="45" t="s">
        <v>3158</v>
      </c>
      <c r="F2784" s="1" t="e">
        <f t="shared" si="43"/>
        <v>#REF!</v>
      </c>
    </row>
    <row r="2785" spans="1:117" s="66" customFormat="1" x14ac:dyDescent="0.3">
      <c r="A2785" s="197"/>
      <c r="B2785" s="223"/>
      <c r="C2785" s="67" t="s">
        <v>7272</v>
      </c>
      <c r="D2785" s="75" t="s">
        <v>7273</v>
      </c>
      <c r="E2785" s="70" t="s">
        <v>4893</v>
      </c>
      <c r="F2785" s="66" t="e">
        <f t="shared" si="43"/>
        <v>#REF!</v>
      </c>
    </row>
    <row r="2786" spans="1:117" s="66" customFormat="1" x14ac:dyDescent="0.3">
      <c r="A2786" s="197"/>
      <c r="B2786" s="223"/>
      <c r="C2786" s="67" t="s">
        <v>7274</v>
      </c>
      <c r="D2786" s="75" t="s">
        <v>7275</v>
      </c>
      <c r="E2786" s="70" t="s">
        <v>4893</v>
      </c>
      <c r="F2786" s="66" t="e">
        <f t="shared" si="43"/>
        <v>#REF!</v>
      </c>
    </row>
    <row r="2787" spans="1:117" s="66" customFormat="1" x14ac:dyDescent="0.3">
      <c r="A2787" s="197"/>
      <c r="B2787" s="223"/>
      <c r="C2787" s="67" t="s">
        <v>7276</v>
      </c>
      <c r="D2787" s="75" t="s">
        <v>7277</v>
      </c>
      <c r="E2787" s="70" t="s">
        <v>4893</v>
      </c>
      <c r="F2787" s="66" t="e">
        <f t="shared" si="43"/>
        <v>#REF!</v>
      </c>
    </row>
    <row r="2788" spans="1:117" s="66" customFormat="1" x14ac:dyDescent="0.3">
      <c r="A2788" s="197"/>
      <c r="B2788" s="223"/>
      <c r="C2788" s="67" t="s">
        <v>7278</v>
      </c>
      <c r="D2788" s="75" t="s">
        <v>7279</v>
      </c>
      <c r="E2788" s="70" t="s">
        <v>4893</v>
      </c>
      <c r="F2788" s="66" t="e">
        <f t="shared" si="43"/>
        <v>#REF!</v>
      </c>
    </row>
    <row r="2789" spans="1:117" s="66" customFormat="1" x14ac:dyDescent="0.3">
      <c r="A2789" s="197"/>
      <c r="B2789" s="223"/>
      <c r="C2789" s="67" t="s">
        <v>7280</v>
      </c>
      <c r="D2789" s="75" t="s">
        <v>7281</v>
      </c>
      <c r="E2789" s="70" t="s">
        <v>4893</v>
      </c>
      <c r="F2789" s="66" t="e">
        <f t="shared" si="43"/>
        <v>#REF!</v>
      </c>
    </row>
    <row r="2790" spans="1:117" s="66" customFormat="1" x14ac:dyDescent="0.3">
      <c r="A2790" s="197"/>
      <c r="B2790" s="223"/>
      <c r="C2790" s="67" t="s">
        <v>7282</v>
      </c>
      <c r="D2790" s="75" t="s">
        <v>7283</v>
      </c>
      <c r="E2790" s="70" t="s">
        <v>4893</v>
      </c>
      <c r="F2790" s="66" t="e">
        <f t="shared" si="43"/>
        <v>#REF!</v>
      </c>
    </row>
    <row r="2791" spans="1:117" s="66" customFormat="1" x14ac:dyDescent="0.3">
      <c r="A2791" s="197"/>
      <c r="B2791" s="223"/>
      <c r="C2791" s="67" t="s">
        <v>7284</v>
      </c>
      <c r="D2791" s="75" t="s">
        <v>7285</v>
      </c>
      <c r="E2791" s="70" t="s">
        <v>4893</v>
      </c>
      <c r="F2791" s="66" t="e">
        <f t="shared" si="43"/>
        <v>#REF!</v>
      </c>
    </row>
    <row r="2792" spans="1:117" s="66" customFormat="1" x14ac:dyDescent="0.3">
      <c r="A2792" s="197"/>
      <c r="B2792" s="223"/>
      <c r="C2792" s="67" t="s">
        <v>7286</v>
      </c>
      <c r="D2792" s="75" t="s">
        <v>7287</v>
      </c>
      <c r="E2792" s="70" t="s">
        <v>4893</v>
      </c>
      <c r="F2792" s="66" t="e">
        <f t="shared" si="43"/>
        <v>#REF!</v>
      </c>
    </row>
    <row r="2793" spans="1:117" s="66" customFormat="1" x14ac:dyDescent="0.3">
      <c r="A2793" s="197"/>
      <c r="B2793" s="223"/>
      <c r="C2793" s="67" t="s">
        <v>7288</v>
      </c>
      <c r="D2793" s="75" t="s">
        <v>7289</v>
      </c>
      <c r="E2793" s="70" t="s">
        <v>4893</v>
      </c>
      <c r="F2793" s="66" t="e">
        <f t="shared" si="43"/>
        <v>#REF!</v>
      </c>
    </row>
    <row r="2794" spans="1:117" ht="30.05" x14ac:dyDescent="0.3">
      <c r="A2794" s="197"/>
      <c r="B2794" s="223"/>
      <c r="C2794" s="20" t="s">
        <v>6552</v>
      </c>
      <c r="D2794" s="44" t="s">
        <v>6553</v>
      </c>
      <c r="E2794" s="45" t="s">
        <v>3158</v>
      </c>
      <c r="F2794" s="1" t="e">
        <f t="shared" si="43"/>
        <v>#REF!</v>
      </c>
    </row>
    <row r="2795" spans="1:117" x14ac:dyDescent="0.3">
      <c r="A2795" s="197"/>
      <c r="B2795" s="223"/>
      <c r="C2795" s="20" t="s">
        <v>6554</v>
      </c>
      <c r="D2795" s="44" t="s">
        <v>772</v>
      </c>
      <c r="E2795" s="45" t="s">
        <v>3158</v>
      </c>
      <c r="F2795" s="1" t="e">
        <f t="shared" si="43"/>
        <v>#REF!</v>
      </c>
    </row>
    <row r="2796" spans="1:117" x14ac:dyDescent="0.3">
      <c r="A2796" s="197"/>
      <c r="B2796" s="193" t="s">
        <v>6555</v>
      </c>
      <c r="C2796" s="20" t="s">
        <v>6556</v>
      </c>
      <c r="D2796" s="29" t="s">
        <v>6557</v>
      </c>
      <c r="E2796" s="25" t="s">
        <v>4893</v>
      </c>
      <c r="F2796" s="1" t="e">
        <f t="shared" si="43"/>
        <v>#REF!</v>
      </c>
    </row>
    <row r="2797" spans="1:117" x14ac:dyDescent="0.3">
      <c r="A2797" s="197"/>
      <c r="B2797" s="193"/>
      <c r="C2797" s="20" t="s">
        <v>6558</v>
      </c>
      <c r="D2797" s="29" t="s">
        <v>6559</v>
      </c>
      <c r="E2797" s="25" t="s">
        <v>4822</v>
      </c>
      <c r="F2797" s="1" t="e">
        <f t="shared" si="43"/>
        <v>#REF!</v>
      </c>
    </row>
    <row r="2798" spans="1:117" x14ac:dyDescent="0.3">
      <c r="A2798" s="197"/>
      <c r="B2798" s="193"/>
      <c r="C2798" s="20" t="s">
        <v>6560</v>
      </c>
      <c r="D2798" s="29" t="s">
        <v>6561</v>
      </c>
      <c r="E2798" s="25" t="s">
        <v>1</v>
      </c>
      <c r="F2798" s="1" t="e">
        <f t="shared" si="43"/>
        <v>#REF!</v>
      </c>
    </row>
    <row r="2799" spans="1:117" x14ac:dyDescent="0.3">
      <c r="A2799" s="197"/>
      <c r="B2799" s="193"/>
      <c r="C2799" s="20" t="s">
        <v>6562</v>
      </c>
      <c r="D2799" s="29" t="s">
        <v>6563</v>
      </c>
      <c r="E2799" s="25" t="s">
        <v>1</v>
      </c>
      <c r="F2799" s="1" t="e">
        <f t="shared" si="43"/>
        <v>#REF!</v>
      </c>
      <c r="DM2799" s="1">
        <v>1</v>
      </c>
    </row>
    <row r="2800" spans="1:117" x14ac:dyDescent="0.3">
      <c r="A2800" s="197"/>
      <c r="B2800" s="193"/>
      <c r="C2800" s="20" t="s">
        <v>6564</v>
      </c>
      <c r="D2800" s="29" t="s">
        <v>6565</v>
      </c>
      <c r="E2800" s="25" t="s">
        <v>2207</v>
      </c>
      <c r="F2800" s="1" t="e">
        <f t="shared" si="43"/>
        <v>#REF!</v>
      </c>
    </row>
    <row r="2801" spans="1:490" x14ac:dyDescent="0.3">
      <c r="A2801" s="197"/>
      <c r="B2801" s="193"/>
      <c r="C2801" s="20" t="s">
        <v>6566</v>
      </c>
      <c r="D2801" s="29" t="s">
        <v>772</v>
      </c>
      <c r="E2801" s="25" t="s">
        <v>3158</v>
      </c>
      <c r="F2801" s="1" t="e">
        <f t="shared" si="43"/>
        <v>#REF!</v>
      </c>
    </row>
    <row r="2802" spans="1:490" x14ac:dyDescent="0.3">
      <c r="A2802" s="197"/>
      <c r="B2802" s="193"/>
      <c r="C2802" s="20" t="s">
        <v>6567</v>
      </c>
      <c r="D2802" s="29" t="s">
        <v>772</v>
      </c>
      <c r="E2802" s="25" t="s">
        <v>3158</v>
      </c>
      <c r="F2802" s="1" t="e">
        <f t="shared" si="43"/>
        <v>#REF!</v>
      </c>
    </row>
    <row r="2803" spans="1:490" x14ac:dyDescent="0.3">
      <c r="A2803" s="197" t="s">
        <v>6568</v>
      </c>
      <c r="B2803" s="193" t="s">
        <v>6569</v>
      </c>
      <c r="C2803" s="20" t="s">
        <v>6570</v>
      </c>
      <c r="D2803" s="29" t="s">
        <v>6376</v>
      </c>
      <c r="E2803" s="25" t="s">
        <v>70</v>
      </c>
      <c r="F2803" s="1" t="e">
        <f t="shared" si="43"/>
        <v>#REF!</v>
      </c>
      <c r="RI2803" s="1">
        <v>1</v>
      </c>
    </row>
    <row r="2804" spans="1:490" x14ac:dyDescent="0.3">
      <c r="A2804" s="197"/>
      <c r="B2804" s="193"/>
      <c r="C2804" s="20" t="s">
        <v>6571</v>
      </c>
      <c r="D2804" s="29" t="s">
        <v>6378</v>
      </c>
      <c r="E2804" s="25" t="s">
        <v>70</v>
      </c>
      <c r="F2804" s="1" t="e">
        <f t="shared" si="43"/>
        <v>#REF!</v>
      </c>
      <c r="RM2804" s="1">
        <v>1</v>
      </c>
    </row>
    <row r="2805" spans="1:490" x14ac:dyDescent="0.3">
      <c r="A2805" s="197"/>
      <c r="B2805" s="193"/>
      <c r="C2805" s="20" t="s">
        <v>6572</v>
      </c>
      <c r="D2805" s="29" t="s">
        <v>6380</v>
      </c>
      <c r="E2805" s="25" t="s">
        <v>70</v>
      </c>
      <c r="F2805" s="1" t="e">
        <f t="shared" si="43"/>
        <v>#REF!</v>
      </c>
      <c r="RM2805" s="1">
        <v>1</v>
      </c>
    </row>
    <row r="2806" spans="1:490" x14ac:dyDescent="0.3">
      <c r="A2806" s="197"/>
      <c r="B2806" s="193"/>
      <c r="C2806" s="20" t="s">
        <v>6573</v>
      </c>
      <c r="D2806" s="29" t="s">
        <v>6382</v>
      </c>
      <c r="E2806" s="25" t="s">
        <v>70</v>
      </c>
      <c r="F2806" s="1" t="e">
        <f t="shared" si="43"/>
        <v>#REF!</v>
      </c>
      <c r="RM2806" s="1">
        <v>1</v>
      </c>
    </row>
    <row r="2807" spans="1:490" x14ac:dyDescent="0.3">
      <c r="A2807" s="197"/>
      <c r="B2807" s="193"/>
      <c r="C2807" s="20" t="s">
        <v>6574</v>
      </c>
      <c r="D2807" s="29" t="s">
        <v>6575</v>
      </c>
      <c r="E2807" s="25" t="s">
        <v>70</v>
      </c>
      <c r="F2807" s="1" t="e">
        <f t="shared" si="43"/>
        <v>#REF!</v>
      </c>
      <c r="RM2807" s="1">
        <v>1</v>
      </c>
    </row>
    <row r="2808" spans="1:490" x14ac:dyDescent="0.3">
      <c r="A2808" s="197"/>
      <c r="B2808" s="193"/>
      <c r="C2808" s="20" t="s">
        <v>6576</v>
      </c>
      <c r="D2808" s="29" t="s">
        <v>6577</v>
      </c>
      <c r="E2808" s="25" t="s">
        <v>70</v>
      </c>
      <c r="F2808" s="1" t="e">
        <f t="shared" si="43"/>
        <v>#REF!</v>
      </c>
      <c r="RM2808" s="1">
        <v>1</v>
      </c>
    </row>
    <row r="2809" spans="1:490" x14ac:dyDescent="0.3">
      <c r="A2809" s="197"/>
      <c r="B2809" s="193"/>
      <c r="C2809" s="20" t="s">
        <v>6578</v>
      </c>
      <c r="D2809" s="29" t="s">
        <v>6579</v>
      </c>
      <c r="E2809" s="25" t="s">
        <v>70</v>
      </c>
      <c r="F2809" s="1" t="e">
        <f t="shared" si="43"/>
        <v>#REF!</v>
      </c>
      <c r="RM2809" s="1">
        <v>1</v>
      </c>
    </row>
    <row r="2810" spans="1:490" x14ac:dyDescent="0.3">
      <c r="A2810" s="197"/>
      <c r="B2810" s="193"/>
      <c r="C2810" s="20" t="s">
        <v>6580</v>
      </c>
      <c r="D2810" s="29" t="s">
        <v>6581</v>
      </c>
      <c r="E2810" s="25" t="s">
        <v>70</v>
      </c>
      <c r="F2810" s="1" t="e">
        <f t="shared" si="43"/>
        <v>#REF!</v>
      </c>
      <c r="RM2810" s="1">
        <v>1</v>
      </c>
    </row>
    <row r="2811" spans="1:490" x14ac:dyDescent="0.3">
      <c r="A2811" s="197"/>
      <c r="B2811" s="193"/>
      <c r="C2811" s="20" t="s">
        <v>6582</v>
      </c>
      <c r="D2811" s="29" t="s">
        <v>6583</v>
      </c>
      <c r="E2811" s="25" t="s">
        <v>70</v>
      </c>
      <c r="F2811" s="1" t="e">
        <f t="shared" si="43"/>
        <v>#REF!</v>
      </c>
      <c r="RM2811" s="1">
        <v>1</v>
      </c>
    </row>
    <row r="2812" spans="1:490" x14ac:dyDescent="0.3">
      <c r="A2812" s="197"/>
      <c r="B2812" s="193"/>
      <c r="C2812" s="20" t="s">
        <v>6584</v>
      </c>
      <c r="D2812" s="29" t="s">
        <v>6585</v>
      </c>
      <c r="E2812" s="25" t="s">
        <v>1</v>
      </c>
      <c r="F2812" s="1" t="e">
        <f t="shared" si="43"/>
        <v>#REF!</v>
      </c>
      <c r="RV2812" s="1">
        <f>0.8*0.9</f>
        <v>0.72000000000000008</v>
      </c>
    </row>
    <row r="2813" spans="1:490" x14ac:dyDescent="0.3">
      <c r="A2813" s="197"/>
      <c r="B2813" s="193"/>
      <c r="C2813" s="20" t="s">
        <v>6586</v>
      </c>
      <c r="D2813" s="29" t="s">
        <v>6587</v>
      </c>
      <c r="E2813" s="25" t="s">
        <v>70</v>
      </c>
      <c r="F2813" s="1" t="e">
        <f t="shared" si="43"/>
        <v>#REF!</v>
      </c>
      <c r="RV2813" s="1">
        <v>1</v>
      </c>
    </row>
    <row r="2814" spans="1:490" x14ac:dyDescent="0.3">
      <c r="A2814" s="197"/>
      <c r="B2814" s="193"/>
      <c r="C2814" s="20" t="s">
        <v>6588</v>
      </c>
      <c r="D2814" s="29" t="s">
        <v>6589</v>
      </c>
      <c r="E2814" s="25" t="s">
        <v>1</v>
      </c>
      <c r="F2814" s="1" t="e">
        <f t="shared" si="43"/>
        <v>#REF!</v>
      </c>
      <c r="DV2814" s="1">
        <v>1</v>
      </c>
    </row>
    <row r="2815" spans="1:490" x14ac:dyDescent="0.3">
      <c r="A2815" s="197"/>
      <c r="B2815" s="193"/>
      <c r="C2815" s="20" t="s">
        <v>6590</v>
      </c>
      <c r="D2815" s="29" t="s">
        <v>6591</v>
      </c>
      <c r="E2815" s="25" t="s">
        <v>2958</v>
      </c>
      <c r="F2815" s="1" t="e">
        <f t="shared" si="43"/>
        <v>#REF!</v>
      </c>
      <c r="DV2815" s="1">
        <v>0.1</v>
      </c>
    </row>
    <row r="2816" spans="1:490" x14ac:dyDescent="0.3">
      <c r="A2816" s="197"/>
      <c r="B2816" s="193"/>
      <c r="C2816" s="20" t="s">
        <v>6592</v>
      </c>
      <c r="D2816" s="29" t="s">
        <v>6593</v>
      </c>
      <c r="E2816" s="25" t="s">
        <v>2958</v>
      </c>
      <c r="F2816" s="1" t="e">
        <f t="shared" si="43"/>
        <v>#REF!</v>
      </c>
      <c r="DV2816" s="1">
        <v>0.1</v>
      </c>
    </row>
    <row r="2817" spans="1:647" x14ac:dyDescent="0.3">
      <c r="A2817" s="197"/>
      <c r="B2817" s="193"/>
      <c r="C2817" s="20" t="s">
        <v>6594</v>
      </c>
      <c r="D2817" s="29" t="s">
        <v>6595</v>
      </c>
      <c r="E2817" s="25" t="s">
        <v>2958</v>
      </c>
      <c r="F2817" s="1" t="e">
        <f t="shared" si="43"/>
        <v>#REF!</v>
      </c>
      <c r="DV2817" s="1">
        <v>0.1</v>
      </c>
    </row>
    <row r="2818" spans="1:647" x14ac:dyDescent="0.3">
      <c r="A2818" s="197"/>
      <c r="B2818" s="193"/>
      <c r="C2818" s="20" t="s">
        <v>6596</v>
      </c>
      <c r="D2818" s="29" t="s">
        <v>6597</v>
      </c>
      <c r="E2818" s="25" t="s">
        <v>2958</v>
      </c>
      <c r="F2818" s="1" t="e">
        <f t="shared" si="43"/>
        <v>#REF!</v>
      </c>
    </row>
    <row r="2819" spans="1:647" x14ac:dyDescent="0.3">
      <c r="A2819" s="197"/>
      <c r="B2819" s="193"/>
      <c r="C2819" s="20" t="s">
        <v>6598</v>
      </c>
      <c r="D2819" s="29" t="s">
        <v>6599</v>
      </c>
      <c r="E2819" s="25" t="s">
        <v>70</v>
      </c>
      <c r="F2819" s="1" t="e">
        <f t="shared" si="43"/>
        <v>#REF!</v>
      </c>
      <c r="RS2819" s="1">
        <v>1</v>
      </c>
    </row>
    <row r="2820" spans="1:647" x14ac:dyDescent="0.3">
      <c r="A2820" s="197"/>
      <c r="B2820" s="193"/>
      <c r="C2820" s="20" t="s">
        <v>6600</v>
      </c>
      <c r="D2820" s="29" t="s">
        <v>6601</v>
      </c>
      <c r="E2820" s="25" t="s">
        <v>70</v>
      </c>
      <c r="F2820" s="1" t="e">
        <f t="shared" si="43"/>
        <v>#REF!</v>
      </c>
      <c r="RS2820" s="1">
        <v>1</v>
      </c>
    </row>
    <row r="2821" spans="1:647" x14ac:dyDescent="0.3">
      <c r="A2821" s="197"/>
      <c r="B2821" s="193"/>
      <c r="C2821" s="20" t="s">
        <v>6602</v>
      </c>
      <c r="D2821" s="29" t="s">
        <v>6603</v>
      </c>
      <c r="E2821" s="25" t="s">
        <v>70</v>
      </c>
      <c r="F2821" s="1" t="e">
        <f t="shared" ref="F2821:F2884" si="44">SUMPRODUCT(G$4:ZY$4, G2821:ZY2821)</f>
        <v>#REF!</v>
      </c>
      <c r="RS2821" s="1">
        <v>1</v>
      </c>
    </row>
    <row r="2822" spans="1:647" x14ac:dyDescent="0.3">
      <c r="A2822" s="197"/>
      <c r="B2822" s="193"/>
      <c r="C2822" s="20" t="s">
        <v>6604</v>
      </c>
      <c r="D2822" s="29" t="s">
        <v>6605</v>
      </c>
      <c r="E2822" s="24" t="s">
        <v>70</v>
      </c>
      <c r="F2822" s="1" t="e">
        <f t="shared" si="44"/>
        <v>#REF!</v>
      </c>
      <c r="RS2822" s="1">
        <v>1</v>
      </c>
    </row>
    <row r="2823" spans="1:647" x14ac:dyDescent="0.3">
      <c r="A2823" s="197"/>
      <c r="B2823" s="193"/>
      <c r="C2823" s="20" t="s">
        <v>6606</v>
      </c>
      <c r="D2823" s="29" t="s">
        <v>6607</v>
      </c>
      <c r="E2823" s="24" t="s">
        <v>1</v>
      </c>
      <c r="F2823" s="1" t="e">
        <f t="shared" si="44"/>
        <v>#REF!</v>
      </c>
    </row>
    <row r="2824" spans="1:647" x14ac:dyDescent="0.3">
      <c r="A2824" s="197"/>
      <c r="B2824" s="193"/>
      <c r="C2824" s="20" t="s">
        <v>6608</v>
      </c>
      <c r="D2824" s="29" t="s">
        <v>6609</v>
      </c>
      <c r="E2824" s="24" t="s">
        <v>1</v>
      </c>
      <c r="F2824" s="1" t="e">
        <f t="shared" si="44"/>
        <v>#REF!</v>
      </c>
      <c r="XW2824" s="1">
        <v>1</v>
      </c>
    </row>
    <row r="2825" spans="1:647" x14ac:dyDescent="0.3">
      <c r="A2825" s="197"/>
      <c r="B2825" s="193"/>
      <c r="C2825" s="20" t="s">
        <v>6610</v>
      </c>
      <c r="D2825" s="29" t="s">
        <v>6611</v>
      </c>
      <c r="E2825" s="24" t="s">
        <v>1</v>
      </c>
      <c r="F2825" s="1" t="e">
        <f t="shared" si="44"/>
        <v>#REF!</v>
      </c>
      <c r="XT2825" s="1">
        <v>1</v>
      </c>
    </row>
    <row r="2826" spans="1:647" x14ac:dyDescent="0.3">
      <c r="A2826" s="197"/>
      <c r="B2826" s="193"/>
      <c r="C2826" s="20" t="s">
        <v>6612</v>
      </c>
      <c r="D2826" s="29" t="s">
        <v>6613</v>
      </c>
      <c r="E2826" s="25" t="s">
        <v>2958</v>
      </c>
      <c r="F2826" s="1" t="e">
        <f t="shared" si="44"/>
        <v>#REF!</v>
      </c>
      <c r="XW2826" s="1">
        <v>1</v>
      </c>
    </row>
    <row r="2827" spans="1:647" x14ac:dyDescent="0.3">
      <c r="A2827" s="197"/>
      <c r="B2827" s="193"/>
      <c r="C2827" s="20" t="s">
        <v>6614</v>
      </c>
      <c r="D2827" s="29" t="s">
        <v>6615</v>
      </c>
      <c r="E2827" s="25" t="s">
        <v>1468</v>
      </c>
      <c r="F2827" s="1" t="e">
        <f t="shared" si="44"/>
        <v>#REF!</v>
      </c>
    </row>
    <row r="2828" spans="1:647" x14ac:dyDescent="0.3">
      <c r="A2828" s="197"/>
      <c r="B2828" s="193"/>
      <c r="C2828" s="20" t="s">
        <v>6616</v>
      </c>
      <c r="D2828" s="29" t="s">
        <v>6617</v>
      </c>
      <c r="E2828" s="25" t="s">
        <v>1</v>
      </c>
      <c r="F2828" s="1" t="e">
        <f t="shared" si="44"/>
        <v>#REF!</v>
      </c>
      <c r="DV2828" s="1">
        <v>1</v>
      </c>
    </row>
    <row r="2829" spans="1:647" x14ac:dyDescent="0.3">
      <c r="A2829" s="197"/>
      <c r="B2829" s="193"/>
      <c r="C2829" s="20" t="s">
        <v>6618</v>
      </c>
      <c r="D2829" s="29" t="s">
        <v>6619</v>
      </c>
      <c r="E2829" s="25" t="s">
        <v>1</v>
      </c>
      <c r="F2829" s="1" t="e">
        <f t="shared" si="44"/>
        <v>#REF!</v>
      </c>
      <c r="DV2829" s="1">
        <v>1</v>
      </c>
    </row>
    <row r="2830" spans="1:647" x14ac:dyDescent="0.3">
      <c r="A2830" s="197"/>
      <c r="B2830" s="193"/>
      <c r="C2830" s="20" t="s">
        <v>6620</v>
      </c>
      <c r="D2830" s="29" t="s">
        <v>6621</v>
      </c>
      <c r="E2830" s="25" t="s">
        <v>2958</v>
      </c>
      <c r="F2830" s="1" t="e">
        <f t="shared" si="44"/>
        <v>#REF!</v>
      </c>
      <c r="DV2830" s="1">
        <v>0.1</v>
      </c>
    </row>
    <row r="2831" spans="1:647" x14ac:dyDescent="0.3">
      <c r="A2831" s="197"/>
      <c r="B2831" s="193"/>
      <c r="C2831" s="20" t="s">
        <v>6622</v>
      </c>
      <c r="D2831" s="29" t="s">
        <v>6623</v>
      </c>
      <c r="E2831" s="25" t="s">
        <v>2958</v>
      </c>
      <c r="F2831" s="1" t="e">
        <f t="shared" si="44"/>
        <v>#REF!</v>
      </c>
      <c r="DV2831" s="1">
        <v>0.1</v>
      </c>
    </row>
    <row r="2832" spans="1:647" x14ac:dyDescent="0.3">
      <c r="A2832" s="197"/>
      <c r="B2832" s="193"/>
      <c r="C2832" s="20" t="s">
        <v>6624</v>
      </c>
      <c r="D2832" s="29" t="s">
        <v>6625</v>
      </c>
      <c r="E2832" s="25" t="s">
        <v>2958</v>
      </c>
      <c r="F2832" s="1" t="e">
        <f t="shared" si="44"/>
        <v>#REF!</v>
      </c>
      <c r="DV2832" s="1">
        <v>0.1</v>
      </c>
    </row>
    <row r="2833" spans="1:647" x14ac:dyDescent="0.3">
      <c r="A2833" s="197"/>
      <c r="B2833" s="193"/>
      <c r="C2833" s="20" t="s">
        <v>6626</v>
      </c>
      <c r="D2833" s="29" t="s">
        <v>6627</v>
      </c>
      <c r="E2833" s="25" t="s">
        <v>70</v>
      </c>
      <c r="F2833" s="1" t="e">
        <f t="shared" si="44"/>
        <v>#REF!</v>
      </c>
      <c r="RS2833" s="1">
        <v>1</v>
      </c>
    </row>
    <row r="2834" spans="1:647" x14ac:dyDescent="0.3">
      <c r="A2834" s="197"/>
      <c r="B2834" s="193"/>
      <c r="C2834" s="20" t="s">
        <v>6628</v>
      </c>
      <c r="D2834" s="29" t="s">
        <v>6629</v>
      </c>
      <c r="E2834" s="25" t="s">
        <v>70</v>
      </c>
      <c r="F2834" s="1" t="e">
        <f t="shared" si="44"/>
        <v>#REF!</v>
      </c>
      <c r="RS2834" s="1">
        <v>1</v>
      </c>
    </row>
    <row r="2835" spans="1:647" x14ac:dyDescent="0.3">
      <c r="A2835" s="197"/>
      <c r="B2835" s="193"/>
      <c r="C2835" s="20" t="s">
        <v>6630</v>
      </c>
      <c r="D2835" s="29" t="s">
        <v>6631</v>
      </c>
      <c r="E2835" s="25" t="s">
        <v>70</v>
      </c>
      <c r="F2835" s="1" t="e">
        <f t="shared" si="44"/>
        <v>#REF!</v>
      </c>
      <c r="RS2835" s="1">
        <v>1</v>
      </c>
    </row>
    <row r="2836" spans="1:647" x14ac:dyDescent="0.3">
      <c r="A2836" s="197"/>
      <c r="B2836" s="193"/>
      <c r="C2836" s="20" t="s">
        <v>6632</v>
      </c>
      <c r="D2836" s="29" t="s">
        <v>6633</v>
      </c>
      <c r="E2836" s="25" t="s">
        <v>70</v>
      </c>
      <c r="F2836" s="1" t="e">
        <f t="shared" si="44"/>
        <v>#REF!</v>
      </c>
    </row>
    <row r="2837" spans="1:647" x14ac:dyDescent="0.3">
      <c r="A2837" s="197"/>
      <c r="B2837" s="193"/>
      <c r="C2837" s="20" t="s">
        <v>6634</v>
      </c>
      <c r="D2837" s="29" t="s">
        <v>6607</v>
      </c>
      <c r="E2837" s="25" t="s">
        <v>1</v>
      </c>
      <c r="F2837" s="1" t="e">
        <f t="shared" si="44"/>
        <v>#REF!</v>
      </c>
    </row>
    <row r="2838" spans="1:647" x14ac:dyDescent="0.3">
      <c r="A2838" s="197"/>
      <c r="B2838" s="193"/>
      <c r="C2838" s="20" t="s">
        <v>6635</v>
      </c>
      <c r="D2838" s="29" t="s">
        <v>6609</v>
      </c>
      <c r="E2838" s="25" t="s">
        <v>1</v>
      </c>
      <c r="F2838" s="1" t="e">
        <f t="shared" si="44"/>
        <v>#REF!</v>
      </c>
      <c r="XW2838" s="1">
        <v>1</v>
      </c>
    </row>
    <row r="2839" spans="1:647" x14ac:dyDescent="0.3">
      <c r="A2839" s="197"/>
      <c r="B2839" s="193"/>
      <c r="C2839" s="20" t="s">
        <v>6636</v>
      </c>
      <c r="D2839" s="29" t="s">
        <v>6611</v>
      </c>
      <c r="E2839" s="25" t="s">
        <v>1</v>
      </c>
      <c r="F2839" s="1" t="e">
        <f t="shared" si="44"/>
        <v>#REF!</v>
      </c>
      <c r="XT2839" s="1">
        <v>1</v>
      </c>
    </row>
    <row r="2840" spans="1:647" x14ac:dyDescent="0.3">
      <c r="A2840" s="197"/>
      <c r="B2840" s="193"/>
      <c r="C2840" s="20" t="s">
        <v>6612</v>
      </c>
      <c r="D2840" s="29" t="s">
        <v>6613</v>
      </c>
      <c r="E2840" s="25" t="s">
        <v>2958</v>
      </c>
      <c r="F2840" s="1" t="e">
        <f t="shared" si="44"/>
        <v>#REF!</v>
      </c>
      <c r="XW2840" s="1">
        <v>1</v>
      </c>
    </row>
    <row r="2841" spans="1:647" x14ac:dyDescent="0.3">
      <c r="A2841" s="197"/>
      <c r="B2841" s="193"/>
      <c r="C2841" s="20" t="s">
        <v>6614</v>
      </c>
      <c r="D2841" s="29" t="s">
        <v>6615</v>
      </c>
      <c r="E2841" s="25" t="s">
        <v>1468</v>
      </c>
      <c r="F2841" s="1" t="e">
        <f t="shared" si="44"/>
        <v>#REF!</v>
      </c>
    </row>
    <row r="2842" spans="1:647" x14ac:dyDescent="0.3">
      <c r="A2842" s="197"/>
      <c r="B2842" s="193"/>
      <c r="C2842" s="20" t="s">
        <v>6637</v>
      </c>
      <c r="D2842" s="29" t="s">
        <v>6638</v>
      </c>
      <c r="E2842" s="25" t="s">
        <v>1</v>
      </c>
      <c r="F2842" s="1" t="e">
        <f t="shared" si="44"/>
        <v>#REF!</v>
      </c>
      <c r="DN2842" s="1">
        <v>1.5</v>
      </c>
    </row>
    <row r="2843" spans="1:647" x14ac:dyDescent="0.3">
      <c r="A2843" s="197"/>
      <c r="B2843" s="193"/>
      <c r="C2843" s="20" t="s">
        <v>6639</v>
      </c>
      <c r="D2843" s="29" t="s">
        <v>6640</v>
      </c>
      <c r="E2843" s="25" t="s">
        <v>2958</v>
      </c>
      <c r="F2843" s="1" t="e">
        <f t="shared" si="44"/>
        <v>#REF!</v>
      </c>
      <c r="DV2843" s="1">
        <v>0.1</v>
      </c>
    </row>
    <row r="2844" spans="1:647" x14ac:dyDescent="0.3">
      <c r="A2844" s="197"/>
      <c r="B2844" s="193"/>
      <c r="C2844" s="20" t="s">
        <v>6641</v>
      </c>
      <c r="D2844" s="29" t="s">
        <v>6607</v>
      </c>
      <c r="E2844" s="25" t="s">
        <v>1</v>
      </c>
      <c r="F2844" s="1" t="e">
        <f t="shared" si="44"/>
        <v>#REF!</v>
      </c>
      <c r="DV2844" s="1">
        <v>0.1</v>
      </c>
    </row>
    <row r="2845" spans="1:647" x14ac:dyDescent="0.3">
      <c r="A2845" s="197"/>
      <c r="B2845" s="193"/>
      <c r="C2845" s="20" t="s">
        <v>6642</v>
      </c>
      <c r="D2845" s="29" t="s">
        <v>6643</v>
      </c>
      <c r="E2845" s="25" t="s">
        <v>2958</v>
      </c>
      <c r="F2845" s="1" t="e">
        <f t="shared" si="44"/>
        <v>#REF!</v>
      </c>
      <c r="DV2845" s="1">
        <v>0.1</v>
      </c>
    </row>
    <row r="2846" spans="1:647" x14ac:dyDescent="0.3">
      <c r="A2846" s="197"/>
      <c r="B2846" s="193"/>
      <c r="C2846" s="20" t="s">
        <v>6644</v>
      </c>
      <c r="D2846" s="29" t="s">
        <v>6645</v>
      </c>
      <c r="E2846" s="25" t="s">
        <v>2958</v>
      </c>
      <c r="F2846" s="1" t="e">
        <f t="shared" si="44"/>
        <v>#REF!</v>
      </c>
      <c r="DV2846" s="1">
        <v>0.1</v>
      </c>
    </row>
    <row r="2847" spans="1:647" x14ac:dyDescent="0.3">
      <c r="A2847" s="197"/>
      <c r="B2847" s="193"/>
      <c r="C2847" s="20" t="s">
        <v>6646</v>
      </c>
      <c r="D2847" s="29" t="s">
        <v>6627</v>
      </c>
      <c r="E2847" s="25" t="s">
        <v>70</v>
      </c>
      <c r="F2847" s="1" t="e">
        <f t="shared" si="44"/>
        <v>#REF!</v>
      </c>
      <c r="RS2847" s="1">
        <v>1</v>
      </c>
    </row>
    <row r="2848" spans="1:647" x14ac:dyDescent="0.3">
      <c r="A2848" s="197"/>
      <c r="B2848" s="193"/>
      <c r="C2848" s="20" t="s">
        <v>6647</v>
      </c>
      <c r="D2848" s="29" t="s">
        <v>6629</v>
      </c>
      <c r="E2848" s="25" t="s">
        <v>70</v>
      </c>
      <c r="F2848" s="1" t="e">
        <f t="shared" si="44"/>
        <v>#REF!</v>
      </c>
      <c r="RS2848" s="1">
        <v>1</v>
      </c>
    </row>
    <row r="2849" spans="1:647" x14ac:dyDescent="0.3">
      <c r="A2849" s="197"/>
      <c r="B2849" s="193"/>
      <c r="C2849" s="20" t="s">
        <v>6648</v>
      </c>
      <c r="D2849" s="29" t="s">
        <v>6649</v>
      </c>
      <c r="E2849" s="25" t="s">
        <v>70</v>
      </c>
      <c r="F2849" s="1" t="e">
        <f t="shared" si="44"/>
        <v>#REF!</v>
      </c>
      <c r="RS2849" s="1">
        <v>1</v>
      </c>
    </row>
    <row r="2850" spans="1:647" x14ac:dyDescent="0.3">
      <c r="A2850" s="197"/>
      <c r="B2850" s="193"/>
      <c r="C2850" s="20" t="s">
        <v>6650</v>
      </c>
      <c r="D2850" s="29" t="s">
        <v>6633</v>
      </c>
      <c r="E2850" s="25" t="s">
        <v>70</v>
      </c>
      <c r="F2850" s="1" t="e">
        <f t="shared" si="44"/>
        <v>#REF!</v>
      </c>
    </row>
    <row r="2851" spans="1:647" x14ac:dyDescent="0.3">
      <c r="A2851" s="197"/>
      <c r="B2851" s="193"/>
      <c r="C2851" s="20" t="s">
        <v>6651</v>
      </c>
      <c r="D2851" s="29" t="s">
        <v>6609</v>
      </c>
      <c r="E2851" s="25" t="s">
        <v>1</v>
      </c>
      <c r="F2851" s="1" t="e">
        <f t="shared" si="44"/>
        <v>#REF!</v>
      </c>
      <c r="XW2851" s="1">
        <v>1</v>
      </c>
    </row>
    <row r="2852" spans="1:647" x14ac:dyDescent="0.3">
      <c r="A2852" s="197"/>
      <c r="B2852" s="193"/>
      <c r="C2852" s="20" t="s">
        <v>6652</v>
      </c>
      <c r="D2852" s="29" t="s">
        <v>6611</v>
      </c>
      <c r="E2852" s="25" t="s">
        <v>1</v>
      </c>
      <c r="F2852" s="1" t="e">
        <f t="shared" si="44"/>
        <v>#REF!</v>
      </c>
      <c r="XT2852" s="1">
        <v>1</v>
      </c>
    </row>
    <row r="2853" spans="1:647" x14ac:dyDescent="0.3">
      <c r="A2853" s="197"/>
      <c r="B2853" s="193"/>
      <c r="C2853" s="20" t="s">
        <v>6653</v>
      </c>
      <c r="D2853" s="29" t="s">
        <v>6613</v>
      </c>
      <c r="E2853" s="25" t="s">
        <v>2958</v>
      </c>
      <c r="F2853" s="1" t="e">
        <f t="shared" si="44"/>
        <v>#REF!</v>
      </c>
      <c r="XW2853" s="1">
        <v>1</v>
      </c>
    </row>
    <row r="2854" spans="1:647" x14ac:dyDescent="0.3">
      <c r="A2854" s="197"/>
      <c r="B2854" s="193"/>
      <c r="C2854" s="20" t="s">
        <v>6654</v>
      </c>
      <c r="D2854" s="29" t="s">
        <v>6615</v>
      </c>
      <c r="E2854" s="25" t="s">
        <v>70</v>
      </c>
      <c r="F2854" s="1" t="e">
        <f t="shared" si="44"/>
        <v>#REF!</v>
      </c>
      <c r="DZ2854" s="1">
        <v>1</v>
      </c>
    </row>
    <row r="2855" spans="1:647" x14ac:dyDescent="0.3">
      <c r="A2855" s="197"/>
      <c r="B2855" s="193"/>
      <c r="C2855" s="20" t="s">
        <v>6655</v>
      </c>
      <c r="D2855" s="29" t="s">
        <v>6656</v>
      </c>
      <c r="E2855" s="25" t="s">
        <v>1</v>
      </c>
      <c r="F2855" s="1" t="e">
        <f t="shared" si="44"/>
        <v>#REF!</v>
      </c>
      <c r="DN2855" s="1">
        <v>1.5</v>
      </c>
    </row>
    <row r="2856" spans="1:647" x14ac:dyDescent="0.3">
      <c r="A2856" s="197"/>
      <c r="B2856" s="193"/>
      <c r="C2856" s="20" t="s">
        <v>6657</v>
      </c>
      <c r="D2856" s="29" t="s">
        <v>6658</v>
      </c>
      <c r="E2856" s="25" t="s">
        <v>2958</v>
      </c>
      <c r="F2856" s="1" t="e">
        <f t="shared" si="44"/>
        <v>#REF!</v>
      </c>
      <c r="DV2856" s="1">
        <v>0.1</v>
      </c>
    </row>
    <row r="2857" spans="1:647" x14ac:dyDescent="0.3">
      <c r="A2857" s="197"/>
      <c r="B2857" s="193"/>
      <c r="C2857" s="20" t="s">
        <v>6659</v>
      </c>
      <c r="D2857" s="29" t="s">
        <v>6660</v>
      </c>
      <c r="E2857" s="25" t="s">
        <v>2958</v>
      </c>
      <c r="F2857" s="1" t="e">
        <f t="shared" si="44"/>
        <v>#REF!</v>
      </c>
      <c r="DV2857" s="1">
        <v>0.1</v>
      </c>
    </row>
    <row r="2858" spans="1:647" x14ac:dyDescent="0.3">
      <c r="A2858" s="197"/>
      <c r="B2858" s="193"/>
      <c r="C2858" s="20" t="s">
        <v>6661</v>
      </c>
      <c r="D2858" s="29" t="s">
        <v>6662</v>
      </c>
      <c r="E2858" s="25" t="s">
        <v>2958</v>
      </c>
      <c r="F2858" s="1" t="e">
        <f t="shared" si="44"/>
        <v>#REF!</v>
      </c>
      <c r="DV2858" s="1">
        <v>0.1</v>
      </c>
    </row>
    <row r="2859" spans="1:647" x14ac:dyDescent="0.3">
      <c r="A2859" s="197"/>
      <c r="B2859" s="193"/>
      <c r="C2859" s="20" t="s">
        <v>6663</v>
      </c>
      <c r="D2859" s="29" t="s">
        <v>6664</v>
      </c>
      <c r="E2859" s="25" t="s">
        <v>70</v>
      </c>
      <c r="F2859" s="1" t="e">
        <f t="shared" si="44"/>
        <v>#REF!</v>
      </c>
      <c r="RS2859" s="1">
        <v>1</v>
      </c>
    </row>
    <row r="2860" spans="1:647" x14ac:dyDescent="0.3">
      <c r="A2860" s="197"/>
      <c r="B2860" s="193"/>
      <c r="C2860" s="20" t="s">
        <v>6665</v>
      </c>
      <c r="D2860" s="29" t="s">
        <v>6666</v>
      </c>
      <c r="E2860" s="25" t="s">
        <v>70</v>
      </c>
      <c r="F2860" s="1" t="e">
        <f t="shared" si="44"/>
        <v>#REF!</v>
      </c>
      <c r="RS2860" s="1">
        <v>1</v>
      </c>
    </row>
    <row r="2861" spans="1:647" x14ac:dyDescent="0.3">
      <c r="A2861" s="197"/>
      <c r="B2861" s="193"/>
      <c r="C2861" s="20" t="s">
        <v>6667</v>
      </c>
      <c r="D2861" s="29" t="s">
        <v>6668</v>
      </c>
      <c r="E2861" s="25" t="s">
        <v>70</v>
      </c>
      <c r="F2861" s="1" t="e">
        <f t="shared" si="44"/>
        <v>#REF!</v>
      </c>
      <c r="RS2861" s="1">
        <v>1</v>
      </c>
    </row>
    <row r="2862" spans="1:647" ht="30.05" x14ac:dyDescent="0.3">
      <c r="A2862" s="197"/>
      <c r="B2862" s="193"/>
      <c r="C2862" s="20" t="s">
        <v>6669</v>
      </c>
      <c r="D2862" s="29" t="s">
        <v>6670</v>
      </c>
      <c r="E2862" s="25" t="s">
        <v>1</v>
      </c>
      <c r="F2862" s="1" t="e">
        <f t="shared" si="44"/>
        <v>#REF!</v>
      </c>
      <c r="DN2862" s="1">
        <v>1.5</v>
      </c>
    </row>
    <row r="2863" spans="1:647" x14ac:dyDescent="0.3">
      <c r="A2863" s="197"/>
      <c r="B2863" s="193"/>
      <c r="C2863" s="20" t="s">
        <v>6671</v>
      </c>
      <c r="D2863" s="29" t="s">
        <v>6672</v>
      </c>
      <c r="E2863" s="25" t="s">
        <v>2958</v>
      </c>
      <c r="F2863" s="1" t="e">
        <f t="shared" si="44"/>
        <v>#REF!</v>
      </c>
      <c r="DV2863" s="1">
        <v>0.1</v>
      </c>
    </row>
    <row r="2864" spans="1:647" x14ac:dyDescent="0.3">
      <c r="A2864" s="197"/>
      <c r="B2864" s="193"/>
      <c r="C2864" s="20" t="s">
        <v>6673</v>
      </c>
      <c r="D2864" s="29" t="s">
        <v>6674</v>
      </c>
      <c r="E2864" s="25" t="s">
        <v>2958</v>
      </c>
      <c r="F2864" s="1" t="e">
        <f t="shared" si="44"/>
        <v>#REF!</v>
      </c>
      <c r="DV2864" s="1">
        <v>0.1</v>
      </c>
    </row>
    <row r="2865" spans="1:644" x14ac:dyDescent="0.3">
      <c r="A2865" s="197"/>
      <c r="B2865" s="193"/>
      <c r="C2865" s="20" t="s">
        <v>6675</v>
      </c>
      <c r="D2865" s="29" t="s">
        <v>6676</v>
      </c>
      <c r="E2865" s="25" t="s">
        <v>2958</v>
      </c>
      <c r="F2865" s="1" t="e">
        <f t="shared" si="44"/>
        <v>#REF!</v>
      </c>
      <c r="DV2865" s="1">
        <v>0.1</v>
      </c>
    </row>
    <row r="2866" spans="1:644" ht="30.05" x14ac:dyDescent="0.3">
      <c r="A2866" s="197"/>
      <c r="B2866" s="193"/>
      <c r="C2866" s="20" t="s">
        <v>6677</v>
      </c>
      <c r="D2866" s="29" t="s">
        <v>6678</v>
      </c>
      <c r="E2866" s="25" t="s">
        <v>70</v>
      </c>
      <c r="F2866" s="1" t="e">
        <f t="shared" si="44"/>
        <v>#REF!</v>
      </c>
      <c r="RS2866" s="1">
        <v>1</v>
      </c>
    </row>
    <row r="2867" spans="1:644" ht="30.05" x14ac:dyDescent="0.3">
      <c r="A2867" s="197"/>
      <c r="B2867" s="193"/>
      <c r="C2867" s="20" t="s">
        <v>6679</v>
      </c>
      <c r="D2867" s="29" t="s">
        <v>6680</v>
      </c>
      <c r="E2867" s="25" t="s">
        <v>70</v>
      </c>
      <c r="F2867" s="1" t="e">
        <f t="shared" si="44"/>
        <v>#REF!</v>
      </c>
      <c r="RS2867" s="1">
        <v>1</v>
      </c>
    </row>
    <row r="2868" spans="1:644" x14ac:dyDescent="0.3">
      <c r="A2868" s="197"/>
      <c r="B2868" s="193"/>
      <c r="C2868" s="20" t="s">
        <v>6681</v>
      </c>
      <c r="D2868" s="29" t="s">
        <v>6682</v>
      </c>
      <c r="E2868" s="25" t="s">
        <v>70</v>
      </c>
      <c r="F2868" s="1" t="e">
        <f t="shared" si="44"/>
        <v>#REF!</v>
      </c>
      <c r="RS2868" s="1">
        <v>1</v>
      </c>
    </row>
    <row r="2869" spans="1:644" x14ac:dyDescent="0.3">
      <c r="A2869" s="197"/>
      <c r="B2869" s="193"/>
      <c r="C2869" s="20" t="s">
        <v>6683</v>
      </c>
      <c r="D2869" s="29" t="s">
        <v>6684</v>
      </c>
      <c r="E2869" s="25" t="s">
        <v>1</v>
      </c>
      <c r="F2869" s="1" t="e">
        <f t="shared" si="44"/>
        <v>#REF!</v>
      </c>
      <c r="DN2869" s="1">
        <v>1.5</v>
      </c>
    </row>
    <row r="2870" spans="1:644" x14ac:dyDescent="0.3">
      <c r="A2870" s="197"/>
      <c r="B2870" s="193"/>
      <c r="C2870" s="20" t="s">
        <v>6685</v>
      </c>
      <c r="D2870" s="29" t="s">
        <v>6686</v>
      </c>
      <c r="E2870" s="25" t="s">
        <v>2958</v>
      </c>
      <c r="F2870" s="1" t="e">
        <f t="shared" si="44"/>
        <v>#REF!</v>
      </c>
      <c r="DV2870" s="1">
        <v>0.1</v>
      </c>
    </row>
    <row r="2871" spans="1:644" x14ac:dyDescent="0.3">
      <c r="A2871" s="197"/>
      <c r="B2871" s="193"/>
      <c r="C2871" s="20" t="s">
        <v>6687</v>
      </c>
      <c r="D2871" s="29" t="s">
        <v>6688</v>
      </c>
      <c r="E2871" s="25" t="s">
        <v>2958</v>
      </c>
      <c r="F2871" s="1" t="e">
        <f t="shared" si="44"/>
        <v>#REF!</v>
      </c>
      <c r="DV2871" s="1">
        <v>0.1</v>
      </c>
    </row>
    <row r="2872" spans="1:644" x14ac:dyDescent="0.3">
      <c r="A2872" s="197"/>
      <c r="B2872" s="193"/>
      <c r="C2872" s="20" t="s">
        <v>6689</v>
      </c>
      <c r="D2872" s="29" t="s">
        <v>6690</v>
      </c>
      <c r="E2872" s="25" t="s">
        <v>2958</v>
      </c>
      <c r="F2872" s="1" t="e">
        <f t="shared" si="44"/>
        <v>#REF!</v>
      </c>
      <c r="DV2872" s="1">
        <v>0.1</v>
      </c>
    </row>
    <row r="2873" spans="1:644" x14ac:dyDescent="0.3">
      <c r="A2873" s="197"/>
      <c r="B2873" s="193"/>
      <c r="C2873" s="20" t="s">
        <v>6691</v>
      </c>
      <c r="D2873" s="29" t="s">
        <v>6692</v>
      </c>
      <c r="E2873" s="25" t="s">
        <v>70</v>
      </c>
      <c r="F2873" s="1" t="e">
        <f t="shared" si="44"/>
        <v>#REF!</v>
      </c>
      <c r="RS2873" s="1">
        <v>1</v>
      </c>
    </row>
    <row r="2874" spans="1:644" x14ac:dyDescent="0.3">
      <c r="A2874" s="197"/>
      <c r="B2874" s="193"/>
      <c r="C2874" s="20" t="s">
        <v>6693</v>
      </c>
      <c r="D2874" s="29" t="s">
        <v>6694</v>
      </c>
      <c r="E2874" s="25" t="s">
        <v>70</v>
      </c>
      <c r="F2874" s="1" t="e">
        <f t="shared" si="44"/>
        <v>#REF!</v>
      </c>
      <c r="DV2874" s="1">
        <v>0.1</v>
      </c>
    </row>
    <row r="2875" spans="1:644" x14ac:dyDescent="0.3">
      <c r="A2875" s="197"/>
      <c r="B2875" s="193"/>
      <c r="C2875" s="20" t="s">
        <v>6695</v>
      </c>
      <c r="D2875" s="29" t="s">
        <v>6696</v>
      </c>
      <c r="E2875" s="25" t="s">
        <v>70</v>
      </c>
      <c r="F2875" s="1" t="e">
        <f t="shared" si="44"/>
        <v>#REF!</v>
      </c>
      <c r="DV2875" s="1">
        <v>0.1</v>
      </c>
    </row>
    <row r="2876" spans="1:644" x14ac:dyDescent="0.3">
      <c r="A2876" s="197"/>
      <c r="B2876" s="193"/>
      <c r="C2876" s="20" t="s">
        <v>6697</v>
      </c>
      <c r="D2876" s="29" t="s">
        <v>6607</v>
      </c>
      <c r="E2876" s="25" t="s">
        <v>1</v>
      </c>
      <c r="F2876" s="1" t="e">
        <f t="shared" si="44"/>
        <v>#REF!</v>
      </c>
    </row>
    <row r="2877" spans="1:644" x14ac:dyDescent="0.3">
      <c r="A2877" s="197"/>
      <c r="B2877" s="193"/>
      <c r="C2877" s="20" t="s">
        <v>6698</v>
      </c>
      <c r="D2877" s="29" t="s">
        <v>6609</v>
      </c>
      <c r="E2877" s="25" t="s">
        <v>1</v>
      </c>
      <c r="F2877" s="1" t="e">
        <f t="shared" si="44"/>
        <v>#REF!</v>
      </c>
    </row>
    <row r="2878" spans="1:644" x14ac:dyDescent="0.3">
      <c r="A2878" s="197"/>
      <c r="B2878" s="193"/>
      <c r="C2878" s="20" t="s">
        <v>6699</v>
      </c>
      <c r="D2878" s="29" t="s">
        <v>6611</v>
      </c>
      <c r="E2878" s="25" t="s">
        <v>1</v>
      </c>
      <c r="F2878" s="1" t="e">
        <f t="shared" si="44"/>
        <v>#REF!</v>
      </c>
      <c r="XT2878" s="1">
        <v>1</v>
      </c>
    </row>
    <row r="2879" spans="1:644" x14ac:dyDescent="0.3">
      <c r="A2879" s="197"/>
      <c r="B2879" s="193"/>
      <c r="C2879" s="20" t="s">
        <v>6700</v>
      </c>
      <c r="D2879" s="29" t="s">
        <v>6613</v>
      </c>
      <c r="E2879" s="25" t="s">
        <v>2958</v>
      </c>
      <c r="F2879" s="1" t="e">
        <f t="shared" si="44"/>
        <v>#REF!</v>
      </c>
    </row>
    <row r="2880" spans="1:644" x14ac:dyDescent="0.3">
      <c r="A2880" s="197"/>
      <c r="B2880" s="193"/>
      <c r="C2880" s="20" t="s">
        <v>6701</v>
      </c>
      <c r="D2880" s="29" t="s">
        <v>6702</v>
      </c>
      <c r="E2880" s="25" t="s">
        <v>1</v>
      </c>
      <c r="F2880" s="1" t="e">
        <f t="shared" si="44"/>
        <v>#REF!</v>
      </c>
      <c r="DV2880" s="1">
        <v>0.75</v>
      </c>
    </row>
    <row r="2881" spans="1:644" x14ac:dyDescent="0.3">
      <c r="A2881" s="197"/>
      <c r="B2881" s="193"/>
      <c r="C2881" s="20" t="s">
        <v>6703</v>
      </c>
      <c r="D2881" s="29" t="s">
        <v>6591</v>
      </c>
      <c r="E2881" s="25" t="s">
        <v>2958</v>
      </c>
      <c r="F2881" s="1" t="e">
        <f t="shared" si="44"/>
        <v>#REF!</v>
      </c>
      <c r="DV2881" s="1">
        <v>0.1</v>
      </c>
    </row>
    <row r="2882" spans="1:644" x14ac:dyDescent="0.3">
      <c r="A2882" s="197"/>
      <c r="B2882" s="193"/>
      <c r="C2882" s="20" t="s">
        <v>6704</v>
      </c>
      <c r="D2882" s="29" t="s">
        <v>6593</v>
      </c>
      <c r="E2882" s="25" t="s">
        <v>2958</v>
      </c>
      <c r="F2882" s="1" t="e">
        <f t="shared" si="44"/>
        <v>#REF!</v>
      </c>
      <c r="DV2882" s="1">
        <v>0.1</v>
      </c>
    </row>
    <row r="2883" spans="1:644" x14ac:dyDescent="0.3">
      <c r="A2883" s="197"/>
      <c r="B2883" s="193"/>
      <c r="C2883" s="20" t="s">
        <v>6705</v>
      </c>
      <c r="D2883" s="29" t="s">
        <v>6595</v>
      </c>
      <c r="E2883" s="25" t="s">
        <v>2958</v>
      </c>
      <c r="F2883" s="1" t="e">
        <f t="shared" si="44"/>
        <v>#REF!</v>
      </c>
      <c r="DV2883" s="1">
        <v>0.1</v>
      </c>
    </row>
    <row r="2884" spans="1:644" x14ac:dyDescent="0.3">
      <c r="A2884" s="197"/>
      <c r="B2884" s="193"/>
      <c r="C2884" s="20" t="s">
        <v>6706</v>
      </c>
      <c r="D2884" s="29" t="s">
        <v>6597</v>
      </c>
      <c r="E2884" s="25" t="s">
        <v>2958</v>
      </c>
      <c r="F2884" s="1" t="e">
        <f t="shared" si="44"/>
        <v>#REF!</v>
      </c>
    </row>
    <row r="2885" spans="1:644" x14ac:dyDescent="0.3">
      <c r="A2885" s="197"/>
      <c r="B2885" s="193"/>
      <c r="C2885" s="20" t="s">
        <v>6707</v>
      </c>
      <c r="D2885" s="29" t="s">
        <v>6607</v>
      </c>
      <c r="E2885" s="25" t="s">
        <v>1</v>
      </c>
      <c r="F2885" s="1" t="e">
        <f t="shared" ref="F2885:F2948" si="45">SUMPRODUCT(G$4:ZY$4, G2885:ZY2885)</f>
        <v>#REF!</v>
      </c>
    </row>
    <row r="2886" spans="1:644" x14ac:dyDescent="0.3">
      <c r="A2886" s="197"/>
      <c r="B2886" s="193"/>
      <c r="C2886" s="20" t="s">
        <v>6708</v>
      </c>
      <c r="D2886" s="29" t="s">
        <v>6609</v>
      </c>
      <c r="E2886" s="25" t="s">
        <v>1</v>
      </c>
      <c r="F2886" s="1" t="e">
        <f t="shared" si="45"/>
        <v>#REF!</v>
      </c>
    </row>
    <row r="2887" spans="1:644" x14ac:dyDescent="0.3">
      <c r="A2887" s="197"/>
      <c r="B2887" s="193"/>
      <c r="C2887" s="20" t="s">
        <v>6709</v>
      </c>
      <c r="D2887" s="29" t="s">
        <v>6611</v>
      </c>
      <c r="E2887" s="25" t="s">
        <v>1</v>
      </c>
      <c r="F2887" s="1" t="e">
        <f t="shared" si="45"/>
        <v>#REF!</v>
      </c>
      <c r="XT2887" s="1">
        <v>1</v>
      </c>
    </row>
    <row r="2888" spans="1:644" x14ac:dyDescent="0.3">
      <c r="A2888" s="197"/>
      <c r="B2888" s="193"/>
      <c r="C2888" s="20" t="s">
        <v>6710</v>
      </c>
      <c r="D2888" s="29" t="s">
        <v>6613</v>
      </c>
      <c r="E2888" s="25" t="s">
        <v>2958</v>
      </c>
      <c r="F2888" s="1" t="e">
        <f t="shared" si="45"/>
        <v>#REF!</v>
      </c>
    </row>
    <row r="2889" spans="1:644" x14ac:dyDescent="0.3">
      <c r="A2889" s="197"/>
      <c r="B2889" s="193"/>
      <c r="C2889" s="20" t="s">
        <v>6711</v>
      </c>
      <c r="D2889" s="29" t="s">
        <v>6712</v>
      </c>
      <c r="E2889" s="25" t="s">
        <v>2958</v>
      </c>
      <c r="F2889" s="1" t="e">
        <f t="shared" si="45"/>
        <v>#REF!</v>
      </c>
      <c r="DV2889" s="1">
        <v>0.1</v>
      </c>
    </row>
    <row r="2890" spans="1:644" x14ac:dyDescent="0.3">
      <c r="A2890" s="197"/>
      <c r="B2890" s="193"/>
      <c r="C2890" s="20" t="s">
        <v>6713</v>
      </c>
      <c r="D2890" s="29" t="s">
        <v>6714</v>
      </c>
      <c r="E2890" s="25" t="s">
        <v>2958</v>
      </c>
      <c r="F2890" s="1" t="e">
        <f t="shared" si="45"/>
        <v>#REF!</v>
      </c>
      <c r="DV2890" s="1">
        <v>0.1</v>
      </c>
    </row>
    <row r="2891" spans="1:644" x14ac:dyDescent="0.3">
      <c r="A2891" s="197"/>
      <c r="B2891" s="193"/>
      <c r="C2891" s="20" t="s">
        <v>6715</v>
      </c>
      <c r="D2891" s="29" t="s">
        <v>6716</v>
      </c>
      <c r="E2891" s="25" t="s">
        <v>2958</v>
      </c>
      <c r="F2891" s="1" t="e">
        <f t="shared" si="45"/>
        <v>#REF!</v>
      </c>
      <c r="DV2891" s="1">
        <v>0.1</v>
      </c>
    </row>
    <row r="2892" spans="1:644" ht="30.05" x14ac:dyDescent="0.3">
      <c r="A2892" s="197"/>
      <c r="B2892" s="193"/>
      <c r="C2892" s="20" t="s">
        <v>6717</v>
      </c>
      <c r="D2892" s="29" t="s">
        <v>6718</v>
      </c>
      <c r="E2892" s="25" t="s">
        <v>2958</v>
      </c>
      <c r="F2892" s="1" t="e">
        <f t="shared" si="45"/>
        <v>#REF!</v>
      </c>
      <c r="DR2892" s="1">
        <v>0.5</v>
      </c>
    </row>
    <row r="2893" spans="1:644" x14ac:dyDescent="0.3">
      <c r="A2893" s="197"/>
      <c r="B2893" s="193"/>
      <c r="C2893" s="20" t="s">
        <v>6719</v>
      </c>
      <c r="D2893" s="29" t="s">
        <v>6720</v>
      </c>
      <c r="E2893" s="25" t="s">
        <v>2958</v>
      </c>
      <c r="F2893" s="1" t="e">
        <f t="shared" si="45"/>
        <v>#REF!</v>
      </c>
      <c r="DR2893" s="1">
        <v>1</v>
      </c>
    </row>
    <row r="2894" spans="1:644" ht="30.05" x14ac:dyDescent="0.3">
      <c r="A2894" s="197"/>
      <c r="B2894" s="193"/>
      <c r="C2894" s="20" t="s">
        <v>6721</v>
      </c>
      <c r="D2894" s="29" t="s">
        <v>6722</v>
      </c>
      <c r="E2894" s="25" t="s">
        <v>2958</v>
      </c>
      <c r="F2894" s="1" t="e">
        <f t="shared" si="45"/>
        <v>#REF!</v>
      </c>
      <c r="DR2894" s="1">
        <v>1</v>
      </c>
    </row>
    <row r="2895" spans="1:644" ht="30.05" x14ac:dyDescent="0.3">
      <c r="A2895" s="197"/>
      <c r="B2895" s="193"/>
      <c r="C2895" s="20" t="s">
        <v>6723</v>
      </c>
      <c r="D2895" s="29" t="s">
        <v>6724</v>
      </c>
      <c r="E2895" s="25" t="s">
        <v>2958</v>
      </c>
      <c r="F2895" s="1" t="e">
        <f t="shared" si="45"/>
        <v>#REF!</v>
      </c>
      <c r="DR2895" s="1">
        <v>1</v>
      </c>
    </row>
    <row r="2896" spans="1:644" x14ac:dyDescent="0.3">
      <c r="A2896" s="197"/>
      <c r="B2896" s="193"/>
      <c r="C2896" s="20" t="s">
        <v>6725</v>
      </c>
      <c r="D2896" s="29" t="s">
        <v>6726</v>
      </c>
      <c r="E2896" s="25" t="s">
        <v>2958</v>
      </c>
      <c r="F2896" s="1" t="e">
        <f t="shared" si="45"/>
        <v>#REF!</v>
      </c>
      <c r="DO2896" s="1">
        <v>1</v>
      </c>
    </row>
    <row r="2897" spans="1:487" x14ac:dyDescent="0.3">
      <c r="A2897" s="197"/>
      <c r="B2897" s="193"/>
      <c r="C2897" s="20" t="s">
        <v>6727</v>
      </c>
      <c r="D2897" s="29" t="s">
        <v>6728</v>
      </c>
      <c r="E2897" s="25" t="s">
        <v>2958</v>
      </c>
      <c r="F2897" s="1" t="e">
        <f t="shared" si="45"/>
        <v>#REF!</v>
      </c>
      <c r="DO2897" s="1">
        <v>1</v>
      </c>
    </row>
    <row r="2898" spans="1:487" x14ac:dyDescent="0.3">
      <c r="A2898" s="197"/>
      <c r="B2898" s="193"/>
      <c r="C2898" s="20" t="s">
        <v>6729</v>
      </c>
      <c r="D2898" s="29" t="s">
        <v>6730</v>
      </c>
      <c r="E2898" s="25" t="s">
        <v>2958</v>
      </c>
      <c r="F2898" s="1" t="e">
        <f t="shared" si="45"/>
        <v>#REF!</v>
      </c>
      <c r="DO2898" s="1">
        <v>1</v>
      </c>
    </row>
    <row r="2899" spans="1:487" x14ac:dyDescent="0.3">
      <c r="A2899" s="197"/>
      <c r="B2899" s="193"/>
      <c r="C2899" s="20" t="s">
        <v>6731</v>
      </c>
      <c r="D2899" s="29" t="s">
        <v>6732</v>
      </c>
      <c r="E2899" s="25" t="s">
        <v>2958</v>
      </c>
      <c r="F2899" s="1" t="e">
        <f t="shared" si="45"/>
        <v>#REF!</v>
      </c>
      <c r="DO2899" s="1">
        <v>1</v>
      </c>
    </row>
    <row r="2900" spans="1:487" x14ac:dyDescent="0.3">
      <c r="A2900" s="197"/>
      <c r="B2900" s="193"/>
      <c r="C2900" s="20" t="s">
        <v>6733</v>
      </c>
      <c r="D2900" s="29" t="s">
        <v>6734</v>
      </c>
      <c r="E2900" s="25" t="s">
        <v>70</v>
      </c>
      <c r="F2900" s="1" t="e">
        <f t="shared" si="45"/>
        <v>#REF!</v>
      </c>
      <c r="RS2900" s="1">
        <v>1</v>
      </c>
    </row>
    <row r="2901" spans="1:487" x14ac:dyDescent="0.3">
      <c r="A2901" s="197"/>
      <c r="B2901" s="193"/>
      <c r="C2901" s="20" t="s">
        <v>6735</v>
      </c>
      <c r="D2901" s="29" t="s">
        <v>6736</v>
      </c>
      <c r="E2901" s="25" t="s">
        <v>70</v>
      </c>
      <c r="F2901" s="1" t="e">
        <f t="shared" si="45"/>
        <v>#REF!</v>
      </c>
      <c r="RS2901" s="1">
        <v>1</v>
      </c>
    </row>
    <row r="2902" spans="1:487" x14ac:dyDescent="0.3">
      <c r="A2902" s="197"/>
      <c r="B2902" s="193"/>
      <c r="C2902" s="20" t="s">
        <v>6737</v>
      </c>
      <c r="D2902" s="29" t="s">
        <v>6738</v>
      </c>
      <c r="E2902" s="25" t="s">
        <v>70</v>
      </c>
      <c r="F2902" s="1" t="e">
        <f t="shared" si="45"/>
        <v>#REF!</v>
      </c>
      <c r="RS2902" s="1">
        <v>1</v>
      </c>
    </row>
    <row r="2903" spans="1:487" x14ac:dyDescent="0.3">
      <c r="A2903" s="197"/>
      <c r="B2903" s="193"/>
      <c r="C2903" s="20" t="s">
        <v>6739</v>
      </c>
      <c r="D2903" s="29" t="s">
        <v>6712</v>
      </c>
      <c r="E2903" s="25" t="s">
        <v>2958</v>
      </c>
      <c r="F2903" s="1" t="e">
        <f t="shared" si="45"/>
        <v>#REF!</v>
      </c>
      <c r="DV2903" s="1">
        <v>0.1</v>
      </c>
    </row>
    <row r="2904" spans="1:487" x14ac:dyDescent="0.3">
      <c r="A2904" s="197"/>
      <c r="B2904" s="193"/>
      <c r="C2904" s="20" t="s">
        <v>6740</v>
      </c>
      <c r="D2904" s="29" t="s">
        <v>6714</v>
      </c>
      <c r="E2904" s="25" t="s">
        <v>2958</v>
      </c>
      <c r="F2904" s="1" t="e">
        <f t="shared" si="45"/>
        <v>#REF!</v>
      </c>
      <c r="DV2904" s="1">
        <v>0.1</v>
      </c>
    </row>
    <row r="2905" spans="1:487" x14ac:dyDescent="0.3">
      <c r="A2905" s="197"/>
      <c r="B2905" s="193"/>
      <c r="C2905" s="20" t="s">
        <v>6741</v>
      </c>
      <c r="D2905" s="29" t="s">
        <v>6716</v>
      </c>
      <c r="E2905" s="25" t="s">
        <v>2958</v>
      </c>
      <c r="F2905" s="1" t="e">
        <f t="shared" si="45"/>
        <v>#REF!</v>
      </c>
      <c r="DV2905" s="1">
        <v>0.1</v>
      </c>
    </row>
    <row r="2906" spans="1:487" x14ac:dyDescent="0.3">
      <c r="A2906" s="197"/>
      <c r="B2906" s="193"/>
      <c r="C2906" s="20" t="s">
        <v>6742</v>
      </c>
      <c r="D2906" s="29" t="s">
        <v>6743</v>
      </c>
      <c r="E2906" s="25" t="s">
        <v>2958</v>
      </c>
      <c r="F2906" s="1" t="e">
        <f t="shared" si="45"/>
        <v>#REF!</v>
      </c>
      <c r="DN2906" s="1">
        <v>1</v>
      </c>
    </row>
    <row r="2907" spans="1:487" x14ac:dyDescent="0.3">
      <c r="A2907" s="197"/>
      <c r="B2907" s="193"/>
      <c r="C2907" s="20" t="s">
        <v>6744</v>
      </c>
      <c r="D2907" s="29" t="s">
        <v>6745</v>
      </c>
      <c r="E2907" s="25" t="s">
        <v>2958</v>
      </c>
      <c r="F2907" s="1" t="e">
        <f t="shared" si="45"/>
        <v>#REF!</v>
      </c>
      <c r="DN2907" s="1">
        <v>1</v>
      </c>
    </row>
    <row r="2908" spans="1:487" ht="30.05" x14ac:dyDescent="0.3">
      <c r="A2908" s="197"/>
      <c r="B2908" s="193"/>
      <c r="C2908" s="20" t="s">
        <v>6746</v>
      </c>
      <c r="D2908" s="29" t="s">
        <v>6747</v>
      </c>
      <c r="E2908" s="25" t="s">
        <v>2958</v>
      </c>
      <c r="F2908" s="1" t="e">
        <f t="shared" si="45"/>
        <v>#REF!</v>
      </c>
      <c r="DN2908" s="1">
        <v>1.5</v>
      </c>
    </row>
    <row r="2909" spans="1:487" ht="30.05" x14ac:dyDescent="0.3">
      <c r="A2909" s="197"/>
      <c r="B2909" s="193"/>
      <c r="C2909" s="20" t="s">
        <v>6748</v>
      </c>
      <c r="D2909" s="29" t="s">
        <v>6749</v>
      </c>
      <c r="E2909" s="25" t="s">
        <v>2958</v>
      </c>
      <c r="F2909" s="1" t="e">
        <f t="shared" si="45"/>
        <v>#REF!</v>
      </c>
      <c r="DN2909" s="1">
        <v>1.5</v>
      </c>
    </row>
    <row r="2910" spans="1:487" x14ac:dyDescent="0.3">
      <c r="A2910" s="197"/>
      <c r="B2910" s="193"/>
      <c r="C2910" s="20" t="s">
        <v>6750</v>
      </c>
      <c r="D2910" s="29" t="s">
        <v>6734</v>
      </c>
      <c r="E2910" s="25" t="s">
        <v>70</v>
      </c>
      <c r="F2910" s="1" t="e">
        <f t="shared" si="45"/>
        <v>#REF!</v>
      </c>
      <c r="RS2910" s="1">
        <v>1</v>
      </c>
    </row>
    <row r="2911" spans="1:487" x14ac:dyDescent="0.3">
      <c r="A2911" s="197"/>
      <c r="B2911" s="193"/>
      <c r="C2911" s="20" t="s">
        <v>6751</v>
      </c>
      <c r="D2911" s="29" t="s">
        <v>6736</v>
      </c>
      <c r="E2911" s="25" t="s">
        <v>70</v>
      </c>
      <c r="F2911" s="1" t="e">
        <f t="shared" si="45"/>
        <v>#REF!</v>
      </c>
      <c r="RS2911" s="1">
        <v>1</v>
      </c>
    </row>
    <row r="2912" spans="1:487" x14ac:dyDescent="0.3">
      <c r="A2912" s="197"/>
      <c r="B2912" s="193"/>
      <c r="C2912" s="20" t="s">
        <v>6752</v>
      </c>
      <c r="D2912" s="29" t="s">
        <v>6738</v>
      </c>
      <c r="E2912" s="25" t="s">
        <v>70</v>
      </c>
      <c r="F2912" s="1" t="e">
        <f t="shared" si="45"/>
        <v>#REF!</v>
      </c>
      <c r="RS2912" s="1">
        <v>1</v>
      </c>
    </row>
    <row r="2913" spans="1:130" x14ac:dyDescent="0.3">
      <c r="A2913" s="197"/>
      <c r="B2913" s="193"/>
      <c r="C2913" s="20" t="s">
        <v>6753</v>
      </c>
      <c r="D2913" s="29" t="s">
        <v>6726</v>
      </c>
      <c r="E2913" s="25" t="s">
        <v>2958</v>
      </c>
      <c r="F2913" s="1" t="e">
        <f t="shared" si="45"/>
        <v>#REF!</v>
      </c>
      <c r="DO2913" s="1">
        <v>1</v>
      </c>
    </row>
    <row r="2914" spans="1:130" x14ac:dyDescent="0.3">
      <c r="A2914" s="197"/>
      <c r="B2914" s="193"/>
      <c r="C2914" s="20" t="s">
        <v>6754</v>
      </c>
      <c r="D2914" s="29" t="s">
        <v>6728</v>
      </c>
      <c r="E2914" s="25" t="s">
        <v>2958</v>
      </c>
      <c r="F2914" s="1" t="e">
        <f t="shared" si="45"/>
        <v>#REF!</v>
      </c>
      <c r="DO2914" s="1">
        <v>1</v>
      </c>
    </row>
    <row r="2915" spans="1:130" x14ac:dyDescent="0.3">
      <c r="A2915" s="197"/>
      <c r="B2915" s="193"/>
      <c r="C2915" s="20" t="s">
        <v>6755</v>
      </c>
      <c r="D2915" s="29" t="s">
        <v>6730</v>
      </c>
      <c r="E2915" s="25" t="s">
        <v>2958</v>
      </c>
      <c r="F2915" s="1" t="e">
        <f t="shared" si="45"/>
        <v>#REF!</v>
      </c>
      <c r="DO2915" s="1">
        <v>1</v>
      </c>
    </row>
    <row r="2916" spans="1:130" x14ac:dyDescent="0.3">
      <c r="A2916" s="197"/>
      <c r="B2916" s="193"/>
      <c r="C2916" s="20" t="s">
        <v>6756</v>
      </c>
      <c r="D2916" s="29" t="s">
        <v>6732</v>
      </c>
      <c r="E2916" s="25" t="s">
        <v>2958</v>
      </c>
      <c r="F2916" s="1" t="e">
        <f t="shared" si="45"/>
        <v>#REF!</v>
      </c>
      <c r="DO2916" s="1">
        <v>1</v>
      </c>
    </row>
    <row r="2917" spans="1:130" x14ac:dyDescent="0.3">
      <c r="A2917" s="197"/>
      <c r="B2917" s="193"/>
      <c r="C2917" s="20" t="s">
        <v>6757</v>
      </c>
      <c r="D2917" s="29" t="s">
        <v>6758</v>
      </c>
      <c r="E2917" s="25" t="s">
        <v>1</v>
      </c>
      <c r="F2917" s="1" t="e">
        <f t="shared" si="45"/>
        <v>#REF!</v>
      </c>
      <c r="DM2917" s="1">
        <v>1</v>
      </c>
    </row>
    <row r="2918" spans="1:130" x14ac:dyDescent="0.3">
      <c r="A2918" s="197"/>
      <c r="B2918" s="193"/>
      <c r="C2918" s="20" t="s">
        <v>6759</v>
      </c>
      <c r="D2918" s="29" t="s">
        <v>6760</v>
      </c>
      <c r="E2918" s="25" t="s">
        <v>2958</v>
      </c>
      <c r="F2918" s="1" t="e">
        <f t="shared" si="45"/>
        <v>#REF!</v>
      </c>
    </row>
    <row r="2919" spans="1:130" x14ac:dyDescent="0.3">
      <c r="A2919" s="197"/>
      <c r="B2919" s="193"/>
      <c r="C2919" s="20" t="s">
        <v>6761</v>
      </c>
      <c r="D2919" s="29" t="s">
        <v>6762</v>
      </c>
      <c r="E2919" s="25" t="s">
        <v>70</v>
      </c>
      <c r="F2919" s="1" t="e">
        <f t="shared" si="45"/>
        <v>#REF!</v>
      </c>
      <c r="DZ2919" s="1">
        <v>1</v>
      </c>
    </row>
    <row r="2920" spans="1:130" x14ac:dyDescent="0.3">
      <c r="A2920" s="197"/>
      <c r="B2920" s="193"/>
      <c r="C2920" s="20" t="s">
        <v>6763</v>
      </c>
      <c r="D2920" s="29" t="s">
        <v>6764</v>
      </c>
      <c r="E2920" s="25" t="s">
        <v>2958</v>
      </c>
      <c r="F2920" s="1" t="e">
        <f t="shared" si="45"/>
        <v>#REF!</v>
      </c>
    </row>
    <row r="2921" spans="1:130" x14ac:dyDescent="0.3">
      <c r="A2921" s="197"/>
      <c r="B2921" s="193" t="s">
        <v>6765</v>
      </c>
      <c r="C2921" s="20" t="s">
        <v>6766</v>
      </c>
      <c r="D2921" s="29" t="s">
        <v>6767</v>
      </c>
      <c r="E2921" s="25" t="s">
        <v>1</v>
      </c>
      <c r="F2921" s="1" t="e">
        <f t="shared" si="45"/>
        <v>#REF!</v>
      </c>
      <c r="DV2921" s="1">
        <v>1.5</v>
      </c>
    </row>
    <row r="2922" spans="1:130" x14ac:dyDescent="0.3">
      <c r="A2922" s="197"/>
      <c r="B2922" s="193"/>
      <c r="C2922" s="20" t="s">
        <v>6768</v>
      </c>
      <c r="D2922" s="29" t="s">
        <v>6769</v>
      </c>
      <c r="E2922" s="25" t="s">
        <v>1</v>
      </c>
      <c r="F2922" s="1" t="e">
        <f t="shared" si="45"/>
        <v>#REF!</v>
      </c>
      <c r="DV2922" s="1">
        <v>1.5</v>
      </c>
    </row>
    <row r="2923" spans="1:130" x14ac:dyDescent="0.3">
      <c r="A2923" s="197"/>
      <c r="B2923" s="193"/>
      <c r="C2923" s="20" t="s">
        <v>6770</v>
      </c>
      <c r="D2923" s="29" t="s">
        <v>6771</v>
      </c>
      <c r="E2923" s="25" t="s">
        <v>1</v>
      </c>
      <c r="F2923" s="1" t="e">
        <f t="shared" si="45"/>
        <v>#REF!</v>
      </c>
      <c r="DV2923" s="1">
        <v>1.5</v>
      </c>
    </row>
    <row r="2924" spans="1:130" x14ac:dyDescent="0.3">
      <c r="A2924" s="197"/>
      <c r="B2924" s="193"/>
      <c r="C2924" s="20" t="s">
        <v>6772</v>
      </c>
      <c r="D2924" s="29" t="s">
        <v>6773</v>
      </c>
      <c r="E2924" s="25" t="s">
        <v>2958</v>
      </c>
      <c r="F2924" s="1" t="e">
        <f t="shared" si="45"/>
        <v>#REF!</v>
      </c>
      <c r="DV2924" s="1">
        <v>0.2</v>
      </c>
    </row>
    <row r="2925" spans="1:130" x14ac:dyDescent="0.3">
      <c r="A2925" s="197"/>
      <c r="B2925" s="193"/>
      <c r="C2925" s="20" t="s">
        <v>6774</v>
      </c>
      <c r="D2925" s="29" t="s">
        <v>6775</v>
      </c>
      <c r="E2925" s="25" t="s">
        <v>2958</v>
      </c>
      <c r="F2925" s="1" t="e">
        <f t="shared" si="45"/>
        <v>#REF!</v>
      </c>
      <c r="DV2925" s="1">
        <v>0.2</v>
      </c>
    </row>
    <row r="2926" spans="1:130" x14ac:dyDescent="0.3">
      <c r="A2926" s="197"/>
      <c r="B2926" s="193"/>
      <c r="C2926" s="20" t="s">
        <v>6776</v>
      </c>
      <c r="D2926" s="29" t="s">
        <v>6777</v>
      </c>
      <c r="E2926" s="25" t="s">
        <v>2958</v>
      </c>
      <c r="F2926" s="1" t="e">
        <f t="shared" si="45"/>
        <v>#REF!</v>
      </c>
    </row>
    <row r="2927" spans="1:130" x14ac:dyDescent="0.3">
      <c r="A2927" s="197"/>
      <c r="B2927" s="193"/>
      <c r="C2927" s="20" t="s">
        <v>6778</v>
      </c>
      <c r="D2927" s="29" t="s">
        <v>6779</v>
      </c>
      <c r="E2927" s="25" t="s">
        <v>2958</v>
      </c>
      <c r="F2927" s="1" t="e">
        <f t="shared" si="45"/>
        <v>#REF!</v>
      </c>
    </row>
    <row r="2928" spans="1:130" x14ac:dyDescent="0.3">
      <c r="A2928" s="197"/>
      <c r="B2928" s="193"/>
      <c r="C2928" s="20" t="s">
        <v>6780</v>
      </c>
      <c r="D2928" s="29" t="s">
        <v>6781</v>
      </c>
      <c r="E2928" s="25" t="s">
        <v>2958</v>
      </c>
      <c r="F2928" s="1" t="e">
        <f t="shared" si="45"/>
        <v>#REF!</v>
      </c>
    </row>
    <row r="2929" spans="1:126" x14ac:dyDescent="0.3">
      <c r="A2929" s="197"/>
      <c r="B2929" s="193"/>
      <c r="C2929" s="20" t="s">
        <v>6782</v>
      </c>
      <c r="D2929" s="29" t="s">
        <v>6783</v>
      </c>
      <c r="E2929" s="25" t="s">
        <v>1</v>
      </c>
      <c r="F2929" s="1" t="e">
        <f t="shared" si="45"/>
        <v>#REF!</v>
      </c>
      <c r="DV2929" s="1">
        <v>2</v>
      </c>
    </row>
    <row r="2930" spans="1:126" x14ac:dyDescent="0.3">
      <c r="A2930" s="197"/>
      <c r="B2930" s="193"/>
      <c r="C2930" s="20" t="s">
        <v>6784</v>
      </c>
      <c r="D2930" s="29" t="s">
        <v>6785</v>
      </c>
      <c r="E2930" s="25" t="s">
        <v>1</v>
      </c>
      <c r="F2930" s="1" t="e">
        <f t="shared" si="45"/>
        <v>#REF!</v>
      </c>
      <c r="DV2930" s="1">
        <v>2</v>
      </c>
    </row>
    <row r="2931" spans="1:126" x14ac:dyDescent="0.3">
      <c r="A2931" s="197"/>
      <c r="B2931" s="193"/>
      <c r="C2931" s="20" t="s">
        <v>6786</v>
      </c>
      <c r="D2931" s="29" t="s">
        <v>6787</v>
      </c>
      <c r="E2931" s="25" t="s">
        <v>1</v>
      </c>
      <c r="F2931" s="1" t="e">
        <f t="shared" si="45"/>
        <v>#REF!</v>
      </c>
      <c r="DV2931" s="1">
        <v>2</v>
      </c>
    </row>
    <row r="2932" spans="1:126" x14ac:dyDescent="0.3">
      <c r="A2932" s="197"/>
      <c r="B2932" s="193"/>
      <c r="C2932" s="20" t="s">
        <v>6788</v>
      </c>
      <c r="D2932" s="29" t="s">
        <v>6789</v>
      </c>
      <c r="E2932" s="25" t="s">
        <v>2958</v>
      </c>
      <c r="F2932" s="1" t="e">
        <f t="shared" si="45"/>
        <v>#REF!</v>
      </c>
      <c r="DV2932" s="1">
        <v>0.2</v>
      </c>
    </row>
    <row r="2933" spans="1:126" x14ac:dyDescent="0.3">
      <c r="A2933" s="197"/>
      <c r="B2933" s="193"/>
      <c r="C2933" s="20" t="s">
        <v>6790</v>
      </c>
      <c r="D2933" s="29" t="s">
        <v>6791</v>
      </c>
      <c r="E2933" s="25" t="s">
        <v>2958</v>
      </c>
      <c r="F2933" s="1" t="e">
        <f t="shared" si="45"/>
        <v>#REF!</v>
      </c>
      <c r="DV2933" s="1">
        <v>0.2</v>
      </c>
    </row>
    <row r="2934" spans="1:126" x14ac:dyDescent="0.3">
      <c r="A2934" s="197"/>
      <c r="B2934" s="193"/>
      <c r="C2934" s="20" t="s">
        <v>6792</v>
      </c>
      <c r="D2934" s="29" t="s">
        <v>6793</v>
      </c>
      <c r="E2934" s="25" t="s">
        <v>2958</v>
      </c>
      <c r="F2934" s="1" t="e">
        <f t="shared" si="45"/>
        <v>#REF!</v>
      </c>
      <c r="DQ2934" s="1">
        <v>0.5</v>
      </c>
    </row>
    <row r="2935" spans="1:126" x14ac:dyDescent="0.3">
      <c r="A2935" s="197"/>
      <c r="B2935" s="193"/>
      <c r="C2935" s="20" t="s">
        <v>6794</v>
      </c>
      <c r="D2935" s="29" t="s">
        <v>6795</v>
      </c>
      <c r="E2935" s="25" t="s">
        <v>2958</v>
      </c>
      <c r="F2935" s="1" t="e">
        <f t="shared" si="45"/>
        <v>#REF!</v>
      </c>
      <c r="DQ2935" s="1">
        <v>1</v>
      </c>
    </row>
    <row r="2936" spans="1:126" x14ac:dyDescent="0.3">
      <c r="A2936" s="197"/>
      <c r="B2936" s="193"/>
      <c r="C2936" s="20" t="s">
        <v>6796</v>
      </c>
      <c r="D2936" s="29" t="s">
        <v>6797</v>
      </c>
      <c r="E2936" s="25" t="s">
        <v>2958</v>
      </c>
      <c r="F2936" s="1" t="e">
        <f t="shared" si="45"/>
        <v>#REF!</v>
      </c>
      <c r="DO2936" s="1">
        <v>1</v>
      </c>
    </row>
    <row r="2937" spans="1:126" x14ac:dyDescent="0.3">
      <c r="A2937" s="197"/>
      <c r="B2937" s="193"/>
      <c r="C2937" s="20" t="s">
        <v>6798</v>
      </c>
      <c r="D2937" s="29" t="s">
        <v>6799</v>
      </c>
      <c r="E2937" s="25" t="s">
        <v>1</v>
      </c>
      <c r="F2937" s="1" t="e">
        <f t="shared" si="45"/>
        <v>#REF!</v>
      </c>
    </row>
    <row r="2938" spans="1:126" x14ac:dyDescent="0.3">
      <c r="A2938" s="197"/>
      <c r="B2938" s="193"/>
      <c r="C2938" s="20" t="s">
        <v>6800</v>
      </c>
      <c r="D2938" s="29" t="s">
        <v>6801</v>
      </c>
      <c r="E2938" s="25" t="s">
        <v>1</v>
      </c>
      <c r="F2938" s="1" t="e">
        <f t="shared" si="45"/>
        <v>#REF!</v>
      </c>
    </row>
    <row r="2939" spans="1:126" x14ac:dyDescent="0.3">
      <c r="A2939" s="197"/>
      <c r="B2939" s="193"/>
      <c r="C2939" s="20" t="s">
        <v>6802</v>
      </c>
      <c r="D2939" s="19" t="s">
        <v>6803</v>
      </c>
      <c r="E2939" s="24" t="s">
        <v>2958</v>
      </c>
      <c r="F2939" s="1" t="e">
        <f t="shared" si="45"/>
        <v>#REF!</v>
      </c>
      <c r="DN2939" s="1">
        <v>0.5</v>
      </c>
    </row>
    <row r="2940" spans="1:126" x14ac:dyDescent="0.3">
      <c r="A2940" s="197"/>
      <c r="B2940" s="193"/>
      <c r="C2940" s="20" t="s">
        <v>6804</v>
      </c>
      <c r="D2940" s="19" t="s">
        <v>6805</v>
      </c>
      <c r="E2940" s="25" t="s">
        <v>2958</v>
      </c>
      <c r="F2940" s="1" t="e">
        <f t="shared" si="45"/>
        <v>#REF!</v>
      </c>
      <c r="DQ2940" s="1">
        <v>1</v>
      </c>
    </row>
    <row r="2941" spans="1:126" x14ac:dyDescent="0.3">
      <c r="A2941" s="197"/>
      <c r="B2941" s="193"/>
      <c r="C2941" s="20" t="s">
        <v>6806</v>
      </c>
      <c r="D2941" s="19" t="s">
        <v>6807</v>
      </c>
      <c r="E2941" s="25" t="s">
        <v>2958</v>
      </c>
      <c r="F2941" s="1" t="e">
        <f t="shared" si="45"/>
        <v>#REF!</v>
      </c>
      <c r="DQ2941" s="1">
        <v>1</v>
      </c>
    </row>
    <row r="2942" spans="1:126" x14ac:dyDescent="0.3">
      <c r="A2942" s="197"/>
      <c r="B2942" s="193"/>
      <c r="C2942" s="20" t="s">
        <v>6808</v>
      </c>
      <c r="D2942" s="19" t="s">
        <v>6809</v>
      </c>
      <c r="E2942" s="25" t="s">
        <v>2958</v>
      </c>
      <c r="F2942" s="1" t="e">
        <f t="shared" si="45"/>
        <v>#REF!</v>
      </c>
      <c r="DQ2942" s="1">
        <v>1</v>
      </c>
    </row>
    <row r="2943" spans="1:126" x14ac:dyDescent="0.3">
      <c r="A2943" s="197"/>
      <c r="B2943" s="193"/>
      <c r="C2943" s="20" t="s">
        <v>6810</v>
      </c>
      <c r="D2943" s="19" t="s">
        <v>6726</v>
      </c>
      <c r="E2943" s="25" t="s">
        <v>2958</v>
      </c>
      <c r="F2943" s="1" t="e">
        <f t="shared" si="45"/>
        <v>#REF!</v>
      </c>
      <c r="DO2943" s="1">
        <v>1</v>
      </c>
    </row>
    <row r="2944" spans="1:126" x14ac:dyDescent="0.3">
      <c r="A2944" s="197"/>
      <c r="B2944" s="193"/>
      <c r="C2944" s="20" t="s">
        <v>6811</v>
      </c>
      <c r="D2944" s="19" t="s">
        <v>6728</v>
      </c>
      <c r="E2944" s="25" t="s">
        <v>2958</v>
      </c>
      <c r="F2944" s="1" t="e">
        <f t="shared" si="45"/>
        <v>#REF!</v>
      </c>
      <c r="DO2944" s="1">
        <v>1</v>
      </c>
    </row>
    <row r="2945" spans="1:121" x14ac:dyDescent="0.3">
      <c r="A2945" s="197"/>
      <c r="B2945" s="193"/>
      <c r="C2945" s="20" t="s">
        <v>6812</v>
      </c>
      <c r="D2945" s="19" t="s">
        <v>6730</v>
      </c>
      <c r="E2945" s="25" t="s">
        <v>2958</v>
      </c>
      <c r="F2945" s="1" t="e">
        <f t="shared" si="45"/>
        <v>#REF!</v>
      </c>
      <c r="DO2945" s="1">
        <v>1</v>
      </c>
    </row>
    <row r="2946" spans="1:121" x14ac:dyDescent="0.3">
      <c r="A2946" s="197"/>
      <c r="B2946" s="193"/>
      <c r="C2946" s="20" t="s">
        <v>6813</v>
      </c>
      <c r="D2946" s="19" t="s">
        <v>6732</v>
      </c>
      <c r="E2946" s="25" t="s">
        <v>2958</v>
      </c>
      <c r="F2946" s="1" t="e">
        <f t="shared" si="45"/>
        <v>#REF!</v>
      </c>
      <c r="DO2946" s="1">
        <v>1</v>
      </c>
    </row>
    <row r="2947" spans="1:121" x14ac:dyDescent="0.3">
      <c r="A2947" s="197"/>
      <c r="B2947" s="193"/>
      <c r="C2947" s="20" t="s">
        <v>6814</v>
      </c>
      <c r="D2947" s="19" t="s">
        <v>772</v>
      </c>
      <c r="E2947" s="25" t="s">
        <v>3158</v>
      </c>
      <c r="F2947" s="1" t="e">
        <f t="shared" si="45"/>
        <v>#REF!</v>
      </c>
    </row>
    <row r="2948" spans="1:121" x14ac:dyDescent="0.3">
      <c r="A2948" s="197"/>
      <c r="B2948" s="193"/>
      <c r="C2948" s="20" t="s">
        <v>6815</v>
      </c>
      <c r="D2948" s="19" t="s">
        <v>772</v>
      </c>
      <c r="E2948" s="25" t="s">
        <v>3158</v>
      </c>
      <c r="F2948" s="1" t="e">
        <f t="shared" si="45"/>
        <v>#REF!</v>
      </c>
    </row>
    <row r="2949" spans="1:121" x14ac:dyDescent="0.3">
      <c r="A2949" s="197"/>
      <c r="B2949" s="193"/>
      <c r="C2949" s="20" t="s">
        <v>6816</v>
      </c>
      <c r="D2949" s="19" t="s">
        <v>6799</v>
      </c>
      <c r="E2949" s="25" t="s">
        <v>1</v>
      </c>
      <c r="F2949" s="1" t="e">
        <f t="shared" ref="F2949:F3012" si="46">SUMPRODUCT(G$4:ZY$4, G2949:ZY2949)</f>
        <v>#REF!</v>
      </c>
    </row>
    <row r="2950" spans="1:121" x14ac:dyDescent="0.3">
      <c r="A2950" s="197"/>
      <c r="B2950" s="193"/>
      <c r="C2950" s="20" t="s">
        <v>6817</v>
      </c>
      <c r="D2950" s="19" t="s">
        <v>6801</v>
      </c>
      <c r="E2950" s="25" t="s">
        <v>1</v>
      </c>
      <c r="F2950" s="1" t="e">
        <f t="shared" si="46"/>
        <v>#REF!</v>
      </c>
    </row>
    <row r="2951" spans="1:121" x14ac:dyDescent="0.3">
      <c r="A2951" s="197"/>
      <c r="B2951" s="193"/>
      <c r="C2951" s="20" t="s">
        <v>6818</v>
      </c>
      <c r="D2951" s="19" t="s">
        <v>6803</v>
      </c>
      <c r="E2951" s="25" t="s">
        <v>2958</v>
      </c>
      <c r="F2951" s="1" t="e">
        <f t="shared" si="46"/>
        <v>#REF!</v>
      </c>
      <c r="DN2951" s="1">
        <v>0.5</v>
      </c>
    </row>
    <row r="2952" spans="1:121" x14ac:dyDescent="0.3">
      <c r="A2952" s="197"/>
      <c r="B2952" s="193"/>
      <c r="C2952" s="20" t="s">
        <v>6819</v>
      </c>
      <c r="D2952" s="19" t="s">
        <v>6805</v>
      </c>
      <c r="E2952" s="25" t="s">
        <v>2958</v>
      </c>
      <c r="F2952" s="1" t="e">
        <f t="shared" si="46"/>
        <v>#REF!</v>
      </c>
      <c r="DQ2952" s="1">
        <v>1</v>
      </c>
    </row>
    <row r="2953" spans="1:121" x14ac:dyDescent="0.3">
      <c r="A2953" s="197"/>
      <c r="B2953" s="193"/>
      <c r="C2953" s="20" t="s">
        <v>6820</v>
      </c>
      <c r="D2953" s="19" t="s">
        <v>6807</v>
      </c>
      <c r="E2953" s="25" t="s">
        <v>2958</v>
      </c>
      <c r="F2953" s="1" t="e">
        <f t="shared" si="46"/>
        <v>#REF!</v>
      </c>
      <c r="DQ2953" s="1">
        <v>1</v>
      </c>
    </row>
    <row r="2954" spans="1:121" x14ac:dyDescent="0.3">
      <c r="A2954" s="197"/>
      <c r="B2954" s="193"/>
      <c r="C2954" s="20" t="s">
        <v>6821</v>
      </c>
      <c r="D2954" s="19" t="s">
        <v>6809</v>
      </c>
      <c r="E2954" s="25" t="s">
        <v>2958</v>
      </c>
      <c r="F2954" s="1" t="e">
        <f t="shared" si="46"/>
        <v>#REF!</v>
      </c>
      <c r="DQ2954" s="1">
        <v>1</v>
      </c>
    </row>
    <row r="2955" spans="1:121" x14ac:dyDescent="0.3">
      <c r="A2955" s="197"/>
      <c r="B2955" s="193"/>
      <c r="C2955" s="20" t="s">
        <v>6822</v>
      </c>
      <c r="D2955" s="19" t="s">
        <v>6726</v>
      </c>
      <c r="E2955" s="25" t="s">
        <v>2958</v>
      </c>
      <c r="F2955" s="1" t="e">
        <f t="shared" si="46"/>
        <v>#REF!</v>
      </c>
      <c r="DO2955" s="1">
        <v>1</v>
      </c>
    </row>
    <row r="2956" spans="1:121" x14ac:dyDescent="0.3">
      <c r="A2956" s="197"/>
      <c r="B2956" s="193"/>
      <c r="C2956" s="20" t="s">
        <v>6823</v>
      </c>
      <c r="D2956" s="19" t="s">
        <v>6728</v>
      </c>
      <c r="E2956" s="25" t="s">
        <v>2958</v>
      </c>
      <c r="F2956" s="1" t="e">
        <f t="shared" si="46"/>
        <v>#REF!</v>
      </c>
      <c r="DO2956" s="1">
        <v>1</v>
      </c>
    </row>
    <row r="2957" spans="1:121" x14ac:dyDescent="0.3">
      <c r="A2957" s="197"/>
      <c r="B2957" s="193"/>
      <c r="C2957" s="20" t="s">
        <v>6824</v>
      </c>
      <c r="D2957" s="19" t="s">
        <v>6730</v>
      </c>
      <c r="E2957" s="25" t="s">
        <v>2958</v>
      </c>
      <c r="F2957" s="1" t="e">
        <f t="shared" si="46"/>
        <v>#REF!</v>
      </c>
      <c r="DO2957" s="1">
        <v>1</v>
      </c>
    </row>
    <row r="2958" spans="1:121" x14ac:dyDescent="0.3">
      <c r="A2958" s="197"/>
      <c r="B2958" s="193"/>
      <c r="C2958" s="20" t="s">
        <v>6825</v>
      </c>
      <c r="D2958" s="19" t="s">
        <v>6732</v>
      </c>
      <c r="E2958" s="25" t="s">
        <v>2958</v>
      </c>
      <c r="F2958" s="1" t="e">
        <f t="shared" si="46"/>
        <v>#REF!</v>
      </c>
      <c r="DO2958" s="1">
        <v>1</v>
      </c>
    </row>
    <row r="2959" spans="1:121" x14ac:dyDescent="0.3">
      <c r="A2959" s="197"/>
      <c r="B2959" s="193"/>
      <c r="C2959" s="20" t="s">
        <v>6826</v>
      </c>
      <c r="D2959" s="19" t="s">
        <v>772</v>
      </c>
      <c r="E2959" s="25" t="s">
        <v>3158</v>
      </c>
      <c r="F2959" s="1" t="e">
        <f t="shared" si="46"/>
        <v>#REF!</v>
      </c>
    </row>
    <row r="2960" spans="1:121" x14ac:dyDescent="0.3">
      <c r="A2960" s="197"/>
      <c r="B2960" s="193"/>
      <c r="C2960" s="20" t="s">
        <v>6827</v>
      </c>
      <c r="D2960" s="19" t="s">
        <v>772</v>
      </c>
      <c r="E2960" s="25" t="s">
        <v>3158</v>
      </c>
      <c r="F2960" s="1" t="e">
        <f t="shared" si="46"/>
        <v>#REF!</v>
      </c>
    </row>
    <row r="2961" spans="1:126" x14ac:dyDescent="0.3">
      <c r="A2961" s="197"/>
      <c r="B2961" s="193"/>
      <c r="C2961" s="20" t="s">
        <v>6828</v>
      </c>
      <c r="D2961" s="19" t="s">
        <v>6799</v>
      </c>
      <c r="E2961" s="25" t="s">
        <v>1</v>
      </c>
      <c r="F2961" s="1" t="e">
        <f t="shared" si="46"/>
        <v>#REF!</v>
      </c>
    </row>
    <row r="2962" spans="1:126" x14ac:dyDescent="0.3">
      <c r="A2962" s="197"/>
      <c r="B2962" s="193"/>
      <c r="C2962" s="20" t="s">
        <v>6829</v>
      </c>
      <c r="D2962" s="19" t="s">
        <v>6801</v>
      </c>
      <c r="E2962" s="25" t="s">
        <v>1</v>
      </c>
      <c r="F2962" s="1" t="e">
        <f t="shared" si="46"/>
        <v>#REF!</v>
      </c>
    </row>
    <row r="2963" spans="1:126" x14ac:dyDescent="0.3">
      <c r="A2963" s="197"/>
      <c r="B2963" s="193"/>
      <c r="C2963" s="20" t="s">
        <v>6830</v>
      </c>
      <c r="D2963" s="19" t="s">
        <v>6803</v>
      </c>
      <c r="E2963" s="25" t="s">
        <v>2958</v>
      </c>
      <c r="F2963" s="1" t="e">
        <f t="shared" si="46"/>
        <v>#REF!</v>
      </c>
      <c r="DN2963" s="1">
        <v>0.5</v>
      </c>
    </row>
    <row r="2964" spans="1:126" x14ac:dyDescent="0.3">
      <c r="A2964" s="197"/>
      <c r="B2964" s="193"/>
      <c r="C2964" s="20" t="s">
        <v>6831</v>
      </c>
      <c r="D2964" s="19" t="s">
        <v>6805</v>
      </c>
      <c r="E2964" s="25" t="s">
        <v>2958</v>
      </c>
      <c r="F2964" s="1" t="e">
        <f t="shared" si="46"/>
        <v>#REF!</v>
      </c>
      <c r="DQ2964" s="1">
        <v>1</v>
      </c>
    </row>
    <row r="2965" spans="1:126" x14ac:dyDescent="0.3">
      <c r="A2965" s="197"/>
      <c r="B2965" s="193"/>
      <c r="C2965" s="20" t="s">
        <v>6832</v>
      </c>
      <c r="D2965" s="19" t="s">
        <v>6807</v>
      </c>
      <c r="E2965" s="25" t="s">
        <v>2958</v>
      </c>
      <c r="F2965" s="1" t="e">
        <f t="shared" si="46"/>
        <v>#REF!</v>
      </c>
      <c r="DQ2965" s="1">
        <v>1</v>
      </c>
    </row>
    <row r="2966" spans="1:126" x14ac:dyDescent="0.3">
      <c r="A2966" s="197"/>
      <c r="B2966" s="193"/>
      <c r="C2966" s="20" t="s">
        <v>6833</v>
      </c>
      <c r="D2966" s="19" t="s">
        <v>6809</v>
      </c>
      <c r="E2966" s="25" t="s">
        <v>2958</v>
      </c>
      <c r="F2966" s="1" t="e">
        <f t="shared" si="46"/>
        <v>#REF!</v>
      </c>
      <c r="DQ2966" s="1">
        <v>1</v>
      </c>
    </row>
    <row r="2967" spans="1:126" x14ac:dyDescent="0.3">
      <c r="A2967" s="197"/>
      <c r="B2967" s="193"/>
      <c r="C2967" s="20" t="s">
        <v>6834</v>
      </c>
      <c r="D2967" s="19" t="s">
        <v>6726</v>
      </c>
      <c r="E2967" s="25" t="s">
        <v>2958</v>
      </c>
      <c r="F2967" s="1" t="e">
        <f t="shared" si="46"/>
        <v>#REF!</v>
      </c>
      <c r="DO2967" s="1">
        <v>1</v>
      </c>
    </row>
    <row r="2968" spans="1:126" x14ac:dyDescent="0.3">
      <c r="A2968" s="197"/>
      <c r="B2968" s="193"/>
      <c r="C2968" s="20" t="s">
        <v>6835</v>
      </c>
      <c r="D2968" s="19" t="s">
        <v>6728</v>
      </c>
      <c r="E2968" s="25" t="s">
        <v>2958</v>
      </c>
      <c r="F2968" s="1" t="e">
        <f t="shared" si="46"/>
        <v>#REF!</v>
      </c>
      <c r="DO2968" s="1">
        <v>1</v>
      </c>
    </row>
    <row r="2969" spans="1:126" x14ac:dyDescent="0.3">
      <c r="A2969" s="197"/>
      <c r="B2969" s="193"/>
      <c r="C2969" s="20" t="s">
        <v>6836</v>
      </c>
      <c r="D2969" s="19" t="s">
        <v>6730</v>
      </c>
      <c r="E2969" s="25" t="s">
        <v>2958</v>
      </c>
      <c r="F2969" s="1" t="e">
        <f t="shared" si="46"/>
        <v>#REF!</v>
      </c>
      <c r="DO2969" s="1">
        <v>1</v>
      </c>
    </row>
    <row r="2970" spans="1:126" x14ac:dyDescent="0.3">
      <c r="A2970" s="197"/>
      <c r="B2970" s="193"/>
      <c r="C2970" s="20" t="s">
        <v>6837</v>
      </c>
      <c r="D2970" s="19" t="s">
        <v>6732</v>
      </c>
      <c r="E2970" s="25" t="s">
        <v>2958</v>
      </c>
      <c r="F2970" s="1" t="e">
        <f t="shared" si="46"/>
        <v>#REF!</v>
      </c>
      <c r="DO2970" s="1">
        <v>1</v>
      </c>
    </row>
    <row r="2971" spans="1:126" x14ac:dyDescent="0.3">
      <c r="A2971" s="197"/>
      <c r="B2971" s="193"/>
      <c r="C2971" s="20" t="s">
        <v>6838</v>
      </c>
      <c r="D2971" s="19" t="s">
        <v>772</v>
      </c>
      <c r="E2971" s="25" t="s">
        <v>3158</v>
      </c>
      <c r="F2971" s="1" t="e">
        <f t="shared" si="46"/>
        <v>#REF!</v>
      </c>
    </row>
    <row r="2972" spans="1:126" x14ac:dyDescent="0.3">
      <c r="A2972" s="197"/>
      <c r="B2972" s="193"/>
      <c r="C2972" s="20" t="s">
        <v>6839</v>
      </c>
      <c r="D2972" s="19" t="s">
        <v>772</v>
      </c>
      <c r="E2972" s="25" t="s">
        <v>3158</v>
      </c>
      <c r="F2972" s="1" t="e">
        <f t="shared" si="46"/>
        <v>#REF!</v>
      </c>
    </row>
    <row r="2973" spans="1:126" x14ac:dyDescent="0.3">
      <c r="A2973" s="197"/>
      <c r="B2973" s="193"/>
      <c r="C2973" s="20" t="s">
        <v>6840</v>
      </c>
      <c r="D2973" s="29" t="s">
        <v>6841</v>
      </c>
      <c r="E2973" s="25" t="s">
        <v>2958</v>
      </c>
      <c r="F2973" s="1" t="e">
        <f t="shared" si="46"/>
        <v>#REF!</v>
      </c>
    </row>
    <row r="2974" spans="1:126" x14ac:dyDescent="0.3">
      <c r="A2974" s="197" t="s">
        <v>6842</v>
      </c>
      <c r="B2974" s="193" t="s">
        <v>6843</v>
      </c>
      <c r="C2974" s="20" t="s">
        <v>6844</v>
      </c>
      <c r="D2974" s="29" t="s">
        <v>6845</v>
      </c>
      <c r="E2974" s="25" t="s">
        <v>1</v>
      </c>
      <c r="F2974" s="1" t="e">
        <f t="shared" si="46"/>
        <v>#REF!</v>
      </c>
      <c r="DV2974" s="1">
        <v>1</v>
      </c>
    </row>
    <row r="2975" spans="1:126" x14ac:dyDescent="0.3">
      <c r="A2975" s="197"/>
      <c r="B2975" s="193"/>
      <c r="C2975" s="20" t="s">
        <v>6846</v>
      </c>
      <c r="D2975" s="29" t="s">
        <v>6847</v>
      </c>
      <c r="E2975" s="25" t="s">
        <v>1</v>
      </c>
      <c r="F2975" s="1" t="e">
        <f t="shared" si="46"/>
        <v>#REF!</v>
      </c>
      <c r="DN2975" s="1">
        <v>1</v>
      </c>
    </row>
    <row r="2976" spans="1:126" x14ac:dyDescent="0.3">
      <c r="A2976" s="197"/>
      <c r="B2976" s="193"/>
      <c r="C2976" s="20" t="s">
        <v>6848</v>
      </c>
      <c r="D2976" s="29" t="s">
        <v>6849</v>
      </c>
      <c r="E2976" s="25" t="s">
        <v>1</v>
      </c>
      <c r="F2976" s="1" t="e">
        <f t="shared" si="46"/>
        <v>#REF!</v>
      </c>
      <c r="DQ2976" s="1">
        <v>1</v>
      </c>
    </row>
    <row r="2977" spans="1:481" x14ac:dyDescent="0.3">
      <c r="A2977" s="197"/>
      <c r="B2977" s="193"/>
      <c r="C2977" s="20" t="s">
        <v>6850</v>
      </c>
      <c r="D2977" s="29" t="s">
        <v>6851</v>
      </c>
      <c r="E2977" s="25" t="s">
        <v>70</v>
      </c>
      <c r="F2977" s="1" t="e">
        <f t="shared" si="46"/>
        <v>#REF!</v>
      </c>
      <c r="RF2977" s="1">
        <v>1</v>
      </c>
    </row>
    <row r="2978" spans="1:481" x14ac:dyDescent="0.3">
      <c r="A2978" s="197"/>
      <c r="B2978" s="193"/>
      <c r="C2978" s="20" t="s">
        <v>6852</v>
      </c>
      <c r="D2978" s="29" t="s">
        <v>6853</v>
      </c>
      <c r="E2978" s="25" t="s">
        <v>70</v>
      </c>
      <c r="F2978" s="1" t="e">
        <f t="shared" si="46"/>
        <v>#REF!</v>
      </c>
      <c r="RF2978" s="1">
        <v>1</v>
      </c>
    </row>
    <row r="2979" spans="1:481" x14ac:dyDescent="0.3">
      <c r="A2979" s="197"/>
      <c r="B2979" s="193"/>
      <c r="C2979" s="20" t="s">
        <v>6854</v>
      </c>
      <c r="D2979" s="29" t="s">
        <v>6855</v>
      </c>
      <c r="E2979" s="25" t="s">
        <v>70</v>
      </c>
      <c r="F2979" s="1" t="e">
        <f t="shared" si="46"/>
        <v>#REF!</v>
      </c>
      <c r="RF2979" s="1">
        <v>1</v>
      </c>
    </row>
    <row r="2980" spans="1:481" x14ac:dyDescent="0.3">
      <c r="A2980" s="197"/>
      <c r="B2980" s="193"/>
      <c r="C2980" s="20" t="s">
        <v>6856</v>
      </c>
      <c r="D2980" s="29" t="s">
        <v>6857</v>
      </c>
      <c r="E2980" s="25" t="s">
        <v>1</v>
      </c>
      <c r="F2980" s="1" t="e">
        <f t="shared" si="46"/>
        <v>#REF!</v>
      </c>
    </row>
    <row r="2981" spans="1:481" x14ac:dyDescent="0.3">
      <c r="A2981" s="197"/>
      <c r="B2981" s="193"/>
      <c r="C2981" s="20" t="s">
        <v>6858</v>
      </c>
      <c r="D2981" s="29" t="s">
        <v>6859</v>
      </c>
      <c r="E2981" s="25" t="s">
        <v>1</v>
      </c>
      <c r="F2981" s="1" t="e">
        <f t="shared" si="46"/>
        <v>#REF!</v>
      </c>
    </row>
    <row r="2982" spans="1:481" x14ac:dyDescent="0.3">
      <c r="A2982" s="197"/>
      <c r="B2982" s="193"/>
      <c r="C2982" s="20" t="s">
        <v>6860</v>
      </c>
      <c r="D2982" s="29" t="s">
        <v>6861</v>
      </c>
      <c r="E2982" s="25" t="s">
        <v>70</v>
      </c>
      <c r="F2982" s="1" t="e">
        <f t="shared" si="46"/>
        <v>#REF!</v>
      </c>
      <c r="RM2982" s="1">
        <v>1</v>
      </c>
    </row>
    <row r="2983" spans="1:481" x14ac:dyDescent="0.3">
      <c r="A2983" s="197"/>
      <c r="B2983" s="193"/>
      <c r="C2983" s="20" t="s">
        <v>6862</v>
      </c>
      <c r="D2983" s="29" t="s">
        <v>6863</v>
      </c>
      <c r="E2983" s="25" t="s">
        <v>70</v>
      </c>
      <c r="F2983" s="1" t="e">
        <f t="shared" si="46"/>
        <v>#REF!</v>
      </c>
      <c r="RM2983" s="1">
        <v>1</v>
      </c>
    </row>
    <row r="2984" spans="1:481" x14ac:dyDescent="0.3">
      <c r="A2984" s="197"/>
      <c r="B2984" s="193"/>
      <c r="C2984" s="20" t="s">
        <v>6864</v>
      </c>
      <c r="D2984" s="29" t="s">
        <v>6865</v>
      </c>
      <c r="E2984" s="25" t="s">
        <v>70</v>
      </c>
      <c r="F2984" s="1" t="e">
        <f t="shared" si="46"/>
        <v>#REF!</v>
      </c>
      <c r="RM2984" s="1">
        <v>1</v>
      </c>
    </row>
    <row r="2985" spans="1:481" x14ac:dyDescent="0.3">
      <c r="A2985" s="197"/>
      <c r="B2985" s="193"/>
      <c r="C2985" s="20" t="s">
        <v>6866</v>
      </c>
      <c r="D2985" s="29" t="s">
        <v>6867</v>
      </c>
      <c r="E2985" s="25" t="s">
        <v>70</v>
      </c>
      <c r="F2985" s="1" t="e">
        <f t="shared" si="46"/>
        <v>#REF!</v>
      </c>
      <c r="RM2985" s="1">
        <v>1</v>
      </c>
    </row>
    <row r="2986" spans="1:481" x14ac:dyDescent="0.3">
      <c r="A2986" s="197"/>
      <c r="B2986" s="193"/>
      <c r="C2986" s="20" t="s">
        <v>6868</v>
      </c>
      <c r="D2986" s="29" t="s">
        <v>772</v>
      </c>
      <c r="E2986" s="25" t="s">
        <v>70</v>
      </c>
      <c r="F2986" s="1" t="e">
        <f t="shared" si="46"/>
        <v>#REF!</v>
      </c>
      <c r="RL2986" s="1">
        <v>1</v>
      </c>
    </row>
    <row r="2987" spans="1:481" x14ac:dyDescent="0.3">
      <c r="A2987" s="197"/>
      <c r="B2987" s="193"/>
      <c r="C2987" s="20" t="s">
        <v>6869</v>
      </c>
      <c r="D2987" s="29" t="s">
        <v>6870</v>
      </c>
      <c r="E2987" s="25" t="s">
        <v>2958</v>
      </c>
      <c r="F2987" s="1" t="e">
        <f t="shared" si="46"/>
        <v>#REF!</v>
      </c>
      <c r="RM2987" s="1">
        <v>2</v>
      </c>
    </row>
    <row r="2988" spans="1:481" x14ac:dyDescent="0.3">
      <c r="A2988" s="197"/>
      <c r="B2988" s="193"/>
      <c r="C2988" s="20" t="s">
        <v>6871</v>
      </c>
      <c r="D2988" s="29" t="s">
        <v>6872</v>
      </c>
      <c r="E2988" s="25" t="s">
        <v>2958</v>
      </c>
      <c r="F2988" s="1" t="e">
        <f t="shared" si="46"/>
        <v>#REF!</v>
      </c>
      <c r="RM2988" s="1">
        <v>4</v>
      </c>
    </row>
    <row r="2989" spans="1:481" x14ac:dyDescent="0.3">
      <c r="A2989" s="197"/>
      <c r="B2989" s="193"/>
      <c r="C2989" s="20" t="s">
        <v>6873</v>
      </c>
      <c r="D2989" s="29" t="s">
        <v>6874</v>
      </c>
      <c r="E2989" s="25" t="s">
        <v>183</v>
      </c>
      <c r="F2989" s="1" t="e">
        <f t="shared" si="46"/>
        <v>#REF!</v>
      </c>
    </row>
    <row r="2990" spans="1:481" x14ac:dyDescent="0.3">
      <c r="A2990" s="197"/>
      <c r="B2990" s="193"/>
      <c r="C2990" s="20" t="s">
        <v>6875</v>
      </c>
      <c r="D2990" s="29" t="s">
        <v>6876</v>
      </c>
      <c r="E2990" s="25" t="s">
        <v>70</v>
      </c>
      <c r="F2990" s="1" t="e">
        <f t="shared" si="46"/>
        <v>#REF!</v>
      </c>
    </row>
    <row r="2991" spans="1:481" x14ac:dyDescent="0.3">
      <c r="A2991" s="197"/>
      <c r="B2991" s="193" t="s">
        <v>4458</v>
      </c>
      <c r="C2991" s="20" t="s">
        <v>6877</v>
      </c>
      <c r="D2991" s="29" t="s">
        <v>6878</v>
      </c>
      <c r="E2991" s="25" t="s">
        <v>2958</v>
      </c>
      <c r="F2991" s="1" t="e">
        <f t="shared" si="46"/>
        <v>#REF!</v>
      </c>
    </row>
    <row r="2992" spans="1:481" x14ac:dyDescent="0.3">
      <c r="A2992" s="197"/>
      <c r="B2992" s="193"/>
      <c r="C2992" s="20" t="s">
        <v>6879</v>
      </c>
      <c r="D2992" s="29" t="s">
        <v>6880</v>
      </c>
      <c r="E2992" s="25" t="s">
        <v>6881</v>
      </c>
      <c r="F2992" s="1" t="e">
        <f t="shared" si="46"/>
        <v>#REF!</v>
      </c>
    </row>
    <row r="2993" spans="1:490" x14ac:dyDescent="0.3">
      <c r="A2993" s="197"/>
      <c r="B2993" s="193"/>
      <c r="C2993" s="20" t="s">
        <v>6882</v>
      </c>
      <c r="D2993" s="29" t="s">
        <v>6883</v>
      </c>
      <c r="E2993" s="25" t="s">
        <v>6881</v>
      </c>
      <c r="F2993" s="1" t="e">
        <f t="shared" si="46"/>
        <v>#REF!</v>
      </c>
    </row>
    <row r="2994" spans="1:490" x14ac:dyDescent="0.3">
      <c r="A2994" s="197"/>
      <c r="B2994" s="193"/>
      <c r="C2994" s="20" t="s">
        <v>6884</v>
      </c>
      <c r="D2994" s="29" t="s">
        <v>6885</v>
      </c>
      <c r="E2994" s="25" t="s">
        <v>2958</v>
      </c>
      <c r="F2994" s="1" t="e">
        <f t="shared" si="46"/>
        <v>#REF!</v>
      </c>
    </row>
    <row r="2995" spans="1:490" x14ac:dyDescent="0.3">
      <c r="A2995" s="197"/>
      <c r="B2995" s="193" t="s">
        <v>25</v>
      </c>
      <c r="C2995" s="20" t="s">
        <v>6886</v>
      </c>
      <c r="D2995" s="29" t="s">
        <v>6887</v>
      </c>
      <c r="E2995" s="25" t="s">
        <v>2958</v>
      </c>
      <c r="F2995" s="1" t="e">
        <f t="shared" si="46"/>
        <v>#REF!</v>
      </c>
      <c r="CK2995" s="1">
        <v>1</v>
      </c>
    </row>
    <row r="2996" spans="1:490" x14ac:dyDescent="0.3">
      <c r="A2996" s="197"/>
      <c r="B2996" s="193"/>
      <c r="C2996" s="20" t="s">
        <v>6886</v>
      </c>
      <c r="D2996" s="64" t="s">
        <v>6888</v>
      </c>
      <c r="E2996" s="25" t="s">
        <v>2958</v>
      </c>
      <c r="F2996" s="1" t="e">
        <f t="shared" si="46"/>
        <v>#REF!</v>
      </c>
      <c r="CK2996" s="1">
        <v>1</v>
      </c>
    </row>
    <row r="2997" spans="1:490" x14ac:dyDescent="0.3">
      <c r="A2997" s="197"/>
      <c r="B2997" s="193" t="s">
        <v>6889</v>
      </c>
      <c r="C2997" s="20" t="s">
        <v>6890</v>
      </c>
      <c r="D2997" s="29" t="s">
        <v>6891</v>
      </c>
      <c r="E2997" s="25" t="s">
        <v>1</v>
      </c>
      <c r="F2997" s="1" t="e">
        <f t="shared" si="46"/>
        <v>#REF!</v>
      </c>
    </row>
    <row r="2998" spans="1:490" x14ac:dyDescent="0.3">
      <c r="A2998" s="197"/>
      <c r="B2998" s="193"/>
      <c r="C2998" s="20" t="s">
        <v>6892</v>
      </c>
      <c r="D2998" s="29" t="s">
        <v>6893</v>
      </c>
      <c r="E2998" s="25" t="s">
        <v>2958</v>
      </c>
      <c r="F2998" s="1" t="e">
        <f t="shared" si="46"/>
        <v>#REF!</v>
      </c>
    </row>
    <row r="2999" spans="1:490" x14ac:dyDescent="0.3">
      <c r="A2999" s="197"/>
      <c r="B2999" s="193"/>
      <c r="C2999" s="20" t="s">
        <v>6894</v>
      </c>
      <c r="D2999" s="29" t="s">
        <v>164</v>
      </c>
      <c r="E2999" s="25" t="s">
        <v>183</v>
      </c>
      <c r="F2999" s="1" t="e">
        <f t="shared" si="46"/>
        <v>#REF!</v>
      </c>
      <c r="CY2999" s="1">
        <v>1</v>
      </c>
      <c r="DA2999" s="1">
        <v>0.1</v>
      </c>
    </row>
    <row r="3000" spans="1:490" x14ac:dyDescent="0.3">
      <c r="A3000" s="197"/>
      <c r="B3000" s="193"/>
      <c r="C3000" s="20" t="s">
        <v>6895</v>
      </c>
      <c r="D3000" s="29" t="s">
        <v>6057</v>
      </c>
      <c r="E3000" s="25" t="s">
        <v>183</v>
      </c>
      <c r="F3000" s="1" t="e">
        <f t="shared" si="46"/>
        <v>#REF!</v>
      </c>
      <c r="DB3000" s="1">
        <v>1</v>
      </c>
    </row>
    <row r="3001" spans="1:490" x14ac:dyDescent="0.3">
      <c r="A3001" s="197"/>
      <c r="B3001" s="193"/>
      <c r="C3001" s="20" t="s">
        <v>6896</v>
      </c>
      <c r="D3001" s="29" t="s">
        <v>6897</v>
      </c>
      <c r="E3001" s="25" t="s">
        <v>183</v>
      </c>
      <c r="F3001" s="1" t="e">
        <f t="shared" si="46"/>
        <v>#REF!</v>
      </c>
      <c r="DB3001" s="1">
        <v>1</v>
      </c>
    </row>
    <row r="3002" spans="1:490" x14ac:dyDescent="0.3">
      <c r="A3002" s="197"/>
      <c r="B3002" s="193"/>
      <c r="C3002" s="20" t="s">
        <v>6898</v>
      </c>
      <c r="D3002" s="29" t="s">
        <v>6899</v>
      </c>
      <c r="E3002" s="25" t="s">
        <v>70</v>
      </c>
      <c r="F3002" s="1" t="e">
        <f t="shared" si="46"/>
        <v>#REF!</v>
      </c>
      <c r="RT3002" s="1">
        <v>1</v>
      </c>
    </row>
    <row r="3003" spans="1:490" x14ac:dyDescent="0.3">
      <c r="A3003" s="197"/>
      <c r="B3003" s="193"/>
      <c r="C3003" s="20" t="s">
        <v>6900</v>
      </c>
      <c r="D3003" s="29" t="s">
        <v>173</v>
      </c>
      <c r="E3003" s="25" t="s">
        <v>2958</v>
      </c>
      <c r="F3003" s="1" t="e">
        <f t="shared" si="46"/>
        <v>#REF!</v>
      </c>
    </row>
    <row r="3004" spans="1:490" x14ac:dyDescent="0.3">
      <c r="A3004" s="197"/>
      <c r="B3004" s="193"/>
      <c r="C3004" s="20" t="s">
        <v>6901</v>
      </c>
      <c r="D3004" s="29" t="s">
        <v>349</v>
      </c>
      <c r="E3004" s="25" t="s">
        <v>2958</v>
      </c>
      <c r="F3004" s="1" t="e">
        <f t="shared" si="46"/>
        <v>#REF!</v>
      </c>
    </row>
    <row r="3005" spans="1:490" x14ac:dyDescent="0.3">
      <c r="A3005" s="197"/>
      <c r="B3005" s="193"/>
      <c r="C3005" s="20" t="s">
        <v>6902</v>
      </c>
      <c r="D3005" s="29" t="s">
        <v>6903</v>
      </c>
      <c r="E3005" s="25" t="s">
        <v>70</v>
      </c>
      <c r="F3005" s="1" t="e">
        <f t="shared" si="46"/>
        <v>#REF!</v>
      </c>
      <c r="RV3005" s="1">
        <v>1</v>
      </c>
    </row>
    <row r="3006" spans="1:490" x14ac:dyDescent="0.3">
      <c r="A3006" s="197"/>
      <c r="B3006" s="193"/>
      <c r="C3006" s="20" t="s">
        <v>6904</v>
      </c>
      <c r="D3006" s="29" t="s">
        <v>6905</v>
      </c>
      <c r="E3006" s="25" t="s">
        <v>1</v>
      </c>
      <c r="F3006" s="1" t="e">
        <f t="shared" si="46"/>
        <v>#REF!</v>
      </c>
    </row>
    <row r="3007" spans="1:490" x14ac:dyDescent="0.3">
      <c r="A3007" s="197"/>
      <c r="B3007" s="193"/>
      <c r="C3007" s="20" t="s">
        <v>6906</v>
      </c>
      <c r="D3007" s="29" t="s">
        <v>6907</v>
      </c>
      <c r="E3007" s="25" t="s">
        <v>2958</v>
      </c>
      <c r="F3007" s="1" t="e">
        <f t="shared" si="46"/>
        <v>#REF!</v>
      </c>
    </row>
    <row r="3008" spans="1:490" x14ac:dyDescent="0.3">
      <c r="A3008" s="197"/>
      <c r="B3008" s="193"/>
      <c r="C3008" s="20" t="s">
        <v>6908</v>
      </c>
      <c r="D3008" s="29" t="s">
        <v>78</v>
      </c>
      <c r="E3008" s="25" t="s">
        <v>70</v>
      </c>
      <c r="F3008" s="1" t="e">
        <f t="shared" si="46"/>
        <v>#REF!</v>
      </c>
      <c r="RM3008" s="1">
        <v>1</v>
      </c>
    </row>
    <row r="3009" spans="1:638" x14ac:dyDescent="0.3">
      <c r="A3009" s="197"/>
      <c r="B3009" s="193"/>
      <c r="C3009" s="20" t="s">
        <v>6909</v>
      </c>
      <c r="D3009" s="29" t="s">
        <v>6910</v>
      </c>
      <c r="E3009" s="25" t="s">
        <v>70</v>
      </c>
      <c r="F3009" s="1" t="e">
        <f t="shared" si="46"/>
        <v>#REF!</v>
      </c>
      <c r="RM3009" s="1">
        <v>1</v>
      </c>
    </row>
    <row r="3010" spans="1:638" x14ac:dyDescent="0.3">
      <c r="A3010" s="197"/>
      <c r="B3010" s="193"/>
      <c r="C3010" s="20" t="s">
        <v>6911</v>
      </c>
      <c r="D3010" s="29" t="s">
        <v>6912</v>
      </c>
      <c r="E3010" s="25" t="s">
        <v>70</v>
      </c>
      <c r="F3010" s="1" t="e">
        <f t="shared" si="46"/>
        <v>#REF!</v>
      </c>
      <c r="BU3010" s="1">
        <v>1</v>
      </c>
    </row>
    <row r="3011" spans="1:638" x14ac:dyDescent="0.3">
      <c r="A3011" s="197"/>
      <c r="B3011" s="193"/>
      <c r="C3011" s="20" t="s">
        <v>6913</v>
      </c>
      <c r="D3011" s="29" t="s">
        <v>6914</v>
      </c>
      <c r="E3011" s="25" t="s">
        <v>183</v>
      </c>
      <c r="F3011" s="1" t="e">
        <f t="shared" si="46"/>
        <v>#REF!</v>
      </c>
      <c r="CY3011" s="1">
        <v>1</v>
      </c>
      <c r="DA3011" s="1">
        <v>0.1</v>
      </c>
    </row>
    <row r="3012" spans="1:638" x14ac:dyDescent="0.3">
      <c r="A3012" s="197"/>
      <c r="B3012" s="193"/>
      <c r="C3012" s="20" t="s">
        <v>6915</v>
      </c>
      <c r="D3012" s="29" t="s">
        <v>283</v>
      </c>
      <c r="E3012" s="25" t="s">
        <v>3158</v>
      </c>
      <c r="F3012" s="1" t="e">
        <f t="shared" si="46"/>
        <v>#REF!</v>
      </c>
    </row>
    <row r="3013" spans="1:638" x14ac:dyDescent="0.3">
      <c r="A3013" s="197" t="s">
        <v>6916</v>
      </c>
      <c r="B3013" s="193" t="s">
        <v>6917</v>
      </c>
      <c r="C3013" s="20" t="s">
        <v>6918</v>
      </c>
      <c r="D3013" s="29" t="s">
        <v>6919</v>
      </c>
      <c r="E3013" s="25" t="s">
        <v>183</v>
      </c>
      <c r="F3013" s="1" t="e">
        <f t="shared" ref="F3013:F3076" si="47">SUMPRODUCT(G$4:ZY$4, G3013:ZY3013)</f>
        <v>#REF!</v>
      </c>
    </row>
    <row r="3014" spans="1:638" x14ac:dyDescent="0.3">
      <c r="A3014" s="197"/>
      <c r="B3014" s="193"/>
      <c r="C3014" s="20" t="s">
        <v>6920</v>
      </c>
      <c r="D3014" s="29" t="s">
        <v>6921</v>
      </c>
      <c r="E3014" s="25" t="s">
        <v>70</v>
      </c>
      <c r="F3014" s="1" t="e">
        <f t="shared" si="47"/>
        <v>#REF!</v>
      </c>
    </row>
    <row r="3015" spans="1:638" x14ac:dyDescent="0.3">
      <c r="A3015" s="197"/>
      <c r="B3015" s="193"/>
      <c r="C3015" s="20" t="s">
        <v>6922</v>
      </c>
      <c r="D3015" s="29" t="s">
        <v>6923</v>
      </c>
      <c r="E3015" s="25" t="s">
        <v>2958</v>
      </c>
      <c r="F3015" s="1" t="e">
        <f t="shared" si="47"/>
        <v>#REF!</v>
      </c>
    </row>
    <row r="3016" spans="1:638" x14ac:dyDescent="0.3">
      <c r="A3016" s="197"/>
      <c r="B3016" s="193"/>
      <c r="C3016" s="20" t="s">
        <v>6924</v>
      </c>
      <c r="D3016" s="30" t="s">
        <v>6925</v>
      </c>
      <c r="E3016" s="25" t="s">
        <v>2958</v>
      </c>
      <c r="F3016" s="1" t="e">
        <f t="shared" si="47"/>
        <v>#REF!</v>
      </c>
    </row>
    <row r="3017" spans="1:638" x14ac:dyDescent="0.3">
      <c r="A3017" s="197"/>
      <c r="B3017" s="193"/>
      <c r="C3017" s="20" t="s">
        <v>6926</v>
      </c>
      <c r="D3017" s="31" t="s">
        <v>6927</v>
      </c>
      <c r="E3017" s="25" t="s">
        <v>2958</v>
      </c>
      <c r="F3017" s="1" t="e">
        <f t="shared" si="47"/>
        <v>#REF!</v>
      </c>
    </row>
    <row r="3018" spans="1:638" x14ac:dyDescent="0.3">
      <c r="A3018" s="197"/>
      <c r="B3018" s="193"/>
      <c r="C3018" s="20" t="s">
        <v>6928</v>
      </c>
      <c r="D3018" s="31" t="s">
        <v>6929</v>
      </c>
      <c r="E3018" s="25" t="s">
        <v>2958</v>
      </c>
      <c r="F3018" s="1" t="e">
        <f t="shared" si="47"/>
        <v>#REF!</v>
      </c>
    </row>
    <row r="3019" spans="1:638" x14ac:dyDescent="0.3">
      <c r="A3019" s="197"/>
      <c r="B3019" s="193" t="s">
        <v>6930</v>
      </c>
      <c r="C3019" s="20" t="s">
        <v>6931</v>
      </c>
      <c r="D3019" s="31" t="s">
        <v>6932</v>
      </c>
      <c r="E3019" s="25" t="s">
        <v>2958</v>
      </c>
      <c r="F3019" s="1" t="e">
        <f t="shared" si="47"/>
        <v>#REF!</v>
      </c>
      <c r="XN3019" s="1">
        <v>1</v>
      </c>
    </row>
    <row r="3020" spans="1:638" x14ac:dyDescent="0.3">
      <c r="A3020" s="197"/>
      <c r="B3020" s="193"/>
      <c r="C3020" s="20" t="s">
        <v>6933</v>
      </c>
      <c r="D3020" s="31" t="s">
        <v>6934</v>
      </c>
      <c r="E3020" s="25" t="s">
        <v>2958</v>
      </c>
      <c r="F3020" s="1" t="e">
        <f t="shared" si="47"/>
        <v>#REF!</v>
      </c>
      <c r="XN3020" s="1">
        <v>2</v>
      </c>
    </row>
    <row r="3021" spans="1:638" ht="30.05" x14ac:dyDescent="0.3">
      <c r="A3021" s="197"/>
      <c r="B3021" s="193"/>
      <c r="C3021" s="20" t="s">
        <v>6935</v>
      </c>
      <c r="D3021" s="31" t="s">
        <v>6936</v>
      </c>
      <c r="E3021" s="25" t="s">
        <v>2958</v>
      </c>
      <c r="F3021" s="1" t="e">
        <f t="shared" si="47"/>
        <v>#REF!</v>
      </c>
      <c r="XN3021" s="1">
        <v>1.5</v>
      </c>
    </row>
    <row r="3022" spans="1:638" x14ac:dyDescent="0.3">
      <c r="A3022" s="197"/>
      <c r="B3022" s="193"/>
      <c r="C3022" s="20" t="s">
        <v>6937</v>
      </c>
      <c r="D3022" s="32" t="s">
        <v>6938</v>
      </c>
      <c r="E3022" s="25" t="s">
        <v>2958</v>
      </c>
      <c r="F3022" s="1" t="e">
        <f t="shared" si="47"/>
        <v>#REF!</v>
      </c>
      <c r="XN3022" s="1">
        <v>1</v>
      </c>
    </row>
    <row r="3023" spans="1:638" x14ac:dyDescent="0.3">
      <c r="A3023" s="197"/>
      <c r="B3023" s="193"/>
      <c r="C3023" s="20" t="s">
        <v>6939</v>
      </c>
      <c r="D3023" s="33" t="s">
        <v>6940</v>
      </c>
      <c r="E3023" s="25" t="s">
        <v>2958</v>
      </c>
      <c r="F3023" s="1" t="e">
        <f t="shared" si="47"/>
        <v>#REF!</v>
      </c>
      <c r="XN3023" s="1">
        <v>2</v>
      </c>
    </row>
    <row r="3024" spans="1:638" ht="30.05" x14ac:dyDescent="0.3">
      <c r="A3024" s="197"/>
      <c r="B3024" s="193"/>
      <c r="C3024" s="20" t="s">
        <v>6941</v>
      </c>
      <c r="D3024" s="34" t="s">
        <v>6942</v>
      </c>
      <c r="E3024" s="25" t="s">
        <v>2958</v>
      </c>
      <c r="F3024" s="1" t="e">
        <f t="shared" si="47"/>
        <v>#REF!</v>
      </c>
      <c r="XN3024" s="1">
        <v>1.5</v>
      </c>
    </row>
    <row r="3025" spans="1:638" x14ac:dyDescent="0.3">
      <c r="A3025" s="197"/>
      <c r="B3025" s="193"/>
      <c r="C3025" s="20" t="s">
        <v>6943</v>
      </c>
      <c r="D3025" s="34" t="s">
        <v>6944</v>
      </c>
      <c r="E3025" s="25" t="s">
        <v>2958</v>
      </c>
      <c r="F3025" s="1" t="e">
        <f t="shared" si="47"/>
        <v>#REF!</v>
      </c>
      <c r="XN3025" s="1">
        <v>1</v>
      </c>
    </row>
    <row r="3026" spans="1:638" x14ac:dyDescent="0.3">
      <c r="A3026" s="197"/>
      <c r="B3026" s="193"/>
      <c r="C3026" s="20" t="s">
        <v>6945</v>
      </c>
      <c r="D3026" s="35" t="s">
        <v>6946</v>
      </c>
      <c r="E3026" s="25" t="s">
        <v>2958</v>
      </c>
      <c r="F3026" s="1" t="e">
        <f t="shared" si="47"/>
        <v>#REF!</v>
      </c>
      <c r="XN3026" s="1">
        <v>2</v>
      </c>
    </row>
    <row r="3027" spans="1:638" ht="30.05" x14ac:dyDescent="0.3">
      <c r="A3027" s="197"/>
      <c r="B3027" s="193"/>
      <c r="C3027" s="20" t="s">
        <v>6947</v>
      </c>
      <c r="D3027" s="36" t="s">
        <v>6948</v>
      </c>
      <c r="E3027" s="25" t="s">
        <v>2958</v>
      </c>
      <c r="F3027" s="1" t="e">
        <f t="shared" si="47"/>
        <v>#REF!</v>
      </c>
      <c r="XN3027" s="1">
        <v>1.5</v>
      </c>
    </row>
    <row r="3028" spans="1:638" ht="30.05" x14ac:dyDescent="0.3">
      <c r="A3028" s="197"/>
      <c r="B3028" s="193"/>
      <c r="C3028" s="20" t="s">
        <v>6949</v>
      </c>
      <c r="D3028" s="37" t="s">
        <v>6950</v>
      </c>
      <c r="E3028" s="25" t="s">
        <v>2958</v>
      </c>
      <c r="F3028" s="1" t="e">
        <f t="shared" si="47"/>
        <v>#REF!</v>
      </c>
    </row>
    <row r="3029" spans="1:638" x14ac:dyDescent="0.3">
      <c r="A3029" s="197"/>
      <c r="B3029" s="193"/>
      <c r="C3029" s="20" t="s">
        <v>6951</v>
      </c>
      <c r="D3029" s="38" t="s">
        <v>6952</v>
      </c>
      <c r="E3029" s="25" t="s">
        <v>2958</v>
      </c>
      <c r="F3029" s="1" t="e">
        <f t="shared" si="47"/>
        <v>#REF!</v>
      </c>
    </row>
    <row r="3030" spans="1:638" x14ac:dyDescent="0.3">
      <c r="A3030" s="197"/>
      <c r="B3030" s="193"/>
      <c r="C3030" s="20" t="s">
        <v>6953</v>
      </c>
      <c r="D3030" s="37" t="s">
        <v>6954</v>
      </c>
      <c r="E3030" s="25" t="s">
        <v>2958</v>
      </c>
      <c r="F3030" s="1" t="e">
        <f t="shared" si="47"/>
        <v>#REF!</v>
      </c>
    </row>
    <row r="3031" spans="1:638" x14ac:dyDescent="0.3">
      <c r="A3031" s="197"/>
      <c r="B3031" s="193"/>
      <c r="C3031" s="20" t="s">
        <v>6955</v>
      </c>
      <c r="D3031" s="38" t="s">
        <v>6956</v>
      </c>
      <c r="E3031" s="25" t="s">
        <v>2958</v>
      </c>
      <c r="F3031" s="1" t="e">
        <f t="shared" si="47"/>
        <v>#REF!</v>
      </c>
    </row>
    <row r="3032" spans="1:638" x14ac:dyDescent="0.3">
      <c r="A3032" s="197"/>
      <c r="B3032" s="193"/>
      <c r="C3032" s="20" t="s">
        <v>6957</v>
      </c>
      <c r="D3032" s="37" t="s">
        <v>6958</v>
      </c>
      <c r="E3032" s="25" t="s">
        <v>2958</v>
      </c>
      <c r="F3032" s="1" t="e">
        <f t="shared" si="47"/>
        <v>#REF!</v>
      </c>
    </row>
    <row r="3033" spans="1:638" x14ac:dyDescent="0.3">
      <c r="A3033" s="197"/>
      <c r="B3033" s="193"/>
      <c r="C3033" s="20" t="s">
        <v>6959</v>
      </c>
      <c r="D3033" s="38" t="s">
        <v>6960</v>
      </c>
      <c r="E3033" s="25" t="s">
        <v>3158</v>
      </c>
      <c r="F3033" s="1" t="e">
        <f t="shared" si="47"/>
        <v>#REF!</v>
      </c>
    </row>
    <row r="3034" spans="1:638" x14ac:dyDescent="0.3">
      <c r="A3034" s="197"/>
      <c r="B3034" s="193"/>
      <c r="C3034" s="20" t="s">
        <v>6961</v>
      </c>
      <c r="D3034" s="37" t="s">
        <v>6962</v>
      </c>
      <c r="E3034" s="25" t="s">
        <v>183</v>
      </c>
      <c r="F3034" s="1" t="e">
        <f t="shared" si="47"/>
        <v>#REF!</v>
      </c>
    </row>
    <row r="3035" spans="1:638" x14ac:dyDescent="0.3">
      <c r="A3035" s="197"/>
      <c r="B3035" s="193"/>
      <c r="C3035" s="20" t="s">
        <v>6963</v>
      </c>
      <c r="D3035" s="38" t="s">
        <v>6964</v>
      </c>
      <c r="E3035" s="25" t="s">
        <v>183</v>
      </c>
      <c r="F3035" s="1" t="e">
        <f t="shared" si="47"/>
        <v>#REF!</v>
      </c>
    </row>
    <row r="3036" spans="1:638" x14ac:dyDescent="0.3">
      <c r="A3036" s="197"/>
      <c r="B3036" s="193"/>
      <c r="C3036" s="20" t="s">
        <v>6965</v>
      </c>
      <c r="D3036" s="38" t="s">
        <v>6966</v>
      </c>
      <c r="E3036" s="25" t="s">
        <v>183</v>
      </c>
      <c r="F3036" s="1" t="e">
        <f t="shared" si="47"/>
        <v>#REF!</v>
      </c>
    </row>
    <row r="3037" spans="1:638" x14ac:dyDescent="0.3">
      <c r="A3037" s="197"/>
      <c r="B3037" s="193"/>
      <c r="C3037" s="20" t="s">
        <v>6967</v>
      </c>
      <c r="D3037" s="37" t="s">
        <v>6968</v>
      </c>
      <c r="E3037" s="25" t="s">
        <v>3158</v>
      </c>
      <c r="F3037" s="1" t="e">
        <f t="shared" si="47"/>
        <v>#REF!</v>
      </c>
    </row>
    <row r="3038" spans="1:638" x14ac:dyDescent="0.3">
      <c r="A3038" s="197"/>
      <c r="B3038" s="193"/>
      <c r="C3038" s="20" t="s">
        <v>6969</v>
      </c>
      <c r="D3038" s="37" t="s">
        <v>6970</v>
      </c>
      <c r="E3038" s="25" t="s">
        <v>3158</v>
      </c>
      <c r="F3038" s="1" t="e">
        <f t="shared" si="47"/>
        <v>#REF!</v>
      </c>
    </row>
    <row r="3039" spans="1:638" x14ac:dyDescent="0.3">
      <c r="A3039" s="197"/>
      <c r="B3039" s="193" t="s">
        <v>6971</v>
      </c>
      <c r="C3039" s="20" t="s">
        <v>6972</v>
      </c>
      <c r="D3039" s="37" t="s">
        <v>6932</v>
      </c>
      <c r="E3039" s="25" t="s">
        <v>2958</v>
      </c>
      <c r="F3039" s="1" t="e">
        <f t="shared" si="47"/>
        <v>#REF!</v>
      </c>
      <c r="XN3039" s="1">
        <v>1</v>
      </c>
    </row>
    <row r="3040" spans="1:638" x14ac:dyDescent="0.3">
      <c r="A3040" s="197"/>
      <c r="B3040" s="193"/>
      <c r="C3040" s="20" t="s">
        <v>6973</v>
      </c>
      <c r="D3040" s="37" t="s">
        <v>6934</v>
      </c>
      <c r="E3040" s="25" t="s">
        <v>2958</v>
      </c>
      <c r="F3040" s="1" t="e">
        <f t="shared" si="47"/>
        <v>#REF!</v>
      </c>
      <c r="XN3040" s="1">
        <v>2</v>
      </c>
    </row>
    <row r="3041" spans="1:638" ht="30.05" x14ac:dyDescent="0.3">
      <c r="A3041" s="197"/>
      <c r="B3041" s="193"/>
      <c r="C3041" s="20" t="s">
        <v>6974</v>
      </c>
      <c r="D3041" s="37" t="s">
        <v>6936</v>
      </c>
      <c r="E3041" s="25" t="s">
        <v>2958</v>
      </c>
      <c r="F3041" s="1" t="e">
        <f t="shared" si="47"/>
        <v>#REF!</v>
      </c>
      <c r="XN3041" s="1">
        <v>1.5</v>
      </c>
    </row>
    <row r="3042" spans="1:638" x14ac:dyDescent="0.3">
      <c r="A3042" s="197"/>
      <c r="B3042" s="193"/>
      <c r="C3042" s="20" t="s">
        <v>6975</v>
      </c>
      <c r="D3042" s="37" t="s">
        <v>6938</v>
      </c>
      <c r="E3042" s="25" t="s">
        <v>2958</v>
      </c>
      <c r="F3042" s="1" t="e">
        <f t="shared" si="47"/>
        <v>#REF!</v>
      </c>
      <c r="XN3042" s="1">
        <v>1</v>
      </c>
    </row>
    <row r="3043" spans="1:638" x14ac:dyDescent="0.3">
      <c r="A3043" s="197"/>
      <c r="B3043" s="193"/>
      <c r="C3043" s="20" t="s">
        <v>6976</v>
      </c>
      <c r="D3043" s="37" t="s">
        <v>6940</v>
      </c>
      <c r="E3043" s="25" t="s">
        <v>2958</v>
      </c>
      <c r="F3043" s="1" t="e">
        <f t="shared" si="47"/>
        <v>#REF!</v>
      </c>
      <c r="XN3043" s="1">
        <v>2</v>
      </c>
    </row>
    <row r="3044" spans="1:638" ht="30.05" x14ac:dyDescent="0.3">
      <c r="A3044" s="197"/>
      <c r="B3044" s="193"/>
      <c r="C3044" s="20" t="s">
        <v>6977</v>
      </c>
      <c r="D3044" s="37" t="s">
        <v>6942</v>
      </c>
      <c r="E3044" s="25" t="s">
        <v>2958</v>
      </c>
      <c r="F3044" s="1" t="e">
        <f t="shared" si="47"/>
        <v>#REF!</v>
      </c>
      <c r="XN3044" s="1">
        <v>1.5</v>
      </c>
    </row>
    <row r="3045" spans="1:638" x14ac:dyDescent="0.3">
      <c r="A3045" s="197"/>
      <c r="B3045" s="193"/>
      <c r="C3045" s="20" t="s">
        <v>6978</v>
      </c>
      <c r="D3045" s="37" t="s">
        <v>6979</v>
      </c>
      <c r="E3045" s="25" t="s">
        <v>2958</v>
      </c>
      <c r="F3045" s="1" t="e">
        <f t="shared" si="47"/>
        <v>#REF!</v>
      </c>
    </row>
    <row r="3046" spans="1:638" x14ac:dyDescent="0.3">
      <c r="A3046" s="197"/>
      <c r="B3046" s="193"/>
      <c r="C3046" s="20" t="s">
        <v>6980</v>
      </c>
      <c r="D3046" s="37" t="s">
        <v>6981</v>
      </c>
      <c r="E3046" s="25" t="s">
        <v>2958</v>
      </c>
      <c r="F3046" s="1" t="e">
        <f t="shared" si="47"/>
        <v>#REF!</v>
      </c>
    </row>
    <row r="3047" spans="1:638" x14ac:dyDescent="0.3">
      <c r="A3047" s="197"/>
      <c r="B3047" s="193"/>
      <c r="C3047" s="20" t="s">
        <v>6982</v>
      </c>
      <c r="D3047" s="37" t="s">
        <v>6983</v>
      </c>
      <c r="E3047" s="25" t="s">
        <v>2958</v>
      </c>
      <c r="F3047" s="1" t="e">
        <f t="shared" si="47"/>
        <v>#REF!</v>
      </c>
    </row>
    <row r="3048" spans="1:638" x14ac:dyDescent="0.3">
      <c r="A3048" s="197"/>
      <c r="B3048" s="193"/>
      <c r="C3048" s="20" t="s">
        <v>6984</v>
      </c>
      <c r="D3048" s="37" t="s">
        <v>6952</v>
      </c>
      <c r="E3048" s="25" t="s">
        <v>2958</v>
      </c>
      <c r="F3048" s="1" t="e">
        <f t="shared" si="47"/>
        <v>#REF!</v>
      </c>
    </row>
    <row r="3049" spans="1:638" x14ac:dyDescent="0.3">
      <c r="A3049" s="197"/>
      <c r="B3049" s="193"/>
      <c r="C3049" s="20" t="s">
        <v>6985</v>
      </c>
      <c r="D3049" s="37" t="s">
        <v>6954</v>
      </c>
      <c r="E3049" s="25" t="s">
        <v>2958</v>
      </c>
      <c r="F3049" s="1" t="e">
        <f t="shared" si="47"/>
        <v>#REF!</v>
      </c>
    </row>
    <row r="3050" spans="1:638" x14ac:dyDescent="0.3">
      <c r="A3050" s="197"/>
      <c r="B3050" s="193"/>
      <c r="C3050" s="20" t="s">
        <v>6986</v>
      </c>
      <c r="D3050" s="37" t="s">
        <v>6956</v>
      </c>
      <c r="E3050" s="25" t="s">
        <v>2958</v>
      </c>
      <c r="F3050" s="1" t="e">
        <f t="shared" si="47"/>
        <v>#REF!</v>
      </c>
    </row>
    <row r="3051" spans="1:638" x14ac:dyDescent="0.3">
      <c r="A3051" s="197"/>
      <c r="B3051" s="193" t="s">
        <v>6987</v>
      </c>
      <c r="C3051" s="20" t="s">
        <v>6988</v>
      </c>
      <c r="D3051" s="37" t="s">
        <v>718</v>
      </c>
      <c r="E3051" s="25" t="s">
        <v>70</v>
      </c>
      <c r="F3051" s="1" t="e">
        <f t="shared" si="47"/>
        <v>#REF!</v>
      </c>
      <c r="XM3051" s="1">
        <v>1</v>
      </c>
    </row>
    <row r="3052" spans="1:638" x14ac:dyDescent="0.3">
      <c r="A3052" s="197"/>
      <c r="B3052" s="193"/>
      <c r="C3052" s="20" t="s">
        <v>6989</v>
      </c>
      <c r="D3052" s="37" t="s">
        <v>6990</v>
      </c>
      <c r="E3052" s="25" t="s">
        <v>183</v>
      </c>
      <c r="F3052" s="1" t="e">
        <f t="shared" si="47"/>
        <v>#REF!</v>
      </c>
    </row>
    <row r="3053" spans="1:638" x14ac:dyDescent="0.3">
      <c r="A3053" s="197"/>
      <c r="B3053" s="193"/>
      <c r="C3053" s="20" t="s">
        <v>6991</v>
      </c>
      <c r="D3053" s="37" t="s">
        <v>6992</v>
      </c>
      <c r="E3053" s="25" t="s">
        <v>183</v>
      </c>
      <c r="F3053" s="1" t="e">
        <f t="shared" si="47"/>
        <v>#REF!</v>
      </c>
    </row>
    <row r="3054" spans="1:638" x14ac:dyDescent="0.3">
      <c r="A3054" s="197"/>
      <c r="B3054" s="193"/>
      <c r="C3054" s="20" t="s">
        <v>6993</v>
      </c>
      <c r="D3054" s="37" t="s">
        <v>4503</v>
      </c>
      <c r="E3054" s="25" t="s">
        <v>183</v>
      </c>
      <c r="F3054" s="1" t="e">
        <f t="shared" si="47"/>
        <v>#REF!</v>
      </c>
    </row>
    <row r="3055" spans="1:638" x14ac:dyDescent="0.3">
      <c r="A3055" s="197"/>
      <c r="B3055" s="193"/>
      <c r="C3055" s="20" t="s">
        <v>6994</v>
      </c>
      <c r="D3055" s="37" t="s">
        <v>6995</v>
      </c>
      <c r="E3055" s="25" t="s">
        <v>4386</v>
      </c>
      <c r="F3055" s="1" t="e">
        <f t="shared" si="47"/>
        <v>#REF!</v>
      </c>
    </row>
    <row r="3056" spans="1:638" x14ac:dyDescent="0.3">
      <c r="A3056" s="197"/>
      <c r="B3056" s="193"/>
      <c r="C3056" s="20" t="s">
        <v>6996</v>
      </c>
      <c r="D3056" s="37" t="s">
        <v>6997</v>
      </c>
      <c r="E3056" s="25" t="s">
        <v>183</v>
      </c>
      <c r="F3056" s="1" t="e">
        <f t="shared" si="47"/>
        <v>#REF!</v>
      </c>
    </row>
    <row r="3057" spans="1:640" x14ac:dyDescent="0.3">
      <c r="A3057" s="197"/>
      <c r="B3057" s="193"/>
      <c r="C3057" s="20" t="s">
        <v>6998</v>
      </c>
      <c r="D3057" s="37" t="s">
        <v>772</v>
      </c>
      <c r="E3057" s="25" t="s">
        <v>3158</v>
      </c>
      <c r="F3057" s="1" t="e">
        <f t="shared" si="47"/>
        <v>#REF!</v>
      </c>
    </row>
    <row r="3058" spans="1:640" x14ac:dyDescent="0.3">
      <c r="A3058" s="197"/>
      <c r="B3058" s="193" t="s">
        <v>6999</v>
      </c>
      <c r="C3058" s="20" t="s">
        <v>7000</v>
      </c>
      <c r="D3058" s="37" t="s">
        <v>718</v>
      </c>
      <c r="E3058" s="25" t="s">
        <v>70</v>
      </c>
      <c r="F3058" s="1" t="e">
        <f t="shared" si="47"/>
        <v>#REF!</v>
      </c>
      <c r="XM3058" s="1">
        <v>1</v>
      </c>
    </row>
    <row r="3059" spans="1:640" x14ac:dyDescent="0.3">
      <c r="A3059" s="197"/>
      <c r="B3059" s="193"/>
      <c r="C3059" s="20" t="s">
        <v>7001</v>
      </c>
      <c r="D3059" s="37" t="s">
        <v>6990</v>
      </c>
      <c r="E3059" s="25" t="s">
        <v>183</v>
      </c>
      <c r="F3059" s="1" t="e">
        <f t="shared" si="47"/>
        <v>#REF!</v>
      </c>
    </row>
    <row r="3060" spans="1:640" x14ac:dyDescent="0.3">
      <c r="A3060" s="197"/>
      <c r="B3060" s="193"/>
      <c r="C3060" s="20" t="s">
        <v>7002</v>
      </c>
      <c r="D3060" s="37" t="s">
        <v>6992</v>
      </c>
      <c r="E3060" s="25" t="s">
        <v>183</v>
      </c>
      <c r="F3060" s="1" t="e">
        <f t="shared" si="47"/>
        <v>#REF!</v>
      </c>
    </row>
    <row r="3061" spans="1:640" x14ac:dyDescent="0.3">
      <c r="A3061" s="197"/>
      <c r="B3061" s="193"/>
      <c r="C3061" s="20" t="s">
        <v>7003</v>
      </c>
      <c r="D3061" s="37" t="s">
        <v>4503</v>
      </c>
      <c r="E3061" s="25" t="s">
        <v>183</v>
      </c>
      <c r="F3061" s="1" t="e">
        <f t="shared" si="47"/>
        <v>#REF!</v>
      </c>
    </row>
    <row r="3062" spans="1:640" x14ac:dyDescent="0.3">
      <c r="A3062" s="197"/>
      <c r="B3062" s="193"/>
      <c r="C3062" s="20" t="s">
        <v>7004</v>
      </c>
      <c r="D3062" s="37" t="s">
        <v>7005</v>
      </c>
      <c r="E3062" s="25" t="s">
        <v>4386</v>
      </c>
      <c r="F3062" s="1" t="e">
        <f t="shared" si="47"/>
        <v>#REF!</v>
      </c>
    </row>
    <row r="3063" spans="1:640" x14ac:dyDescent="0.3">
      <c r="A3063" s="197"/>
      <c r="B3063" s="193"/>
      <c r="C3063" s="20" t="s">
        <v>7006</v>
      </c>
      <c r="D3063" s="37" t="s">
        <v>772</v>
      </c>
      <c r="E3063" s="25" t="s">
        <v>3158</v>
      </c>
      <c r="F3063" s="1" t="e">
        <f t="shared" si="47"/>
        <v>#REF!</v>
      </c>
    </row>
    <row r="3064" spans="1:640" x14ac:dyDescent="0.3">
      <c r="A3064" s="197"/>
      <c r="B3064" s="193"/>
      <c r="C3064" s="20" t="s">
        <v>7007</v>
      </c>
      <c r="D3064" s="37" t="s">
        <v>772</v>
      </c>
      <c r="E3064" s="25" t="s">
        <v>3158</v>
      </c>
      <c r="F3064" s="1" t="e">
        <f t="shared" si="47"/>
        <v>#REF!</v>
      </c>
    </row>
    <row r="3065" spans="1:640" x14ac:dyDescent="0.3">
      <c r="A3065" s="197"/>
      <c r="B3065" s="193" t="s">
        <v>7008</v>
      </c>
      <c r="C3065" s="20" t="s">
        <v>7009</v>
      </c>
      <c r="D3065" s="37" t="s">
        <v>7010</v>
      </c>
      <c r="E3065" s="50" t="s">
        <v>3158</v>
      </c>
      <c r="F3065" s="1" t="e">
        <f t="shared" si="47"/>
        <v>#REF!</v>
      </c>
      <c r="XP3065" s="1">
        <v>1</v>
      </c>
    </row>
    <row r="3066" spans="1:640" x14ac:dyDescent="0.3">
      <c r="A3066" s="197"/>
      <c r="B3066" s="193"/>
      <c r="C3066" s="20" t="s">
        <v>7011</v>
      </c>
      <c r="D3066" s="37" t="s">
        <v>7012</v>
      </c>
      <c r="E3066" s="50" t="s">
        <v>3158</v>
      </c>
      <c r="F3066" s="1" t="e">
        <f t="shared" si="47"/>
        <v>#REF!</v>
      </c>
      <c r="XP3066" s="1">
        <v>1</v>
      </c>
    </row>
    <row r="3067" spans="1:640" x14ac:dyDescent="0.3">
      <c r="A3067" s="197"/>
      <c r="B3067" s="193"/>
      <c r="C3067" s="20" t="s">
        <v>7013</v>
      </c>
      <c r="D3067" s="37" t="s">
        <v>7014</v>
      </c>
      <c r="E3067" s="50" t="s">
        <v>3158</v>
      </c>
      <c r="F3067" s="1" t="e">
        <f t="shared" si="47"/>
        <v>#REF!</v>
      </c>
      <c r="XP3067" s="1">
        <v>1</v>
      </c>
    </row>
    <row r="3068" spans="1:640" x14ac:dyDescent="0.3">
      <c r="A3068" s="197"/>
      <c r="B3068" s="193"/>
      <c r="C3068" s="20" t="s">
        <v>7015</v>
      </c>
      <c r="D3068" s="37" t="s">
        <v>7016</v>
      </c>
      <c r="E3068" s="50" t="s">
        <v>3158</v>
      </c>
      <c r="F3068" s="1" t="e">
        <f t="shared" si="47"/>
        <v>#REF!</v>
      </c>
      <c r="XP3068" s="1">
        <v>1</v>
      </c>
    </row>
    <row r="3069" spans="1:640" x14ac:dyDescent="0.3">
      <c r="A3069" s="197"/>
      <c r="B3069" s="193"/>
      <c r="C3069" s="20" t="s">
        <v>7017</v>
      </c>
      <c r="D3069" s="37" t="s">
        <v>7018</v>
      </c>
      <c r="E3069" s="50" t="s">
        <v>3158</v>
      </c>
      <c r="F3069" s="1" t="e">
        <f t="shared" si="47"/>
        <v>#REF!</v>
      </c>
      <c r="XP3069" s="1">
        <v>1</v>
      </c>
    </row>
    <row r="3070" spans="1:640" x14ac:dyDescent="0.3">
      <c r="A3070" s="197"/>
      <c r="B3070" s="193"/>
      <c r="C3070" s="20" t="s">
        <v>7019</v>
      </c>
      <c r="D3070" s="37" t="s">
        <v>7020</v>
      </c>
      <c r="E3070" s="50" t="s">
        <v>3158</v>
      </c>
      <c r="F3070" s="1" t="e">
        <f t="shared" si="47"/>
        <v>#REF!</v>
      </c>
      <c r="XP3070" s="1">
        <v>1</v>
      </c>
    </row>
    <row r="3071" spans="1:640" x14ac:dyDescent="0.3">
      <c r="A3071" s="197"/>
      <c r="B3071" s="193"/>
      <c r="C3071" s="20" t="s">
        <v>7021</v>
      </c>
      <c r="D3071" s="37" t="s">
        <v>7022</v>
      </c>
      <c r="E3071" s="50" t="s">
        <v>3158</v>
      </c>
      <c r="F3071" s="1" t="e">
        <f t="shared" si="47"/>
        <v>#REF!</v>
      </c>
      <c r="XP3071" s="1">
        <v>1</v>
      </c>
    </row>
    <row r="3072" spans="1:640" x14ac:dyDescent="0.3">
      <c r="A3072" s="197"/>
      <c r="B3072" s="193"/>
      <c r="C3072" s="20" t="s">
        <v>7023</v>
      </c>
      <c r="D3072" s="37" t="s">
        <v>7024</v>
      </c>
      <c r="E3072" s="50" t="s">
        <v>3158</v>
      </c>
      <c r="F3072" s="1" t="e">
        <f t="shared" si="47"/>
        <v>#REF!</v>
      </c>
      <c r="XP3072" s="1">
        <v>1</v>
      </c>
    </row>
    <row r="3073" spans="1:640" x14ac:dyDescent="0.3">
      <c r="A3073" s="197"/>
      <c r="B3073" s="193"/>
      <c r="C3073" s="20" t="s">
        <v>7025</v>
      </c>
      <c r="D3073" s="37" t="s">
        <v>7026</v>
      </c>
      <c r="E3073" s="50" t="s">
        <v>3158</v>
      </c>
      <c r="F3073" s="1" t="e">
        <f t="shared" si="47"/>
        <v>#REF!</v>
      </c>
      <c r="XP3073" s="1">
        <v>1</v>
      </c>
    </row>
    <row r="3074" spans="1:640" x14ac:dyDescent="0.3">
      <c r="A3074" s="197"/>
      <c r="B3074" s="193"/>
      <c r="C3074" s="20" t="s">
        <v>7027</v>
      </c>
      <c r="D3074" s="37" t="s">
        <v>7028</v>
      </c>
      <c r="E3074" s="50" t="s">
        <v>3158</v>
      </c>
      <c r="F3074" s="1" t="e">
        <f t="shared" si="47"/>
        <v>#REF!</v>
      </c>
      <c r="XP3074" s="1">
        <v>1</v>
      </c>
    </row>
    <row r="3075" spans="1:640" x14ac:dyDescent="0.3">
      <c r="A3075" s="197"/>
      <c r="B3075" s="193"/>
      <c r="C3075" s="20" t="s">
        <v>7029</v>
      </c>
      <c r="D3075" s="37" t="s">
        <v>7030</v>
      </c>
      <c r="E3075" s="50" t="s">
        <v>3158</v>
      </c>
      <c r="F3075" s="1" t="e">
        <f t="shared" si="47"/>
        <v>#REF!</v>
      </c>
      <c r="XP3075" s="1">
        <v>1</v>
      </c>
    </row>
    <row r="3076" spans="1:640" x14ac:dyDescent="0.3">
      <c r="A3076" s="197"/>
      <c r="B3076" s="193"/>
      <c r="C3076" s="20" t="s">
        <v>7031</v>
      </c>
      <c r="D3076" s="37" t="s">
        <v>7032</v>
      </c>
      <c r="E3076" s="50" t="s">
        <v>3158</v>
      </c>
      <c r="F3076" s="1" t="e">
        <f t="shared" si="47"/>
        <v>#REF!</v>
      </c>
      <c r="XP3076" s="1">
        <v>1</v>
      </c>
    </row>
    <row r="3077" spans="1:640" x14ac:dyDescent="0.3">
      <c r="A3077" s="197"/>
      <c r="B3077" s="193"/>
      <c r="C3077" s="20" t="s">
        <v>7033</v>
      </c>
      <c r="D3077" s="37" t="s">
        <v>7034</v>
      </c>
      <c r="E3077" s="50" t="s">
        <v>3158</v>
      </c>
      <c r="F3077" s="1" t="e">
        <f t="shared" ref="F3077:F3095" si="48">SUMPRODUCT(G$4:ZY$4, G3077:ZY3077)</f>
        <v>#REF!</v>
      </c>
      <c r="XP3077" s="1">
        <v>1</v>
      </c>
    </row>
    <row r="3078" spans="1:640" x14ac:dyDescent="0.3">
      <c r="A3078" s="197"/>
      <c r="B3078" s="193"/>
      <c r="C3078" s="20" t="s">
        <v>7035</v>
      </c>
      <c r="D3078" s="37" t="s">
        <v>7036</v>
      </c>
      <c r="E3078" s="50" t="s">
        <v>3158</v>
      </c>
      <c r="F3078" s="1" t="e">
        <f t="shared" si="48"/>
        <v>#REF!</v>
      </c>
      <c r="XP3078" s="1">
        <v>1</v>
      </c>
    </row>
    <row r="3079" spans="1:640" x14ac:dyDescent="0.3">
      <c r="A3079" s="197"/>
      <c r="B3079" s="193"/>
      <c r="C3079" s="20" t="s">
        <v>7037</v>
      </c>
      <c r="D3079" s="37" t="s">
        <v>7038</v>
      </c>
      <c r="E3079" s="50" t="s">
        <v>3158</v>
      </c>
      <c r="F3079" s="1" t="e">
        <f t="shared" si="48"/>
        <v>#REF!</v>
      </c>
      <c r="XP3079" s="1">
        <v>1</v>
      </c>
    </row>
    <row r="3080" spans="1:640" x14ac:dyDescent="0.3">
      <c r="A3080" s="197"/>
      <c r="B3080" s="193"/>
      <c r="C3080" s="20" t="s">
        <v>7039</v>
      </c>
      <c r="D3080" s="37" t="s">
        <v>7040</v>
      </c>
      <c r="E3080" s="50" t="s">
        <v>3158</v>
      </c>
      <c r="F3080" s="1" t="e">
        <f t="shared" si="48"/>
        <v>#REF!</v>
      </c>
      <c r="XP3080" s="1">
        <v>1</v>
      </c>
    </row>
    <row r="3081" spans="1:640" x14ac:dyDescent="0.3">
      <c r="A3081" s="197"/>
      <c r="B3081" s="193"/>
      <c r="C3081" s="20" t="s">
        <v>7041</v>
      </c>
      <c r="D3081" s="37" t="s">
        <v>7042</v>
      </c>
      <c r="E3081" s="50" t="s">
        <v>3158</v>
      </c>
      <c r="F3081" s="1" t="e">
        <f t="shared" si="48"/>
        <v>#REF!</v>
      </c>
      <c r="XP3081" s="1">
        <v>1</v>
      </c>
    </row>
    <row r="3082" spans="1:640" x14ac:dyDescent="0.3">
      <c r="A3082" s="197"/>
      <c r="B3082" s="193"/>
      <c r="C3082" s="20" t="s">
        <v>7043</v>
      </c>
      <c r="D3082" s="37" t="s">
        <v>7044</v>
      </c>
      <c r="E3082" s="50" t="s">
        <v>3158</v>
      </c>
      <c r="F3082" s="1" t="e">
        <f t="shared" si="48"/>
        <v>#REF!</v>
      </c>
      <c r="XP3082" s="1">
        <v>1</v>
      </c>
    </row>
    <row r="3083" spans="1:640" x14ac:dyDescent="0.3">
      <c r="A3083" s="197"/>
      <c r="B3083" s="193"/>
      <c r="C3083" s="20" t="s">
        <v>7045</v>
      </c>
      <c r="D3083" s="37" t="s">
        <v>7046</v>
      </c>
      <c r="E3083" s="50" t="s">
        <v>3158</v>
      </c>
      <c r="F3083" s="1" t="e">
        <f t="shared" si="48"/>
        <v>#REF!</v>
      </c>
      <c r="XP3083" s="1">
        <v>1</v>
      </c>
    </row>
    <row r="3084" spans="1:640" x14ac:dyDescent="0.3">
      <c r="A3084" s="197"/>
      <c r="B3084" s="193"/>
      <c r="C3084" s="20" t="s">
        <v>7047</v>
      </c>
      <c r="D3084" s="37" t="s">
        <v>7048</v>
      </c>
      <c r="E3084" s="50" t="s">
        <v>3158</v>
      </c>
      <c r="F3084" s="1" t="e">
        <f t="shared" si="48"/>
        <v>#REF!</v>
      </c>
      <c r="XP3084" s="1">
        <v>1</v>
      </c>
    </row>
    <row r="3085" spans="1:640" x14ac:dyDescent="0.3">
      <c r="A3085" s="197"/>
      <c r="B3085" s="193"/>
      <c r="C3085" s="20" t="s">
        <v>7049</v>
      </c>
      <c r="D3085" s="37" t="s">
        <v>7050</v>
      </c>
      <c r="E3085" s="50" t="s">
        <v>3158</v>
      </c>
      <c r="F3085" s="1" t="e">
        <f t="shared" si="48"/>
        <v>#REF!</v>
      </c>
      <c r="XP3085" s="1">
        <v>1</v>
      </c>
    </row>
    <row r="3086" spans="1:640" x14ac:dyDescent="0.3">
      <c r="A3086" s="197"/>
      <c r="B3086" s="193"/>
      <c r="C3086" s="20" t="s">
        <v>7051</v>
      </c>
      <c r="D3086" s="37" t="s">
        <v>7052</v>
      </c>
      <c r="E3086" s="50" t="s">
        <v>3158</v>
      </c>
      <c r="F3086" s="1" t="e">
        <f t="shared" si="48"/>
        <v>#REF!</v>
      </c>
      <c r="XP3086" s="1">
        <v>1</v>
      </c>
    </row>
    <row r="3087" spans="1:640" x14ac:dyDescent="0.3">
      <c r="A3087" s="197"/>
      <c r="B3087" s="193"/>
      <c r="C3087" s="20" t="s">
        <v>7053</v>
      </c>
      <c r="D3087" s="37" t="s">
        <v>7054</v>
      </c>
      <c r="E3087" s="50" t="s">
        <v>3158</v>
      </c>
      <c r="F3087" s="1" t="e">
        <f t="shared" si="48"/>
        <v>#REF!</v>
      </c>
      <c r="XP3087" s="1">
        <v>1</v>
      </c>
    </row>
    <row r="3088" spans="1:640" x14ac:dyDescent="0.3">
      <c r="A3088" s="197"/>
      <c r="B3088" s="193"/>
      <c r="C3088" s="20" t="s">
        <v>7055</v>
      </c>
      <c r="D3088" s="37" t="s">
        <v>7056</v>
      </c>
      <c r="E3088" s="50" t="s">
        <v>3158</v>
      </c>
      <c r="F3088" s="1" t="e">
        <f t="shared" si="48"/>
        <v>#REF!</v>
      </c>
      <c r="XP3088" s="1">
        <v>1</v>
      </c>
    </row>
    <row r="3089" spans="1:640" x14ac:dyDescent="0.3">
      <c r="A3089" s="197"/>
      <c r="B3089" s="193"/>
      <c r="C3089" s="20" t="s">
        <v>7057</v>
      </c>
      <c r="D3089" s="37" t="s">
        <v>7058</v>
      </c>
      <c r="E3089" s="50" t="s">
        <v>3158</v>
      </c>
      <c r="F3089" s="1" t="e">
        <f t="shared" si="48"/>
        <v>#REF!</v>
      </c>
      <c r="XP3089" s="1">
        <v>1</v>
      </c>
    </row>
    <row r="3090" spans="1:640" x14ac:dyDescent="0.3">
      <c r="A3090" s="197"/>
      <c r="B3090" s="193"/>
      <c r="C3090" s="20" t="s">
        <v>7059</v>
      </c>
      <c r="D3090" s="37" t="s">
        <v>7060</v>
      </c>
      <c r="E3090" s="50" t="s">
        <v>3158</v>
      </c>
      <c r="F3090" s="1" t="e">
        <f t="shared" si="48"/>
        <v>#REF!</v>
      </c>
      <c r="XP3090" s="1">
        <v>1</v>
      </c>
    </row>
    <row r="3091" spans="1:640" x14ac:dyDescent="0.3">
      <c r="A3091" s="197"/>
      <c r="B3091" s="193"/>
      <c r="C3091" s="20" t="s">
        <v>7061</v>
      </c>
      <c r="D3091" s="37" t="s">
        <v>7062</v>
      </c>
      <c r="E3091" s="50" t="s">
        <v>3158</v>
      </c>
      <c r="F3091" s="1" t="e">
        <f t="shared" si="48"/>
        <v>#REF!</v>
      </c>
      <c r="XP3091" s="1">
        <v>1</v>
      </c>
    </row>
    <row r="3092" spans="1:640" x14ac:dyDescent="0.3">
      <c r="A3092" s="197"/>
      <c r="B3092" s="193"/>
      <c r="C3092" s="20" t="s">
        <v>7063</v>
      </c>
      <c r="D3092" s="37" t="s">
        <v>7064</v>
      </c>
      <c r="E3092" s="50" t="s">
        <v>3158</v>
      </c>
      <c r="F3092" s="1" t="e">
        <f t="shared" si="48"/>
        <v>#REF!</v>
      </c>
      <c r="XP3092" s="1">
        <v>1</v>
      </c>
    </row>
    <row r="3093" spans="1:640" x14ac:dyDescent="0.3">
      <c r="A3093" s="197"/>
      <c r="B3093" s="193"/>
      <c r="C3093" s="20" t="s">
        <v>7065</v>
      </c>
      <c r="D3093" s="37" t="s">
        <v>7066</v>
      </c>
      <c r="E3093" s="50" t="s">
        <v>3158</v>
      </c>
      <c r="F3093" s="1" t="e">
        <f t="shared" si="48"/>
        <v>#REF!</v>
      </c>
      <c r="XP3093" s="1">
        <v>1</v>
      </c>
    </row>
    <row r="3094" spans="1:640" x14ac:dyDescent="0.3">
      <c r="A3094" s="197"/>
      <c r="B3094" s="193"/>
      <c r="C3094" s="20" t="s">
        <v>7067</v>
      </c>
      <c r="D3094" s="37" t="s">
        <v>7068</v>
      </c>
      <c r="E3094" s="50" t="s">
        <v>3158</v>
      </c>
      <c r="F3094" s="1" t="e">
        <f t="shared" si="48"/>
        <v>#REF!</v>
      </c>
      <c r="XP3094" s="1">
        <v>1</v>
      </c>
    </row>
    <row r="3095" spans="1:640" ht="30.05" x14ac:dyDescent="0.3">
      <c r="A3095" s="194"/>
      <c r="B3095" s="203"/>
      <c r="C3095" s="20" t="s">
        <v>7069</v>
      </c>
      <c r="D3095" s="37" t="s">
        <v>7070</v>
      </c>
      <c r="E3095" s="50" t="s">
        <v>3158</v>
      </c>
      <c r="F3095" s="1" t="e">
        <f t="shared" si="48"/>
        <v>#REF!</v>
      </c>
      <c r="XP3095" s="1">
        <v>1</v>
      </c>
    </row>
    <row r="3096" spans="1:640" x14ac:dyDescent="0.3">
      <c r="QN3096" s="1">
        <v>6</v>
      </c>
    </row>
  </sheetData>
  <autoFilter ref="A4:XM3096" xr:uid="{60D0E6D2-6301-4A83-BD36-6E961B15F985}"/>
  <mergeCells count="268">
    <mergeCell ref="B1301:B1307"/>
    <mergeCell ref="B1610:B1619"/>
    <mergeCell ref="B1330:B1331"/>
    <mergeCell ref="B1127:B1149"/>
    <mergeCell ref="B1120:B1126"/>
    <mergeCell ref="B1113:B1119"/>
    <mergeCell ref="B1208:B1213"/>
    <mergeCell ref="B1214:B1219"/>
    <mergeCell ref="B1220:B1225"/>
    <mergeCell ref="B1288:B1290"/>
    <mergeCell ref="B1291:B1296"/>
    <mergeCell ref="B1297:B1300"/>
    <mergeCell ref="B1344:B1354"/>
    <mergeCell ref="B1355:B1357"/>
    <mergeCell ref="B1358:B1362"/>
    <mergeCell ref="B1363:B1367"/>
    <mergeCell ref="B1368:B1370"/>
    <mergeCell ref="B1325:B1329"/>
    <mergeCell ref="B1318:B1323"/>
    <mergeCell ref="B1312:B1317"/>
    <mergeCell ref="B1483:B1528"/>
    <mergeCell ref="B1529:B1558"/>
    <mergeCell ref="B1559:B1560"/>
    <mergeCell ref="B1561:B1562"/>
    <mergeCell ref="B3013:B3018"/>
    <mergeCell ref="B3019:B3038"/>
    <mergeCell ref="B3039:B3050"/>
    <mergeCell ref="B3051:B3057"/>
    <mergeCell ref="B3058:B3064"/>
    <mergeCell ref="B3065:B3095"/>
    <mergeCell ref="B2648:B2660"/>
    <mergeCell ref="A2588:A2660"/>
    <mergeCell ref="A2662:A2671"/>
    <mergeCell ref="B2661:B2664"/>
    <mergeCell ref="A2673:A2703"/>
    <mergeCell ref="A2704:A2760"/>
    <mergeCell ref="A2762:A2802"/>
    <mergeCell ref="A2803:A2973"/>
    <mergeCell ref="A2974:A3012"/>
    <mergeCell ref="A3013:A3095"/>
    <mergeCell ref="B2763:B2774"/>
    <mergeCell ref="B2775:B2795"/>
    <mergeCell ref="B2796:B2802"/>
    <mergeCell ref="B2803:B2920"/>
    <mergeCell ref="B2921:B2973"/>
    <mergeCell ref="B2974:B2990"/>
    <mergeCell ref="B2991:B2994"/>
    <mergeCell ref="B2995:B2996"/>
    <mergeCell ref="B2997:B3012"/>
    <mergeCell ref="B2688:B2690"/>
    <mergeCell ref="B2691:B2694"/>
    <mergeCell ref="B2696:B2702"/>
    <mergeCell ref="B2704:B2716"/>
    <mergeCell ref="B2717:B2718"/>
    <mergeCell ref="B2719:B2722"/>
    <mergeCell ref="B2723:B2728"/>
    <mergeCell ref="B2729:B2760"/>
    <mergeCell ref="B2761:B2762"/>
    <mergeCell ref="A1484:A1609"/>
    <mergeCell ref="B2665:B2668"/>
    <mergeCell ref="B2669:B2671"/>
    <mergeCell ref="B2672:B2677"/>
    <mergeCell ref="B2682:B2683"/>
    <mergeCell ref="B2685:B2687"/>
    <mergeCell ref="B706:B728"/>
    <mergeCell ref="B948:B972"/>
    <mergeCell ref="B973:B997"/>
    <mergeCell ref="B998:B1020"/>
    <mergeCell ref="B1021:B1043"/>
    <mergeCell ref="B1044:B1068"/>
    <mergeCell ref="A707:A1068"/>
    <mergeCell ref="B898:B922"/>
    <mergeCell ref="B923:B947"/>
    <mergeCell ref="A1069:A1189"/>
    <mergeCell ref="B1069:B1075"/>
    <mergeCell ref="B1076:B1082"/>
    <mergeCell ref="B1083:B1089"/>
    <mergeCell ref="B1090:B1112"/>
    <mergeCell ref="B1168:B1189"/>
    <mergeCell ref="B1162:B1167"/>
    <mergeCell ref="B1156:B1161"/>
    <mergeCell ref="B1150:B1155"/>
    <mergeCell ref="B389:B407"/>
    <mergeCell ref="B408:B416"/>
    <mergeCell ref="B417:B425"/>
    <mergeCell ref="B426:B434"/>
    <mergeCell ref="B668:B686"/>
    <mergeCell ref="B687:B705"/>
    <mergeCell ref="B615:B619"/>
    <mergeCell ref="B630:B648"/>
    <mergeCell ref="B620:B624"/>
    <mergeCell ref="B649:B667"/>
    <mergeCell ref="B625:B629"/>
    <mergeCell ref="B435:B449"/>
    <mergeCell ref="B585:B599"/>
    <mergeCell ref="B600:B614"/>
    <mergeCell ref="B450:B464"/>
    <mergeCell ref="B465:B479"/>
    <mergeCell ref="B510:B524"/>
    <mergeCell ref="B495:B509"/>
    <mergeCell ref="B480:B494"/>
    <mergeCell ref="B525:B539"/>
    <mergeCell ref="B540:B554"/>
    <mergeCell ref="B555:B569"/>
    <mergeCell ref="B570:B584"/>
    <mergeCell ref="B5:B20"/>
    <mergeCell ref="B21:B36"/>
    <mergeCell ref="B37:B52"/>
    <mergeCell ref="A156:A163"/>
    <mergeCell ref="A164:A171"/>
    <mergeCell ref="A113:A115"/>
    <mergeCell ref="A148:A155"/>
    <mergeCell ref="A5:A52"/>
    <mergeCell ref="A116:A123"/>
    <mergeCell ref="A124:A131"/>
    <mergeCell ref="A132:A139"/>
    <mergeCell ref="A140:A147"/>
    <mergeCell ref="A104:A109"/>
    <mergeCell ref="A110:A112"/>
    <mergeCell ref="B53:B69"/>
    <mergeCell ref="A53:A103"/>
    <mergeCell ref="B140:B147"/>
    <mergeCell ref="B148:B155"/>
    <mergeCell ref="B156:B163"/>
    <mergeCell ref="B70:B86"/>
    <mergeCell ref="B87:B103"/>
    <mergeCell ref="A436:A524"/>
    <mergeCell ref="A526:A614"/>
    <mergeCell ref="B218:B236"/>
    <mergeCell ref="B110:B112"/>
    <mergeCell ref="B113:B115"/>
    <mergeCell ref="B199:B217"/>
    <mergeCell ref="B180:B198"/>
    <mergeCell ref="B164:B171"/>
    <mergeCell ref="B172:B179"/>
    <mergeCell ref="B116:B123"/>
    <mergeCell ref="B124:B131"/>
    <mergeCell ref="B132:B139"/>
    <mergeCell ref="B256:B274"/>
    <mergeCell ref="B275:B293"/>
    <mergeCell ref="B294:B312"/>
    <mergeCell ref="B313:B331"/>
    <mergeCell ref="B332:B350"/>
    <mergeCell ref="A172:A179"/>
    <mergeCell ref="A180:A293"/>
    <mergeCell ref="A294:A407"/>
    <mergeCell ref="A408:A434"/>
    <mergeCell ref="B237:B255"/>
    <mergeCell ref="B351:B369"/>
    <mergeCell ref="B370:B388"/>
    <mergeCell ref="A615:A629"/>
    <mergeCell ref="A630:A705"/>
    <mergeCell ref="B729:B753"/>
    <mergeCell ref="B754:B778"/>
    <mergeCell ref="B779:B803"/>
    <mergeCell ref="B804:B828"/>
    <mergeCell ref="B829:B851"/>
    <mergeCell ref="B852:B874"/>
    <mergeCell ref="B875:B897"/>
    <mergeCell ref="A1226:A1237"/>
    <mergeCell ref="B1236:B1237"/>
    <mergeCell ref="B1234:B1235"/>
    <mergeCell ref="B1232:B1233"/>
    <mergeCell ref="B1226:B1227"/>
    <mergeCell ref="B1228:B1229"/>
    <mergeCell ref="B1230:B1231"/>
    <mergeCell ref="B1190:B1195"/>
    <mergeCell ref="B1196:B1201"/>
    <mergeCell ref="B1202:B1207"/>
    <mergeCell ref="A1191:A1225"/>
    <mergeCell ref="A1238:A1246"/>
    <mergeCell ref="B1238:B1240"/>
    <mergeCell ref="B1241:B1243"/>
    <mergeCell ref="B1244:B1246"/>
    <mergeCell ref="B1467:B1482"/>
    <mergeCell ref="B1461:B1463"/>
    <mergeCell ref="B1453:B1460"/>
    <mergeCell ref="A1453:A1460"/>
    <mergeCell ref="A1440:A1452"/>
    <mergeCell ref="B1440:B1452"/>
    <mergeCell ref="A1432:A1439"/>
    <mergeCell ref="B1388:B1431"/>
    <mergeCell ref="A1332:A1431"/>
    <mergeCell ref="B1332:B1343"/>
    <mergeCell ref="A1248:A1331"/>
    <mergeCell ref="A1462:A1482"/>
    <mergeCell ref="B1371:B1372"/>
    <mergeCell ref="B1373:B1376"/>
    <mergeCell ref="B1377:B1383"/>
    <mergeCell ref="B1384:B1387"/>
    <mergeCell ref="B1308:B1311"/>
    <mergeCell ref="B1247:B1249"/>
    <mergeCell ref="B1250:B1268"/>
    <mergeCell ref="B1269:B1287"/>
    <mergeCell ref="B1563:B1566"/>
    <mergeCell ref="B1567:B1594"/>
    <mergeCell ref="B1595:B1604"/>
    <mergeCell ref="B1605:B1609"/>
    <mergeCell ref="B1620:B1629"/>
    <mergeCell ref="B1630:B1639"/>
    <mergeCell ref="B1640:B1649"/>
    <mergeCell ref="B1650:B1666"/>
    <mergeCell ref="B1667:B1683"/>
    <mergeCell ref="B1684:B1705"/>
    <mergeCell ref="B1706:B1714"/>
    <mergeCell ref="B1715:B1734"/>
    <mergeCell ref="B1735:B1756"/>
    <mergeCell ref="B1989:B2002"/>
    <mergeCell ref="B2003:B2006"/>
    <mergeCell ref="B1924:B1928"/>
    <mergeCell ref="B2007:B2012"/>
    <mergeCell ref="B2013:B2016"/>
    <mergeCell ref="B1757:B1768"/>
    <mergeCell ref="B1769:B1800"/>
    <mergeCell ref="B1801:B1806"/>
    <mergeCell ref="B1807:B1848"/>
    <mergeCell ref="B1849:B1865"/>
    <mergeCell ref="B1866:B1921"/>
    <mergeCell ref="B1930:B1932"/>
    <mergeCell ref="B1934:B1953"/>
    <mergeCell ref="B2403:B2412"/>
    <mergeCell ref="B2413:B2479"/>
    <mergeCell ref="B2212:B2248"/>
    <mergeCell ref="A1610:A1714"/>
    <mergeCell ref="A1715:A1865"/>
    <mergeCell ref="A1867:A1953"/>
    <mergeCell ref="A1954:A1979"/>
    <mergeCell ref="A1981:A2018"/>
    <mergeCell ref="A2020:A2190"/>
    <mergeCell ref="A2191:A2257"/>
    <mergeCell ref="B2249:B2257"/>
    <mergeCell ref="B2019:B2078"/>
    <mergeCell ref="B2079:B2089"/>
    <mergeCell ref="B2090:B2155"/>
    <mergeCell ref="B2156:B2158"/>
    <mergeCell ref="B2159:B2184"/>
    <mergeCell ref="B2185:B2190"/>
    <mergeCell ref="B2191:B2203"/>
    <mergeCell ref="B2204:B2211"/>
    <mergeCell ref="B1954:B1966"/>
    <mergeCell ref="B1967:B1979"/>
    <mergeCell ref="B1980:B1981"/>
    <mergeCell ref="B1982:B1985"/>
    <mergeCell ref="B1986:B1988"/>
    <mergeCell ref="B2600:B2617"/>
    <mergeCell ref="B2588:B2590"/>
    <mergeCell ref="B2618:B2641"/>
    <mergeCell ref="B2643:B2647"/>
    <mergeCell ref="A2258:A2278"/>
    <mergeCell ref="A2279:A2310"/>
    <mergeCell ref="A2311:A2342"/>
    <mergeCell ref="A2344:A2507"/>
    <mergeCell ref="A2508:A2587"/>
    <mergeCell ref="B2480:B2482"/>
    <mergeCell ref="B2483:B2507"/>
    <mergeCell ref="B2508:B2520"/>
    <mergeCell ref="B2521:B2557"/>
    <mergeCell ref="B2558:B2565"/>
    <mergeCell ref="B2566:B2587"/>
    <mergeCell ref="B2591:B2593"/>
    <mergeCell ref="B2594:B2599"/>
    <mergeCell ref="B2258:B2261"/>
    <mergeCell ref="B2263:B2278"/>
    <mergeCell ref="B2279:B2292"/>
    <mergeCell ref="B2293:B2309"/>
    <mergeCell ref="B2311:B2323"/>
    <mergeCell ref="B2324:B2342"/>
    <mergeCell ref="B2343:B2402"/>
  </mergeCells>
  <phoneticPr fontId="7" type="noConversion"/>
  <conditionalFormatting sqref="F1:F2 F5:F1048576">
    <cfRule type="cellIs" dxfId="37" priority="20" operator="greaterThan">
      <formula>0</formula>
    </cfRule>
  </conditionalFormatting>
  <conditionalFormatting sqref="F5:F3095">
    <cfRule type="cellIs" dxfId="36" priority="19" operator="lessThan">
      <formula>0.000000000001</formula>
    </cfRule>
  </conditionalFormatting>
  <conditionalFormatting sqref="D53">
    <cfRule type="expression" dxfId="35" priority="12">
      <formula>+$E53="L2"</formula>
    </cfRule>
    <cfRule type="expression" dxfId="34" priority="13">
      <formula>+$E53="L3"</formula>
    </cfRule>
    <cfRule type="expression" dxfId="33" priority="14">
      <formula>+$E53="L4"</formula>
    </cfRule>
    <cfRule type="expression" dxfId="32" priority="15">
      <formula>+$E53="L5"</formula>
    </cfRule>
    <cfRule type="expression" dxfId="31" priority="16">
      <formula>+$E53="L6"</formula>
    </cfRule>
    <cfRule type="expression" dxfId="30" priority="17">
      <formula>+$E53="L7"</formula>
    </cfRule>
    <cfRule type="expression" dxfId="29" priority="18">
      <formula>+$E53="L8"</formula>
    </cfRule>
  </conditionalFormatting>
  <conditionalFormatting sqref="E1:E2248 E3096:E1048576">
    <cfRule type="containsText" dxfId="28" priority="9" operator="containsText" text="Sum">
      <formula>NOT(ISERROR(SEARCH("Sum",E1)))</formula>
    </cfRule>
  </conditionalFormatting>
  <conditionalFormatting sqref="XN2">
    <cfRule type="duplicateValues" dxfId="27" priority="7"/>
  </conditionalFormatting>
  <conditionalFormatting sqref="XN1">
    <cfRule type="duplicateValues" dxfId="26" priority="8"/>
  </conditionalFormatting>
  <conditionalFormatting sqref="XR2">
    <cfRule type="duplicateValues" dxfId="25" priority="6"/>
  </conditionalFormatting>
  <conditionalFormatting sqref="XS2:XU2">
    <cfRule type="duplicateValues" dxfId="24" priority="4"/>
  </conditionalFormatting>
  <conditionalFormatting sqref="XV2">
    <cfRule type="duplicateValues" dxfId="23" priority="3"/>
  </conditionalFormatting>
  <conditionalFormatting sqref="YE11:YE12">
    <cfRule type="duplicateValues" dxfId="22" priority="2"/>
  </conditionalFormatting>
  <conditionalFormatting sqref="YC2">
    <cfRule type="duplicateValues" dxfId="21" priority="441"/>
  </conditionalFormatting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4FD3-938B-471E-8FCB-A0F537FDAE51}">
  <sheetPr codeName="Sheet4"/>
  <dimension ref="A1:M27"/>
  <sheetViews>
    <sheetView workbookViewId="0"/>
  </sheetViews>
  <sheetFormatPr defaultRowHeight="15.05" x14ac:dyDescent="0.3"/>
  <cols>
    <col min="1" max="1" width="18.6640625" bestFit="1" customWidth="1"/>
    <col min="2" max="2" width="28.5546875" bestFit="1" customWidth="1"/>
    <col min="3" max="3" width="12.44140625" bestFit="1" customWidth="1"/>
    <col min="4" max="4" width="24.5546875" bestFit="1" customWidth="1"/>
    <col min="5" max="5" width="27.109375" customWidth="1"/>
    <col min="10" max="10" width="16" bestFit="1" customWidth="1"/>
    <col min="11" max="11" width="34.33203125" bestFit="1" customWidth="1"/>
    <col min="13" max="13" width="20.6640625" bestFit="1" customWidth="1"/>
  </cols>
  <sheetData>
    <row r="1" spans="1:13" x14ac:dyDescent="0.3">
      <c r="B1" s="225" t="s">
        <v>7290</v>
      </c>
      <c r="C1" s="225"/>
      <c r="D1" s="225"/>
      <c r="K1" s="225" t="s">
        <v>1674</v>
      </c>
      <c r="L1" s="225"/>
    </row>
    <row r="2" spans="1:13" x14ac:dyDescent="0.3">
      <c r="A2" s="7" t="s">
        <v>7291</v>
      </c>
      <c r="B2" s="7" t="s">
        <v>2954</v>
      </c>
      <c r="C2" s="7" t="s">
        <v>12</v>
      </c>
      <c r="D2" s="7" t="s">
        <v>7292</v>
      </c>
      <c r="E2" s="7" t="s">
        <v>7293</v>
      </c>
      <c r="F2" s="7" t="s">
        <v>7294</v>
      </c>
      <c r="J2" s="7" t="s">
        <v>7291</v>
      </c>
      <c r="K2" s="7" t="s">
        <v>2954</v>
      </c>
      <c r="L2" s="7" t="s">
        <v>12</v>
      </c>
      <c r="M2" s="7" t="s">
        <v>7295</v>
      </c>
    </row>
    <row r="3" spans="1:13" x14ac:dyDescent="0.3">
      <c r="A3" t="s">
        <v>3200</v>
      </c>
      <c r="B3" t="s">
        <v>733</v>
      </c>
      <c r="C3" t="s">
        <v>3158</v>
      </c>
      <c r="J3" s="11" t="s">
        <v>3021</v>
      </c>
      <c r="K3" s="12" t="s">
        <v>3022</v>
      </c>
      <c r="L3" s="11" t="s">
        <v>3023</v>
      </c>
    </row>
    <row r="4" spans="1:13" x14ac:dyDescent="0.3">
      <c r="A4" t="s">
        <v>3696</v>
      </c>
      <c r="B4" t="s">
        <v>3697</v>
      </c>
      <c r="C4" t="s">
        <v>3158</v>
      </c>
      <c r="J4" t="s">
        <v>3024</v>
      </c>
      <c r="K4" t="s">
        <v>2957</v>
      </c>
      <c r="L4" t="s">
        <v>2958</v>
      </c>
    </row>
    <row r="5" spans="1:13" x14ac:dyDescent="0.3">
      <c r="A5" t="s">
        <v>3698</v>
      </c>
      <c r="B5" t="s">
        <v>175</v>
      </c>
      <c r="C5" t="s">
        <v>3158</v>
      </c>
      <c r="J5" t="s">
        <v>3025</v>
      </c>
      <c r="K5" t="s">
        <v>2960</v>
      </c>
      <c r="L5" t="s">
        <v>2958</v>
      </c>
    </row>
    <row r="6" spans="1:13" x14ac:dyDescent="0.3">
      <c r="A6" t="s">
        <v>3699</v>
      </c>
      <c r="B6" t="s">
        <v>728</v>
      </c>
      <c r="C6" t="s">
        <v>3158</v>
      </c>
      <c r="J6" t="s">
        <v>3026</v>
      </c>
      <c r="K6" t="s">
        <v>2962</v>
      </c>
      <c r="L6" t="s">
        <v>2958</v>
      </c>
    </row>
    <row r="7" spans="1:13" x14ac:dyDescent="0.3">
      <c r="A7" t="s">
        <v>3700</v>
      </c>
      <c r="B7" t="s">
        <v>3701</v>
      </c>
      <c r="C7" t="s">
        <v>3158</v>
      </c>
      <c r="J7" t="s">
        <v>3027</v>
      </c>
      <c r="K7" t="s">
        <v>2964</v>
      </c>
      <c r="L7" t="s">
        <v>1</v>
      </c>
    </row>
    <row r="8" spans="1:13" x14ac:dyDescent="0.3">
      <c r="A8" t="s">
        <v>4254</v>
      </c>
      <c r="B8" t="s">
        <v>4255</v>
      </c>
      <c r="C8" t="s">
        <v>3158</v>
      </c>
      <c r="J8" t="s">
        <v>3028</v>
      </c>
      <c r="K8" t="s">
        <v>2966</v>
      </c>
      <c r="L8" t="s">
        <v>2958</v>
      </c>
    </row>
    <row r="9" spans="1:13" x14ac:dyDescent="0.3">
      <c r="A9" t="s">
        <v>4261</v>
      </c>
      <c r="B9" t="s">
        <v>4255</v>
      </c>
      <c r="C9" t="s">
        <v>3158</v>
      </c>
      <c r="J9" t="s">
        <v>3029</v>
      </c>
      <c r="K9" t="s">
        <v>2968</v>
      </c>
      <c r="L9" t="s">
        <v>2958</v>
      </c>
    </row>
    <row r="10" spans="1:13" x14ac:dyDescent="0.3">
      <c r="A10" t="s">
        <v>4262</v>
      </c>
      <c r="B10" t="s">
        <v>47</v>
      </c>
      <c r="C10" t="s">
        <v>3158</v>
      </c>
      <c r="J10" t="s">
        <v>3030</v>
      </c>
      <c r="K10" t="s">
        <v>2970</v>
      </c>
      <c r="L10" t="s">
        <v>2958</v>
      </c>
    </row>
    <row r="11" spans="1:13" x14ac:dyDescent="0.3">
      <c r="A11" t="s">
        <v>4667</v>
      </c>
      <c r="B11" t="s">
        <v>4666</v>
      </c>
      <c r="C11" t="s">
        <v>3158</v>
      </c>
      <c r="J11" t="s">
        <v>3031</v>
      </c>
      <c r="K11" t="s">
        <v>2972</v>
      </c>
      <c r="L11" t="s">
        <v>2958</v>
      </c>
    </row>
    <row r="12" spans="1:13" x14ac:dyDescent="0.3">
      <c r="A12" s="20" t="s">
        <v>7001</v>
      </c>
      <c r="B12" s="37" t="s">
        <v>6990</v>
      </c>
      <c r="C12" s="25" t="s">
        <v>183</v>
      </c>
      <c r="D12" t="s">
        <v>7296</v>
      </c>
      <c r="J12" t="s">
        <v>3032</v>
      </c>
      <c r="K12" t="s">
        <v>2974</v>
      </c>
      <c r="L12" t="s">
        <v>2958</v>
      </c>
    </row>
    <row r="13" spans="1:13" x14ac:dyDescent="0.3">
      <c r="A13" s="20" t="s">
        <v>7002</v>
      </c>
      <c r="B13" s="37" t="s">
        <v>6992</v>
      </c>
      <c r="C13" s="25" t="s">
        <v>183</v>
      </c>
      <c r="J13" t="s">
        <v>3033</v>
      </c>
      <c r="K13" t="s">
        <v>2976</v>
      </c>
      <c r="L13" t="s">
        <v>2958</v>
      </c>
    </row>
    <row r="14" spans="1:13" x14ac:dyDescent="0.3">
      <c r="A14" s="20" t="s">
        <v>7003</v>
      </c>
      <c r="B14" s="37" t="s">
        <v>4503</v>
      </c>
      <c r="C14" s="25" t="s">
        <v>183</v>
      </c>
      <c r="D14" t="s">
        <v>7297</v>
      </c>
      <c r="J14" t="s">
        <v>3034</v>
      </c>
      <c r="K14" t="s">
        <v>2978</v>
      </c>
      <c r="L14" t="s">
        <v>2958</v>
      </c>
    </row>
    <row r="15" spans="1:13" x14ac:dyDescent="0.3">
      <c r="A15" s="20" t="s">
        <v>5855</v>
      </c>
      <c r="B15" s="53" t="s">
        <v>5856</v>
      </c>
      <c r="C15" s="25" t="s">
        <v>954</v>
      </c>
      <c r="J15" t="s">
        <v>3035</v>
      </c>
      <c r="K15" t="s">
        <v>2980</v>
      </c>
      <c r="L15" t="s">
        <v>2958</v>
      </c>
    </row>
    <row r="16" spans="1:13" x14ac:dyDescent="0.3">
      <c r="A16" s="20" t="s">
        <v>6242</v>
      </c>
      <c r="B16" s="53" t="s">
        <v>6243</v>
      </c>
      <c r="C16" s="25" t="s">
        <v>954</v>
      </c>
      <c r="J16" t="s">
        <v>3036</v>
      </c>
      <c r="K16" t="s">
        <v>2982</v>
      </c>
      <c r="L16" t="s">
        <v>2958</v>
      </c>
    </row>
    <row r="17" spans="1:12" x14ac:dyDescent="0.3">
      <c r="A17" s="20" t="s">
        <v>6244</v>
      </c>
      <c r="B17" s="53" t="s">
        <v>6245</v>
      </c>
      <c r="C17" s="25" t="s">
        <v>954</v>
      </c>
      <c r="J17" t="s">
        <v>3037</v>
      </c>
      <c r="K17" t="s">
        <v>2984</v>
      </c>
      <c r="L17" t="s">
        <v>2958</v>
      </c>
    </row>
    <row r="18" spans="1:12" x14ac:dyDescent="0.3">
      <c r="A18" s="20" t="s">
        <v>6246</v>
      </c>
      <c r="B18" s="53" t="s">
        <v>6247</v>
      </c>
      <c r="C18" s="25" t="s">
        <v>954</v>
      </c>
      <c r="J18" t="s">
        <v>3038</v>
      </c>
      <c r="K18" t="s">
        <v>2986</v>
      </c>
      <c r="L18" t="s">
        <v>2958</v>
      </c>
    </row>
    <row r="19" spans="1:12" x14ac:dyDescent="0.3">
      <c r="A19" s="20" t="s">
        <v>5873</v>
      </c>
      <c r="B19" s="19" t="s">
        <v>5874</v>
      </c>
      <c r="C19" s="25" t="s">
        <v>954</v>
      </c>
      <c r="J19" t="s">
        <v>3039</v>
      </c>
      <c r="K19" t="s">
        <v>2988</v>
      </c>
      <c r="L19" t="s">
        <v>2958</v>
      </c>
    </row>
    <row r="20" spans="1:12" x14ac:dyDescent="0.3">
      <c r="A20" s="20" t="s">
        <v>5875</v>
      </c>
      <c r="B20" s="19" t="s">
        <v>5876</v>
      </c>
      <c r="C20" s="25" t="s">
        <v>954</v>
      </c>
    </row>
    <row r="21" spans="1:12" x14ac:dyDescent="0.3">
      <c r="A21" s="20" t="s">
        <v>5914</v>
      </c>
      <c r="B21" s="53" t="s">
        <v>5874</v>
      </c>
      <c r="C21" s="25" t="s">
        <v>954</v>
      </c>
      <c r="J21" t="s">
        <v>7298</v>
      </c>
    </row>
    <row r="22" spans="1:12" x14ac:dyDescent="0.3">
      <c r="A22" s="20" t="s">
        <v>5915</v>
      </c>
      <c r="B22" s="53" t="s">
        <v>5876</v>
      </c>
      <c r="C22" s="25" t="s">
        <v>954</v>
      </c>
    </row>
    <row r="23" spans="1:12" x14ac:dyDescent="0.3">
      <c r="A23" s="20" t="s">
        <v>6114</v>
      </c>
      <c r="B23" s="53" t="s">
        <v>5745</v>
      </c>
      <c r="C23" s="25" t="s">
        <v>954</v>
      </c>
      <c r="D23" t="s">
        <v>7299</v>
      </c>
    </row>
    <row r="24" spans="1:12" x14ac:dyDescent="0.3">
      <c r="A24" s="20" t="s">
        <v>6115</v>
      </c>
      <c r="B24" s="53" t="s">
        <v>5747</v>
      </c>
      <c r="C24" s="25" t="s">
        <v>954</v>
      </c>
    </row>
    <row r="25" spans="1:12" x14ac:dyDescent="0.3">
      <c r="A25" s="20" t="s">
        <v>5742</v>
      </c>
      <c r="B25" s="53" t="s">
        <v>5743</v>
      </c>
      <c r="C25" s="25" t="s">
        <v>954</v>
      </c>
    </row>
    <row r="27" spans="1:12" x14ac:dyDescent="0.3">
      <c r="A27" t="s">
        <v>7300</v>
      </c>
    </row>
  </sheetData>
  <mergeCells count="2">
    <mergeCell ref="K1:L1"/>
    <mergeCell ref="B1:D1"/>
  </mergeCells>
  <conditionalFormatting sqref="K3">
    <cfRule type="expression" dxfId="20" priority="3">
      <formula>+$E3="L2"</formula>
    </cfRule>
    <cfRule type="expression" dxfId="19" priority="4">
      <formula>+$E3="L3"</formula>
    </cfRule>
    <cfRule type="expression" dxfId="18" priority="5">
      <formula>+$E3="L4"</formula>
    </cfRule>
    <cfRule type="expression" dxfId="17" priority="6">
      <formula>+$E3="L5"</formula>
    </cfRule>
    <cfRule type="expression" dxfId="16" priority="7">
      <formula>+$E3="L6"</formula>
    </cfRule>
    <cfRule type="expression" dxfId="15" priority="8">
      <formula>+$E3="L7"</formula>
    </cfRule>
    <cfRule type="expression" dxfId="14" priority="9">
      <formula>+$E3="L8"</formula>
    </cfRule>
  </conditionalFormatting>
  <conditionalFormatting sqref="L3:L19">
    <cfRule type="containsText" dxfId="13" priority="2" operator="containsText" text="Sum">
      <formula>NOT(ISERROR(SEARCH("Sum",L3)))</formula>
    </cfRule>
  </conditionalFormatting>
  <conditionalFormatting sqref="C25">
    <cfRule type="containsText" dxfId="12" priority="1" operator="containsText" text="Sum">
      <formula>NOT(ISERROR(SEARCH("Sum",C25)))</formula>
    </cfRule>
  </conditionalFormatting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814-3FFB-4070-B8E3-C15BB17BE367}">
  <sheetPr>
    <tabColor theme="8"/>
  </sheetPr>
  <dimension ref="A1:V42"/>
  <sheetViews>
    <sheetView workbookViewId="0"/>
  </sheetViews>
  <sheetFormatPr defaultColWidth="9.109375" defaultRowHeight="12.55" x14ac:dyDescent="0.2"/>
  <cols>
    <col min="1" max="1" width="9.109375" style="82"/>
    <col min="2" max="2" width="35.109375" style="82" customWidth="1"/>
    <col min="3" max="3" width="9.109375" style="82"/>
    <col min="4" max="4" width="11" style="82" bestFit="1" customWidth="1"/>
    <col min="5" max="6" width="9.109375" style="82"/>
    <col min="7" max="7" width="13.44140625" style="82" bestFit="1" customWidth="1"/>
    <col min="8" max="8" width="13.33203125" style="82" bestFit="1" customWidth="1"/>
    <col min="9" max="9" width="10.5546875" style="82" customWidth="1"/>
    <col min="10" max="11" width="9.109375" style="82"/>
    <col min="12" max="12" width="29" style="82" customWidth="1"/>
    <col min="13" max="13" width="12.6640625" style="82" bestFit="1" customWidth="1"/>
    <col min="14" max="14" width="11.33203125" style="82" bestFit="1" customWidth="1"/>
    <col min="15" max="15" width="9.109375" style="82"/>
    <col min="16" max="16" width="10.44140625" style="82" bestFit="1" customWidth="1"/>
    <col min="17" max="17" width="10.88671875" style="82" bestFit="1" customWidth="1"/>
    <col min="18" max="18" width="9.109375" style="82"/>
    <col min="19" max="19" width="13.44140625" style="82" bestFit="1" customWidth="1"/>
    <col min="20" max="16384" width="9.109375" style="82"/>
  </cols>
  <sheetData>
    <row r="1" spans="1:22" x14ac:dyDescent="0.2">
      <c r="A1" s="82" t="s">
        <v>7301</v>
      </c>
    </row>
    <row r="4" spans="1:22" ht="13.15" x14ac:dyDescent="0.25">
      <c r="A4" s="80" t="s">
        <v>7302</v>
      </c>
      <c r="B4" s="80" t="s">
        <v>2954</v>
      </c>
      <c r="C4" s="80" t="s">
        <v>7303</v>
      </c>
      <c r="D4" s="80" t="s">
        <v>7304</v>
      </c>
      <c r="E4" s="81" t="s">
        <v>7305</v>
      </c>
      <c r="F4" s="81" t="s">
        <v>7306</v>
      </c>
      <c r="G4" s="81" t="s">
        <v>7307</v>
      </c>
      <c r="H4" s="80" t="s">
        <v>7308</v>
      </c>
      <c r="I4" s="82" t="s">
        <v>7309</v>
      </c>
    </row>
    <row r="5" spans="1:22" x14ac:dyDescent="0.2">
      <c r="H5" s="82" t="s">
        <v>7310</v>
      </c>
      <c r="I5" s="82" t="s">
        <v>7311</v>
      </c>
      <c r="N5" s="82" t="s">
        <v>7312</v>
      </c>
      <c r="P5" s="82" t="s">
        <v>7309</v>
      </c>
    </row>
    <row r="6" spans="1:22" ht="15.05" x14ac:dyDescent="0.3">
      <c r="A6" s="83" t="s">
        <v>7313</v>
      </c>
      <c r="B6" s="82" t="s">
        <v>7314</v>
      </c>
      <c r="C6" s="82" t="s">
        <v>7315</v>
      </c>
      <c r="D6" s="84"/>
      <c r="E6" s="85">
        <v>2500</v>
      </c>
      <c r="F6" s="85">
        <v>2500</v>
      </c>
      <c r="G6" s="85">
        <f>F6*1000</f>
        <v>2500000</v>
      </c>
      <c r="H6" s="90">
        <f>N6</f>
        <v>285787.3603565236</v>
      </c>
      <c r="I6" s="89">
        <f>P6/1000</f>
        <v>97.62</v>
      </c>
      <c r="J6" s="86">
        <f>H6/G6</f>
        <v>0.11431494414260944</v>
      </c>
      <c r="L6" s="82" t="s">
        <v>7314</v>
      </c>
      <c r="M6" s="87">
        <v>2500000</v>
      </c>
      <c r="N6" s="88">
        <f>'Carbon Asset Database'!R431</f>
        <v>285787.3603565236</v>
      </c>
      <c r="O6" s="82">
        <f>N6/M6</f>
        <v>0.11431494414260944</v>
      </c>
      <c r="P6" s="91">
        <f>'Carbon Asset Database'!P431</f>
        <v>97620</v>
      </c>
      <c r="Q6" s="92">
        <f>P6/M6</f>
        <v>3.9047999999999999E-2</v>
      </c>
      <c r="V6" s="82">
        <f>I6*1000</f>
        <v>97620</v>
      </c>
    </row>
    <row r="7" spans="1:22" ht="15.05" x14ac:dyDescent="0.3">
      <c r="A7" s="83" t="s">
        <v>7316</v>
      </c>
      <c r="B7" s="82" t="s">
        <v>1736</v>
      </c>
      <c r="C7" s="82" t="s">
        <v>7315</v>
      </c>
      <c r="D7" s="84"/>
      <c r="E7" s="85">
        <v>2500</v>
      </c>
      <c r="F7" s="85">
        <v>2500</v>
      </c>
      <c r="G7" s="85">
        <f t="shared" ref="G7:G41" si="0">F7*1000</f>
        <v>2500000</v>
      </c>
      <c r="H7" s="89">
        <f>0.3979*G7</f>
        <v>994749.99999999988</v>
      </c>
      <c r="I7" s="89">
        <f>G7*0.093/1000</f>
        <v>232.5</v>
      </c>
      <c r="J7" s="86">
        <f t="shared" ref="J7:J41" si="1">H7/G7</f>
        <v>0.39789999999999998</v>
      </c>
      <c r="L7" s="82" t="s">
        <v>7317</v>
      </c>
      <c r="M7" s="87">
        <v>2000000</v>
      </c>
      <c r="N7" s="88">
        <f>'Carbon Asset Database'!R432</f>
        <v>123275.0806455906</v>
      </c>
      <c r="O7" s="82">
        <f t="shared" ref="O7:O9" si="2">N7/M7</f>
        <v>6.1637540322795302E-2</v>
      </c>
      <c r="P7" s="91">
        <f>'Carbon Asset Database'!P432</f>
        <v>42110</v>
      </c>
      <c r="Q7" s="92">
        <f t="shared" ref="Q7:Q9" si="3">P7/M7</f>
        <v>2.1055000000000001E-2</v>
      </c>
      <c r="V7" s="82">
        <f t="shared" ref="V7:V42" si="4">I7*1000</f>
        <v>232500</v>
      </c>
    </row>
    <row r="8" spans="1:22" ht="15.05" x14ac:dyDescent="0.3">
      <c r="A8" s="83" t="s">
        <v>7318</v>
      </c>
      <c r="B8" s="82" t="s">
        <v>1731</v>
      </c>
      <c r="C8" s="82" t="s">
        <v>7315</v>
      </c>
      <c r="D8" s="84"/>
      <c r="E8" s="85">
        <v>2714.5611812280313</v>
      </c>
      <c r="F8" s="85">
        <v>2714.5611812280313</v>
      </c>
      <c r="G8" s="85">
        <f t="shared" si="0"/>
        <v>2714561.1812280314</v>
      </c>
      <c r="H8" s="89">
        <f>0.3979*G8</f>
        <v>1080123.8940106337</v>
      </c>
      <c r="I8" s="89">
        <f>G8*0.093/1000</f>
        <v>252.45418985420693</v>
      </c>
      <c r="J8" s="86">
        <f t="shared" si="1"/>
        <v>0.39789999999999998</v>
      </c>
      <c r="L8" s="82" t="s">
        <v>7319</v>
      </c>
      <c r="M8" s="87">
        <v>1700000</v>
      </c>
      <c r="N8" s="88">
        <f>'Carbon Asset Database'!R434</f>
        <v>190622.51187714844</v>
      </c>
      <c r="O8" s="82">
        <f t="shared" si="2"/>
        <v>0.11213088933949908</v>
      </c>
      <c r="P8" s="91">
        <f>'Carbon Asset Database'!P434</f>
        <v>65091</v>
      </c>
      <c r="Q8" s="92">
        <f t="shared" si="3"/>
        <v>3.8288823529411764E-2</v>
      </c>
      <c r="V8" s="82">
        <f t="shared" si="4"/>
        <v>252454.18985420692</v>
      </c>
    </row>
    <row r="9" spans="1:22" ht="15.05" x14ac:dyDescent="0.3">
      <c r="A9" s="83" t="s">
        <v>7320</v>
      </c>
      <c r="B9" s="82" t="s">
        <v>7317</v>
      </c>
      <c r="C9" s="82" t="s">
        <v>7315</v>
      </c>
      <c r="D9" s="84"/>
      <c r="E9" s="85">
        <v>2000</v>
      </c>
      <c r="F9" s="85">
        <v>2000</v>
      </c>
      <c r="G9" s="85">
        <f t="shared" si="0"/>
        <v>2000000</v>
      </c>
      <c r="H9" s="90">
        <f>N7</f>
        <v>123275.0806455906</v>
      </c>
      <c r="I9" s="89">
        <f>P7/1000</f>
        <v>42.11</v>
      </c>
      <c r="J9" s="86">
        <f t="shared" si="1"/>
        <v>6.1637540322795302E-2</v>
      </c>
      <c r="L9" s="82" t="s">
        <v>7321</v>
      </c>
      <c r="M9" s="87">
        <f>G9</f>
        <v>2000000</v>
      </c>
      <c r="N9" s="82">
        <f>2600*250</f>
        <v>650000</v>
      </c>
      <c r="O9" s="82">
        <f t="shared" si="2"/>
        <v>0.32500000000000001</v>
      </c>
      <c r="P9" s="82">
        <f>800*250</f>
        <v>200000</v>
      </c>
      <c r="Q9" s="92">
        <f t="shared" si="3"/>
        <v>0.1</v>
      </c>
      <c r="R9" s="82" t="s">
        <v>7322</v>
      </c>
      <c r="V9" s="82">
        <f t="shared" si="4"/>
        <v>42110</v>
      </c>
    </row>
    <row r="10" spans="1:22" x14ac:dyDescent="0.2">
      <c r="A10" s="83" t="s">
        <v>7323</v>
      </c>
      <c r="B10" s="82" t="s">
        <v>1745</v>
      </c>
      <c r="C10" s="82" t="s">
        <v>7315</v>
      </c>
      <c r="D10" s="84"/>
      <c r="E10" s="85">
        <v>3112.18</v>
      </c>
      <c r="F10" s="85">
        <v>3112.18</v>
      </c>
      <c r="G10" s="85">
        <f t="shared" si="0"/>
        <v>3112180</v>
      </c>
      <c r="H10" s="89">
        <f t="shared" ref="H10:H20" si="5">0.3979*G10</f>
        <v>1238336.422</v>
      </c>
      <c r="I10" s="89">
        <f t="shared" ref="I10:I20" si="6">G10*0.093/1000</f>
        <v>289.43273999999997</v>
      </c>
      <c r="J10" s="86">
        <f t="shared" si="1"/>
        <v>0.39790000000000003</v>
      </c>
      <c r="V10" s="82">
        <f t="shared" si="4"/>
        <v>289432.74</v>
      </c>
    </row>
    <row r="11" spans="1:22" x14ac:dyDescent="0.2">
      <c r="A11" s="83" t="s">
        <v>7324</v>
      </c>
      <c r="B11" s="82" t="s">
        <v>1734</v>
      </c>
      <c r="C11" s="82" t="s">
        <v>7315</v>
      </c>
      <c r="D11" s="84"/>
      <c r="E11" s="85">
        <v>1238.1590000000001</v>
      </c>
      <c r="F11" s="85">
        <v>1238.1590000000001</v>
      </c>
      <c r="G11" s="85">
        <f t="shared" si="0"/>
        <v>1238159</v>
      </c>
      <c r="H11" s="89">
        <f t="shared" si="5"/>
        <v>492663.46609999996</v>
      </c>
      <c r="I11" s="89">
        <f t="shared" si="6"/>
        <v>115.148787</v>
      </c>
      <c r="J11" s="86">
        <f t="shared" si="1"/>
        <v>0.39789999999999998</v>
      </c>
      <c r="V11" s="82">
        <f t="shared" si="4"/>
        <v>115148.787</v>
      </c>
    </row>
    <row r="12" spans="1:22" x14ac:dyDescent="0.2">
      <c r="A12" s="83" t="s">
        <v>7325</v>
      </c>
      <c r="B12" s="82" t="s">
        <v>1737</v>
      </c>
      <c r="C12" s="82" t="s">
        <v>7315</v>
      </c>
      <c r="D12" s="84"/>
      <c r="E12" s="85">
        <v>2500</v>
      </c>
      <c r="F12" s="85">
        <v>2500</v>
      </c>
      <c r="G12" s="85">
        <f t="shared" si="0"/>
        <v>2500000</v>
      </c>
      <c r="H12" s="89">
        <f t="shared" si="5"/>
        <v>994749.99999999988</v>
      </c>
      <c r="I12" s="89">
        <f t="shared" si="6"/>
        <v>232.5</v>
      </c>
      <c r="J12" s="86">
        <f t="shared" si="1"/>
        <v>0.39789999999999998</v>
      </c>
      <c r="V12" s="82">
        <f t="shared" si="4"/>
        <v>232500</v>
      </c>
    </row>
    <row r="13" spans="1:22" x14ac:dyDescent="0.2">
      <c r="A13" s="83" t="s">
        <v>7326</v>
      </c>
      <c r="B13" s="82" t="s">
        <v>1740</v>
      </c>
      <c r="C13" s="82" t="s">
        <v>7315</v>
      </c>
      <c r="D13" s="84"/>
      <c r="E13" s="85">
        <v>2000</v>
      </c>
      <c r="F13" s="85">
        <v>2000</v>
      </c>
      <c r="G13" s="85">
        <f t="shared" si="0"/>
        <v>2000000</v>
      </c>
      <c r="H13" s="89">
        <f t="shared" si="5"/>
        <v>795800</v>
      </c>
      <c r="I13" s="89">
        <f t="shared" si="6"/>
        <v>186</v>
      </c>
      <c r="J13" s="86">
        <f t="shared" si="1"/>
        <v>0.39789999999999998</v>
      </c>
      <c r="V13" s="82">
        <f t="shared" si="4"/>
        <v>186000</v>
      </c>
    </row>
    <row r="14" spans="1:22" x14ac:dyDescent="0.2">
      <c r="A14" s="83" t="s">
        <v>7327</v>
      </c>
      <c r="B14" s="82" t="s">
        <v>1743</v>
      </c>
      <c r="C14" s="82" t="s">
        <v>7315</v>
      </c>
      <c r="D14" s="84"/>
      <c r="E14" s="85">
        <v>2000</v>
      </c>
      <c r="F14" s="85">
        <v>2000</v>
      </c>
      <c r="G14" s="85">
        <f t="shared" si="0"/>
        <v>2000000</v>
      </c>
      <c r="H14" s="89">
        <f t="shared" si="5"/>
        <v>795800</v>
      </c>
      <c r="I14" s="89">
        <f t="shared" si="6"/>
        <v>186</v>
      </c>
      <c r="J14" s="86">
        <f t="shared" si="1"/>
        <v>0.39789999999999998</v>
      </c>
      <c r="V14" s="82">
        <f t="shared" si="4"/>
        <v>186000</v>
      </c>
    </row>
    <row r="15" spans="1:22" x14ac:dyDescent="0.2">
      <c r="A15" s="83" t="s">
        <v>7328</v>
      </c>
      <c r="B15" s="82" t="s">
        <v>1673</v>
      </c>
      <c r="C15" s="82" t="s">
        <v>7315</v>
      </c>
      <c r="D15" s="84"/>
      <c r="E15" s="85">
        <v>2037.94</v>
      </c>
      <c r="F15" s="85">
        <v>2037.94</v>
      </c>
      <c r="G15" s="85">
        <f t="shared" si="0"/>
        <v>2037940</v>
      </c>
      <c r="H15" s="89">
        <f t="shared" si="5"/>
        <v>810896.326</v>
      </c>
      <c r="I15" s="89">
        <f t="shared" si="6"/>
        <v>189.52842000000001</v>
      </c>
      <c r="J15" s="86">
        <f t="shared" si="1"/>
        <v>0.39789999999999998</v>
      </c>
      <c r="V15" s="82">
        <f t="shared" si="4"/>
        <v>189528.42</v>
      </c>
    </row>
    <row r="16" spans="1:22" x14ac:dyDescent="0.2">
      <c r="A16" s="83" t="s">
        <v>7329</v>
      </c>
      <c r="B16" s="82" t="s">
        <v>1689</v>
      </c>
      <c r="C16" s="82" t="s">
        <v>7315</v>
      </c>
      <c r="D16" s="84"/>
      <c r="E16" s="85">
        <v>9750</v>
      </c>
      <c r="F16" s="85">
        <v>9750</v>
      </c>
      <c r="G16" s="85">
        <f t="shared" si="0"/>
        <v>9750000</v>
      </c>
      <c r="H16" s="89">
        <f t="shared" si="5"/>
        <v>3879524.9999999995</v>
      </c>
      <c r="I16" s="89">
        <f t="shared" si="6"/>
        <v>906.75</v>
      </c>
      <c r="J16" s="86">
        <f t="shared" si="1"/>
        <v>0.39789999999999998</v>
      </c>
      <c r="V16" s="82">
        <f t="shared" si="4"/>
        <v>906750</v>
      </c>
    </row>
    <row r="17" spans="1:22" x14ac:dyDescent="0.2">
      <c r="A17" s="83" t="s">
        <v>7330</v>
      </c>
      <c r="B17" s="82" t="s">
        <v>1702</v>
      </c>
      <c r="C17" s="82" t="s">
        <v>7315</v>
      </c>
      <c r="D17" s="84"/>
      <c r="E17" s="85">
        <v>4500</v>
      </c>
      <c r="F17" s="85">
        <v>4500</v>
      </c>
      <c r="G17" s="85">
        <f t="shared" si="0"/>
        <v>4500000</v>
      </c>
      <c r="H17" s="89">
        <f t="shared" si="5"/>
        <v>1790550</v>
      </c>
      <c r="I17" s="89">
        <f t="shared" si="6"/>
        <v>418.5</v>
      </c>
      <c r="J17" s="86">
        <f t="shared" si="1"/>
        <v>0.39789999999999998</v>
      </c>
      <c r="V17" s="82">
        <f t="shared" si="4"/>
        <v>418500</v>
      </c>
    </row>
    <row r="18" spans="1:22" x14ac:dyDescent="0.2">
      <c r="A18" s="83" t="s">
        <v>7331</v>
      </c>
      <c r="B18" s="82" t="s">
        <v>1755</v>
      </c>
      <c r="C18" s="82" t="s">
        <v>7315</v>
      </c>
      <c r="D18" s="84"/>
      <c r="E18" s="85">
        <v>1973.708451227264</v>
      </c>
      <c r="F18" s="85">
        <v>1973.708451227264</v>
      </c>
      <c r="G18" s="85">
        <f t="shared" si="0"/>
        <v>1973708.451227264</v>
      </c>
      <c r="H18" s="89">
        <f t="shared" si="5"/>
        <v>785338.59274332831</v>
      </c>
      <c r="I18" s="89">
        <f t="shared" si="6"/>
        <v>183.55488596413556</v>
      </c>
      <c r="J18" s="86">
        <f t="shared" si="1"/>
        <v>0.39789999999999998</v>
      </c>
      <c r="V18" s="82">
        <f t="shared" si="4"/>
        <v>183554.88596413555</v>
      </c>
    </row>
    <row r="19" spans="1:22" x14ac:dyDescent="0.2">
      <c r="A19" s="83" t="s">
        <v>7332</v>
      </c>
      <c r="B19" s="82" t="s">
        <v>2074</v>
      </c>
      <c r="C19" s="82" t="s">
        <v>7315</v>
      </c>
      <c r="D19" s="84"/>
      <c r="E19" s="85">
        <v>10424.885921780038</v>
      </c>
      <c r="F19" s="85">
        <v>10424.885921780038</v>
      </c>
      <c r="G19" s="85">
        <f t="shared" si="0"/>
        <v>10424885.921780039</v>
      </c>
      <c r="H19" s="89">
        <f t="shared" si="5"/>
        <v>4148062.1082762773</v>
      </c>
      <c r="I19" s="89">
        <f t="shared" si="6"/>
        <v>969.51439072554365</v>
      </c>
      <c r="J19" s="86">
        <f t="shared" si="1"/>
        <v>0.39789999999999998</v>
      </c>
      <c r="V19" s="82">
        <f t="shared" si="4"/>
        <v>969514.39072554361</v>
      </c>
    </row>
    <row r="20" spans="1:22" x14ac:dyDescent="0.2">
      <c r="A20" s="83" t="s">
        <v>7333</v>
      </c>
      <c r="B20" s="82" t="s">
        <v>2076</v>
      </c>
      <c r="C20" s="82" t="s">
        <v>7315</v>
      </c>
      <c r="D20" s="84"/>
      <c r="E20" s="85">
        <v>13525</v>
      </c>
      <c r="F20" s="85">
        <v>13525</v>
      </c>
      <c r="G20" s="85">
        <f t="shared" si="0"/>
        <v>13525000</v>
      </c>
      <c r="H20" s="89">
        <f t="shared" si="5"/>
        <v>5381597.5</v>
      </c>
      <c r="I20" s="89">
        <f t="shared" si="6"/>
        <v>1257.825</v>
      </c>
      <c r="J20" s="86">
        <f t="shared" si="1"/>
        <v>0.39789999999999998</v>
      </c>
      <c r="V20" s="82">
        <f t="shared" si="4"/>
        <v>1257825</v>
      </c>
    </row>
    <row r="21" spans="1:22" x14ac:dyDescent="0.2">
      <c r="A21" s="83" t="s">
        <v>7334</v>
      </c>
      <c r="B21" s="82" t="s">
        <v>7319</v>
      </c>
      <c r="C21" s="82" t="s">
        <v>7335</v>
      </c>
      <c r="D21" s="84"/>
      <c r="E21" s="85">
        <v>1700</v>
      </c>
      <c r="F21" s="85">
        <v>1700</v>
      </c>
      <c r="G21" s="85">
        <f t="shared" si="0"/>
        <v>1700000</v>
      </c>
      <c r="H21" s="90">
        <f>N8</f>
        <v>190622.51187714844</v>
      </c>
      <c r="I21" s="89">
        <f>P8/1000</f>
        <v>65.090999999999994</v>
      </c>
      <c r="J21" s="86">
        <f t="shared" si="1"/>
        <v>0.11213088933949908</v>
      </c>
      <c r="V21" s="82">
        <f t="shared" si="4"/>
        <v>65090.999999999993</v>
      </c>
    </row>
    <row r="22" spans="1:22" x14ac:dyDescent="0.2">
      <c r="A22" s="83" t="s">
        <v>7336</v>
      </c>
      <c r="B22" s="82" t="s">
        <v>1727</v>
      </c>
      <c r="C22" s="82" t="s">
        <v>7335</v>
      </c>
      <c r="D22" s="84"/>
      <c r="E22" s="85">
        <v>1600</v>
      </c>
      <c r="F22" s="85">
        <v>1600</v>
      </c>
      <c r="G22" s="85">
        <f t="shared" si="0"/>
        <v>1600000</v>
      </c>
      <c r="H22" s="89">
        <f t="shared" ref="H22:H39" si="7">0.3979*G22</f>
        <v>636640</v>
      </c>
      <c r="I22" s="89">
        <f t="shared" ref="I22:I41" si="8">G22*0.093/1000</f>
        <v>148.80000000000001</v>
      </c>
      <c r="J22" s="86">
        <f t="shared" si="1"/>
        <v>0.39789999999999998</v>
      </c>
      <c r="V22" s="82">
        <f t="shared" si="4"/>
        <v>148800</v>
      </c>
    </row>
    <row r="23" spans="1:22" x14ac:dyDescent="0.2">
      <c r="A23" s="83" t="s">
        <v>7337</v>
      </c>
      <c r="B23" s="82" t="s">
        <v>1728</v>
      </c>
      <c r="C23" s="82" t="s">
        <v>7335</v>
      </c>
      <c r="D23" s="84"/>
      <c r="E23" s="85">
        <v>1600</v>
      </c>
      <c r="F23" s="85">
        <v>1600</v>
      </c>
      <c r="G23" s="85">
        <f t="shared" si="0"/>
        <v>1600000</v>
      </c>
      <c r="H23" s="89">
        <f t="shared" si="7"/>
        <v>636640</v>
      </c>
      <c r="I23" s="89">
        <f t="shared" si="8"/>
        <v>148.80000000000001</v>
      </c>
      <c r="J23" s="86">
        <f t="shared" si="1"/>
        <v>0.39789999999999998</v>
      </c>
      <c r="V23" s="82">
        <f t="shared" si="4"/>
        <v>148800</v>
      </c>
    </row>
    <row r="24" spans="1:22" x14ac:dyDescent="0.2">
      <c r="A24" s="83" t="s">
        <v>7338</v>
      </c>
      <c r="B24" s="82" t="s">
        <v>1725</v>
      </c>
      <c r="C24" s="82" t="s">
        <v>7335</v>
      </c>
      <c r="D24" s="84"/>
      <c r="E24" s="85">
        <v>1600</v>
      </c>
      <c r="F24" s="85">
        <v>1600</v>
      </c>
      <c r="G24" s="85">
        <f t="shared" si="0"/>
        <v>1600000</v>
      </c>
      <c r="H24" s="89">
        <f t="shared" si="7"/>
        <v>636640</v>
      </c>
      <c r="I24" s="89">
        <f t="shared" si="8"/>
        <v>148.80000000000001</v>
      </c>
      <c r="J24" s="86">
        <f t="shared" si="1"/>
        <v>0.39789999999999998</v>
      </c>
      <c r="V24" s="82">
        <f t="shared" si="4"/>
        <v>148800</v>
      </c>
    </row>
    <row r="25" spans="1:22" x14ac:dyDescent="0.2">
      <c r="A25" s="83" t="s">
        <v>7339</v>
      </c>
      <c r="B25" s="82" t="s">
        <v>1726</v>
      </c>
      <c r="C25" s="82" t="s">
        <v>7335</v>
      </c>
      <c r="D25" s="84"/>
      <c r="E25" s="85">
        <v>1600</v>
      </c>
      <c r="F25" s="85">
        <v>1600</v>
      </c>
      <c r="G25" s="85">
        <f t="shared" si="0"/>
        <v>1600000</v>
      </c>
      <c r="H25" s="89">
        <f t="shared" si="7"/>
        <v>636640</v>
      </c>
      <c r="I25" s="89">
        <f t="shared" si="8"/>
        <v>148.80000000000001</v>
      </c>
      <c r="J25" s="86">
        <f t="shared" si="1"/>
        <v>0.39789999999999998</v>
      </c>
      <c r="V25" s="82">
        <f t="shared" si="4"/>
        <v>148800</v>
      </c>
    </row>
    <row r="26" spans="1:22" x14ac:dyDescent="0.2">
      <c r="A26" s="83" t="s">
        <v>7340</v>
      </c>
      <c r="B26" s="82" t="s">
        <v>1717</v>
      </c>
      <c r="C26" s="82" t="s">
        <v>7335</v>
      </c>
      <c r="D26" s="84"/>
      <c r="E26" s="85">
        <v>1700</v>
      </c>
      <c r="F26" s="85">
        <v>1700</v>
      </c>
      <c r="G26" s="85">
        <f t="shared" si="0"/>
        <v>1700000</v>
      </c>
      <c r="H26" s="89">
        <f t="shared" si="7"/>
        <v>676430</v>
      </c>
      <c r="I26" s="89">
        <f t="shared" si="8"/>
        <v>158.1</v>
      </c>
      <c r="J26" s="86">
        <f t="shared" si="1"/>
        <v>0.39789999999999998</v>
      </c>
      <c r="V26" s="82">
        <f t="shared" si="4"/>
        <v>158100</v>
      </c>
    </row>
    <row r="27" spans="1:22" x14ac:dyDescent="0.2">
      <c r="A27" s="83" t="s">
        <v>7341</v>
      </c>
      <c r="B27" s="82" t="s">
        <v>1723</v>
      </c>
      <c r="C27" s="82" t="s">
        <v>7335</v>
      </c>
      <c r="D27" s="84"/>
      <c r="E27" s="85">
        <v>1500</v>
      </c>
      <c r="F27" s="85">
        <v>1500</v>
      </c>
      <c r="G27" s="85">
        <f t="shared" si="0"/>
        <v>1500000</v>
      </c>
      <c r="H27" s="89">
        <f t="shared" si="7"/>
        <v>596850</v>
      </c>
      <c r="I27" s="89">
        <f t="shared" si="8"/>
        <v>139.5</v>
      </c>
      <c r="J27" s="86">
        <f t="shared" si="1"/>
        <v>0.39789999999999998</v>
      </c>
      <c r="V27" s="82">
        <f t="shared" si="4"/>
        <v>139500</v>
      </c>
    </row>
    <row r="28" spans="1:22" x14ac:dyDescent="0.2">
      <c r="A28" s="83"/>
      <c r="B28" s="82" t="s">
        <v>1720</v>
      </c>
      <c r="D28" s="84"/>
      <c r="E28" s="85"/>
      <c r="F28" s="85">
        <v>1378</v>
      </c>
      <c r="G28" s="85">
        <f t="shared" si="0"/>
        <v>1378000</v>
      </c>
      <c r="H28" s="89">
        <f t="shared" si="7"/>
        <v>548306.19999999995</v>
      </c>
      <c r="I28" s="89">
        <f t="shared" si="8"/>
        <v>128.154</v>
      </c>
      <c r="J28" s="86">
        <f t="shared" si="1"/>
        <v>0.39789999999999998</v>
      </c>
      <c r="V28" s="82">
        <f t="shared" si="4"/>
        <v>128154</v>
      </c>
    </row>
    <row r="29" spans="1:22" x14ac:dyDescent="0.2">
      <c r="A29" s="83" t="s">
        <v>7342</v>
      </c>
      <c r="B29" s="82" t="s">
        <v>1663</v>
      </c>
      <c r="C29" s="82" t="s">
        <v>7335</v>
      </c>
      <c r="D29" s="84"/>
      <c r="E29" s="85">
        <v>2884.8323297716188</v>
      </c>
      <c r="F29" s="85">
        <v>2596.3490967944572</v>
      </c>
      <c r="G29" s="85">
        <f t="shared" si="0"/>
        <v>2596349.0967944572</v>
      </c>
      <c r="H29" s="89">
        <f t="shared" si="7"/>
        <v>1033087.3056145144</v>
      </c>
      <c r="I29" s="89">
        <f t="shared" si="8"/>
        <v>241.46046600188453</v>
      </c>
      <c r="J29" s="86">
        <f t="shared" si="1"/>
        <v>0.39789999999999998</v>
      </c>
      <c r="V29" s="82">
        <f t="shared" si="4"/>
        <v>241460.46600188452</v>
      </c>
    </row>
    <row r="30" spans="1:22" x14ac:dyDescent="0.2">
      <c r="A30" s="83" t="s">
        <v>7343</v>
      </c>
      <c r="B30" s="82" t="s">
        <v>1691</v>
      </c>
      <c r="C30" s="82" t="s">
        <v>7335</v>
      </c>
      <c r="D30" s="84"/>
      <c r="E30" s="85">
        <v>5208.6564435365563</v>
      </c>
      <c r="F30" s="85">
        <v>5208.6564435365563</v>
      </c>
      <c r="G30" s="85">
        <f t="shared" si="0"/>
        <v>5208656.4435365563</v>
      </c>
      <c r="H30" s="89">
        <f t="shared" si="7"/>
        <v>2072524.3988831956</v>
      </c>
      <c r="I30" s="89">
        <f t="shared" si="8"/>
        <v>484.40504924889973</v>
      </c>
      <c r="J30" s="86">
        <f t="shared" si="1"/>
        <v>0.39789999999999998</v>
      </c>
      <c r="V30" s="82">
        <f t="shared" si="4"/>
        <v>484405.04924889974</v>
      </c>
    </row>
    <row r="31" spans="1:22" x14ac:dyDescent="0.2">
      <c r="A31" s="83" t="s">
        <v>7344</v>
      </c>
      <c r="B31" s="82" t="s">
        <v>1699</v>
      </c>
      <c r="C31" s="82" t="s">
        <v>7335</v>
      </c>
      <c r="D31" s="84"/>
      <c r="E31" s="85">
        <v>2252.7034399955287</v>
      </c>
      <c r="F31" s="85">
        <v>2252.7034399955287</v>
      </c>
      <c r="G31" s="85">
        <f t="shared" si="0"/>
        <v>2252703.4399955287</v>
      </c>
      <c r="H31" s="89">
        <f t="shared" si="7"/>
        <v>896350.69877422077</v>
      </c>
      <c r="I31" s="89">
        <f t="shared" si="8"/>
        <v>209.50141991958415</v>
      </c>
      <c r="J31" s="86">
        <f t="shared" si="1"/>
        <v>0.39789999999999998</v>
      </c>
      <c r="V31" s="82">
        <f t="shared" si="4"/>
        <v>209501.41991958415</v>
      </c>
    </row>
    <row r="32" spans="1:22" x14ac:dyDescent="0.2">
      <c r="A32" s="83" t="s">
        <v>7345</v>
      </c>
      <c r="B32" s="82" t="s">
        <v>1751</v>
      </c>
      <c r="C32" s="82" t="s">
        <v>7335</v>
      </c>
      <c r="D32" s="84"/>
      <c r="E32" s="85">
        <v>2254.67</v>
      </c>
      <c r="F32" s="85">
        <v>2254.67</v>
      </c>
      <c r="G32" s="85">
        <f t="shared" si="0"/>
        <v>2254670</v>
      </c>
      <c r="H32" s="89">
        <f t="shared" si="7"/>
        <v>897133.19299999997</v>
      </c>
      <c r="I32" s="89">
        <f t="shared" si="8"/>
        <v>209.68431000000001</v>
      </c>
      <c r="J32" s="86">
        <f t="shared" si="1"/>
        <v>0.39789999999999998</v>
      </c>
      <c r="V32" s="82">
        <f t="shared" si="4"/>
        <v>209684.31</v>
      </c>
    </row>
    <row r="33" spans="1:22" x14ac:dyDescent="0.2">
      <c r="A33" s="83" t="s">
        <v>7346</v>
      </c>
      <c r="B33" s="82" t="s">
        <v>2073</v>
      </c>
      <c r="C33" s="82" t="s">
        <v>7335</v>
      </c>
      <c r="D33" s="84"/>
      <c r="E33" s="85">
        <v>12406.167407714231</v>
      </c>
      <c r="F33" s="85">
        <v>12406.167407714231</v>
      </c>
      <c r="G33" s="85">
        <f t="shared" si="0"/>
        <v>12406167.407714231</v>
      </c>
      <c r="H33" s="89">
        <f t="shared" si="7"/>
        <v>4936414.0115294922</v>
      </c>
      <c r="I33" s="89">
        <f t="shared" si="8"/>
        <v>1153.7735689174235</v>
      </c>
      <c r="J33" s="86">
        <f t="shared" si="1"/>
        <v>0.39789999999999998</v>
      </c>
      <c r="V33" s="82">
        <f t="shared" si="4"/>
        <v>1153773.5689174235</v>
      </c>
    </row>
    <row r="34" spans="1:22" x14ac:dyDescent="0.2">
      <c r="A34" s="83" t="s">
        <v>7347</v>
      </c>
      <c r="B34" s="82" t="s">
        <v>1667</v>
      </c>
      <c r="C34" s="82" t="s">
        <v>7348</v>
      </c>
      <c r="D34" s="84"/>
      <c r="E34" s="85">
        <v>1432.8474918829929</v>
      </c>
      <c r="F34" s="85">
        <v>1289.5627426946937</v>
      </c>
      <c r="G34" s="85">
        <f t="shared" si="0"/>
        <v>1289562.7426946936</v>
      </c>
      <c r="H34" s="89">
        <f t="shared" si="7"/>
        <v>513117.01531821856</v>
      </c>
      <c r="I34" s="89">
        <f t="shared" si="8"/>
        <v>119.92933507060651</v>
      </c>
      <c r="J34" s="86">
        <f t="shared" si="1"/>
        <v>0.39789999999999998</v>
      </c>
      <c r="V34" s="82">
        <f t="shared" si="4"/>
        <v>119929.33507060651</v>
      </c>
    </row>
    <row r="35" spans="1:22" x14ac:dyDescent="0.2">
      <c r="A35" s="83" t="s">
        <v>7349</v>
      </c>
      <c r="B35" s="82" t="s">
        <v>1701</v>
      </c>
      <c r="C35" s="82" t="s">
        <v>7348</v>
      </c>
      <c r="D35" s="84"/>
      <c r="E35" s="85">
        <v>1480.281338420448</v>
      </c>
      <c r="F35" s="85">
        <v>1480.281338420448</v>
      </c>
      <c r="G35" s="85">
        <f t="shared" si="0"/>
        <v>1480281.3384204481</v>
      </c>
      <c r="H35" s="89">
        <f t="shared" si="7"/>
        <v>589003.94455749623</v>
      </c>
      <c r="I35" s="89">
        <f t="shared" si="8"/>
        <v>137.66616447310167</v>
      </c>
      <c r="J35" s="86">
        <f t="shared" si="1"/>
        <v>0.39789999999999992</v>
      </c>
      <c r="V35" s="82">
        <f t="shared" si="4"/>
        <v>137666.16447310167</v>
      </c>
    </row>
    <row r="36" spans="1:22" x14ac:dyDescent="0.2">
      <c r="A36" s="83" t="s">
        <v>7350</v>
      </c>
      <c r="B36" s="82" t="s">
        <v>1670</v>
      </c>
      <c r="C36" s="82" t="s">
        <v>7351</v>
      </c>
      <c r="D36" s="84"/>
      <c r="E36" s="85">
        <v>1480.281338420448</v>
      </c>
      <c r="F36" s="85">
        <v>1332.2532045784033</v>
      </c>
      <c r="G36" s="85">
        <f t="shared" si="0"/>
        <v>1332253.2045784032</v>
      </c>
      <c r="H36" s="89">
        <f t="shared" si="7"/>
        <v>530103.55010174657</v>
      </c>
      <c r="I36" s="89">
        <f t="shared" si="8"/>
        <v>123.89954802579149</v>
      </c>
      <c r="J36" s="86">
        <f t="shared" si="1"/>
        <v>0.39789999999999998</v>
      </c>
      <c r="V36" s="82">
        <f t="shared" si="4"/>
        <v>123899.54802579149</v>
      </c>
    </row>
    <row r="37" spans="1:22" x14ac:dyDescent="0.2">
      <c r="A37" s="83" t="s">
        <v>7352</v>
      </c>
      <c r="B37" s="82" t="s">
        <v>1686</v>
      </c>
      <c r="C37" s="82" t="s">
        <v>7351</v>
      </c>
      <c r="D37" s="84"/>
      <c r="E37" s="85">
        <v>985.66399999999999</v>
      </c>
      <c r="F37" s="85">
        <v>887.09760000000006</v>
      </c>
      <c r="G37" s="85">
        <f t="shared" si="0"/>
        <v>887097.60000000009</v>
      </c>
      <c r="H37" s="89">
        <f t="shared" si="7"/>
        <v>352976.13504000002</v>
      </c>
      <c r="I37" s="89">
        <f t="shared" si="8"/>
        <v>82.500076800000016</v>
      </c>
      <c r="J37" s="86">
        <f t="shared" si="1"/>
        <v>0.39789999999999998</v>
      </c>
      <c r="V37" s="82">
        <f t="shared" si="4"/>
        <v>82500.07680000001</v>
      </c>
    </row>
    <row r="38" spans="1:22" x14ac:dyDescent="0.2">
      <c r="A38" s="83" t="s">
        <v>7353</v>
      </c>
      <c r="B38" s="82" t="s">
        <v>1753</v>
      </c>
      <c r="C38" s="82" t="s">
        <v>7351</v>
      </c>
      <c r="D38" s="84"/>
      <c r="E38" s="85">
        <v>386.25</v>
      </c>
      <c r="F38" s="85">
        <v>347.625</v>
      </c>
      <c r="G38" s="85">
        <f t="shared" si="0"/>
        <v>347625</v>
      </c>
      <c r="H38" s="89">
        <f t="shared" si="7"/>
        <v>138319.98749999999</v>
      </c>
      <c r="I38" s="89">
        <f t="shared" si="8"/>
        <v>32.329124999999998</v>
      </c>
      <c r="J38" s="86">
        <f t="shared" si="1"/>
        <v>0.39789999999999998</v>
      </c>
      <c r="V38" s="82">
        <f t="shared" si="4"/>
        <v>32329.124999999996</v>
      </c>
    </row>
    <row r="39" spans="1:22" x14ac:dyDescent="0.2">
      <c r="A39" s="83" t="s">
        <v>7354</v>
      </c>
      <c r="B39" s="82" t="s">
        <v>1748</v>
      </c>
      <c r="C39" s="82" t="s">
        <v>7351</v>
      </c>
      <c r="D39" s="84"/>
      <c r="E39" s="85">
        <v>725.10205688494489</v>
      </c>
      <c r="F39" s="85">
        <v>725.10205688494489</v>
      </c>
      <c r="G39" s="85">
        <f t="shared" si="0"/>
        <v>725102.0568849449</v>
      </c>
      <c r="H39" s="89">
        <f t="shared" si="7"/>
        <v>288518.10843451956</v>
      </c>
      <c r="I39" s="89">
        <f t="shared" si="8"/>
        <v>67.434491290299874</v>
      </c>
      <c r="J39" s="86">
        <f t="shared" si="1"/>
        <v>0.39789999999999998</v>
      </c>
      <c r="V39" s="82">
        <f t="shared" si="4"/>
        <v>67434.491290299877</v>
      </c>
    </row>
    <row r="40" spans="1:22" x14ac:dyDescent="0.2">
      <c r="G40" s="85"/>
      <c r="I40" s="89"/>
      <c r="V40" s="82">
        <f t="shared" si="4"/>
        <v>0</v>
      </c>
    </row>
    <row r="41" spans="1:22" x14ac:dyDescent="0.2">
      <c r="B41" s="82" t="s">
        <v>1706</v>
      </c>
      <c r="F41" s="85">
        <v>500</v>
      </c>
      <c r="G41" s="85">
        <f t="shared" si="0"/>
        <v>500000</v>
      </c>
      <c r="H41" s="89">
        <f>0.3979*G41</f>
        <v>198950</v>
      </c>
      <c r="I41" s="89">
        <f t="shared" si="8"/>
        <v>46.5</v>
      </c>
      <c r="J41" s="86">
        <f t="shared" si="1"/>
        <v>0.39789999999999998</v>
      </c>
      <c r="V41" s="82">
        <f t="shared" si="4"/>
        <v>46500</v>
      </c>
    </row>
    <row r="42" spans="1:22" x14ac:dyDescent="0.2">
      <c r="V42" s="82">
        <f t="shared" si="4"/>
        <v>0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8AE3E0C06F54FA57C86F87FB55777" ma:contentTypeVersion="10" ma:contentTypeDescription="Create a new document." ma:contentTypeScope="" ma:versionID="f6359482f675da1bb931b2c418304c92">
  <xsd:schema xmlns:xsd="http://www.w3.org/2001/XMLSchema" xmlns:xs="http://www.w3.org/2001/XMLSchema" xmlns:p="http://schemas.microsoft.com/office/2006/metadata/properties" xmlns:ns2="ce030c41-a65b-41c3-8b29-370418f0c571" targetNamespace="http://schemas.microsoft.com/office/2006/metadata/properties" ma:root="true" ma:fieldsID="a64505d241c474382a7e9216eea6da9c" ns2:_="">
    <xsd:import namespace="ce030c41-a65b-41c3-8b29-370418f0c5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0c41-a65b-41c3-8b29-370418f0c5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888D59-65EC-49F4-9CD3-3C709776AB4E}"/>
</file>

<file path=customXml/itemProps2.xml><?xml version="1.0" encoding="utf-8"?>
<ds:datastoreItem xmlns:ds="http://schemas.openxmlformats.org/officeDocument/2006/customXml" ds:itemID="{B6650C29-8393-4C62-A445-CEC24397EC5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fa0aca2-f3ca-467d-9e94-d43bdc9af422"/>
    <ds:schemaRef ds:uri="78f916c6-ecd0-4727-ba67-5a29ec0be12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CCF714-5AB6-4ED8-9E75-5FADEE4626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Input log</vt:lpstr>
      <vt:lpstr>Carbon Asset Database</vt:lpstr>
      <vt:lpstr>Dropdown lists</vt:lpstr>
      <vt:lpstr>CBS Matrix 1</vt:lpstr>
      <vt:lpstr>Ehubs </vt:lpstr>
      <vt:lpstr>Transformer costs</vt:lpstr>
      <vt:lpstr>Cables</vt:lpstr>
      <vt:lpstr>Civils_and_Groundworks</vt:lpstr>
      <vt:lpstr>Conductors</vt:lpstr>
      <vt:lpstr>Construction_materials</vt:lpstr>
      <vt:lpstr>Electrical_assets_other</vt:lpstr>
      <vt:lpstr>Electrical_assets_transformers</vt:lpstr>
      <vt:lpstr>Fittings_Pilots_Spacers_Insulator_Dishes</vt:lpstr>
      <vt:lpstr>Fittings_Tension_Suspension_Sets</vt:lpstr>
      <vt:lpstr>Generic_car</vt:lpstr>
      <vt:lpstr>Generic_Carbon_Intensity_Values</vt:lpstr>
      <vt:lpstr>Roads_Site_Access</vt:lpstr>
      <vt:lpstr>Site_Security_Services</vt:lpstr>
      <vt:lpstr>Switchgear_AIS</vt:lpstr>
      <vt:lpstr>Switchgear_GIS</vt:lpstr>
      <vt:lpstr>Temporary_Equipment</vt:lpstr>
      <vt:lpstr>Temporary_Equipment_Scaffolding</vt:lpstr>
      <vt:lpstr>Temporary_Equipmentr</vt:lpstr>
      <vt:lpstr>Towers_Pylons</vt:lpstr>
      <vt:lpstr>Trenches_Ducts_Drainage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Francis, Natalie</dc:creator>
  <cp:keywords/>
  <dc:description/>
  <cp:lastModifiedBy>Charles Naud</cp:lastModifiedBy>
  <cp:revision/>
  <dcterms:created xsi:type="dcterms:W3CDTF">2017-11-08T17:36:54Z</dcterms:created>
  <dcterms:modified xsi:type="dcterms:W3CDTF">2022-01-11T22:36:18Z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0x0101003838AE3E0C06F54FA57C86F87FB55777</vt:lpwstr>
  </property>
  <property fmtid="{D5CDD505-2E9C-101B-9397-08002B2CF9AE}" pid="3" name="MSIP_Label_82fa3fd3-029b-403d-91b4-1dc930cb0e60_Enabled">
    <vt:lpwstr>true</vt:lpwstr>
  </property>
  <property fmtid="{D5CDD505-2E9C-101B-9397-08002B2CF9AE}" pid="4" name="MSIP_Label_82fa3fd3-029b-403d-91b4-1dc930cb0e60_SetDate">
    <vt:lpwstr>2020-12-03T17:59:16Z</vt:lpwstr>
  </property>
  <property fmtid="{D5CDD505-2E9C-101B-9397-08002B2CF9AE}" pid="5" name="MSIP_Label_82fa3fd3-029b-403d-91b4-1dc930cb0e60_Method">
    <vt:lpwstr>Standard</vt:lpwstr>
  </property>
  <property fmtid="{D5CDD505-2E9C-101B-9397-08002B2CF9AE}" pid="6" name="MSIP_Label_82fa3fd3-029b-403d-91b4-1dc930cb0e60_Name">
    <vt:lpwstr>82fa3fd3-029b-403d-91b4-1dc930cb0e60</vt:lpwstr>
  </property>
  <property fmtid="{D5CDD505-2E9C-101B-9397-08002B2CF9AE}" pid="7" name="MSIP_Label_82fa3fd3-029b-403d-91b4-1dc930cb0e60_SiteId">
    <vt:lpwstr>4ae48b41-0137-4599-8661-fc641fe77bea</vt:lpwstr>
  </property>
  <property fmtid="{D5CDD505-2E9C-101B-9397-08002B2CF9AE}" pid="8" name="MSIP_Label_82fa3fd3-029b-403d-91b4-1dc930cb0e60_ActionId">
    <vt:lpwstr>0bfc87e9-5eca-4d71-b60f-2828d12dc677</vt:lpwstr>
  </property>
  <property fmtid="{D5CDD505-2E9C-101B-9397-08002B2CF9AE}" pid="9" name="MSIP_Label_82fa3fd3-029b-403d-91b4-1dc930cb0e60_ContentBits">
    <vt:lpwstr>0</vt:lpwstr>
  </property>
  <property fmtid="{D5CDD505-2E9C-101B-9397-08002B2CF9AE}" pid="10" name="Order">
    <vt:r8>326600</vt:r8>
  </property>
</Properties>
</file>