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<sst xmlns="http://schemas.openxmlformats.org/spreadsheetml/2006/main" count="34" uniqueCount="26">
  <si>
    <t>Eight Cell Calculations</t>
  </si>
  <si>
    <t>Divider Current</t>
  </si>
  <si>
    <t>Sum</t>
  </si>
  <si>
    <t>Difference</t>
  </si>
  <si>
    <t>Wanted R</t>
  </si>
  <si>
    <t>5.6+.36</t>
  </si>
  <si>
    <t>2.2+.18</t>
  </si>
  <si>
    <t>1.600+.100</t>
  </si>
  <si>
    <t>1.2+.075</t>
  </si>
  <si>
    <t>Real R</t>
  </si>
  <si>
    <t>Current though R</t>
  </si>
  <si>
    <t>Error</t>
  </si>
  <si>
    <t>mAH/yr</t>
  </si>
  <si>
    <t>Sixteen Cell Calculations</t>
  </si>
  <si>
    <t>11+.470</t>
  </si>
  <si>
    <t>4.3+.3</t>
  </si>
  <si>
    <t>2.4+.062</t>
  </si>
  <si>
    <t>1.8+0.11</t>
  </si>
  <si>
    <t>1.5+.03</t>
  </si>
  <si>
    <t>1.2+.051</t>
  </si>
  <si>
    <t>1+.043</t>
  </si>
  <si>
    <t>0.82+.062</t>
  </si>
  <si>
    <t>0.68+.075</t>
  </si>
  <si>
    <t>0.62+.036</t>
  </si>
  <si>
    <t>0.56+.015</t>
  </si>
  <si>
    <t>0.075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</si>
</sst>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15.1377551020408"/>
    <col collapsed="false" hidden="false" max="1025" min="2" style="1" width="11.52040816326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  <c r="B3" s="3" t="n">
        <f aca="false">3.3/(2.49+33.2)</f>
        <v>0.0924628747548333</v>
      </c>
      <c r="C3" s="1" t="n">
        <f aca="false">B3*2</f>
        <v>0.184925749509667</v>
      </c>
      <c r="D3" s="1" t="n">
        <f aca="false">B3*3</f>
        <v>0.2773886242645</v>
      </c>
      <c r="E3" s="1" t="n">
        <f aca="false">B3*4</f>
        <v>0.369851499019333</v>
      </c>
      <c r="F3" s="1" t="n">
        <f aca="false">B3*5</f>
        <v>0.462314373774166</v>
      </c>
      <c r="G3" s="1" t="n">
        <f aca="false">B3*6</f>
        <v>0.554777248529</v>
      </c>
      <c r="H3" s="1" t="n">
        <f aca="false">B3*7</f>
        <v>0.647240123283833</v>
      </c>
      <c r="I3" s="1" t="n">
        <f aca="false">B3*8</f>
        <v>0.739702998038666</v>
      </c>
      <c r="K3" s="1" t="n">
        <f aca="false">1/(2.49/(2.49+33.2))</f>
        <v>14.3333333333333</v>
      </c>
    </row>
    <row r="4" customFormat="false" ht="12.8" hidden="false" customHeight="false" outlineLevel="0" collapsed="false">
      <c r="A4" s="1" t="s">
        <v>2</v>
      </c>
      <c r="B4" s="1" t="n">
        <f aca="false">SUM(B3:I3)</f>
        <v>3.328663491174</v>
      </c>
      <c r="C4" s="1" t="n">
        <f aca="false">SUM(C3:I3)</f>
        <v>3.23620061641916</v>
      </c>
      <c r="D4" s="1" t="n">
        <f aca="false">SUM(D3:I3)</f>
        <v>3.0512748669095</v>
      </c>
      <c r="E4" s="1" t="n">
        <f aca="false">SUM(E3:I3)</f>
        <v>2.773886242645</v>
      </c>
      <c r="F4" s="1" t="n">
        <f aca="false">SUM(F3:I3)</f>
        <v>2.40403474362566</v>
      </c>
      <c r="G4" s="1" t="n">
        <f aca="false">SUM(G3:I3)</f>
        <v>1.9417203698515</v>
      </c>
      <c r="H4" s="1" t="n">
        <f aca="false">SUM(H3:I3)</f>
        <v>1.3869431213225</v>
      </c>
      <c r="I4" s="1" t="n">
        <f aca="false">SUM(I3:I3)</f>
        <v>0.739702998038666</v>
      </c>
      <c r="K4" s="1" t="n">
        <f aca="false">24/K3</f>
        <v>1.67441860465116</v>
      </c>
    </row>
    <row r="5" customFormat="false" ht="12.8" hidden="false" customHeight="false" outlineLevel="0" collapsed="false">
      <c r="A5" s="1" t="s">
        <v>3</v>
      </c>
      <c r="B5" s="1" t="n">
        <f aca="false">$B$4-B4</f>
        <v>0</v>
      </c>
      <c r="C5" s="1" t="n">
        <f aca="false">$B$4-C4</f>
        <v>0.0924628747548333</v>
      </c>
      <c r="D5" s="1" t="n">
        <f aca="false">$B$4-D4</f>
        <v>0.2773886242645</v>
      </c>
      <c r="E5" s="1" t="n">
        <f aca="false">$B$4-E4</f>
        <v>0.554777248529</v>
      </c>
      <c r="F5" s="1" t="n">
        <f aca="false">$B$4-F4</f>
        <v>0.924628747548333</v>
      </c>
      <c r="G5" s="1" t="n">
        <f aca="false">$B$4-G4</f>
        <v>1.3869431213225</v>
      </c>
      <c r="H5" s="1" t="n">
        <f aca="false">$B$4-H4</f>
        <v>1.9417203698515</v>
      </c>
      <c r="I5" s="1" t="n">
        <f aca="false">$B$4-I4</f>
        <v>2.58896049313533</v>
      </c>
    </row>
    <row r="6" customFormat="false" ht="12.8" hidden="false" customHeight="false" outlineLevel="0" collapsed="false">
      <c r="A6" s="1" t="s">
        <v>4</v>
      </c>
      <c r="C6" s="1" t="n">
        <f aca="false">3.3/C5</f>
        <v>35.69</v>
      </c>
      <c r="D6" s="1" t="n">
        <f aca="false">3.3/D5</f>
        <v>11.8966666666667</v>
      </c>
      <c r="E6" s="1" t="n">
        <f aca="false">3.3/E5</f>
        <v>5.94833333333333</v>
      </c>
      <c r="F6" s="1" t="n">
        <f aca="false">3.3/F5</f>
        <v>3.569</v>
      </c>
      <c r="G6" s="1" t="n">
        <f aca="false">3.3/G5</f>
        <v>2.37933333333333</v>
      </c>
      <c r="H6" s="1" t="n">
        <f aca="false">3.3/H5</f>
        <v>1.69952380952381</v>
      </c>
      <c r="I6" s="1" t="n">
        <f aca="false">3.3/I5</f>
        <v>1.27464285714286</v>
      </c>
    </row>
    <row r="7" customFormat="false" ht="12.8" hidden="false" customHeight="false" outlineLevel="0" collapsed="false">
      <c r="C7" s="1" t="n">
        <v>36</v>
      </c>
      <c r="D7" s="1" t="n">
        <v>12</v>
      </c>
      <c r="E7" s="1" t="s">
        <v>5</v>
      </c>
      <c r="F7" s="1" t="n">
        <v>3.6</v>
      </c>
      <c r="G7" s="1" t="s">
        <v>6</v>
      </c>
      <c r="H7" s="1" t="s">
        <v>7</v>
      </c>
      <c r="I7" s="1" t="s">
        <v>8</v>
      </c>
    </row>
    <row r="8" customFormat="false" ht="12.8" hidden="false" customHeight="false" outlineLevel="0" collapsed="false">
      <c r="A8" s="1" t="s">
        <v>9</v>
      </c>
      <c r="C8" s="1" t="n">
        <v>36</v>
      </c>
      <c r="D8" s="1" t="n">
        <v>12</v>
      </c>
      <c r="E8" s="1" t="n">
        <f aca="false">5.6+0.36</f>
        <v>5.96</v>
      </c>
      <c r="F8" s="1" t="n">
        <v>3.6</v>
      </c>
      <c r="G8" s="1" t="n">
        <f aca="false">2.2+0.18</f>
        <v>2.38</v>
      </c>
      <c r="H8" s="1" t="n">
        <f aca="false">1.6+0.1</f>
        <v>1.7</v>
      </c>
      <c r="I8" s="1" t="n">
        <f aca="false">1.2+0.075</f>
        <v>1.275</v>
      </c>
    </row>
    <row r="9" customFormat="false" ht="12.8" hidden="false" customHeight="false" outlineLevel="0" collapsed="false">
      <c r="A9" s="1" t="s">
        <v>10</v>
      </c>
      <c r="C9" s="1" t="n">
        <f aca="false">3.3/C8</f>
        <v>0.0916666666666667</v>
      </c>
      <c r="D9" s="1" t="n">
        <f aca="false">3.3/D8</f>
        <v>0.275</v>
      </c>
      <c r="E9" s="1" t="n">
        <f aca="false">3.3/E8</f>
        <v>0.553691275167785</v>
      </c>
      <c r="F9" s="1" t="n">
        <f aca="false">3.3/F8</f>
        <v>0.916666666666667</v>
      </c>
      <c r="G9" s="1" t="n">
        <f aca="false">3.3/G8</f>
        <v>1.38655462184874</v>
      </c>
      <c r="H9" s="1" t="n">
        <f aca="false">3.3/H8</f>
        <v>1.94117647058824</v>
      </c>
      <c r="I9" s="1" t="n">
        <f aca="false">3.3/I8</f>
        <v>2.58823529411765</v>
      </c>
    </row>
    <row r="10" customFormat="false" ht="12.8" hidden="false" customHeight="false" outlineLevel="0" collapsed="false">
      <c r="A10" s="1" t="s">
        <v>11</v>
      </c>
      <c r="B10" s="1" t="n">
        <f aca="false">B4-(B4-B9)</f>
        <v>0</v>
      </c>
      <c r="C10" s="1" t="n">
        <f aca="false">$B$4-(C4+C9)</f>
        <v>0.000796208088166495</v>
      </c>
      <c r="D10" s="1" t="n">
        <f aca="false">$B$4-(D4+D9)</f>
        <v>0.00238862426449993</v>
      </c>
      <c r="E10" s="1" t="n">
        <f aca="false">$B$4-(E4+E9)</f>
        <v>0.00108597336121452</v>
      </c>
      <c r="F10" s="1" t="n">
        <f aca="false">$B$4-(F4+F9)</f>
        <v>0.00796208088166628</v>
      </c>
      <c r="G10" s="1" t="n">
        <f aca="false">$B$4-(G4+G9)</f>
        <v>0.00038849947375974</v>
      </c>
      <c r="H10" s="1" t="n">
        <f aca="false">$B$4-(H4+H9)</f>
        <v>0.000543899263263814</v>
      </c>
      <c r="I10" s="1" t="n">
        <f aca="false">$B$4-(I4+I9)</f>
        <v>0.000725199017684197</v>
      </c>
    </row>
    <row r="11" customFormat="false" ht="12.8" hidden="false" customHeight="false" outlineLevel="0" collapsed="false">
      <c r="A11" s="1" t="s">
        <v>12</v>
      </c>
      <c r="B11" s="1" t="n">
        <f aca="false">B10*24*365</f>
        <v>0</v>
      </c>
      <c r="C11" s="1" t="n">
        <f aca="false">C10*24*365</f>
        <v>6.97478285233849</v>
      </c>
      <c r="D11" s="1" t="n">
        <f aca="false">D10*24*365</f>
        <v>20.9243485570194</v>
      </c>
      <c r="E11" s="1" t="n">
        <f aca="false">E10*24*365</f>
        <v>9.5131266442392</v>
      </c>
      <c r="F11" s="1" t="n">
        <f aca="false">F10*24*365</f>
        <v>69.7478285233966</v>
      </c>
      <c r="G11" s="1" t="n">
        <f aca="false">G10*24*365</f>
        <v>3.40325539013532</v>
      </c>
      <c r="H11" s="1" t="n">
        <f aca="false">H10*24*365</f>
        <v>4.76455754619101</v>
      </c>
      <c r="I11" s="1" t="n">
        <f aca="false">I10*24*365</f>
        <v>6.35274339491357</v>
      </c>
    </row>
    <row r="13" customFormat="false" ht="12.8" hidden="false" customHeight="false" outlineLevel="0" collapsed="false">
      <c r="A13" s="2" t="s">
        <v>13</v>
      </c>
    </row>
    <row r="15" customFormat="false" ht="12.8" hidden="false" customHeight="false" outlineLevel="0" collapsed="false">
      <c r="A15" s="1" t="s">
        <v>1</v>
      </c>
      <c r="B15" s="1" t="n">
        <f aca="false">3.3/(2.49+33.2*2)</f>
        <v>0.0479024531862389</v>
      </c>
      <c r="C15" s="1" t="n">
        <f aca="false">$B15*2</f>
        <v>0.0958049063724779</v>
      </c>
      <c r="D15" s="1" t="n">
        <f aca="false">$B15*3</f>
        <v>0.143707359558717</v>
      </c>
      <c r="E15" s="1" t="n">
        <f aca="false">$B15*4</f>
        <v>0.191609812744956</v>
      </c>
      <c r="F15" s="1" t="n">
        <f aca="false">$B15*5</f>
        <v>0.239512265931195</v>
      </c>
      <c r="G15" s="1" t="n">
        <f aca="false">$B15*6</f>
        <v>0.287414719117434</v>
      </c>
      <c r="H15" s="1" t="n">
        <f aca="false">$B15*7</f>
        <v>0.335317172303673</v>
      </c>
      <c r="I15" s="1" t="n">
        <f aca="false">$B15*8</f>
        <v>0.383219625489911</v>
      </c>
      <c r="J15" s="1" t="n">
        <f aca="false">$B15*9</f>
        <v>0.43112207867615</v>
      </c>
      <c r="K15" s="1" t="n">
        <f aca="false">$B15*10</f>
        <v>0.479024531862389</v>
      </c>
      <c r="L15" s="1" t="n">
        <f aca="false">$B15*11</f>
        <v>0.526926985048628</v>
      </c>
      <c r="M15" s="1" t="n">
        <f aca="false">$B15*12</f>
        <v>0.574829438234867</v>
      </c>
      <c r="N15" s="1" t="n">
        <f aca="false">$B15*13</f>
        <v>0.622731891421106</v>
      </c>
      <c r="O15" s="1" t="n">
        <f aca="false">$B15*14</f>
        <v>0.670634344607345</v>
      </c>
      <c r="P15" s="1" t="n">
        <f aca="false">$B15*15</f>
        <v>0.718536797793584</v>
      </c>
      <c r="Q15" s="1" t="n">
        <f aca="false">$B15*16</f>
        <v>0.766439250979823</v>
      </c>
    </row>
    <row r="16" customFormat="false" ht="12.8" hidden="false" customHeight="false" outlineLevel="0" collapsed="false">
      <c r="A16" s="1" t="s">
        <v>2</v>
      </c>
      <c r="B16" s="1" t="n">
        <f aca="false">SUM(B15:Q15)</f>
        <v>6.51473363332849</v>
      </c>
      <c r="C16" s="1" t="n">
        <f aca="false">SUM(C15:Q15)</f>
        <v>6.46683118014226</v>
      </c>
      <c r="D16" s="1" t="n">
        <f aca="false">SUM(D15:Q15)</f>
        <v>6.37102627376978</v>
      </c>
      <c r="E16" s="1" t="n">
        <f aca="false">SUM(E15:Q15)</f>
        <v>6.22731891421106</v>
      </c>
      <c r="F16" s="1" t="n">
        <f aca="false">SUM(F15:Q15)</f>
        <v>6.03570910146611</v>
      </c>
      <c r="G16" s="1" t="n">
        <f aca="false">SUM(G15:Q15)</f>
        <v>5.79619683553491</v>
      </c>
      <c r="H16" s="1" t="n">
        <f aca="false">SUM(H15:Q15)</f>
        <v>5.50878211641748</v>
      </c>
      <c r="I16" s="1" t="n">
        <f aca="false">SUM(I15:Q15)</f>
        <v>5.17346494411381</v>
      </c>
      <c r="J16" s="1" t="n">
        <f aca="false">SUM(J15:Q15)</f>
        <v>4.79024531862389</v>
      </c>
      <c r="K16" s="1" t="n">
        <f aca="false">SUM(K15:Q15)</f>
        <v>4.35912323994774</v>
      </c>
      <c r="L16" s="1" t="n">
        <f aca="false">SUM(L15:Q15)</f>
        <v>3.88009870808535</v>
      </c>
      <c r="M16" s="1" t="n">
        <f aca="false">SUM(M15:Q15)</f>
        <v>3.35317172303673</v>
      </c>
      <c r="N16" s="1" t="n">
        <f aca="false">SUM(N15:Q15)</f>
        <v>2.77834228480186</v>
      </c>
      <c r="O16" s="1" t="n">
        <f aca="false">SUM(O15:Q15)</f>
        <v>2.15561039338075</v>
      </c>
      <c r="P16" s="1" t="n">
        <f aca="false">SUM(P15:Q15)</f>
        <v>1.48497604877341</v>
      </c>
      <c r="Q16" s="1" t="n">
        <f aca="false">SUM(Q15:Q15)</f>
        <v>0.766439250979823</v>
      </c>
    </row>
    <row r="17" customFormat="false" ht="12.8" hidden="false" customHeight="false" outlineLevel="0" collapsed="false">
      <c r="A17" s="1" t="s">
        <v>3</v>
      </c>
      <c r="B17" s="1" t="n">
        <f aca="false">$B$16-B16</f>
        <v>0</v>
      </c>
      <c r="C17" s="1" t="n">
        <f aca="false">$B$16-C16</f>
        <v>0.0479024531862384</v>
      </c>
      <c r="D17" s="1" t="n">
        <f aca="false">$B$16-D16</f>
        <v>0.143707359558717</v>
      </c>
      <c r="E17" s="1" t="n">
        <f aca="false">$B$16-E16</f>
        <v>0.287414719117432</v>
      </c>
      <c r="F17" s="1" t="n">
        <f aca="false">$B$16-F16</f>
        <v>0.479024531862388</v>
      </c>
      <c r="G17" s="1" t="n">
        <f aca="false">$B$16-G16</f>
        <v>0.718536797793584</v>
      </c>
      <c r="H17" s="1" t="n">
        <f aca="false">$B$16-H16</f>
        <v>1.00595151691102</v>
      </c>
      <c r="I17" s="1" t="n">
        <f aca="false">$B$16-I16</f>
        <v>1.34126868921469</v>
      </c>
      <c r="J17" s="1" t="n">
        <f aca="false">$B$16-J16</f>
        <v>1.7244883147046</v>
      </c>
      <c r="K17" s="1" t="n">
        <f aca="false">$B$16-K16</f>
        <v>2.15561039338075</v>
      </c>
      <c r="L17" s="1" t="n">
        <f aca="false">$B$16-L16</f>
        <v>2.63463492524314</v>
      </c>
      <c r="M17" s="1" t="n">
        <f aca="false">$B$16-M16</f>
        <v>3.16156191029177</v>
      </c>
      <c r="N17" s="1" t="n">
        <f aca="false">$B$16-N16</f>
        <v>3.73639134852664</v>
      </c>
      <c r="O17" s="1" t="n">
        <f aca="false">$B$16-O16</f>
        <v>4.35912323994774</v>
      </c>
      <c r="P17" s="1" t="n">
        <f aca="false">$B$16-P16</f>
        <v>5.02975758455509</v>
      </c>
      <c r="Q17" s="1" t="n">
        <f aca="false">$B$16-Q16</f>
        <v>5.74829438234867</v>
      </c>
    </row>
    <row r="18" customFormat="false" ht="12.8" hidden="false" customHeight="false" outlineLevel="0" collapsed="false">
      <c r="A18" s="1" t="s">
        <v>4</v>
      </c>
      <c r="C18" s="1" t="n">
        <f aca="false">3.3/C17</f>
        <v>68.8900000000007</v>
      </c>
      <c r="D18" s="1" t="n">
        <f aca="false">3.3/D17</f>
        <v>22.9633333333333</v>
      </c>
      <c r="E18" s="1" t="n">
        <f aca="false">3.3/E17</f>
        <v>11.4816666666667</v>
      </c>
      <c r="F18" s="1" t="n">
        <f aca="false">3.3/F17</f>
        <v>6.88900000000002</v>
      </c>
      <c r="G18" s="1" t="n">
        <f aca="false">3.3/G17</f>
        <v>4.59266666666667</v>
      </c>
      <c r="H18" s="1" t="n">
        <f aca="false">3.3/H17</f>
        <v>3.28047619047619</v>
      </c>
      <c r="I18" s="1" t="n">
        <f aca="false">3.3/I17</f>
        <v>2.46035714285714</v>
      </c>
      <c r="J18" s="1" t="n">
        <f aca="false">3.3/J17</f>
        <v>1.91361111111111</v>
      </c>
      <c r="K18" s="1" t="n">
        <f aca="false">3.3/K17</f>
        <v>1.53088888888889</v>
      </c>
      <c r="L18" s="1" t="n">
        <f aca="false">3.3/L17</f>
        <v>1.25254545454545</v>
      </c>
      <c r="M18" s="1" t="n">
        <f aca="false">3.3/M17</f>
        <v>1.04378787878788</v>
      </c>
      <c r="N18" s="1" t="n">
        <f aca="false">3.3/N17</f>
        <v>0.883205128205128</v>
      </c>
      <c r="O18" s="1" t="n">
        <f aca="false">3.3/O17</f>
        <v>0.757032967032967</v>
      </c>
      <c r="P18" s="1" t="n">
        <f aca="false">3.3/P17</f>
        <v>0.656095238095238</v>
      </c>
      <c r="Q18" s="1" t="n">
        <f aca="false">3.3/Q17</f>
        <v>0.574083333333333</v>
      </c>
    </row>
    <row r="19" customFormat="false" ht="12.8" hidden="false" customHeight="false" outlineLevel="0" collapsed="false">
      <c r="C19" s="1" t="n">
        <v>68</v>
      </c>
      <c r="D19" s="1" t="n">
        <v>22</v>
      </c>
      <c r="E19" s="1" t="s">
        <v>14</v>
      </c>
      <c r="F19" s="1" t="n">
        <v>6.8</v>
      </c>
      <c r="G19" s="1" t="s">
        <v>15</v>
      </c>
      <c r="H19" s="1" t="n">
        <v>3.3</v>
      </c>
      <c r="I19" s="1" t="s">
        <v>16</v>
      </c>
      <c r="J19" s="1" t="s">
        <v>17</v>
      </c>
      <c r="K19" s="1" t="s">
        <v>18</v>
      </c>
      <c r="L19" s="1" t="s">
        <v>19</v>
      </c>
      <c r="M19" s="1" t="s">
        <v>20</v>
      </c>
      <c r="N19" s="1" t="s">
        <v>21</v>
      </c>
      <c r="O19" s="1" t="s">
        <v>22</v>
      </c>
      <c r="P19" s="1" t="s">
        <v>23</v>
      </c>
      <c r="Q19" s="1" t="s">
        <v>24</v>
      </c>
    </row>
    <row r="20" customFormat="false" ht="12.8" hidden="false" customHeight="false" outlineLevel="0" collapsed="false">
      <c r="A20" s="1" t="s">
        <v>9</v>
      </c>
      <c r="C20" s="1" t="n">
        <v>68</v>
      </c>
      <c r="D20" s="1" t="n">
        <v>22</v>
      </c>
      <c r="E20" s="1" t="n">
        <f aca="false">11+0.47</f>
        <v>11.47</v>
      </c>
      <c r="F20" s="1" t="n">
        <v>6.8</v>
      </c>
      <c r="G20" s="1" t="n">
        <f aca="false">4.3+0.3</f>
        <v>4.6</v>
      </c>
      <c r="H20" s="1" t="n">
        <v>3.3</v>
      </c>
      <c r="I20" s="1" t="n">
        <f aca="false">2.4+0.062</f>
        <v>2.462</v>
      </c>
      <c r="J20" s="1" t="n">
        <f aca="false">1.8+0.11</f>
        <v>1.91</v>
      </c>
      <c r="K20" s="1" t="n">
        <f aca="false">1.5+0.03</f>
        <v>1.53</v>
      </c>
      <c r="L20" s="1" t="n">
        <f aca="false">1.2+0.051</f>
        <v>1.251</v>
      </c>
      <c r="M20" s="1" t="n">
        <f aca="false">1.043</f>
        <v>1.043</v>
      </c>
      <c r="N20" s="1" t="n">
        <f aca="false">0.82+0.062</f>
        <v>0.882</v>
      </c>
      <c r="O20" s="1" t="n">
        <f aca="false">0.68+0.075</f>
        <v>0.755</v>
      </c>
      <c r="P20" s="1" t="n">
        <f aca="false">0.62+0.036</f>
        <v>0.656</v>
      </c>
      <c r="Q20" s="1" t="n">
        <f aca="false">0.56+0.015</f>
        <v>0.575</v>
      </c>
    </row>
    <row r="21" customFormat="false" ht="12.8" hidden="false" customHeight="false" outlineLevel="0" collapsed="false">
      <c r="A21" s="1" t="s">
        <v>10</v>
      </c>
      <c r="C21" s="1" t="n">
        <f aca="false">3.3/C20</f>
        <v>0.0485294117647059</v>
      </c>
      <c r="D21" s="1" t="n">
        <f aca="false">3.3/D20</f>
        <v>0.15</v>
      </c>
      <c r="E21" s="1" t="n">
        <f aca="false">3.3/E20</f>
        <v>0.28770706190061</v>
      </c>
      <c r="F21" s="1" t="n">
        <f aca="false">3.3/F20</f>
        <v>0.485294117647059</v>
      </c>
      <c r="G21" s="1" t="n">
        <f aca="false">3.3/G20</f>
        <v>0.717391304347826</v>
      </c>
      <c r="H21" s="1" t="n">
        <f aca="false">3.3/H20</f>
        <v>1</v>
      </c>
      <c r="I21" s="1" t="n">
        <f aca="false">3.3/I20</f>
        <v>1.34037367993501</v>
      </c>
      <c r="J21" s="1" t="n">
        <f aca="false">3.3/J20</f>
        <v>1.72774869109948</v>
      </c>
      <c r="K21" s="1" t="n">
        <f aca="false">3.3/K20</f>
        <v>2.15686274509804</v>
      </c>
      <c r="L21" s="1" t="n">
        <f aca="false">3.3/L20</f>
        <v>2.6378896882494</v>
      </c>
      <c r="M21" s="1" t="n">
        <f aca="false">3.3/M20</f>
        <v>3.16395014381592</v>
      </c>
      <c r="N21" s="1" t="n">
        <f aca="false">3.3/N20</f>
        <v>3.74149659863945</v>
      </c>
      <c r="O21" s="1" t="n">
        <f aca="false">3.3/O20</f>
        <v>4.37086092715232</v>
      </c>
      <c r="P21" s="1" t="n">
        <f aca="false">3.3/P20</f>
        <v>5.03048780487805</v>
      </c>
      <c r="Q21" s="1" t="n">
        <f aca="false">3.3/Q20</f>
        <v>5.73913043478261</v>
      </c>
    </row>
    <row r="22" customFormat="false" ht="12.8" hidden="false" customHeight="false" outlineLevel="0" collapsed="false">
      <c r="A22" s="1" t="s">
        <v>11</v>
      </c>
      <c r="B22" s="1" t="n">
        <f aca="false">B16-(B16-B21)</f>
        <v>0</v>
      </c>
      <c r="C22" s="1" t="n">
        <f aca="false">$B$16-(C16+C21)</f>
        <v>-0.000626958578467729</v>
      </c>
      <c r="D22" s="1" t="n">
        <f aca="false">$B$16-(D16+D21)</f>
        <v>-0.0062926404412833</v>
      </c>
      <c r="E22" s="1" t="n">
        <f aca="false">$B$16-(E16+E21)</f>
        <v>-0.000292342783177801</v>
      </c>
      <c r="F22" s="1" t="n">
        <f aca="false">$B$16-(F16+F21)</f>
        <v>-0.00626958578467107</v>
      </c>
      <c r="G22" s="1" t="n">
        <f aca="false">$B$16-(G16+G21)</f>
        <v>0.00114549344575732</v>
      </c>
      <c r="H22" s="1" t="n">
        <f aca="false">$B$16-(H16+H21)</f>
        <v>0.00595151691101759</v>
      </c>
      <c r="I22" s="1" t="n">
        <f aca="false">$B$16-(I16+I21)</f>
        <v>0.000895009279676451</v>
      </c>
      <c r="J22" s="1" t="n">
        <f aca="false">$B$16-(J16+J21)</f>
        <v>-0.00326037639487531</v>
      </c>
      <c r="K22" s="1" t="n">
        <f aca="false">$B$16-(K16+K21)</f>
        <v>-0.00125235171728821</v>
      </c>
      <c r="L22" s="1" t="n">
        <f aca="false">$B$16-(L16+L21)</f>
        <v>-0.00325476300626004</v>
      </c>
      <c r="M22" s="1" t="n">
        <f aca="false">$B$16-(M16+M21)</f>
        <v>-0.00238823352414652</v>
      </c>
      <c r="N22" s="1" t="n">
        <f aca="false">$B$16-(N16+N21)</f>
        <v>-0.00510525011281882</v>
      </c>
      <c r="O22" s="1" t="n">
        <f aca="false">$B$16-(O16+O21)</f>
        <v>-0.0117376872045778</v>
      </c>
      <c r="P22" s="1" t="n">
        <f aca="false">$B$16-(P16+P21)</f>
        <v>-0.00073022032296155</v>
      </c>
      <c r="Q22" s="1" t="n">
        <f aca="false">$B$16-(Q16+Q21)</f>
        <v>0.00916394756606387</v>
      </c>
    </row>
    <row r="23" customFormat="false" ht="12.8" hidden="false" customHeight="false" outlineLevel="0" collapsed="false">
      <c r="A23" s="1" t="s">
        <v>12</v>
      </c>
      <c r="B23" s="1" t="n">
        <f aca="false">B22*24*365</f>
        <v>0</v>
      </c>
      <c r="C23" s="1" t="n">
        <f aca="false">C22*24*365</f>
        <v>-5.49215714737731</v>
      </c>
      <c r="D23" s="1" t="n">
        <f aca="false">D22*24*365</f>
        <v>-55.1235302656417</v>
      </c>
      <c r="E23" s="1" t="n">
        <f aca="false">E22*24*365</f>
        <v>-2.56092278063754</v>
      </c>
      <c r="F23" s="1" t="n">
        <f aca="false">F22*24*365</f>
        <v>-54.9215714737186</v>
      </c>
      <c r="G23" s="1" t="n">
        <f aca="false">G22*24*365</f>
        <v>10.0345225848341</v>
      </c>
      <c r="H23" s="1" t="n">
        <f aca="false">H22*24*365</f>
        <v>52.135288140514</v>
      </c>
      <c r="I23" s="1" t="n">
        <f aca="false">I22*24*365</f>
        <v>7.84028128996571</v>
      </c>
      <c r="J23" s="1" t="n">
        <f aca="false">J22*24*365</f>
        <v>-28.5608972191077</v>
      </c>
      <c r="K23" s="1" t="n">
        <f aca="false">K22*24*365</f>
        <v>-10.9706010434448</v>
      </c>
      <c r="L23" s="1" t="n">
        <f aca="false">L22*24*365</f>
        <v>-28.511723934838</v>
      </c>
      <c r="M23" s="1" t="n">
        <f aca="false">M22*24*365</f>
        <v>-20.9209256715235</v>
      </c>
      <c r="N23" s="1" t="n">
        <f aca="false">N22*24*365</f>
        <v>-44.7219909882928</v>
      </c>
      <c r="O23" s="1" t="n">
        <f aca="false">O22*24*365</f>
        <v>-102.822139912102</v>
      </c>
      <c r="P23" s="1" t="n">
        <f aca="false">P22*24*365</f>
        <v>-6.39673002914318</v>
      </c>
      <c r="Q23" s="1" t="n">
        <f aca="false">Q22*24*365</f>
        <v>80.2761806787195</v>
      </c>
    </row>
    <row r="27" customFormat="false" ht="12.8" hidden="false" customHeight="false" outlineLevel="0" collapsed="false">
      <c r="B27" s="1" t="n">
        <v>36</v>
      </c>
      <c r="C27" s="1" t="n">
        <v>12</v>
      </c>
      <c r="D27" s="1" t="n">
        <v>5.6</v>
      </c>
      <c r="E27" s="1" t="n">
        <v>3.6</v>
      </c>
      <c r="F27" s="1" t="n">
        <v>2.2</v>
      </c>
      <c r="G27" s="1" t="n">
        <v>1.6</v>
      </c>
      <c r="H27" s="1" t="n">
        <v>1.2</v>
      </c>
      <c r="I27" s="1" t="n">
        <v>0.36</v>
      </c>
      <c r="J27" s="1" t="n">
        <v>0.18</v>
      </c>
      <c r="K27" s="1" t="n">
        <v>0.1</v>
      </c>
      <c r="L27" s="1" t="n">
        <v>0.075</v>
      </c>
    </row>
    <row r="28" customFormat="false" ht="12.8" hidden="false" customHeight="false" outlineLevel="0" collapsed="false">
      <c r="B28" s="1" t="n">
        <v>68</v>
      </c>
      <c r="C28" s="1" t="n">
        <v>22</v>
      </c>
      <c r="D28" s="1" t="n">
        <v>11</v>
      </c>
      <c r="E28" s="1" t="n">
        <v>6.8</v>
      </c>
      <c r="F28" s="1" t="n">
        <v>4.3</v>
      </c>
      <c r="G28" s="1" t="n">
        <v>3.3</v>
      </c>
      <c r="H28" s="1" t="n">
        <v>2.4</v>
      </c>
      <c r="I28" s="1" t="n">
        <v>1.8</v>
      </c>
      <c r="J28" s="1" t="n">
        <v>1.5</v>
      </c>
      <c r="K28" s="4" t="n">
        <v>1.2</v>
      </c>
      <c r="L28" s="1" t="n">
        <v>1</v>
      </c>
      <c r="M28" s="1" t="n">
        <v>0.82</v>
      </c>
      <c r="N28" s="1" t="n">
        <v>0.68</v>
      </c>
      <c r="O28" s="1" t="n">
        <v>0.62</v>
      </c>
      <c r="P28" s="1" t="n">
        <v>0.56</v>
      </c>
      <c r="Q28" s="1" t="n">
        <v>0.47</v>
      </c>
      <c r="R28" s="1" t="n">
        <v>0.3</v>
      </c>
      <c r="S28" s="1" t="n">
        <v>0.11</v>
      </c>
      <c r="T28" s="4" t="s">
        <v>25</v>
      </c>
      <c r="U28" s="1" t="n">
        <v>0.062</v>
      </c>
      <c r="V28" s="1" t="n">
        <v>0.051</v>
      </c>
      <c r="W28" s="1" t="n">
        <v>0.043</v>
      </c>
      <c r="X28" s="1" t="n">
        <v>0.036</v>
      </c>
      <c r="Y28" s="1" t="n">
        <v>0.015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337093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2014-07-04T18:08:40Z</dcterms:created>
  <dc:creator>Simon Matthews</dc:creator>
  <dc:language>en-AU</dc:language>
  <cp:lastModifiedBy>Simon Matthews</cp:lastModifiedBy>
  <dcterms:modified xsi:type="dcterms:W3CDTF">2015-12-29T21:38:28Z</dcterms:modified>
  <cp:revision>5</cp:revision>
</cp:coreProperties>
</file>