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ocuments\SportsAnalytics\"/>
    </mc:Choice>
  </mc:AlternateContent>
  <xr:revisionPtr revIDLastSave="0" documentId="13_ncr:1_{5702BA1E-AFF1-4CEA-BB4E-0D6F2ABA2063}" xr6:coauthVersionLast="40" xr6:coauthVersionMax="40" xr10:uidLastSave="{00000000-0000-0000-0000-000000000000}"/>
  <bookViews>
    <workbookView xWindow="0" yWindow="0" windowWidth="28800" windowHeight="12165" activeTab="1" xr2:uid="{00000000-000D-0000-FFFF-FFFF00000000}"/>
  </bookViews>
  <sheets>
    <sheet name="AMOS 2018 SEASON OUTPUT DRAFT 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" i="1"/>
  <c r="Y30" i="1" l="1"/>
  <c r="V26" i="1"/>
  <c r="S32" i="1"/>
  <c r="S3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" i="1"/>
  <c r="S27" i="1"/>
  <c r="S25" i="1"/>
  <c r="S26" i="1"/>
  <c r="AD33" i="1" l="1"/>
  <c r="AD32" i="1"/>
  <c r="AD31" i="1"/>
  <c r="AD30" i="1"/>
  <c r="AD29" i="1"/>
  <c r="AD28" i="1"/>
  <c r="AD27" i="1"/>
  <c r="AD26" i="1"/>
  <c r="AD25" i="1"/>
  <c r="AC27" i="1"/>
  <c r="AC26" i="1"/>
  <c r="Z33" i="1"/>
  <c r="AC32" i="1"/>
  <c r="AC31" i="1"/>
  <c r="AC30" i="1"/>
  <c r="AC29" i="1"/>
  <c r="AC28" i="1"/>
  <c r="AC25" i="1"/>
  <c r="Z26" i="1"/>
  <c r="AA32" i="1"/>
  <c r="AA30" i="1"/>
  <c r="Z32" i="1"/>
  <c r="Z30" i="1"/>
  <c r="Z28" i="1"/>
  <c r="Z27" i="1"/>
  <c r="Z31" i="1"/>
  <c r="Z29" i="1"/>
  <c r="Z25" i="1"/>
  <c r="W25" i="1"/>
  <c r="X25" i="1" s="1"/>
  <c r="X32" i="1"/>
  <c r="X31" i="1"/>
  <c r="X30" i="1"/>
  <c r="X29" i="1"/>
  <c r="X28" i="1"/>
  <c r="V28" i="1"/>
  <c r="X27" i="1"/>
  <c r="X26" i="1"/>
  <c r="W32" i="1"/>
  <c r="W31" i="1"/>
  <c r="W30" i="1"/>
  <c r="T33" i="1"/>
  <c r="W29" i="1"/>
  <c r="W28" i="1"/>
  <c r="W27" i="1"/>
  <c r="W26" i="1"/>
  <c r="T25" i="1"/>
  <c r="V25" i="1"/>
  <c r="V27" i="1"/>
  <c r="V29" i="1"/>
  <c r="V30" i="1"/>
  <c r="V31" i="1"/>
  <c r="V32" i="1"/>
  <c r="T32" i="1"/>
  <c r="T31" i="1"/>
  <c r="T30" i="1"/>
  <c r="T28" i="1"/>
  <c r="T29" i="1"/>
  <c r="T27" i="1"/>
  <c r="T26" i="1"/>
  <c r="Y25" i="1"/>
  <c r="AB25" i="1"/>
  <c r="Y26" i="1"/>
  <c r="AB26" i="1"/>
  <c r="Y27" i="1"/>
  <c r="AA27" i="1" s="1"/>
  <c r="AB27" i="1"/>
  <c r="Y28" i="1"/>
  <c r="AA28" i="1" s="1"/>
  <c r="AB28" i="1"/>
  <c r="Y29" i="1"/>
  <c r="AA29" i="1" s="1"/>
  <c r="AB29" i="1"/>
  <c r="AB30" i="1"/>
  <c r="Y31" i="1"/>
  <c r="AA31" i="1" s="1"/>
  <c r="AB31" i="1"/>
  <c r="Y32" i="1"/>
  <c r="AB32" i="1"/>
  <c r="U31" i="1"/>
  <c r="S30" i="1"/>
  <c r="U30" i="1" s="1"/>
  <c r="S29" i="1"/>
  <c r="U29" i="1" s="1"/>
  <c r="S28" i="1"/>
  <c r="U28" i="1" s="1"/>
  <c r="U27" i="1"/>
  <c r="U26" i="1"/>
  <c r="U32" i="1"/>
  <c r="AA26" i="1" l="1"/>
  <c r="AA33" i="1"/>
  <c r="X33" i="1"/>
  <c r="AC33" i="1"/>
  <c r="W33" i="1"/>
  <c r="Y33" i="1"/>
  <c r="U25" i="1"/>
  <c r="AB33" i="1"/>
  <c r="V33" i="1"/>
  <c r="U33" i="1"/>
  <c r="S33" i="1"/>
  <c r="AA7" i="1"/>
  <c r="X12" i="1"/>
  <c r="W18" i="1"/>
  <c r="X18" i="1" s="1"/>
  <c r="W17" i="1"/>
  <c r="W15" i="1"/>
  <c r="W16" i="1"/>
  <c r="W14" i="1"/>
  <c r="W13" i="1"/>
  <c r="W12" i="1"/>
  <c r="W11" i="1"/>
  <c r="W10" i="1"/>
  <c r="W9" i="1"/>
  <c r="W8" i="1"/>
  <c r="W7" i="1"/>
  <c r="W6" i="1"/>
  <c r="W5" i="1"/>
  <c r="W4" i="1"/>
  <c r="T18" i="1"/>
  <c r="U18" i="1"/>
  <c r="Z18" i="1" s="1"/>
  <c r="V18" i="1"/>
  <c r="S18" i="1"/>
  <c r="T17" i="1"/>
  <c r="Y17" i="1" s="1"/>
  <c r="U17" i="1"/>
  <c r="Z17" i="1" s="1"/>
  <c r="V17" i="1"/>
  <c r="AA17" i="1" s="1"/>
  <c r="S17" i="1"/>
  <c r="X17" i="1" s="1"/>
  <c r="T16" i="1"/>
  <c r="Y16" i="1" s="1"/>
  <c r="U16" i="1"/>
  <c r="Z16" i="1" s="1"/>
  <c r="V16" i="1"/>
  <c r="AA16" i="1" s="1"/>
  <c r="S16" i="1"/>
  <c r="X16" i="1" s="1"/>
  <c r="T15" i="1"/>
  <c r="Y15" i="1" s="1"/>
  <c r="U15" i="1"/>
  <c r="Z15" i="1" s="1"/>
  <c r="V15" i="1"/>
  <c r="AA15" i="1" s="1"/>
  <c r="S15" i="1"/>
  <c r="X15" i="1" s="1"/>
  <c r="T14" i="1"/>
  <c r="Y14" i="1" s="1"/>
  <c r="U14" i="1"/>
  <c r="Z14" i="1" s="1"/>
  <c r="V14" i="1"/>
  <c r="S14" i="1"/>
  <c r="X14" i="1" s="1"/>
  <c r="T13" i="1"/>
  <c r="Y13" i="1" s="1"/>
  <c r="U13" i="1"/>
  <c r="Z13" i="1" s="1"/>
  <c r="V13" i="1"/>
  <c r="AA13" i="1" s="1"/>
  <c r="S13" i="1"/>
  <c r="X13" i="1" s="1"/>
  <c r="T12" i="1"/>
  <c r="Y12" i="1" s="1"/>
  <c r="U12" i="1"/>
  <c r="Z12" i="1" s="1"/>
  <c r="V12" i="1"/>
  <c r="AA12" i="1" s="1"/>
  <c r="S12" i="1"/>
  <c r="T11" i="1"/>
  <c r="U11" i="1"/>
  <c r="Z11" i="1" s="1"/>
  <c r="V11" i="1"/>
  <c r="AA11" i="1" s="1"/>
  <c r="S11" i="1"/>
  <c r="X11" i="1" s="1"/>
  <c r="T10" i="1"/>
  <c r="U10" i="1"/>
  <c r="Z10" i="1" s="1"/>
  <c r="V10" i="1"/>
  <c r="S10" i="1"/>
  <c r="T9" i="1"/>
  <c r="Y9" i="1" s="1"/>
  <c r="U9" i="1"/>
  <c r="Z9" i="1" s="1"/>
  <c r="V9" i="1"/>
  <c r="AA9" i="1" s="1"/>
  <c r="S9" i="1"/>
  <c r="X9" i="1" s="1"/>
  <c r="T8" i="1"/>
  <c r="Y8" i="1" s="1"/>
  <c r="U8" i="1"/>
  <c r="Z8" i="1" s="1"/>
  <c r="V8" i="1"/>
  <c r="AA8" i="1" s="1"/>
  <c r="S8" i="1"/>
  <c r="X8" i="1" s="1"/>
  <c r="T7" i="1"/>
  <c r="Y7" i="1" s="1"/>
  <c r="U7" i="1"/>
  <c r="Z7" i="1" s="1"/>
  <c r="V7" i="1"/>
  <c r="S7" i="1"/>
  <c r="X7" i="1" s="1"/>
  <c r="W3" i="1"/>
  <c r="W2" i="1"/>
  <c r="T6" i="1"/>
  <c r="Y6" i="1" s="1"/>
  <c r="U6" i="1"/>
  <c r="Z6" i="1" s="1"/>
  <c r="V6" i="1"/>
  <c r="AA6" i="1" s="1"/>
  <c r="S6" i="1"/>
  <c r="X6" i="1" s="1"/>
  <c r="T5" i="1"/>
  <c r="Y5" i="1" s="1"/>
  <c r="U5" i="1"/>
  <c r="Z5" i="1" s="1"/>
  <c r="V5" i="1"/>
  <c r="AA5" i="1" s="1"/>
  <c r="S5" i="1"/>
  <c r="X5" i="1" s="1"/>
  <c r="T4" i="1"/>
  <c r="Y4" i="1" s="1"/>
  <c r="U4" i="1"/>
  <c r="Z4" i="1" s="1"/>
  <c r="V4" i="1"/>
  <c r="AA4" i="1" s="1"/>
  <c r="S4" i="1"/>
  <c r="X4" i="1" s="1"/>
  <c r="T3" i="1"/>
  <c r="U3" i="1"/>
  <c r="V3" i="1"/>
  <c r="AA3" i="1" s="1"/>
  <c r="S3" i="1"/>
  <c r="X3" i="1" s="1"/>
  <c r="T2" i="1"/>
  <c r="T19" i="1" s="1"/>
  <c r="U2" i="1"/>
  <c r="V2" i="1"/>
  <c r="S2" i="1"/>
  <c r="Y10" i="1" l="1"/>
  <c r="Y18" i="1"/>
  <c r="Z3" i="1"/>
  <c r="X2" i="1"/>
  <c r="Y11" i="1"/>
  <c r="Z2" i="1"/>
  <c r="Z19" i="1" s="1"/>
  <c r="X10" i="1"/>
  <c r="Y3" i="1"/>
  <c r="Y19" i="1" s="1"/>
  <c r="AA2" i="1"/>
  <c r="Y2" i="1"/>
  <c r="AA10" i="1"/>
  <c r="AA14" i="1"/>
  <c r="AA18" i="1"/>
  <c r="X19" i="1"/>
  <c r="S20" i="1"/>
  <c r="S19" i="1"/>
  <c r="V20" i="1"/>
  <c r="U20" i="1"/>
  <c r="V19" i="1"/>
  <c r="T20" i="1"/>
  <c r="U19" i="1"/>
  <c r="Q258" i="1"/>
  <c r="P258" i="1"/>
  <c r="O258" i="1"/>
  <c r="N258" i="1"/>
  <c r="AA19" i="1" l="1"/>
</calcChain>
</file>

<file path=xl/sharedStrings.xml><?xml version="1.0" encoding="utf-8"?>
<sst xmlns="http://schemas.openxmlformats.org/spreadsheetml/2006/main" count="1092" uniqueCount="153">
  <si>
    <t>WEEK</t>
  </si>
  <si>
    <t>DATE</t>
  </si>
  <si>
    <t>DAY</t>
  </si>
  <si>
    <t>TIME</t>
  </si>
  <si>
    <t>HOME_TEAM</t>
  </si>
  <si>
    <t>AWAY_TEAM</t>
  </si>
  <si>
    <t>HOME_POINTS</t>
  </si>
  <si>
    <t>AWAY_POINTS</t>
  </si>
  <si>
    <t>AMOS_HOMEWIN_PREDICTION</t>
  </si>
  <si>
    <t>ELO_HOMEWIN_PREDICTION</t>
  </si>
  <si>
    <t>BING_HOMEWIN_PREDICTION</t>
  </si>
  <si>
    <t>FPI_HOMEWIN_PREDICTION</t>
  </si>
  <si>
    <t>HOME_WIN_FLAG</t>
  </si>
  <si>
    <t>AMOS_CORRECT_FLAG</t>
  </si>
  <si>
    <t>ELO_CORRECT_FLAG</t>
  </si>
  <si>
    <t>BING_CORRECT_FLAG</t>
  </si>
  <si>
    <t>FPI_CORRECT_FLAG</t>
  </si>
  <si>
    <t>09/06/2018</t>
  </si>
  <si>
    <t>Thu</t>
  </si>
  <si>
    <t>Philadelphia Eagles</t>
  </si>
  <si>
    <t>Atlanta Falcons</t>
  </si>
  <si>
    <t>09/09/2018</t>
  </si>
  <si>
    <t>Sun</t>
  </si>
  <si>
    <t>Baltimore Ravens</t>
  </si>
  <si>
    <t>Buffalo Bills</t>
  </si>
  <si>
    <t>Cleveland Browns</t>
  </si>
  <si>
    <t>Pittsburgh Steelers</t>
  </si>
  <si>
    <t>Indianapolis Colts</t>
  </si>
  <si>
    <t>Cincinnati Bengals</t>
  </si>
  <si>
    <t>Miami Dolphins</t>
  </si>
  <si>
    <t>Tennessee Titans</t>
  </si>
  <si>
    <t>Minnesota Vikings</t>
  </si>
  <si>
    <t>San Francisco 49ers</t>
  </si>
  <si>
    <t>New England Patriots</t>
  </si>
  <si>
    <t>Houston Texans</t>
  </si>
  <si>
    <t>New Orleans Saints</t>
  </si>
  <si>
    <t>Tampa Bay Buccaneers</t>
  </si>
  <si>
    <t>New York Giants</t>
  </si>
  <si>
    <t>Jacksonville Jaguars</t>
  </si>
  <si>
    <t>Los Angeles Chargers</t>
  </si>
  <si>
    <t>Kansas City Chiefs</t>
  </si>
  <si>
    <t>Arizona Cardinals</t>
  </si>
  <si>
    <t>Washington Redskins</t>
  </si>
  <si>
    <t>Carolina Panthers</t>
  </si>
  <si>
    <t>Dallas Cowboys</t>
  </si>
  <si>
    <t>Denver Broncos</t>
  </si>
  <si>
    <t>Seattle Seahawks</t>
  </si>
  <si>
    <t>Green Bay Packers</t>
  </si>
  <si>
    <t>Chicago Bears</t>
  </si>
  <si>
    <t>09/10/2018</t>
  </si>
  <si>
    <t>Mon</t>
  </si>
  <si>
    <t>Oakland Raiders</t>
  </si>
  <si>
    <t>Los Angeles Rams</t>
  </si>
  <si>
    <t>Detroit Lions</t>
  </si>
  <si>
    <t>New York Jets</t>
  </si>
  <si>
    <t>09/13/2018</t>
  </si>
  <si>
    <t>09/16/2018</t>
  </si>
  <si>
    <t>09/17/2018</t>
  </si>
  <si>
    <t>09/20/2018</t>
  </si>
  <si>
    <t>09/23/2018</t>
  </si>
  <si>
    <t>09/24/2018</t>
  </si>
  <si>
    <t>09/27/2018</t>
  </si>
  <si>
    <t>09/30/2018</t>
  </si>
  <si>
    <t>10/01/2018</t>
  </si>
  <si>
    <t>10/04/2018</t>
  </si>
  <si>
    <t>10/07/2018</t>
  </si>
  <si>
    <t>10/08/2018</t>
  </si>
  <si>
    <t>10/11/2018</t>
  </si>
  <si>
    <t>10/14/2018</t>
  </si>
  <si>
    <t>10/15/2018</t>
  </si>
  <si>
    <t>10/18/2018</t>
  </si>
  <si>
    <t>10/21/2018</t>
  </si>
  <si>
    <t>10/22/2018</t>
  </si>
  <si>
    <t>10/25/2018</t>
  </si>
  <si>
    <t>10/28/2018</t>
  </si>
  <si>
    <t>10/29/2018</t>
  </si>
  <si>
    <t>11/01/2018</t>
  </si>
  <si>
    <t>11/04/2018</t>
  </si>
  <si>
    <t>11/05/2018</t>
  </si>
  <si>
    <t>11/08/2018</t>
  </si>
  <si>
    <t>11/11/2018</t>
  </si>
  <si>
    <t>11/12/2018</t>
  </si>
  <si>
    <t>11/15/2018</t>
  </si>
  <si>
    <t>11/18/2018</t>
  </si>
  <si>
    <t>11/19/2018</t>
  </si>
  <si>
    <t>11/22/2018</t>
  </si>
  <si>
    <t>11/25/2018</t>
  </si>
  <si>
    <t>11/26/2018</t>
  </si>
  <si>
    <t>11/29/2018</t>
  </si>
  <si>
    <t>12/02/2018</t>
  </si>
  <si>
    <t>12/03/2018</t>
  </si>
  <si>
    <t>12/06/2018</t>
  </si>
  <si>
    <t>12/09/2018</t>
  </si>
  <si>
    <t>12/10/2018</t>
  </si>
  <si>
    <t>12/13/2018</t>
  </si>
  <si>
    <t>12/15/2018</t>
  </si>
  <si>
    <t>Sat</t>
  </si>
  <si>
    <t>12/16/2018</t>
  </si>
  <si>
    <t>12/17/2018</t>
  </si>
  <si>
    <t>12/22/2018</t>
  </si>
  <si>
    <t>12/23/2018</t>
  </si>
  <si>
    <t>12/24/2018</t>
  </si>
  <si>
    <t>12/30/2018</t>
  </si>
  <si>
    <t>2-17</t>
  </si>
  <si>
    <t>18-33</t>
  </si>
  <si>
    <t>34-49</t>
  </si>
  <si>
    <t>50-64</t>
  </si>
  <si>
    <t>65-79</t>
  </si>
  <si>
    <t>80-94</t>
  </si>
  <si>
    <t>95-108</t>
  </si>
  <si>
    <t>109-122</t>
  </si>
  <si>
    <t>123-135</t>
  </si>
  <si>
    <t>136-149</t>
  </si>
  <si>
    <t>150-162</t>
  </si>
  <si>
    <t>163-177</t>
  </si>
  <si>
    <t>178-193</t>
  </si>
  <si>
    <t>194-209</t>
  </si>
  <si>
    <t>210-225</t>
  </si>
  <si>
    <t>226-241</t>
  </si>
  <si>
    <t>242-257</t>
  </si>
  <si>
    <t>TOTAL_GAMES_IN_WEEK</t>
  </si>
  <si>
    <t>AMOS_WEEKLY_PERC</t>
  </si>
  <si>
    <t>ELO_WEEKLY_PERC</t>
  </si>
  <si>
    <t>BING_WEEKLY_PERC</t>
  </si>
  <si>
    <t>AMOS_WEEKLY_SUM</t>
  </si>
  <si>
    <t>ELO_WEEKLY_SUM</t>
  </si>
  <si>
    <t>BING_WEEKLY-SUM</t>
  </si>
  <si>
    <t>FPI_WEEKLY_SUM</t>
  </si>
  <si>
    <t>Average</t>
  </si>
  <si>
    <t>20-29</t>
  </si>
  <si>
    <t>0-19</t>
  </si>
  <si>
    <t>30-39</t>
  </si>
  <si>
    <t>40-49</t>
  </si>
  <si>
    <t>51-59</t>
  </si>
  <si>
    <t>60-69</t>
  </si>
  <si>
    <t>70-79</t>
  </si>
  <si>
    <t>80-100</t>
  </si>
  <si>
    <t>AMOS_CORRECT</t>
  </si>
  <si>
    <t>AMOS_TOTAL</t>
  </si>
  <si>
    <t>ELO_TOTAL</t>
  </si>
  <si>
    <t>BING_TOTAL</t>
  </si>
  <si>
    <t>FPI_TOTAL</t>
  </si>
  <si>
    <t>FPI_CORRECT</t>
  </si>
  <si>
    <t>AMOS_PERC</t>
  </si>
  <si>
    <t>Total/Avg Correct</t>
  </si>
  <si>
    <t>ELO_PERC</t>
  </si>
  <si>
    <t>BING_CORRECT</t>
  </si>
  <si>
    <t>BING_PERC</t>
  </si>
  <si>
    <t>FPI_PERC</t>
  </si>
  <si>
    <t>NULL</t>
  </si>
  <si>
    <t>ELO_CORRECT</t>
  </si>
  <si>
    <t>Ranges</t>
  </si>
  <si>
    <t>AVERAGE_WEEKLY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</si>
</sst>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16" fillId="0" borderId="9" xfId="17"/>
    <xf numFmtId="49" fontId="0" fillId="0" borderId="0" xfId="0" applyNumberFormat="1" applyAlignment="1">
      <alignment horizontal="center"/>
    </xf>
    <xf numFmtId="49" fontId="16" fillId="0" borderId="9" xfId="17" applyNumberFormat="1" applyAlignment="1">
      <alignment horizontal="center"/>
    </xf>
    <xf numFmtId="0" fontId="16" fillId="0" borderId="9" xfId="17" applyFill="1"/>
    <xf numFmtId="0" fontId="0" fillId="8" borderId="8" xfId="15" applyFont="1"/>
    <xf numFmtId="0" fontId="0" fillId="0" borderId="10" xfId="0" applyBorder="1"/>
    <xf numFmtId="49" fontId="0" fillId="0" borderId="11" xfId="0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10" xfId="0" applyFill="1" applyBorder="1"/>
    <xf numFmtId="49" fontId="0" fillId="0" borderId="12" xfId="0" applyNumberFormat="1" applyBorder="1" applyAlignment="1">
      <alignment horizontal="center"/>
    </xf>
    <xf numFmtId="0" fontId="0" fillId="0" borderId="0" xfId="0" applyNumberFormat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F45C7"/>
      <color rgb="FFFF5050"/>
      <color rgb="FFA86ED4"/>
      <color rgb="FFED7D31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</a:t>
            </a:r>
            <a:r>
              <a:rPr lang="en-CA" baseline="0"/>
              <a:t> Successful Prediction Sums Per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2'!$S$1</c:f>
              <c:strCache>
                <c:ptCount val="1"/>
                <c:pt idx="0">
                  <c:v>AMOS_WEEKLY_SUM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2'!$S$2:$S$18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12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0-4599-AF02-62DE73BF3EE6}"/>
            </c:ext>
          </c:extLst>
        </c:ser>
        <c:ser>
          <c:idx val="1"/>
          <c:order val="1"/>
          <c:tx>
            <c:strRef>
              <c:f>'AMOS 2018 SEASON OUTPUT DRAFT 2'!$T$1</c:f>
              <c:strCache>
                <c:ptCount val="1"/>
                <c:pt idx="0">
                  <c:v>ELO_WEEKLY_SUM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2'!$T$2:$T$18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0-4599-AF02-62DE73BF3EE6}"/>
            </c:ext>
          </c:extLst>
        </c:ser>
        <c:ser>
          <c:idx val="2"/>
          <c:order val="2"/>
          <c:tx>
            <c:strRef>
              <c:f>'AMOS 2018 SEASON OUTPUT DRAFT 2'!$U$1</c:f>
              <c:strCache>
                <c:ptCount val="1"/>
                <c:pt idx="0">
                  <c:v>BING_WEEKLY-SUM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2'!$U$2:$U$18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0-4599-AF02-62DE73BF3EE6}"/>
            </c:ext>
          </c:extLst>
        </c:ser>
        <c:ser>
          <c:idx val="3"/>
          <c:order val="3"/>
          <c:tx>
            <c:strRef>
              <c:f>'AMOS 2018 SEASON OUTPUT DRAFT 2'!$V$1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2'!$V$2:$V$18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0-4599-AF02-62DE73BF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53736"/>
        <c:axId val="489450456"/>
      </c:lineChart>
      <c:catAx>
        <c:axId val="48945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50456"/>
        <c:crosses val="autoZero"/>
        <c:auto val="1"/>
        <c:lblAlgn val="ctr"/>
        <c:lblOffset val="100"/>
        <c:noMultiLvlLbl val="0"/>
      </c:catAx>
      <c:valAx>
        <c:axId val="4894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Predictions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5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</a:t>
            </a:r>
            <a:r>
              <a:rPr lang="en-CA" baseline="0"/>
              <a:t> Success Percentages Per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2'!$X$1</c:f>
              <c:strCache>
                <c:ptCount val="1"/>
                <c:pt idx="0">
                  <c:v>AMOS_WEEKLY_PERC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2'!$X$2:$X$18</c:f>
              <c:numCache>
                <c:formatCode>General</c:formatCode>
                <c:ptCount val="17"/>
                <c:pt idx="0">
                  <c:v>0.625</c:v>
                </c:pt>
                <c:pt idx="1">
                  <c:v>0.5</c:v>
                </c:pt>
                <c:pt idx="2">
                  <c:v>0.625</c:v>
                </c:pt>
                <c:pt idx="3">
                  <c:v>0.53333333333333333</c:v>
                </c:pt>
                <c:pt idx="4">
                  <c:v>0.46666666666666667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0.5714285714285714</c:v>
                </c:pt>
                <c:pt idx="8">
                  <c:v>0.46153846153846156</c:v>
                </c:pt>
                <c:pt idx="9">
                  <c:v>0.7142857142857143</c:v>
                </c:pt>
                <c:pt idx="10">
                  <c:v>0.46153846153846156</c:v>
                </c:pt>
                <c:pt idx="11">
                  <c:v>0.8</c:v>
                </c:pt>
                <c:pt idx="12">
                  <c:v>0.625</c:v>
                </c:pt>
                <c:pt idx="13">
                  <c:v>0.4375</c:v>
                </c:pt>
                <c:pt idx="14">
                  <c:v>0.4375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A-4EDA-84DD-B8DDFC31F7B7}"/>
            </c:ext>
          </c:extLst>
        </c:ser>
        <c:ser>
          <c:idx val="1"/>
          <c:order val="1"/>
          <c:tx>
            <c:strRef>
              <c:f>'AMOS 2018 SEASON OUTPUT DRAFT 2'!$Y$1</c:f>
              <c:strCache>
                <c:ptCount val="1"/>
                <c:pt idx="0">
                  <c:v>ELO_WEEKLY_PERC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2'!$Y$2:$Y$18</c:f>
              <c:numCache>
                <c:formatCode>General</c:formatCode>
                <c:ptCount val="17"/>
                <c:pt idx="0">
                  <c:v>0.625</c:v>
                </c:pt>
                <c:pt idx="1">
                  <c:v>0.5</c:v>
                </c:pt>
                <c:pt idx="2">
                  <c:v>0.5</c:v>
                </c:pt>
                <c:pt idx="3">
                  <c:v>0.73333333333333328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0.7857142857142857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0.53846153846153844</c:v>
                </c:pt>
                <c:pt idx="11">
                  <c:v>0.8</c:v>
                </c:pt>
                <c:pt idx="12">
                  <c:v>0.5</c:v>
                </c:pt>
                <c:pt idx="13">
                  <c:v>0.4375</c:v>
                </c:pt>
                <c:pt idx="14">
                  <c:v>0.5625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A-4EDA-84DD-B8DDFC31F7B7}"/>
            </c:ext>
          </c:extLst>
        </c:ser>
        <c:ser>
          <c:idx val="2"/>
          <c:order val="2"/>
          <c:tx>
            <c:strRef>
              <c:f>'AMOS 2018 SEASON OUTPUT DRAFT 2'!$Z$1</c:f>
              <c:strCache>
                <c:ptCount val="1"/>
                <c:pt idx="0">
                  <c:v>BING_WEEKLY_PERC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2'!$Z$2:$Z$18</c:f>
              <c:numCache>
                <c:formatCode>General</c:formatCode>
                <c:ptCount val="17"/>
                <c:pt idx="0">
                  <c:v>0.5625</c:v>
                </c:pt>
                <c:pt idx="1">
                  <c:v>0.625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0.7857142857142857</c:v>
                </c:pt>
                <c:pt idx="7">
                  <c:v>0.7857142857142857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0.61538461538461542</c:v>
                </c:pt>
                <c:pt idx="11">
                  <c:v>0.73333333333333328</c:v>
                </c:pt>
                <c:pt idx="12">
                  <c:v>0.625</c:v>
                </c:pt>
                <c:pt idx="13">
                  <c:v>0.5625</c:v>
                </c:pt>
                <c:pt idx="14">
                  <c:v>0.5625</c:v>
                </c:pt>
                <c:pt idx="15">
                  <c:v>0.5625</c:v>
                </c:pt>
                <c:pt idx="16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A-4EDA-84DD-B8DDFC31F7B7}"/>
            </c:ext>
          </c:extLst>
        </c:ser>
        <c:ser>
          <c:idx val="3"/>
          <c:order val="3"/>
          <c:tx>
            <c:strRef>
              <c:f>'AMOS 2018 SEASON OUTPUT DRAFT 2'!$AA$1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2'!$AA$2:$AA$18</c:f>
              <c:numCache>
                <c:formatCode>General</c:formatCode>
                <c:ptCount val="17"/>
                <c:pt idx="0">
                  <c:v>0.5</c:v>
                </c:pt>
                <c:pt idx="1">
                  <c:v>0.625</c:v>
                </c:pt>
                <c:pt idx="2">
                  <c:v>0.6875</c:v>
                </c:pt>
                <c:pt idx="3">
                  <c:v>0.73333333333333328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0.6428571428571429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0.69230769230769229</c:v>
                </c:pt>
                <c:pt idx="11">
                  <c:v>0.8</c:v>
                </c:pt>
                <c:pt idx="12">
                  <c:v>0.5625</c:v>
                </c:pt>
                <c:pt idx="13">
                  <c:v>0.5</c:v>
                </c:pt>
                <c:pt idx="14">
                  <c:v>0.625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A-4EDA-84DD-B8DDFC31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55912"/>
        <c:axId val="536352632"/>
      </c:lineChart>
      <c:catAx>
        <c:axId val="53635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2632"/>
        <c:crosses val="autoZero"/>
        <c:auto val="1"/>
        <c:lblAlgn val="ctr"/>
        <c:lblOffset val="100"/>
        <c:noMultiLvlLbl val="0"/>
      </c:catAx>
      <c:valAx>
        <c:axId val="536352632"/>
        <c:scaling>
          <c:orientation val="minMax"/>
          <c:max val="0.85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Success Percentage based on number of games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Correct Predictions Per</a:t>
            </a:r>
            <a:r>
              <a:rPr lang="en-CA" baseline="0"/>
              <a:t> Prediction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2'!$S$24</c:f>
              <c:strCache>
                <c:ptCount val="1"/>
                <c:pt idx="0">
                  <c:v>AMOS_CORRECT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2'!$S$25:$S$32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26</c:v>
                </c:pt>
                <c:pt idx="3">
                  <c:v>17</c:v>
                </c:pt>
                <c:pt idx="4">
                  <c:v>14</c:v>
                </c:pt>
                <c:pt idx="5">
                  <c:v>28</c:v>
                </c:pt>
                <c:pt idx="6">
                  <c:v>37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4918-B63D-7581F98B095A}"/>
            </c:ext>
          </c:extLst>
        </c:ser>
        <c:ser>
          <c:idx val="1"/>
          <c:order val="1"/>
          <c:tx>
            <c:strRef>
              <c:f>'AMOS 2018 SEASON OUTPUT DRAFT 2'!$V$24</c:f>
              <c:strCache>
                <c:ptCount val="1"/>
                <c:pt idx="0">
                  <c:v>ELO_CORRECT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2'!$V$25:$V$32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16</c:v>
                </c:pt>
                <c:pt idx="3">
                  <c:v>12</c:v>
                </c:pt>
                <c:pt idx="4">
                  <c:v>28</c:v>
                </c:pt>
                <c:pt idx="5">
                  <c:v>42</c:v>
                </c:pt>
                <c:pt idx="6">
                  <c:v>29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6-4918-B63D-7581F98B095A}"/>
            </c:ext>
          </c:extLst>
        </c:ser>
        <c:ser>
          <c:idx val="2"/>
          <c:order val="2"/>
          <c:tx>
            <c:strRef>
              <c:f>'AMOS 2018 SEASON OUTPUT DRAFT 2'!$Y$24</c:f>
              <c:strCache>
                <c:ptCount val="1"/>
                <c:pt idx="0">
                  <c:v>BING_CORRECT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2'!$Y$25:$Y$32</c:f>
              <c:numCache>
                <c:formatCode>General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21</c:v>
                </c:pt>
                <c:pt idx="5">
                  <c:v>59</c:v>
                </c:pt>
                <c:pt idx="6">
                  <c:v>38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6-4918-B63D-7581F98B095A}"/>
            </c:ext>
          </c:extLst>
        </c:ser>
        <c:ser>
          <c:idx val="3"/>
          <c:order val="3"/>
          <c:tx>
            <c:strRef>
              <c:f>'AMOS 2018 SEASON OUTPUT DRAFT 2'!$AB$24</c:f>
              <c:strCache>
                <c:ptCount val="1"/>
                <c:pt idx="0">
                  <c:v>FPI_CORRECT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2'!$AB$25:$AB$32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12</c:v>
                </c:pt>
                <c:pt idx="3">
                  <c:v>18</c:v>
                </c:pt>
                <c:pt idx="4">
                  <c:v>23</c:v>
                </c:pt>
                <c:pt idx="5">
                  <c:v>36</c:v>
                </c:pt>
                <c:pt idx="6">
                  <c:v>42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36-4918-B63D-7581F98B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918472"/>
        <c:axId val="360153672"/>
      </c:barChart>
      <c:catAx>
        <c:axId val="358918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Prediction</a:t>
                </a:r>
                <a:r>
                  <a:rPr lang="en-CA" baseline="0"/>
                  <a:t> Ranges %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53672"/>
        <c:crosses val="autoZero"/>
        <c:auto val="1"/>
        <c:lblAlgn val="ctr"/>
        <c:lblOffset val="100"/>
        <c:noMultiLvlLbl val="0"/>
      </c:catAx>
      <c:valAx>
        <c:axId val="36015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Predicitons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1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Predictions</a:t>
            </a:r>
            <a:r>
              <a:rPr lang="en-CA" baseline="0"/>
              <a:t> Per Prediction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2'!$T$24</c:f>
              <c:strCache>
                <c:ptCount val="1"/>
                <c:pt idx="0">
                  <c:v>AMOS_TOTAL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2'!$T$25:$T$32</c:f>
              <c:numCache>
                <c:formatCode>General</c:formatCode>
                <c:ptCount val="8"/>
                <c:pt idx="0">
                  <c:v>2</c:v>
                </c:pt>
                <c:pt idx="1">
                  <c:v>14</c:v>
                </c:pt>
                <c:pt idx="2">
                  <c:v>47</c:v>
                </c:pt>
                <c:pt idx="3">
                  <c:v>41</c:v>
                </c:pt>
                <c:pt idx="4">
                  <c:v>25</c:v>
                </c:pt>
                <c:pt idx="5">
                  <c:v>44</c:v>
                </c:pt>
                <c:pt idx="6">
                  <c:v>47</c:v>
                </c:pt>
                <c:pt idx="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7-4E9C-A6A5-8C53D3A25F36}"/>
            </c:ext>
          </c:extLst>
        </c:ser>
        <c:ser>
          <c:idx val="1"/>
          <c:order val="1"/>
          <c:tx>
            <c:strRef>
              <c:f>'AMOS 2018 SEASON OUTPUT DRAFT 2'!$W$24</c:f>
              <c:strCache>
                <c:ptCount val="1"/>
                <c:pt idx="0">
                  <c:v>ELO_TOTAL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2'!$W$25:$W$32</c:f>
              <c:numCache>
                <c:formatCode>General</c:formatCode>
                <c:ptCount val="8"/>
                <c:pt idx="0">
                  <c:v>2</c:v>
                </c:pt>
                <c:pt idx="1">
                  <c:v>13</c:v>
                </c:pt>
                <c:pt idx="2">
                  <c:v>27</c:v>
                </c:pt>
                <c:pt idx="3">
                  <c:v>28</c:v>
                </c:pt>
                <c:pt idx="4">
                  <c:v>50</c:v>
                </c:pt>
                <c:pt idx="5">
                  <c:v>70</c:v>
                </c:pt>
                <c:pt idx="6">
                  <c:v>41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7-4E9C-A6A5-8C53D3A25F36}"/>
            </c:ext>
          </c:extLst>
        </c:ser>
        <c:ser>
          <c:idx val="2"/>
          <c:order val="2"/>
          <c:tx>
            <c:strRef>
              <c:f>'AMOS 2018 SEASON OUTPUT DRAFT 2'!$Z$24</c:f>
              <c:strCache>
                <c:ptCount val="1"/>
                <c:pt idx="0">
                  <c:v>BING_TOTAL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2'!$Z$25:$Z$32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33</c:v>
                </c:pt>
                <c:pt idx="4">
                  <c:v>43</c:v>
                </c:pt>
                <c:pt idx="5">
                  <c:v>85</c:v>
                </c:pt>
                <c:pt idx="6">
                  <c:v>48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7-4E9C-A6A5-8C53D3A25F36}"/>
            </c:ext>
          </c:extLst>
        </c:ser>
        <c:ser>
          <c:idx val="3"/>
          <c:order val="3"/>
          <c:tx>
            <c:strRef>
              <c:f>'AMOS 2018 SEASON OUTPUT DRAFT 2'!$AC$24</c:f>
              <c:strCache>
                <c:ptCount val="1"/>
                <c:pt idx="0">
                  <c:v>FPI_TOTAL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2'!$AC$25:$AC$32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35</c:v>
                </c:pt>
                <c:pt idx="4">
                  <c:v>50</c:v>
                </c:pt>
                <c:pt idx="5">
                  <c:v>53</c:v>
                </c:pt>
                <c:pt idx="6">
                  <c:v>53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7-4E9C-A6A5-8C53D3A2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642336"/>
        <c:axId val="552649488"/>
      </c:lineChart>
      <c:catAx>
        <c:axId val="5456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9488"/>
        <c:crosses val="autoZero"/>
        <c:auto val="1"/>
        <c:lblAlgn val="ctr"/>
        <c:lblOffset val="100"/>
        <c:noMultiLvlLbl val="0"/>
      </c:catAx>
      <c:valAx>
        <c:axId val="5526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Percentage</a:t>
            </a:r>
            <a:r>
              <a:rPr lang="en-CA" baseline="0"/>
              <a:t> of Successfull Predictions Per Prediction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2'!$U$24</c:f>
              <c:strCache>
                <c:ptCount val="1"/>
                <c:pt idx="0">
                  <c:v>AMOS_PERC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2'!$U$25:$U$32</c:f>
              <c:numCache>
                <c:formatCode>General</c:formatCode>
                <c:ptCount val="8"/>
                <c:pt idx="0">
                  <c:v>0.5</c:v>
                </c:pt>
                <c:pt idx="1">
                  <c:v>0.42857142857142855</c:v>
                </c:pt>
                <c:pt idx="2">
                  <c:v>0.55319148936170215</c:v>
                </c:pt>
                <c:pt idx="3">
                  <c:v>0.41463414634146339</c:v>
                </c:pt>
                <c:pt idx="4">
                  <c:v>0.56000000000000005</c:v>
                </c:pt>
                <c:pt idx="5">
                  <c:v>0.63636363636363635</c:v>
                </c:pt>
                <c:pt idx="6">
                  <c:v>0.78723404255319152</c:v>
                </c:pt>
                <c:pt idx="7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5-45CA-9040-5FEC77172FD2}"/>
            </c:ext>
          </c:extLst>
        </c:ser>
        <c:ser>
          <c:idx val="1"/>
          <c:order val="1"/>
          <c:tx>
            <c:strRef>
              <c:f>'AMOS 2018 SEASON OUTPUT DRAFT 2'!$X$24</c:f>
              <c:strCache>
                <c:ptCount val="1"/>
                <c:pt idx="0">
                  <c:v>ELO_PERC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2'!$X$25:$X$32</c:f>
              <c:numCache>
                <c:formatCode>General</c:formatCode>
                <c:ptCount val="8"/>
                <c:pt idx="0">
                  <c:v>1</c:v>
                </c:pt>
                <c:pt idx="1">
                  <c:v>0.53846153846153844</c:v>
                </c:pt>
                <c:pt idx="2">
                  <c:v>0.59259259259259256</c:v>
                </c:pt>
                <c:pt idx="3">
                  <c:v>0.42857142857142855</c:v>
                </c:pt>
                <c:pt idx="4">
                  <c:v>0.56000000000000005</c:v>
                </c:pt>
                <c:pt idx="5">
                  <c:v>0.6</c:v>
                </c:pt>
                <c:pt idx="6">
                  <c:v>0.70731707317073167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5-45CA-9040-5FEC77172FD2}"/>
            </c:ext>
          </c:extLst>
        </c:ser>
        <c:ser>
          <c:idx val="2"/>
          <c:order val="2"/>
          <c:tx>
            <c:strRef>
              <c:f>'AMOS 2018 SEASON OUTPUT DRAFT 2'!$AA$24</c:f>
              <c:strCache>
                <c:ptCount val="1"/>
                <c:pt idx="0">
                  <c:v>BING_PERC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2'!$AA$25:$AA$32</c:f>
              <c:numCache>
                <c:formatCode>General</c:formatCode>
                <c:ptCount val="8"/>
                <c:pt idx="0">
                  <c:v>0</c:v>
                </c:pt>
                <c:pt idx="1">
                  <c:v>0.66666666666666663</c:v>
                </c:pt>
                <c:pt idx="2">
                  <c:v>0.59090909090909094</c:v>
                </c:pt>
                <c:pt idx="3">
                  <c:v>0.48484848484848486</c:v>
                </c:pt>
                <c:pt idx="4">
                  <c:v>0.48837209302325579</c:v>
                </c:pt>
                <c:pt idx="5">
                  <c:v>0.69411764705882351</c:v>
                </c:pt>
                <c:pt idx="6">
                  <c:v>0.79166666666666663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5-45CA-9040-5FEC77172FD2}"/>
            </c:ext>
          </c:extLst>
        </c:ser>
        <c:ser>
          <c:idx val="3"/>
          <c:order val="3"/>
          <c:tx>
            <c:strRef>
              <c:f>'AMOS 2018 SEASON OUTPUT DRAFT 2'!$AD$24</c:f>
              <c:strCache>
                <c:ptCount val="1"/>
                <c:pt idx="0">
                  <c:v>FPI_PERC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2'!$AD$25:$AD$32</c:f>
              <c:numCache>
                <c:formatCode>General</c:formatCode>
                <c:ptCount val="8"/>
                <c:pt idx="0">
                  <c:v>1</c:v>
                </c:pt>
                <c:pt idx="1">
                  <c:v>0.75</c:v>
                </c:pt>
                <c:pt idx="2">
                  <c:v>0.52173913043478259</c:v>
                </c:pt>
                <c:pt idx="3">
                  <c:v>0.51428571428571423</c:v>
                </c:pt>
                <c:pt idx="4">
                  <c:v>0.46</c:v>
                </c:pt>
                <c:pt idx="5">
                  <c:v>0.67924528301886788</c:v>
                </c:pt>
                <c:pt idx="6">
                  <c:v>0.79245283018867929</c:v>
                </c:pt>
                <c:pt idx="7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5-45CA-9040-5FEC77172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56952"/>
        <c:axId val="614056296"/>
      </c:barChart>
      <c:catAx>
        <c:axId val="61405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6296"/>
        <c:crosses val="autoZero"/>
        <c:auto val="1"/>
        <c:lblAlgn val="ctr"/>
        <c:lblOffset val="100"/>
        <c:noMultiLvlLbl val="0"/>
      </c:catAx>
      <c:valAx>
        <c:axId val="6140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Predictions</a:t>
            </a:r>
            <a:r>
              <a:rPr lang="en-CA" baseline="0"/>
              <a:t> Per Prediction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2'!$T$24</c:f>
              <c:strCache>
                <c:ptCount val="1"/>
                <c:pt idx="0">
                  <c:v>AMOS_TOTAL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2'!$T$25:$T$32</c:f>
              <c:numCache>
                <c:formatCode>General</c:formatCode>
                <c:ptCount val="8"/>
                <c:pt idx="0">
                  <c:v>2</c:v>
                </c:pt>
                <c:pt idx="1">
                  <c:v>14</c:v>
                </c:pt>
                <c:pt idx="2">
                  <c:v>47</c:v>
                </c:pt>
                <c:pt idx="3">
                  <c:v>41</c:v>
                </c:pt>
                <c:pt idx="4">
                  <c:v>25</c:v>
                </c:pt>
                <c:pt idx="5">
                  <c:v>44</c:v>
                </c:pt>
                <c:pt idx="6">
                  <c:v>47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1-4DA9-B3F3-B8F050318EC2}"/>
            </c:ext>
          </c:extLst>
        </c:ser>
        <c:ser>
          <c:idx val="1"/>
          <c:order val="1"/>
          <c:tx>
            <c:strRef>
              <c:f>'AMOS 2018 SEASON OUTPUT DRAFT 2'!$W$24</c:f>
              <c:strCache>
                <c:ptCount val="1"/>
                <c:pt idx="0">
                  <c:v>ELO_TOTAL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2'!$W$25:$W$32</c:f>
              <c:numCache>
                <c:formatCode>General</c:formatCode>
                <c:ptCount val="8"/>
                <c:pt idx="0">
                  <c:v>2</c:v>
                </c:pt>
                <c:pt idx="1">
                  <c:v>13</c:v>
                </c:pt>
                <c:pt idx="2">
                  <c:v>27</c:v>
                </c:pt>
                <c:pt idx="3">
                  <c:v>28</c:v>
                </c:pt>
                <c:pt idx="4">
                  <c:v>50</c:v>
                </c:pt>
                <c:pt idx="5">
                  <c:v>70</c:v>
                </c:pt>
                <c:pt idx="6">
                  <c:v>41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1-4DA9-B3F3-B8F050318EC2}"/>
            </c:ext>
          </c:extLst>
        </c:ser>
        <c:ser>
          <c:idx val="2"/>
          <c:order val="2"/>
          <c:tx>
            <c:strRef>
              <c:f>'AMOS 2018 SEASON OUTPUT DRAFT 2'!$Z$24</c:f>
              <c:strCache>
                <c:ptCount val="1"/>
                <c:pt idx="0">
                  <c:v>BING_TOTAL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2'!$Z$25:$Z$32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33</c:v>
                </c:pt>
                <c:pt idx="4">
                  <c:v>43</c:v>
                </c:pt>
                <c:pt idx="5">
                  <c:v>85</c:v>
                </c:pt>
                <c:pt idx="6">
                  <c:v>48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1-4DA9-B3F3-B8F050318EC2}"/>
            </c:ext>
          </c:extLst>
        </c:ser>
        <c:ser>
          <c:idx val="3"/>
          <c:order val="3"/>
          <c:tx>
            <c:strRef>
              <c:f>'AMOS 2018 SEASON OUTPUT DRAFT 2'!$AC$24</c:f>
              <c:strCache>
                <c:ptCount val="1"/>
                <c:pt idx="0">
                  <c:v>FPI_TOTAL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2'!$AC$25:$AC$32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35</c:v>
                </c:pt>
                <c:pt idx="4">
                  <c:v>50</c:v>
                </c:pt>
                <c:pt idx="5">
                  <c:v>53</c:v>
                </c:pt>
                <c:pt idx="6">
                  <c:v>53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1-4DA9-B3F3-B8F050318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642336"/>
        <c:axId val="552649488"/>
      </c:barChart>
      <c:catAx>
        <c:axId val="5456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9488"/>
        <c:crosses val="autoZero"/>
        <c:auto val="1"/>
        <c:lblAlgn val="ctr"/>
        <c:lblOffset val="100"/>
        <c:noMultiLvlLbl val="0"/>
      </c:catAx>
      <c:valAx>
        <c:axId val="5526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2'!$R$25</c:f>
              <c:strCache>
                <c:ptCount val="1"/>
                <c:pt idx="0">
                  <c:v>0-19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2'!$S$25:$T$25,'AMOS 2018 SEASON OUTPUT DRAFT 2'!$V$25:$W$25,'AMOS 2018 SEASON OUTPUT DRAFT 2'!$Y$25:$Z$25,'AMOS 2018 SEASON OUTPUT DRAFT 2'!$AB$25:$AC$25)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115-BA75-E922B433EA3D}"/>
            </c:ext>
          </c:extLst>
        </c:ser>
        <c:ser>
          <c:idx val="1"/>
          <c:order val="1"/>
          <c:tx>
            <c:strRef>
              <c:f>'AMOS 2018 SEASON OUTPUT DRAFT 2'!$R$26</c:f>
              <c:strCache>
                <c:ptCount val="1"/>
                <c:pt idx="0">
                  <c:v>20-29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2'!$S$26:$T$26,'AMOS 2018 SEASON OUTPUT DRAFT 2'!$V$26:$W$26,'AMOS 2018 SEASON OUTPUT DRAFT 2'!$Y$26:$Z$26,'AMOS 2018 SEASON OUTPUT DRAFT 2'!$AB$26:$AC$26)</c:f>
              <c:numCache>
                <c:formatCode>General</c:formatCode>
                <c:ptCount val="8"/>
                <c:pt idx="0">
                  <c:v>6</c:v>
                </c:pt>
                <c:pt idx="1">
                  <c:v>14</c:v>
                </c:pt>
                <c:pt idx="2">
                  <c:v>7</c:v>
                </c:pt>
                <c:pt idx="3">
                  <c:v>13</c:v>
                </c:pt>
                <c:pt idx="4">
                  <c:v>14</c:v>
                </c:pt>
                <c:pt idx="5">
                  <c:v>21</c:v>
                </c:pt>
                <c:pt idx="6">
                  <c:v>9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4-4115-BA75-E922B433EA3D}"/>
            </c:ext>
          </c:extLst>
        </c:ser>
        <c:ser>
          <c:idx val="2"/>
          <c:order val="2"/>
          <c:tx>
            <c:strRef>
              <c:f>'AMOS 2018 SEASON OUTPUT DRAFT 2'!$R$27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2'!$S$27:$T$27,'AMOS 2018 SEASON OUTPUT DRAFT 2'!$V$27:$W$27,'AMOS 2018 SEASON OUTPUT DRAFT 2'!$Y$27:$Z$27,'AMOS 2018 SEASON OUTPUT DRAFT 2'!$AB$27:$AC$27)</c:f>
              <c:numCache>
                <c:formatCode>General</c:formatCode>
                <c:ptCount val="8"/>
                <c:pt idx="0">
                  <c:v>26</c:v>
                </c:pt>
                <c:pt idx="1">
                  <c:v>47</c:v>
                </c:pt>
                <c:pt idx="2">
                  <c:v>16</c:v>
                </c:pt>
                <c:pt idx="3">
                  <c:v>27</c:v>
                </c:pt>
                <c:pt idx="4">
                  <c:v>13</c:v>
                </c:pt>
                <c:pt idx="5">
                  <c:v>22</c:v>
                </c:pt>
                <c:pt idx="6">
                  <c:v>12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4-4115-BA75-E922B433EA3D}"/>
            </c:ext>
          </c:extLst>
        </c:ser>
        <c:ser>
          <c:idx val="3"/>
          <c:order val="3"/>
          <c:tx>
            <c:strRef>
              <c:f>'AMOS 2018 SEASON OUTPUT DRAFT 2'!$R$28</c:f>
              <c:strCache>
                <c:ptCount val="1"/>
                <c:pt idx="0">
                  <c:v>40-49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2'!$S$28:$T$28,'AMOS 2018 SEASON OUTPUT DRAFT 2'!$V$28:$W$28,'AMOS 2018 SEASON OUTPUT DRAFT 2'!$Y$28:$Z$28,'AMOS 2018 SEASON OUTPUT DRAFT 2'!$AB$28:$AC$28)</c:f>
              <c:numCache>
                <c:formatCode>General</c:formatCode>
                <c:ptCount val="8"/>
                <c:pt idx="0">
                  <c:v>17</c:v>
                </c:pt>
                <c:pt idx="1">
                  <c:v>41</c:v>
                </c:pt>
                <c:pt idx="2">
                  <c:v>12</c:v>
                </c:pt>
                <c:pt idx="3">
                  <c:v>28</c:v>
                </c:pt>
                <c:pt idx="4">
                  <c:v>16</c:v>
                </c:pt>
                <c:pt idx="5">
                  <c:v>33</c:v>
                </c:pt>
                <c:pt idx="6">
                  <c:v>18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B4-4115-BA75-E922B433EA3D}"/>
            </c:ext>
          </c:extLst>
        </c:ser>
        <c:ser>
          <c:idx val="4"/>
          <c:order val="4"/>
          <c:tx>
            <c:strRef>
              <c:f>'AMOS 2018 SEASON OUTPUT DRAFT 2'!$R$29</c:f>
              <c:strCache>
                <c:ptCount val="1"/>
                <c:pt idx="0">
                  <c:v>51-59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2'!$S$29:$T$29,'AMOS 2018 SEASON OUTPUT DRAFT 2'!$V$29:$W$29,'AMOS 2018 SEASON OUTPUT DRAFT 2'!$Y$29:$Z$29,'AMOS 2018 SEASON OUTPUT DRAFT 2'!$AB$29:$AC$29)</c:f>
              <c:numCache>
                <c:formatCode>General</c:formatCode>
                <c:ptCount val="8"/>
                <c:pt idx="0">
                  <c:v>14</c:v>
                </c:pt>
                <c:pt idx="1">
                  <c:v>25</c:v>
                </c:pt>
                <c:pt idx="2">
                  <c:v>28</c:v>
                </c:pt>
                <c:pt idx="3">
                  <c:v>50</c:v>
                </c:pt>
                <c:pt idx="4">
                  <c:v>21</c:v>
                </c:pt>
                <c:pt idx="5">
                  <c:v>43</c:v>
                </c:pt>
                <c:pt idx="6">
                  <c:v>23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B4-4115-BA75-E922B433EA3D}"/>
            </c:ext>
          </c:extLst>
        </c:ser>
        <c:ser>
          <c:idx val="5"/>
          <c:order val="5"/>
          <c:tx>
            <c:strRef>
              <c:f>'AMOS 2018 SEASON OUTPUT DRAFT 2'!$R$30</c:f>
              <c:strCache>
                <c:ptCount val="1"/>
                <c:pt idx="0">
                  <c:v>60-69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2'!$S$30:$T$30,'AMOS 2018 SEASON OUTPUT DRAFT 2'!$V$30:$W$30,'AMOS 2018 SEASON OUTPUT DRAFT 2'!$Y$30:$Z$30,'AMOS 2018 SEASON OUTPUT DRAFT 2'!$AB$30:$AC$30)</c:f>
              <c:numCache>
                <c:formatCode>General</c:formatCode>
                <c:ptCount val="8"/>
                <c:pt idx="0">
                  <c:v>28</c:v>
                </c:pt>
                <c:pt idx="1">
                  <c:v>44</c:v>
                </c:pt>
                <c:pt idx="2">
                  <c:v>42</c:v>
                </c:pt>
                <c:pt idx="3">
                  <c:v>70</c:v>
                </c:pt>
                <c:pt idx="4">
                  <c:v>59</c:v>
                </c:pt>
                <c:pt idx="5">
                  <c:v>85</c:v>
                </c:pt>
                <c:pt idx="6">
                  <c:v>36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B4-4115-BA75-E922B433EA3D}"/>
            </c:ext>
          </c:extLst>
        </c:ser>
        <c:ser>
          <c:idx val="6"/>
          <c:order val="6"/>
          <c:tx>
            <c:strRef>
              <c:f>'AMOS 2018 SEASON OUTPUT DRAFT 2'!$R$31</c:f>
              <c:strCache>
                <c:ptCount val="1"/>
                <c:pt idx="0">
                  <c:v>70-79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2'!$S$31:$T$31,'AMOS 2018 SEASON OUTPUT DRAFT 2'!$V$31:$W$31,'AMOS 2018 SEASON OUTPUT DRAFT 2'!$Y$31:$Z$31,'AMOS 2018 SEASON OUTPUT DRAFT 2'!$AB$31:$AC$31)</c:f>
              <c:numCache>
                <c:formatCode>General</c:formatCode>
                <c:ptCount val="8"/>
                <c:pt idx="0">
                  <c:v>37</c:v>
                </c:pt>
                <c:pt idx="1">
                  <c:v>47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48</c:v>
                </c:pt>
                <c:pt idx="6">
                  <c:v>42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B4-4115-BA75-E922B433EA3D}"/>
            </c:ext>
          </c:extLst>
        </c:ser>
        <c:ser>
          <c:idx val="7"/>
          <c:order val="7"/>
          <c:tx>
            <c:strRef>
              <c:f>'AMOS 2018 SEASON OUTPUT DRAFT 2'!$R$32</c:f>
              <c:strCache>
                <c:ptCount val="1"/>
                <c:pt idx="0">
                  <c:v>80-100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2'!$S$32:$T$32,'AMOS 2018 SEASON OUTPUT DRAFT 2'!$V$32:$W$32,'AMOS 2018 SEASON OUTPUT DRAFT 2'!$Y$32:$Z$32,'AMOS 2018 SEASON OUTPUT DRAFT 2'!$AB$32:$AC$32)</c:f>
              <c:numCache>
                <c:formatCode>General</c:formatCode>
                <c:ptCount val="8"/>
                <c:pt idx="0">
                  <c:v>22</c:v>
                </c:pt>
                <c:pt idx="1">
                  <c:v>36</c:v>
                </c:pt>
                <c:pt idx="2">
                  <c:v>23</c:v>
                </c:pt>
                <c:pt idx="3">
                  <c:v>25</c:v>
                </c:pt>
                <c:pt idx="4">
                  <c:v>4</c:v>
                </c:pt>
                <c:pt idx="5">
                  <c:v>4</c:v>
                </c:pt>
                <c:pt idx="6">
                  <c:v>22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B4-4115-BA75-E922B433E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58592"/>
        <c:axId val="614054328"/>
      </c:barChart>
      <c:catAx>
        <c:axId val="6140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4328"/>
        <c:crosses val="autoZero"/>
        <c:auto val="1"/>
        <c:lblAlgn val="ctr"/>
        <c:lblOffset val="100"/>
        <c:noMultiLvlLbl val="0"/>
      </c:catAx>
      <c:valAx>
        <c:axId val="6140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'AMOS 2018 SEASON OUTPUT DRAFT 2'!$AB$1</c:f>
              <c:strCache>
                <c:ptCount val="1"/>
                <c:pt idx="0">
                  <c:v>AVERAGE_WEEKLY</c:v>
                </c:pt>
              </c:strCache>
            </c:strRef>
          </c:tx>
          <c:spPr>
            <a:solidFill>
              <a:schemeClr val="bg2">
                <a:lumMod val="25000"/>
                <a:alpha val="40000"/>
              </a:schemeClr>
            </a:solidFill>
            <a:ln>
              <a:noFill/>
            </a:ln>
            <a:effectLst/>
          </c:spPr>
          <c:val>
            <c:numRef>
              <c:f>'AMOS 2018 SEASON OUTPUT DRAFT 2'!$AB$2:$AB$18</c:f>
              <c:numCache>
                <c:formatCode>General</c:formatCode>
                <c:ptCount val="17"/>
                <c:pt idx="0">
                  <c:v>9.25</c:v>
                </c:pt>
                <c:pt idx="1">
                  <c:v>9</c:v>
                </c:pt>
                <c:pt idx="2">
                  <c:v>9.75</c:v>
                </c:pt>
                <c:pt idx="3">
                  <c:v>10</c:v>
                </c:pt>
                <c:pt idx="4">
                  <c:v>9.25</c:v>
                </c:pt>
                <c:pt idx="5">
                  <c:v>11</c:v>
                </c:pt>
                <c:pt idx="6">
                  <c:v>8.75</c:v>
                </c:pt>
                <c:pt idx="7">
                  <c:v>9.75</c:v>
                </c:pt>
                <c:pt idx="8">
                  <c:v>7.5</c:v>
                </c:pt>
                <c:pt idx="9">
                  <c:v>8.5</c:v>
                </c:pt>
                <c:pt idx="10">
                  <c:v>7.5</c:v>
                </c:pt>
                <c:pt idx="11">
                  <c:v>11.75</c:v>
                </c:pt>
                <c:pt idx="12">
                  <c:v>9.25</c:v>
                </c:pt>
                <c:pt idx="13">
                  <c:v>7.75</c:v>
                </c:pt>
                <c:pt idx="14">
                  <c:v>8.75</c:v>
                </c:pt>
                <c:pt idx="15">
                  <c:v>10.5</c:v>
                </c:pt>
                <c:pt idx="16">
                  <c:v>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D7-42F9-8F13-F7E7E9AC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01544"/>
        <c:axId val="485202200"/>
      </c:areaChart>
      <c:lineChart>
        <c:grouping val="standard"/>
        <c:varyColors val="0"/>
        <c:ser>
          <c:idx val="0"/>
          <c:order val="0"/>
          <c:tx>
            <c:strRef>
              <c:f>'AMOS 2018 SEASON OUTPUT DRAFT 2'!$S$1</c:f>
              <c:strCache>
                <c:ptCount val="1"/>
                <c:pt idx="0">
                  <c:v>AMOS_WEEKLY_SUM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2'!$S$2:$S$18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12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7-42F9-8F13-F7E7E9ACEE24}"/>
            </c:ext>
          </c:extLst>
        </c:ser>
        <c:ser>
          <c:idx val="1"/>
          <c:order val="1"/>
          <c:tx>
            <c:strRef>
              <c:f>'AMOS 2018 SEASON OUTPUT DRAFT 2'!$T$1</c:f>
              <c:strCache>
                <c:ptCount val="1"/>
                <c:pt idx="0">
                  <c:v>ELO_WEEKLY_SUM</c:v>
                </c:pt>
              </c:strCache>
            </c:strRef>
          </c:tx>
          <c:spPr>
            <a:ln w="28575" cap="rnd">
              <a:solidFill>
                <a:srgbClr val="ED7D31">
                  <a:alpha val="83137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00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2'!$T$2:$T$18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7-42F9-8F13-F7E7E9ACEE24}"/>
            </c:ext>
          </c:extLst>
        </c:ser>
        <c:ser>
          <c:idx val="2"/>
          <c:order val="2"/>
          <c:tx>
            <c:strRef>
              <c:f>'AMOS 2018 SEASON OUTPUT DRAFT 2'!$U$1</c:f>
              <c:strCache>
                <c:ptCount val="1"/>
                <c:pt idx="0">
                  <c:v>BING_WEEKLY-SUM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2'!$U$2:$U$18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7-42F9-8F13-F7E7E9ACEE24}"/>
            </c:ext>
          </c:extLst>
        </c:ser>
        <c:ser>
          <c:idx val="3"/>
          <c:order val="3"/>
          <c:tx>
            <c:strRef>
              <c:f>'AMOS 2018 SEASON OUTPUT DRAFT 2'!$V$1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rgbClr val="A86ED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F45C7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2'!$V$2:$V$18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7-42F9-8F13-F7E7E9AC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201544"/>
        <c:axId val="485202200"/>
      </c:lineChart>
      <c:catAx>
        <c:axId val="48520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02200"/>
        <c:crosses val="autoZero"/>
        <c:auto val="1"/>
        <c:lblAlgn val="ctr"/>
        <c:lblOffset val="100"/>
        <c:noMultiLvlLbl val="0"/>
      </c:catAx>
      <c:valAx>
        <c:axId val="485202200"/>
        <c:scaling>
          <c:orientation val="minMax"/>
          <c:min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015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600074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8A833-D278-428B-86CC-487E40FAB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11</xdr:col>
      <xdr:colOff>9524</xdr:colOff>
      <xdr:row>47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3ADC3-821D-4D77-89F0-8E2427294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190499</xdr:rowOff>
    </xdr:from>
    <xdr:to>
      <xdr:col>10</xdr:col>
      <xdr:colOff>600074</xdr:colOff>
      <xdr:row>71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3FCB1-A797-43DA-A617-123DC02AF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600074</xdr:colOff>
      <xdr:row>95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A86F29-C2F4-4A5C-BE8A-0236882CF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448235</xdr:colOff>
      <xdr:row>51</xdr:row>
      <xdr:rowOff>22410</xdr:rowOff>
    </xdr:from>
    <xdr:to>
      <xdr:col>33</xdr:col>
      <xdr:colOff>457759</xdr:colOff>
      <xdr:row>71</xdr:row>
      <xdr:rowOff>31935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75D67D-F621-47C4-AD69-6D1BA680A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118223</xdr:colOff>
      <xdr:row>51</xdr:row>
      <xdr:rowOff>24653</xdr:rowOff>
    </xdr:from>
    <xdr:to>
      <xdr:col>22</xdr:col>
      <xdr:colOff>108697</xdr:colOff>
      <xdr:row>71</xdr:row>
      <xdr:rowOff>24653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042816-A2D3-470D-AB78-44CC9423C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120</xdr:row>
      <xdr:rowOff>190499</xdr:rowOff>
    </xdr:from>
    <xdr:to>
      <xdr:col>10</xdr:col>
      <xdr:colOff>600074</xdr:colOff>
      <xdr:row>142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4E1147-21D4-45DB-B0A0-B9A1A3FD1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10</xdr:col>
      <xdr:colOff>582706</xdr:colOff>
      <xdr:row>118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EADC60-C111-415B-A677-482C69E80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9"/>
  <sheetViews>
    <sheetView topLeftCell="R1" zoomScaleNormal="100" workbookViewId="0">
      <selection activeCell="AC2" sqref="AC2"/>
    </sheetView>
  </sheetViews>
  <sheetFormatPr defaultRowHeight="15" x14ac:dyDescent="0.25"/>
  <cols>
    <col min="2" max="2" width="11.42578125" customWidth="1"/>
    <col min="3" max="4" width="9.140625" customWidth="1"/>
    <col min="5" max="5" width="23.140625" customWidth="1"/>
    <col min="6" max="6" width="23.42578125" customWidth="1"/>
    <col min="7" max="7" width="16.140625" customWidth="1"/>
    <col min="8" max="8" width="14.7109375" customWidth="1"/>
    <col min="9" max="9" width="30" customWidth="1"/>
    <col min="10" max="10" width="27.5703125" customWidth="1"/>
    <col min="11" max="11" width="29.28515625" customWidth="1"/>
    <col min="12" max="12" width="27.5703125" customWidth="1"/>
    <col min="13" max="13" width="17.5703125" customWidth="1"/>
    <col min="14" max="14" width="21.42578125" customWidth="1"/>
    <col min="15" max="15" width="19.42578125" customWidth="1"/>
    <col min="16" max="16" width="21" customWidth="1"/>
    <col min="17" max="17" width="18.85546875" customWidth="1"/>
    <col min="18" max="18" width="18.140625" style="3" customWidth="1"/>
    <col min="19" max="19" width="21" customWidth="1"/>
    <col min="20" max="20" width="18.7109375" customWidth="1"/>
    <col min="21" max="21" width="19.7109375" customWidth="1"/>
    <col min="22" max="22" width="17.7109375" customWidth="1"/>
    <col min="23" max="23" width="24.28515625" customWidth="1"/>
    <col min="24" max="24" width="20.85546875" customWidth="1"/>
    <col min="25" max="25" width="18.140625" customWidth="1"/>
    <col min="26" max="26" width="20" customWidth="1"/>
    <col min="27" max="27" width="17.28515625" customWidth="1"/>
    <col min="28" max="28" width="17.42578125" customWidth="1"/>
    <col min="29" max="29" width="17.85546875" customWidth="1"/>
    <col min="30" max="30" width="18.8554687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124</v>
      </c>
      <c r="T1" t="s">
        <v>125</v>
      </c>
      <c r="U1" t="s">
        <v>126</v>
      </c>
      <c r="V1" t="s">
        <v>127</v>
      </c>
      <c r="W1" t="s">
        <v>120</v>
      </c>
      <c r="X1" t="s">
        <v>121</v>
      </c>
      <c r="Y1" t="s">
        <v>122</v>
      </c>
      <c r="Z1" t="s">
        <v>123</v>
      </c>
      <c r="AA1" t="s">
        <v>127</v>
      </c>
      <c r="AB1" t="s">
        <v>152</v>
      </c>
    </row>
    <row r="2" spans="1:33" x14ac:dyDescent="0.25">
      <c r="A2">
        <v>1</v>
      </c>
      <c r="B2" t="s">
        <v>17</v>
      </c>
      <c r="C2" t="s">
        <v>18</v>
      </c>
      <c r="D2" s="1">
        <v>0.84722222222222221</v>
      </c>
      <c r="E2" t="s">
        <v>19</v>
      </c>
      <c r="F2" t="s">
        <v>20</v>
      </c>
      <c r="G2">
        <v>18</v>
      </c>
      <c r="H2">
        <v>12</v>
      </c>
      <c r="I2">
        <v>0.692196488</v>
      </c>
      <c r="J2">
        <v>0.65</v>
      </c>
      <c r="K2">
        <v>0.53</v>
      </c>
      <c r="L2">
        <v>0.58599999999999997</v>
      </c>
      <c r="M2">
        <v>1</v>
      </c>
      <c r="N2">
        <v>1</v>
      </c>
      <c r="O2">
        <v>1</v>
      </c>
      <c r="P2">
        <v>1</v>
      </c>
      <c r="Q2">
        <v>1</v>
      </c>
      <c r="R2" s="3" t="s">
        <v>103</v>
      </c>
      <c r="S2">
        <f>SUM(N2:N17)</f>
        <v>10</v>
      </c>
      <c r="T2">
        <f t="shared" ref="T2:V2" si="0">SUM(O2:O17)</f>
        <v>10</v>
      </c>
      <c r="U2">
        <f t="shared" si="0"/>
        <v>9</v>
      </c>
      <c r="V2">
        <f t="shared" si="0"/>
        <v>8</v>
      </c>
      <c r="W2">
        <f>SUM(17-1)</f>
        <v>16</v>
      </c>
      <c r="X2">
        <f>SUM(S2/W2)</f>
        <v>0.625</v>
      </c>
      <c r="Y2">
        <f>SUM(T2/W2)</f>
        <v>0.625</v>
      </c>
      <c r="Z2">
        <f>SUM(U2/W2)</f>
        <v>0.5625</v>
      </c>
      <c r="AA2">
        <f>SUM(V2/W2)</f>
        <v>0.5</v>
      </c>
      <c r="AB2">
        <f>AVERAGE(S2:V2)</f>
        <v>9.25</v>
      </c>
      <c r="AG2" t="str">
        <f>IF(OR(OR(AND(I2&gt;0.5, M2=1, N2=1), AND(I2&lt;0.5, M2=0, N2=1), AND(I2&gt;0.5, M2=0, N2=0), AND(I2&lt;0.5, M2=1, N2=0)), OR(AND(J2&gt;0.5, M2=1, O2=1), AND(J2&lt;0.5, M2=0, O2=1), AND(J2&gt;0.5, M2=0, O2=0), AND(J2&lt;0.5, M2=1, O2=0)), OR(AND(K2&gt;0.5, M2=1, P2=1), AND(K2&lt;0.5, M2=0, P2=1), AND(K2&gt;0.5, M2=0, P2=0), AND(K2&lt;0.5, M2=1, P2=0)), OR(AND(L2&gt;0.5, M2=1, Q2=1), AND(L2&lt;0.5, M2=0, Q2=1), AND(L2&gt;0.5, M2=0, Q2=0), AND(L2&lt;0.5, M2=1, Q2=0))), "", "XXX")</f>
        <v/>
      </c>
    </row>
    <row r="3" spans="1:33" x14ac:dyDescent="0.25">
      <c r="A3">
        <v>1</v>
      </c>
      <c r="B3" t="s">
        <v>21</v>
      </c>
      <c r="C3" t="s">
        <v>22</v>
      </c>
      <c r="D3" s="1">
        <v>0.54166666666666663</v>
      </c>
      <c r="E3" t="s">
        <v>23</v>
      </c>
      <c r="F3" t="s">
        <v>24</v>
      </c>
      <c r="G3">
        <v>47</v>
      </c>
      <c r="H3">
        <v>3</v>
      </c>
      <c r="I3">
        <v>0.72514486300000003</v>
      </c>
      <c r="J3">
        <v>0.64</v>
      </c>
      <c r="K3">
        <v>0.66</v>
      </c>
      <c r="L3">
        <v>0.83699999999999997</v>
      </c>
      <c r="M3">
        <v>1</v>
      </c>
      <c r="N3">
        <v>1</v>
      </c>
      <c r="O3">
        <v>1</v>
      </c>
      <c r="P3">
        <v>1</v>
      </c>
      <c r="Q3">
        <v>1</v>
      </c>
      <c r="R3" s="3" t="s">
        <v>104</v>
      </c>
      <c r="S3">
        <f>SUM(N18:N33)</f>
        <v>8</v>
      </c>
      <c r="T3">
        <f t="shared" ref="T3:V3" si="1">SUM(O18:O33)</f>
        <v>8</v>
      </c>
      <c r="U3">
        <f t="shared" si="1"/>
        <v>10</v>
      </c>
      <c r="V3">
        <f t="shared" si="1"/>
        <v>10</v>
      </c>
      <c r="W3">
        <f>SUM(33-17)</f>
        <v>16</v>
      </c>
      <c r="X3">
        <f t="shared" ref="X3:X18" si="2">SUM(S3/W3)</f>
        <v>0.5</v>
      </c>
      <c r="Y3">
        <f t="shared" ref="Y3:Y18" si="3">SUM(T3/W3)</f>
        <v>0.5</v>
      </c>
      <c r="Z3">
        <f t="shared" ref="Z3:Z18" si="4">SUM(U3/W3)</f>
        <v>0.625</v>
      </c>
      <c r="AA3">
        <f t="shared" ref="AA3:AA18" si="5">SUM(V3/W3)</f>
        <v>0.625</v>
      </c>
      <c r="AB3">
        <f t="shared" ref="AB3:AB18" si="6">AVERAGE(S3:V3)</f>
        <v>9</v>
      </c>
      <c r="AG3" t="str">
        <f t="shared" ref="AG3:AG66" si="7">IF(OR(OR(AND(I3&gt;0.5, M3=1, N3=1), AND(I3&lt;0.5, M3=0, N3=1), AND(I3&gt;0.5, M3=0, N3=0), AND(I3&lt;0.5, M3=1, N3=0)), OR(AND(J3&gt;0.5, M3=1, O3=1), AND(J3&lt;0.5, M3=0, O3=1), AND(J3&gt;0.5, M3=0, O3=0), AND(J3&lt;0.5, M3=1, O3=0)), OR(AND(K3&gt;0.5, M3=1, P3=1), AND(K3&lt;0.5, M3=0, P3=1), AND(K3&gt;0.5, M3=0, P3=0), AND(K3&lt;0.5, M3=1, P3=0)), OR(AND(L3&gt;0.5, M3=1, Q3=1), AND(L3&lt;0.5, M3=0, Q3=1), AND(L3&gt;0.5, M3=0, Q3=0), AND(L3&lt;0.5, M3=1, Q3=0))), "", "XXX")</f>
        <v/>
      </c>
    </row>
    <row r="4" spans="1:33" x14ac:dyDescent="0.25">
      <c r="A4">
        <v>1</v>
      </c>
      <c r="B4" t="s">
        <v>21</v>
      </c>
      <c r="C4" t="s">
        <v>22</v>
      </c>
      <c r="D4" s="1">
        <v>0.54166666666666663</v>
      </c>
      <c r="E4" t="s">
        <v>25</v>
      </c>
      <c r="F4" t="s">
        <v>26</v>
      </c>
      <c r="G4">
        <v>21</v>
      </c>
      <c r="H4">
        <v>21</v>
      </c>
      <c r="I4">
        <v>0.31535956300000001</v>
      </c>
      <c r="J4">
        <v>0.21</v>
      </c>
      <c r="K4">
        <v>0.27</v>
      </c>
      <c r="L4">
        <v>0.34699999999999998</v>
      </c>
      <c r="M4">
        <v>0</v>
      </c>
      <c r="N4">
        <v>0</v>
      </c>
      <c r="O4">
        <v>0</v>
      </c>
      <c r="P4">
        <v>0</v>
      </c>
      <c r="Q4">
        <v>0</v>
      </c>
      <c r="R4" s="3" t="s">
        <v>105</v>
      </c>
      <c r="S4">
        <f>SUM(N34:N49)</f>
        <v>10</v>
      </c>
      <c r="T4">
        <f t="shared" ref="T4:V4" si="8">SUM(O34:O49)</f>
        <v>8</v>
      </c>
      <c r="U4">
        <f t="shared" si="8"/>
        <v>10</v>
      </c>
      <c r="V4">
        <f t="shared" si="8"/>
        <v>11</v>
      </c>
      <c r="W4">
        <f>SUM(49-33)</f>
        <v>16</v>
      </c>
      <c r="X4">
        <f t="shared" si="2"/>
        <v>0.625</v>
      </c>
      <c r="Y4">
        <f t="shared" si="3"/>
        <v>0.5</v>
      </c>
      <c r="Z4">
        <f t="shared" si="4"/>
        <v>0.625</v>
      </c>
      <c r="AA4">
        <f t="shared" si="5"/>
        <v>0.6875</v>
      </c>
      <c r="AB4">
        <f t="shared" si="6"/>
        <v>9.75</v>
      </c>
      <c r="AG4" t="str">
        <f t="shared" si="7"/>
        <v>XXX</v>
      </c>
    </row>
    <row r="5" spans="1:33" x14ac:dyDescent="0.25">
      <c r="A5">
        <v>1</v>
      </c>
      <c r="B5" t="s">
        <v>21</v>
      </c>
      <c r="C5" t="s">
        <v>22</v>
      </c>
      <c r="D5" s="1">
        <v>0.54166666666666663</v>
      </c>
      <c r="E5" t="s">
        <v>27</v>
      </c>
      <c r="F5" t="s">
        <v>28</v>
      </c>
      <c r="G5">
        <v>23</v>
      </c>
      <c r="H5">
        <v>34</v>
      </c>
      <c r="I5">
        <v>0.376611531</v>
      </c>
      <c r="J5">
        <v>0.499</v>
      </c>
      <c r="K5">
        <v>0.61</v>
      </c>
      <c r="L5">
        <v>0.61399999999999999</v>
      </c>
      <c r="M5">
        <v>0</v>
      </c>
      <c r="N5">
        <v>1</v>
      </c>
      <c r="O5">
        <v>1</v>
      </c>
      <c r="P5">
        <v>0</v>
      </c>
      <c r="Q5">
        <v>0</v>
      </c>
      <c r="R5" s="3" t="s">
        <v>106</v>
      </c>
      <c r="S5">
        <f>SUM(N50:N64)</f>
        <v>8</v>
      </c>
      <c r="T5">
        <f t="shared" ref="T5:V5" si="9">SUM(O50:O64)</f>
        <v>11</v>
      </c>
      <c r="U5">
        <f t="shared" si="9"/>
        <v>10</v>
      </c>
      <c r="V5">
        <f t="shared" si="9"/>
        <v>11</v>
      </c>
      <c r="W5">
        <f>SUM(64-49)</f>
        <v>15</v>
      </c>
      <c r="X5">
        <f t="shared" si="2"/>
        <v>0.53333333333333333</v>
      </c>
      <c r="Y5">
        <f t="shared" si="3"/>
        <v>0.73333333333333328</v>
      </c>
      <c r="Z5">
        <f t="shared" si="4"/>
        <v>0.66666666666666663</v>
      </c>
      <c r="AA5">
        <f t="shared" si="5"/>
        <v>0.73333333333333328</v>
      </c>
      <c r="AB5">
        <f t="shared" si="6"/>
        <v>10</v>
      </c>
      <c r="AG5" t="str">
        <f t="shared" si="7"/>
        <v/>
      </c>
    </row>
    <row r="6" spans="1:33" x14ac:dyDescent="0.25">
      <c r="A6">
        <v>1</v>
      </c>
      <c r="B6" t="s">
        <v>21</v>
      </c>
      <c r="C6" t="s">
        <v>22</v>
      </c>
      <c r="D6" s="1">
        <v>0.54166666666666663</v>
      </c>
      <c r="E6" t="s">
        <v>29</v>
      </c>
      <c r="F6" t="s">
        <v>30</v>
      </c>
      <c r="G6">
        <v>27</v>
      </c>
      <c r="H6">
        <v>20</v>
      </c>
      <c r="I6">
        <v>0.70317381599999995</v>
      </c>
      <c r="J6">
        <v>0.53</v>
      </c>
      <c r="K6">
        <v>0.42</v>
      </c>
      <c r="L6">
        <v>0.49199999999999999</v>
      </c>
      <c r="M6">
        <v>1</v>
      </c>
      <c r="N6">
        <v>1</v>
      </c>
      <c r="O6">
        <v>1</v>
      </c>
      <c r="P6">
        <v>0</v>
      </c>
      <c r="Q6">
        <v>0</v>
      </c>
      <c r="R6" s="3" t="s">
        <v>107</v>
      </c>
      <c r="S6">
        <f>SUM(N65:N79)</f>
        <v>7</v>
      </c>
      <c r="T6">
        <f t="shared" ref="T6:V6" si="10">SUM(O65:O79)</f>
        <v>10</v>
      </c>
      <c r="U6">
        <f t="shared" si="10"/>
        <v>10</v>
      </c>
      <c r="V6">
        <f t="shared" si="10"/>
        <v>10</v>
      </c>
      <c r="W6">
        <f>SUM(79-64)</f>
        <v>15</v>
      </c>
      <c r="X6">
        <f t="shared" si="2"/>
        <v>0.46666666666666667</v>
      </c>
      <c r="Y6">
        <f t="shared" si="3"/>
        <v>0.66666666666666663</v>
      </c>
      <c r="Z6">
        <f t="shared" si="4"/>
        <v>0.66666666666666663</v>
      </c>
      <c r="AA6">
        <f t="shared" si="5"/>
        <v>0.66666666666666663</v>
      </c>
      <c r="AB6">
        <f t="shared" si="6"/>
        <v>9.25</v>
      </c>
      <c r="AG6" t="str">
        <f t="shared" si="7"/>
        <v/>
      </c>
    </row>
    <row r="7" spans="1:33" x14ac:dyDescent="0.25">
      <c r="A7">
        <v>1</v>
      </c>
      <c r="B7" t="s">
        <v>21</v>
      </c>
      <c r="C7" t="s">
        <v>22</v>
      </c>
      <c r="D7" s="1">
        <v>0.54166666666666663</v>
      </c>
      <c r="E7" t="s">
        <v>31</v>
      </c>
      <c r="F7" t="s">
        <v>32</v>
      </c>
      <c r="G7">
        <v>24</v>
      </c>
      <c r="H7">
        <v>16</v>
      </c>
      <c r="I7">
        <v>0.69011723999999997</v>
      </c>
      <c r="J7">
        <v>0.76</v>
      </c>
      <c r="K7">
        <v>0.61</v>
      </c>
      <c r="L7">
        <v>0.69699999999999995</v>
      </c>
      <c r="M7">
        <v>1</v>
      </c>
      <c r="N7">
        <v>1</v>
      </c>
      <c r="O7">
        <v>1</v>
      </c>
      <c r="P7">
        <v>1</v>
      </c>
      <c r="Q7">
        <v>1</v>
      </c>
      <c r="R7" s="3" t="s">
        <v>108</v>
      </c>
      <c r="S7">
        <f>SUM(N80:N94)</f>
        <v>11</v>
      </c>
      <c r="T7">
        <f t="shared" ref="T7:V7" si="11">SUM(O80:O94)</f>
        <v>11</v>
      </c>
      <c r="U7">
        <f t="shared" si="11"/>
        <v>11</v>
      </c>
      <c r="V7">
        <f t="shared" si="11"/>
        <v>11</v>
      </c>
      <c r="W7">
        <f>SUM(94-79)</f>
        <v>15</v>
      </c>
      <c r="X7">
        <f t="shared" si="2"/>
        <v>0.73333333333333328</v>
      </c>
      <c r="Y7">
        <f t="shared" si="3"/>
        <v>0.73333333333333328</v>
      </c>
      <c r="Z7">
        <f t="shared" si="4"/>
        <v>0.73333333333333328</v>
      </c>
      <c r="AA7">
        <f t="shared" si="5"/>
        <v>0.73333333333333328</v>
      </c>
      <c r="AB7">
        <f t="shared" si="6"/>
        <v>11</v>
      </c>
      <c r="AG7" t="str">
        <f t="shared" si="7"/>
        <v/>
      </c>
    </row>
    <row r="8" spans="1:33" x14ac:dyDescent="0.25">
      <c r="A8">
        <v>1</v>
      </c>
      <c r="B8" t="s">
        <v>21</v>
      </c>
      <c r="C8" t="s">
        <v>22</v>
      </c>
      <c r="D8" s="1">
        <v>0.54166666666666663</v>
      </c>
      <c r="E8" t="s">
        <v>33</v>
      </c>
      <c r="F8" t="s">
        <v>34</v>
      </c>
      <c r="G8">
        <v>27</v>
      </c>
      <c r="H8">
        <v>20</v>
      </c>
      <c r="I8">
        <v>0.81842315200000004</v>
      </c>
      <c r="J8">
        <v>0.86</v>
      </c>
      <c r="K8">
        <v>0.7</v>
      </c>
      <c r="L8">
        <v>0.72599999999999998</v>
      </c>
      <c r="M8">
        <v>1</v>
      </c>
      <c r="N8">
        <v>1</v>
      </c>
      <c r="O8">
        <v>1</v>
      </c>
      <c r="P8">
        <v>1</v>
      </c>
      <c r="Q8">
        <v>1</v>
      </c>
      <c r="R8" s="3" t="s">
        <v>109</v>
      </c>
      <c r="S8">
        <f>SUM(N95:N108)</f>
        <v>8</v>
      </c>
      <c r="T8">
        <f t="shared" ref="T8:V8" si="12">SUM(O95:O108)</f>
        <v>8</v>
      </c>
      <c r="U8">
        <f t="shared" si="12"/>
        <v>11</v>
      </c>
      <c r="V8">
        <f t="shared" si="12"/>
        <v>8</v>
      </c>
      <c r="W8">
        <f>SUM(108-94)</f>
        <v>14</v>
      </c>
      <c r="X8">
        <f t="shared" si="2"/>
        <v>0.5714285714285714</v>
      </c>
      <c r="Y8">
        <f t="shared" si="3"/>
        <v>0.5714285714285714</v>
      </c>
      <c r="Z8" s="6">
        <f t="shared" si="4"/>
        <v>0.7857142857142857</v>
      </c>
      <c r="AA8">
        <f t="shared" si="5"/>
        <v>0.5714285714285714</v>
      </c>
      <c r="AB8">
        <f t="shared" si="6"/>
        <v>8.75</v>
      </c>
      <c r="AG8" t="str">
        <f t="shared" si="7"/>
        <v/>
      </c>
    </row>
    <row r="9" spans="1:33" x14ac:dyDescent="0.25">
      <c r="A9">
        <v>1</v>
      </c>
      <c r="B9" t="s">
        <v>21</v>
      </c>
      <c r="C9" t="s">
        <v>22</v>
      </c>
      <c r="D9" s="1">
        <v>0.54166666666666663</v>
      </c>
      <c r="E9" t="s">
        <v>35</v>
      </c>
      <c r="F9" t="s">
        <v>36</v>
      </c>
      <c r="G9">
        <v>40</v>
      </c>
      <c r="H9">
        <v>48</v>
      </c>
      <c r="I9">
        <v>0.69011723999999997</v>
      </c>
      <c r="J9">
        <v>0.74</v>
      </c>
      <c r="K9">
        <v>0.77</v>
      </c>
      <c r="L9">
        <v>0.81899999999999995</v>
      </c>
      <c r="M9">
        <v>0</v>
      </c>
      <c r="N9">
        <v>0</v>
      </c>
      <c r="O9">
        <v>0</v>
      </c>
      <c r="P9">
        <v>0</v>
      </c>
      <c r="Q9">
        <v>0</v>
      </c>
      <c r="R9" s="3" t="s">
        <v>110</v>
      </c>
      <c r="S9">
        <f>SUM(N109:N122)</f>
        <v>8</v>
      </c>
      <c r="T9">
        <f t="shared" ref="T9:V9" si="13">SUM(O109:O122)</f>
        <v>11</v>
      </c>
      <c r="U9">
        <f t="shared" si="13"/>
        <v>11</v>
      </c>
      <c r="V9">
        <f t="shared" si="13"/>
        <v>9</v>
      </c>
      <c r="W9">
        <f>SUM(122-108)</f>
        <v>14</v>
      </c>
      <c r="X9">
        <f t="shared" si="2"/>
        <v>0.5714285714285714</v>
      </c>
      <c r="Y9">
        <f t="shared" si="3"/>
        <v>0.7857142857142857</v>
      </c>
      <c r="Z9">
        <f t="shared" si="4"/>
        <v>0.7857142857142857</v>
      </c>
      <c r="AA9">
        <f t="shared" si="5"/>
        <v>0.6428571428571429</v>
      </c>
      <c r="AB9">
        <f t="shared" si="6"/>
        <v>9.75</v>
      </c>
      <c r="AG9" t="str">
        <f t="shared" si="7"/>
        <v/>
      </c>
    </row>
    <row r="10" spans="1:33" x14ac:dyDescent="0.25">
      <c r="A10">
        <v>1</v>
      </c>
      <c r="B10" t="s">
        <v>21</v>
      </c>
      <c r="C10" t="s">
        <v>22</v>
      </c>
      <c r="D10" s="1">
        <v>0.54166666666666663</v>
      </c>
      <c r="E10" t="s">
        <v>37</v>
      </c>
      <c r="F10" t="s">
        <v>38</v>
      </c>
      <c r="G10">
        <v>15</v>
      </c>
      <c r="H10">
        <v>20</v>
      </c>
      <c r="I10">
        <v>0.41146346900000003</v>
      </c>
      <c r="J10">
        <v>0.42</v>
      </c>
      <c r="K10">
        <v>0.42</v>
      </c>
      <c r="L10">
        <v>0.51</v>
      </c>
      <c r="M10">
        <v>0</v>
      </c>
      <c r="N10">
        <v>1</v>
      </c>
      <c r="O10">
        <v>1</v>
      </c>
      <c r="P10">
        <v>1</v>
      </c>
      <c r="Q10">
        <v>0</v>
      </c>
      <c r="R10" s="3" t="s">
        <v>111</v>
      </c>
      <c r="S10">
        <f>SUM(N123:N135)</f>
        <v>6</v>
      </c>
      <c r="T10">
        <f t="shared" ref="T10:V10" si="14">SUM(O123:O135)</f>
        <v>8</v>
      </c>
      <c r="U10">
        <f t="shared" si="14"/>
        <v>8</v>
      </c>
      <c r="V10">
        <f t="shared" si="14"/>
        <v>8</v>
      </c>
      <c r="W10">
        <f>SUM(135-122)</f>
        <v>13</v>
      </c>
      <c r="X10">
        <f t="shared" si="2"/>
        <v>0.46153846153846156</v>
      </c>
      <c r="Y10">
        <f t="shared" si="3"/>
        <v>0.61538461538461542</v>
      </c>
      <c r="Z10">
        <f t="shared" si="4"/>
        <v>0.61538461538461542</v>
      </c>
      <c r="AA10">
        <f t="shared" si="5"/>
        <v>0.61538461538461542</v>
      </c>
      <c r="AB10">
        <f t="shared" si="6"/>
        <v>7.5</v>
      </c>
      <c r="AG10" t="str">
        <f t="shared" si="7"/>
        <v/>
      </c>
    </row>
    <row r="11" spans="1:33" x14ac:dyDescent="0.25">
      <c r="A11">
        <v>1</v>
      </c>
      <c r="B11" t="s">
        <v>21</v>
      </c>
      <c r="C11" t="s">
        <v>22</v>
      </c>
      <c r="D11" s="1">
        <v>0.67013888888888884</v>
      </c>
      <c r="E11" t="s">
        <v>39</v>
      </c>
      <c r="F11" t="s">
        <v>40</v>
      </c>
      <c r="G11">
        <v>28</v>
      </c>
      <c r="H11">
        <v>38</v>
      </c>
      <c r="I11">
        <v>0.38996651799999998</v>
      </c>
      <c r="J11">
        <v>0.56000000000000005</v>
      </c>
      <c r="K11">
        <v>0.55000000000000004</v>
      </c>
      <c r="L11">
        <v>0.624</v>
      </c>
      <c r="M11">
        <v>0</v>
      </c>
      <c r="N11">
        <v>1</v>
      </c>
      <c r="O11">
        <v>0</v>
      </c>
      <c r="P11">
        <v>0</v>
      </c>
      <c r="Q11">
        <v>0</v>
      </c>
      <c r="R11" s="3" t="s">
        <v>112</v>
      </c>
      <c r="S11">
        <f>SUM(N136:N149)</f>
        <v>10</v>
      </c>
      <c r="T11">
        <f t="shared" ref="T11:V11" si="15">SUM(O136:O149)</f>
        <v>8</v>
      </c>
      <c r="U11">
        <f t="shared" si="15"/>
        <v>8</v>
      </c>
      <c r="V11">
        <f t="shared" si="15"/>
        <v>8</v>
      </c>
      <c r="W11">
        <f>SUM(149-135)</f>
        <v>14</v>
      </c>
      <c r="X11" s="6">
        <f t="shared" si="2"/>
        <v>0.7142857142857143</v>
      </c>
      <c r="Y11">
        <f t="shared" si="3"/>
        <v>0.5714285714285714</v>
      </c>
      <c r="Z11">
        <f t="shared" si="4"/>
        <v>0.5714285714285714</v>
      </c>
      <c r="AA11">
        <f t="shared" si="5"/>
        <v>0.5714285714285714</v>
      </c>
      <c r="AB11">
        <f t="shared" si="6"/>
        <v>8.5</v>
      </c>
      <c r="AG11" t="str">
        <f t="shared" si="7"/>
        <v/>
      </c>
    </row>
    <row r="12" spans="1:33" x14ac:dyDescent="0.25">
      <c r="A12">
        <v>1</v>
      </c>
      <c r="B12" t="s">
        <v>21</v>
      </c>
      <c r="C12" t="s">
        <v>22</v>
      </c>
      <c r="D12" s="1">
        <v>0.68402777777777779</v>
      </c>
      <c r="E12" t="s">
        <v>41</v>
      </c>
      <c r="F12" t="s">
        <v>42</v>
      </c>
      <c r="G12">
        <v>6</v>
      </c>
      <c r="H12">
        <v>24</v>
      </c>
      <c r="I12">
        <v>0.69011723999999997</v>
      </c>
      <c r="J12">
        <v>0.61</v>
      </c>
      <c r="K12">
        <v>0.61</v>
      </c>
      <c r="L12">
        <v>0.57299999999999995</v>
      </c>
      <c r="M12">
        <v>0</v>
      </c>
      <c r="N12">
        <v>0</v>
      </c>
      <c r="O12">
        <v>0</v>
      </c>
      <c r="P12">
        <v>0</v>
      </c>
      <c r="Q12">
        <v>0</v>
      </c>
      <c r="R12" s="3" t="s">
        <v>113</v>
      </c>
      <c r="S12">
        <f>SUM(N150:N162)</f>
        <v>6</v>
      </c>
      <c r="T12">
        <f t="shared" ref="T12:V12" si="16">SUM(O150:O162)</f>
        <v>7</v>
      </c>
      <c r="U12">
        <f t="shared" si="16"/>
        <v>8</v>
      </c>
      <c r="V12">
        <f t="shared" si="16"/>
        <v>9</v>
      </c>
      <c r="W12">
        <f>SUM(162-149)</f>
        <v>13</v>
      </c>
      <c r="X12">
        <f t="shared" si="2"/>
        <v>0.46153846153846156</v>
      </c>
      <c r="Y12">
        <f t="shared" si="3"/>
        <v>0.53846153846153844</v>
      </c>
      <c r="Z12">
        <f t="shared" si="4"/>
        <v>0.61538461538461542</v>
      </c>
      <c r="AA12">
        <f t="shared" si="5"/>
        <v>0.69230769230769229</v>
      </c>
      <c r="AB12">
        <f t="shared" si="6"/>
        <v>7.5</v>
      </c>
      <c r="AG12" t="str">
        <f t="shared" si="7"/>
        <v/>
      </c>
    </row>
    <row r="13" spans="1:33" x14ac:dyDescent="0.25">
      <c r="A13">
        <v>1</v>
      </c>
      <c r="B13" t="s">
        <v>21</v>
      </c>
      <c r="C13" t="s">
        <v>22</v>
      </c>
      <c r="D13" s="1">
        <v>0.68402777777777779</v>
      </c>
      <c r="E13" t="s">
        <v>43</v>
      </c>
      <c r="F13" t="s">
        <v>44</v>
      </c>
      <c r="G13">
        <v>16</v>
      </c>
      <c r="H13">
        <v>8</v>
      </c>
      <c r="I13">
        <v>0.69095927499999998</v>
      </c>
      <c r="J13">
        <v>0.6</v>
      </c>
      <c r="K13">
        <v>0.55000000000000004</v>
      </c>
      <c r="L13">
        <v>0.59899999999999998</v>
      </c>
      <c r="M13">
        <v>1</v>
      </c>
      <c r="N13">
        <v>1</v>
      </c>
      <c r="O13">
        <v>1</v>
      </c>
      <c r="P13">
        <v>1</v>
      </c>
      <c r="Q13">
        <v>1</v>
      </c>
      <c r="R13" s="3" t="s">
        <v>114</v>
      </c>
      <c r="S13">
        <f>SUM(N163:N177)</f>
        <v>12</v>
      </c>
      <c r="T13">
        <f t="shared" ref="T13:V13" si="17">SUM(O163:O177)</f>
        <v>12</v>
      </c>
      <c r="U13">
        <f t="shared" si="17"/>
        <v>11</v>
      </c>
      <c r="V13">
        <f t="shared" si="17"/>
        <v>12</v>
      </c>
      <c r="W13">
        <f>SUM(177-162)</f>
        <v>15</v>
      </c>
      <c r="X13">
        <f t="shared" si="2"/>
        <v>0.8</v>
      </c>
      <c r="Y13">
        <f t="shared" si="3"/>
        <v>0.8</v>
      </c>
      <c r="Z13">
        <f t="shared" si="4"/>
        <v>0.73333333333333328</v>
      </c>
      <c r="AA13">
        <f t="shared" si="5"/>
        <v>0.8</v>
      </c>
      <c r="AB13">
        <f t="shared" si="6"/>
        <v>11.75</v>
      </c>
      <c r="AG13" t="str">
        <f t="shared" si="7"/>
        <v/>
      </c>
    </row>
    <row r="14" spans="1:33" x14ac:dyDescent="0.25">
      <c r="A14">
        <v>1</v>
      </c>
      <c r="B14" t="s">
        <v>21</v>
      </c>
      <c r="C14" t="s">
        <v>22</v>
      </c>
      <c r="D14" s="1">
        <v>0.68402777777777779</v>
      </c>
      <c r="E14" t="s">
        <v>45</v>
      </c>
      <c r="F14" t="s">
        <v>46</v>
      </c>
      <c r="G14">
        <v>27</v>
      </c>
      <c r="H14">
        <v>24</v>
      </c>
      <c r="I14">
        <v>0.38851648599999999</v>
      </c>
      <c r="J14">
        <v>0.46</v>
      </c>
      <c r="K14">
        <v>0.57999999999999996</v>
      </c>
      <c r="L14">
        <v>0.54600000000000004</v>
      </c>
      <c r="M14">
        <v>1</v>
      </c>
      <c r="N14">
        <v>0</v>
      </c>
      <c r="O14">
        <v>0</v>
      </c>
      <c r="P14">
        <v>1</v>
      </c>
      <c r="Q14">
        <v>1</v>
      </c>
      <c r="R14" s="3" t="s">
        <v>115</v>
      </c>
      <c r="S14">
        <f>SUM(N178:N193)</f>
        <v>10</v>
      </c>
      <c r="T14">
        <f t="shared" ref="T14:V14" si="18">SUM(O178:O193)</f>
        <v>8</v>
      </c>
      <c r="U14">
        <f t="shared" si="18"/>
        <v>10</v>
      </c>
      <c r="V14">
        <f t="shared" si="18"/>
        <v>9</v>
      </c>
      <c r="W14">
        <f>SUM(193-177)</f>
        <v>16</v>
      </c>
      <c r="X14">
        <f t="shared" si="2"/>
        <v>0.625</v>
      </c>
      <c r="Y14">
        <f t="shared" si="3"/>
        <v>0.5</v>
      </c>
      <c r="Z14">
        <f t="shared" si="4"/>
        <v>0.625</v>
      </c>
      <c r="AA14">
        <f t="shared" si="5"/>
        <v>0.5625</v>
      </c>
      <c r="AB14">
        <f t="shared" si="6"/>
        <v>9.25</v>
      </c>
      <c r="AG14" t="str">
        <f t="shared" si="7"/>
        <v/>
      </c>
    </row>
    <row r="15" spans="1:33" x14ac:dyDescent="0.25">
      <c r="A15">
        <v>1</v>
      </c>
      <c r="B15" t="s">
        <v>21</v>
      </c>
      <c r="C15" t="s">
        <v>22</v>
      </c>
      <c r="D15" s="1">
        <v>0.84722222222222221</v>
      </c>
      <c r="E15" t="s">
        <v>47</v>
      </c>
      <c r="F15" t="s">
        <v>48</v>
      </c>
      <c r="G15">
        <v>24</v>
      </c>
      <c r="H15">
        <v>23</v>
      </c>
      <c r="I15">
        <v>0.69011723999999997</v>
      </c>
      <c r="J15">
        <v>0.63</v>
      </c>
      <c r="K15">
        <v>0.77</v>
      </c>
      <c r="L15">
        <v>0.73099999999999998</v>
      </c>
      <c r="M15">
        <v>1</v>
      </c>
      <c r="N15">
        <v>1</v>
      </c>
      <c r="O15">
        <v>1</v>
      </c>
      <c r="P15">
        <v>1</v>
      </c>
      <c r="Q15">
        <v>1</v>
      </c>
      <c r="R15" s="3" t="s">
        <v>116</v>
      </c>
      <c r="S15">
        <f>SUM(N194:N209)</f>
        <v>7</v>
      </c>
      <c r="T15">
        <f t="shared" ref="T15:V15" si="19">SUM(O194:O209)</f>
        <v>7</v>
      </c>
      <c r="U15">
        <f t="shared" si="19"/>
        <v>9</v>
      </c>
      <c r="V15">
        <f t="shared" si="19"/>
        <v>8</v>
      </c>
      <c r="W15">
        <f>SUM(209-193)</f>
        <v>16</v>
      </c>
      <c r="X15">
        <f t="shared" si="2"/>
        <v>0.4375</v>
      </c>
      <c r="Y15">
        <f t="shared" si="3"/>
        <v>0.4375</v>
      </c>
      <c r="Z15">
        <f t="shared" si="4"/>
        <v>0.5625</v>
      </c>
      <c r="AA15">
        <f t="shared" si="5"/>
        <v>0.5</v>
      </c>
      <c r="AB15">
        <f t="shared" si="6"/>
        <v>7.75</v>
      </c>
      <c r="AG15" t="str">
        <f t="shared" si="7"/>
        <v/>
      </c>
    </row>
    <row r="16" spans="1:33" x14ac:dyDescent="0.25">
      <c r="A16">
        <v>1</v>
      </c>
      <c r="B16" t="s">
        <v>49</v>
      </c>
      <c r="C16" t="s">
        <v>50</v>
      </c>
      <c r="D16" s="1">
        <v>0.93055555555555547</v>
      </c>
      <c r="E16" t="s">
        <v>51</v>
      </c>
      <c r="F16" t="s">
        <v>52</v>
      </c>
      <c r="G16">
        <v>13</v>
      </c>
      <c r="H16">
        <v>33</v>
      </c>
      <c r="I16">
        <v>0.69140201800000001</v>
      </c>
      <c r="J16">
        <v>0.499</v>
      </c>
      <c r="K16">
        <v>0.39</v>
      </c>
      <c r="L16">
        <v>0.42699999999999999</v>
      </c>
      <c r="M16">
        <v>0</v>
      </c>
      <c r="N16">
        <v>0</v>
      </c>
      <c r="O16">
        <v>1</v>
      </c>
      <c r="P16">
        <v>1</v>
      </c>
      <c r="Q16">
        <v>1</v>
      </c>
      <c r="R16" s="3" t="s">
        <v>117</v>
      </c>
      <c r="S16">
        <f>SUM(N210:N225)</f>
        <v>7</v>
      </c>
      <c r="T16">
        <f t="shared" ref="T16:V16" si="20">SUM(O210:O225)</f>
        <v>9</v>
      </c>
      <c r="U16">
        <f t="shared" si="20"/>
        <v>9</v>
      </c>
      <c r="V16">
        <f t="shared" si="20"/>
        <v>10</v>
      </c>
      <c r="W16">
        <f>SUM(225-209)</f>
        <v>16</v>
      </c>
      <c r="X16">
        <f t="shared" si="2"/>
        <v>0.4375</v>
      </c>
      <c r="Y16">
        <f t="shared" si="3"/>
        <v>0.5625</v>
      </c>
      <c r="Z16">
        <f t="shared" si="4"/>
        <v>0.5625</v>
      </c>
      <c r="AA16">
        <f t="shared" si="5"/>
        <v>0.625</v>
      </c>
      <c r="AB16">
        <f t="shared" si="6"/>
        <v>8.75</v>
      </c>
      <c r="AG16" t="str">
        <f t="shared" si="7"/>
        <v/>
      </c>
    </row>
    <row r="17" spans="1:33" x14ac:dyDescent="0.25">
      <c r="A17">
        <v>1</v>
      </c>
      <c r="B17" t="s">
        <v>49</v>
      </c>
      <c r="C17" t="s">
        <v>50</v>
      </c>
      <c r="D17" s="1">
        <v>0.79861111111111116</v>
      </c>
      <c r="E17" t="s">
        <v>53</v>
      </c>
      <c r="F17" t="s">
        <v>54</v>
      </c>
      <c r="G17">
        <v>17</v>
      </c>
      <c r="H17">
        <v>48</v>
      </c>
      <c r="I17">
        <v>0.69011723999999997</v>
      </c>
      <c r="J17">
        <v>0.71</v>
      </c>
      <c r="K17">
        <v>0.78</v>
      </c>
      <c r="L17">
        <v>0.71599999999999997</v>
      </c>
      <c r="M17">
        <v>0</v>
      </c>
      <c r="N17">
        <v>0</v>
      </c>
      <c r="O17">
        <v>0</v>
      </c>
      <c r="P17">
        <v>0</v>
      </c>
      <c r="Q17">
        <v>0</v>
      </c>
      <c r="R17" s="3" t="s">
        <v>118</v>
      </c>
      <c r="S17">
        <f>SUM(N226:N241)</f>
        <v>11</v>
      </c>
      <c r="T17">
        <f t="shared" ref="T17:V17" si="21">SUM(O226:O241)</f>
        <v>11</v>
      </c>
      <c r="U17">
        <f t="shared" si="21"/>
        <v>9</v>
      </c>
      <c r="V17">
        <f t="shared" si="21"/>
        <v>11</v>
      </c>
      <c r="W17">
        <f>SUM(241-225)</f>
        <v>16</v>
      </c>
      <c r="X17">
        <f t="shared" si="2"/>
        <v>0.6875</v>
      </c>
      <c r="Y17">
        <f t="shared" si="3"/>
        <v>0.6875</v>
      </c>
      <c r="Z17">
        <f t="shared" si="4"/>
        <v>0.5625</v>
      </c>
      <c r="AA17">
        <f t="shared" si="5"/>
        <v>0.6875</v>
      </c>
      <c r="AB17">
        <f t="shared" si="6"/>
        <v>10.5</v>
      </c>
      <c r="AG17" t="str">
        <f t="shared" si="7"/>
        <v/>
      </c>
    </row>
    <row r="18" spans="1:33" x14ac:dyDescent="0.25">
      <c r="A18">
        <v>2</v>
      </c>
      <c r="B18" t="s">
        <v>55</v>
      </c>
      <c r="C18" t="s">
        <v>18</v>
      </c>
      <c r="D18" s="1">
        <v>0.84722222222222221</v>
      </c>
      <c r="E18" t="s">
        <v>28</v>
      </c>
      <c r="F18" t="s">
        <v>23</v>
      </c>
      <c r="G18">
        <v>34</v>
      </c>
      <c r="H18">
        <v>23</v>
      </c>
      <c r="I18">
        <v>0.72411906699999995</v>
      </c>
      <c r="J18">
        <v>0.501</v>
      </c>
      <c r="K18">
        <v>0.6</v>
      </c>
      <c r="L18">
        <v>0.438</v>
      </c>
      <c r="M18">
        <v>1</v>
      </c>
      <c r="N18">
        <v>1</v>
      </c>
      <c r="O18">
        <v>1</v>
      </c>
      <c r="P18">
        <v>1</v>
      </c>
      <c r="Q18">
        <v>0</v>
      </c>
      <c r="R18" s="3" t="s">
        <v>119</v>
      </c>
      <c r="S18">
        <f>SUM(N242:N257)</f>
        <v>12</v>
      </c>
      <c r="T18">
        <f t="shared" ref="T18:V18" si="22">SUM(O242:O257)</f>
        <v>12</v>
      </c>
      <c r="U18">
        <f t="shared" si="22"/>
        <v>11</v>
      </c>
      <c r="V18">
        <f t="shared" si="22"/>
        <v>12</v>
      </c>
      <c r="W18">
        <f>SUM(257-241)</f>
        <v>16</v>
      </c>
      <c r="X18">
        <f t="shared" si="2"/>
        <v>0.75</v>
      </c>
      <c r="Y18">
        <f t="shared" si="3"/>
        <v>0.75</v>
      </c>
      <c r="Z18">
        <f t="shared" si="4"/>
        <v>0.6875</v>
      </c>
      <c r="AA18">
        <f t="shared" si="5"/>
        <v>0.75</v>
      </c>
      <c r="AB18">
        <f t="shared" si="6"/>
        <v>11.75</v>
      </c>
      <c r="AG18" t="str">
        <f t="shared" si="7"/>
        <v/>
      </c>
    </row>
    <row r="19" spans="1:33" ht="15.75" thickBot="1" x14ac:dyDescent="0.3">
      <c r="A19">
        <v>2</v>
      </c>
      <c r="B19" t="s">
        <v>56</v>
      </c>
      <c r="C19" t="s">
        <v>22</v>
      </c>
      <c r="D19" s="1">
        <v>0.54166666666666663</v>
      </c>
      <c r="E19" t="s">
        <v>20</v>
      </c>
      <c r="F19" t="s">
        <v>43</v>
      </c>
      <c r="G19">
        <v>31</v>
      </c>
      <c r="H19">
        <v>24</v>
      </c>
      <c r="I19">
        <v>0.69460678099999995</v>
      </c>
      <c r="J19">
        <v>0.62</v>
      </c>
      <c r="K19">
        <v>0.66</v>
      </c>
      <c r="L19">
        <v>0.65200000000000002</v>
      </c>
      <c r="M19">
        <v>1</v>
      </c>
      <c r="N19">
        <v>1</v>
      </c>
      <c r="O19">
        <v>1</v>
      </c>
      <c r="P19">
        <v>1</v>
      </c>
      <c r="Q19">
        <v>1</v>
      </c>
      <c r="R19" s="4" t="s">
        <v>128</v>
      </c>
      <c r="S19" s="2">
        <f>AVERAGE(S2:S18)</f>
        <v>8.882352941176471</v>
      </c>
      <c r="T19" s="2">
        <f t="shared" ref="T19:V19" si="23">AVERAGE(T2:T18)</f>
        <v>9.3529411764705888</v>
      </c>
      <c r="U19" s="2">
        <f t="shared" si="23"/>
        <v>9.7058823529411757</v>
      </c>
      <c r="V19" s="2">
        <f t="shared" si="23"/>
        <v>9.7058823529411757</v>
      </c>
      <c r="X19" s="5">
        <f>AVERAGE(X2:X18)</f>
        <v>0.58829724197371247</v>
      </c>
      <c r="Y19" s="5">
        <f t="shared" ref="Y19:AA19" si="24">AVERAGE(Y2:Y18)</f>
        <v>0.62225005386770083</v>
      </c>
      <c r="Z19" s="5">
        <f t="shared" si="24"/>
        <v>0.64624272786037484</v>
      </c>
      <c r="AA19" s="5">
        <f t="shared" si="24"/>
        <v>0.64495528980823102</v>
      </c>
      <c r="AG19" t="str">
        <f t="shared" si="7"/>
        <v/>
      </c>
    </row>
    <row r="20" spans="1:33" ht="15.75" thickTop="1" x14ac:dyDescent="0.25">
      <c r="A20">
        <v>2</v>
      </c>
      <c r="B20" t="s">
        <v>56</v>
      </c>
      <c r="C20" t="s">
        <v>22</v>
      </c>
      <c r="D20" s="1">
        <v>0.54166666666666663</v>
      </c>
      <c r="E20" t="s">
        <v>24</v>
      </c>
      <c r="F20" t="s">
        <v>39</v>
      </c>
      <c r="G20">
        <v>20</v>
      </c>
      <c r="H20">
        <v>31</v>
      </c>
      <c r="I20">
        <v>0.51368266299999998</v>
      </c>
      <c r="J20">
        <v>0.53</v>
      </c>
      <c r="K20">
        <v>0.3</v>
      </c>
      <c r="L20">
        <v>0.24399999999999999</v>
      </c>
      <c r="M20">
        <v>0</v>
      </c>
      <c r="N20">
        <v>0</v>
      </c>
      <c r="O20">
        <v>0</v>
      </c>
      <c r="P20">
        <v>1</v>
      </c>
      <c r="Q20">
        <v>1</v>
      </c>
      <c r="S20">
        <f>SUM(S2:S18)</f>
        <v>151</v>
      </c>
      <c r="T20">
        <f t="shared" ref="T20:V20" si="25">SUM(T2:T18)</f>
        <v>159</v>
      </c>
      <c r="U20">
        <f t="shared" si="25"/>
        <v>165</v>
      </c>
      <c r="V20">
        <f t="shared" si="25"/>
        <v>165</v>
      </c>
      <c r="AG20" t="str">
        <f t="shared" si="7"/>
        <v/>
      </c>
    </row>
    <row r="21" spans="1:33" x14ac:dyDescent="0.25">
      <c r="A21">
        <v>2</v>
      </c>
      <c r="B21" t="s">
        <v>56</v>
      </c>
      <c r="C21" t="s">
        <v>22</v>
      </c>
      <c r="D21" s="1">
        <v>0.54166666666666663</v>
      </c>
      <c r="E21" t="s">
        <v>47</v>
      </c>
      <c r="F21" t="s">
        <v>31</v>
      </c>
      <c r="G21">
        <v>29</v>
      </c>
      <c r="H21">
        <v>29</v>
      </c>
      <c r="I21">
        <v>0.30220779800000003</v>
      </c>
      <c r="J21">
        <v>0.4</v>
      </c>
      <c r="K21">
        <v>0.47</v>
      </c>
      <c r="L21">
        <v>0.59599999999999997</v>
      </c>
      <c r="M21">
        <v>0</v>
      </c>
      <c r="N21">
        <v>0</v>
      </c>
      <c r="O21">
        <v>0</v>
      </c>
      <c r="P21">
        <v>0</v>
      </c>
      <c r="Q21">
        <v>0</v>
      </c>
      <c r="AG21" t="str">
        <f t="shared" si="7"/>
        <v/>
      </c>
    </row>
    <row r="22" spans="1:33" x14ac:dyDescent="0.25">
      <c r="A22">
        <v>2</v>
      </c>
      <c r="B22" t="s">
        <v>56</v>
      </c>
      <c r="C22" t="s">
        <v>22</v>
      </c>
      <c r="D22" s="1">
        <v>0.54166666666666663</v>
      </c>
      <c r="E22" t="s">
        <v>35</v>
      </c>
      <c r="F22" t="s">
        <v>25</v>
      </c>
      <c r="G22">
        <v>21</v>
      </c>
      <c r="H22">
        <v>18</v>
      </c>
      <c r="I22">
        <v>0.77942234300000002</v>
      </c>
      <c r="J22">
        <v>0.85</v>
      </c>
      <c r="K22">
        <v>0.72</v>
      </c>
      <c r="L22">
        <v>0.74399999999999999</v>
      </c>
      <c r="M22">
        <v>1</v>
      </c>
      <c r="N22">
        <v>1</v>
      </c>
      <c r="O22">
        <v>1</v>
      </c>
      <c r="P22">
        <v>1</v>
      </c>
      <c r="Q22">
        <v>1</v>
      </c>
      <c r="AG22" t="str">
        <f t="shared" si="7"/>
        <v/>
      </c>
    </row>
    <row r="23" spans="1:33" x14ac:dyDescent="0.25">
      <c r="A23">
        <v>2</v>
      </c>
      <c r="B23" t="s">
        <v>56</v>
      </c>
      <c r="C23" t="s">
        <v>22</v>
      </c>
      <c r="D23" s="1">
        <v>0.54166666666666663</v>
      </c>
      <c r="E23" t="s">
        <v>54</v>
      </c>
      <c r="F23" t="s">
        <v>29</v>
      </c>
      <c r="G23">
        <v>12</v>
      </c>
      <c r="H23">
        <v>20</v>
      </c>
      <c r="I23">
        <v>0.75517398099999999</v>
      </c>
      <c r="J23">
        <v>0.61</v>
      </c>
      <c r="K23">
        <v>0.53</v>
      </c>
      <c r="L23">
        <v>0.621</v>
      </c>
      <c r="M23">
        <v>0</v>
      </c>
      <c r="N23">
        <v>0</v>
      </c>
      <c r="O23">
        <v>0</v>
      </c>
      <c r="P23">
        <v>0</v>
      </c>
      <c r="Q23">
        <v>0</v>
      </c>
      <c r="AG23" t="str">
        <f t="shared" si="7"/>
        <v/>
      </c>
    </row>
    <row r="24" spans="1:33" x14ac:dyDescent="0.25">
      <c r="A24">
        <v>2</v>
      </c>
      <c r="B24" t="s">
        <v>56</v>
      </c>
      <c r="C24" t="s">
        <v>22</v>
      </c>
      <c r="D24" s="1">
        <v>0.54166666666666663</v>
      </c>
      <c r="E24" t="s">
        <v>26</v>
      </c>
      <c r="F24" t="s">
        <v>40</v>
      </c>
      <c r="G24">
        <v>37</v>
      </c>
      <c r="H24">
        <v>42</v>
      </c>
      <c r="I24">
        <v>0.82653695299999996</v>
      </c>
      <c r="J24">
        <v>0.57999999999999996</v>
      </c>
      <c r="K24">
        <v>0.61</v>
      </c>
      <c r="L24">
        <v>0.64600000000000002</v>
      </c>
      <c r="M24">
        <v>0</v>
      </c>
      <c r="N24">
        <v>0</v>
      </c>
      <c r="O24">
        <v>0</v>
      </c>
      <c r="P24">
        <v>0</v>
      </c>
      <c r="Q24">
        <v>0</v>
      </c>
      <c r="R24" s="11" t="s">
        <v>151</v>
      </c>
      <c r="S24" s="7" t="s">
        <v>137</v>
      </c>
      <c r="T24" s="7" t="s">
        <v>138</v>
      </c>
      <c r="U24" s="7" t="s">
        <v>143</v>
      </c>
      <c r="V24" s="7" t="s">
        <v>150</v>
      </c>
      <c r="W24" s="10" t="s">
        <v>139</v>
      </c>
      <c r="X24" s="10" t="s">
        <v>145</v>
      </c>
      <c r="Y24" s="7" t="s">
        <v>146</v>
      </c>
      <c r="Z24" s="10" t="s">
        <v>140</v>
      </c>
      <c r="AA24" s="10" t="s">
        <v>147</v>
      </c>
      <c r="AB24" s="7" t="s">
        <v>142</v>
      </c>
      <c r="AC24" s="10" t="s">
        <v>141</v>
      </c>
      <c r="AD24" s="10" t="s">
        <v>148</v>
      </c>
      <c r="AG24" t="str">
        <f t="shared" si="7"/>
        <v/>
      </c>
    </row>
    <row r="25" spans="1:33" x14ac:dyDescent="0.25">
      <c r="A25">
        <v>2</v>
      </c>
      <c r="B25" t="s">
        <v>56</v>
      </c>
      <c r="C25" t="s">
        <v>22</v>
      </c>
      <c r="D25" s="1">
        <v>0.54166666666666663</v>
      </c>
      <c r="E25" t="s">
        <v>36</v>
      </c>
      <c r="F25" t="s">
        <v>19</v>
      </c>
      <c r="G25">
        <v>27</v>
      </c>
      <c r="H25">
        <v>21</v>
      </c>
      <c r="I25">
        <v>0.80318093300000004</v>
      </c>
      <c r="J25">
        <v>0.37</v>
      </c>
      <c r="K25">
        <v>0.51</v>
      </c>
      <c r="L25">
        <v>0.40100000000000002</v>
      </c>
      <c r="M25">
        <v>1</v>
      </c>
      <c r="N25">
        <v>1</v>
      </c>
      <c r="O25">
        <v>0</v>
      </c>
      <c r="P25">
        <v>1</v>
      </c>
      <c r="Q25">
        <v>0</v>
      </c>
      <c r="R25" s="13" t="s">
        <v>130</v>
      </c>
      <c r="S25">
        <f>COUNTIFS(I2:I257,"&gt;0.0", I2:I257,"&lt;0.2", N2:N257,"1")</f>
        <v>1</v>
      </c>
      <c r="T25">
        <f>COUNTIFS(I2:I257,"&gt;=0.0",I2:I257,"&lt;0.2")</f>
        <v>2</v>
      </c>
      <c r="U25">
        <f>SUM(S25/T25)</f>
        <v>0.5</v>
      </c>
      <c r="V25">
        <f>COUNTIFS(J2:J257,"&gt;=0.0", J2:J257,"&lt;0.2", O2:O257,"1")</f>
        <v>2</v>
      </c>
      <c r="W25">
        <f>COUNTIFS(J2:J257,"&gt;=0.0",J2:J257,"&lt;0.2")</f>
        <v>2</v>
      </c>
      <c r="X25">
        <f t="shared" ref="X25:X32" si="26">SUM(V25/W25)</f>
        <v>1</v>
      </c>
      <c r="Y25">
        <f>COUNTIFS(K2:K257,"&gt;0.0", K2:K257,"&lt;0.2", P2:P257,"1")</f>
        <v>0</v>
      </c>
      <c r="Z25">
        <f>COUNTIFS(K2:K257,"&gt;=0.0",K2:K257,"&lt;0.2")</f>
        <v>0</v>
      </c>
      <c r="AA25" s="12" t="s">
        <v>149</v>
      </c>
      <c r="AB25">
        <f>COUNTIFS(L2:L257,"&gt;=0.0", L2:L257,"&lt;0.2", Q2:Q257,"1")</f>
        <v>3</v>
      </c>
      <c r="AC25">
        <f>COUNTIFS(L2:L257,"&gt;=0.0",L2:L257,"&lt;0.2")</f>
        <v>3</v>
      </c>
      <c r="AD25">
        <f t="shared" ref="AD25:AD32" si="27">SUM(AB25/AC25)</f>
        <v>1</v>
      </c>
      <c r="AG25" t="str">
        <f t="shared" si="7"/>
        <v/>
      </c>
    </row>
    <row r="26" spans="1:33" x14ac:dyDescent="0.25">
      <c r="A26">
        <v>2</v>
      </c>
      <c r="B26" t="s">
        <v>56</v>
      </c>
      <c r="C26" t="s">
        <v>22</v>
      </c>
      <c r="D26" s="1">
        <v>0.54166666666666663</v>
      </c>
      <c r="E26" t="s">
        <v>30</v>
      </c>
      <c r="F26" t="s">
        <v>34</v>
      </c>
      <c r="G26">
        <v>20</v>
      </c>
      <c r="H26">
        <v>17</v>
      </c>
      <c r="I26">
        <v>0.66767966700000003</v>
      </c>
      <c r="J26">
        <v>0.7</v>
      </c>
      <c r="K26">
        <v>0.4</v>
      </c>
      <c r="L26">
        <v>0.504</v>
      </c>
      <c r="M26">
        <v>1</v>
      </c>
      <c r="N26">
        <v>1</v>
      </c>
      <c r="O26">
        <v>1</v>
      </c>
      <c r="P26">
        <v>0</v>
      </c>
      <c r="Q26">
        <v>1</v>
      </c>
      <c r="R26" s="13" t="s">
        <v>129</v>
      </c>
      <c r="S26">
        <f>COUNTIFS(I2:I257,"&gt;=0.2", I2:I257,"&lt;0.3", N2:N257,"1")</f>
        <v>6</v>
      </c>
      <c r="T26">
        <f>COUNTIFS(I2:I257,"&gt;=0.2",I2:I257,"&lt;0.3")</f>
        <v>14</v>
      </c>
      <c r="U26">
        <f>SUM(S26/T26)</f>
        <v>0.42857142857142855</v>
      </c>
      <c r="V26">
        <f>COUNTIFS(J2:J257,"&gt;=0.2", J2:J257,"&lt;0.3", O2:O257,"1")</f>
        <v>7</v>
      </c>
      <c r="W26">
        <f>COUNTIFS(J2:J257,"&gt;=0.2",J2:J257,"&lt;0.3")</f>
        <v>13</v>
      </c>
      <c r="X26">
        <f t="shared" si="26"/>
        <v>0.53846153846153844</v>
      </c>
      <c r="Y26">
        <f>COUNTIFS(K2:K257,"&gt;=0.2", K2:K257,"&lt;0.3", P2:P257,"1")</f>
        <v>14</v>
      </c>
      <c r="Z26">
        <f>COUNTIFS(K2:K257,"&gt;=0.2",K2:K257,"&lt;0.3")</f>
        <v>21</v>
      </c>
      <c r="AA26">
        <f t="shared" ref="AA26:AA32" si="28">SUM(Y26/Z26)</f>
        <v>0.66666666666666663</v>
      </c>
      <c r="AB26">
        <f>COUNTIFS(L2:L257,"&gt;=0.2", L2:L257,"&lt;0.3", Q2:Q257,"1")</f>
        <v>9</v>
      </c>
      <c r="AC26">
        <f>COUNTIFS(L2:L257,"&gt;=0.2",L2:L257,"&lt;0.3")</f>
        <v>12</v>
      </c>
      <c r="AD26">
        <f t="shared" si="27"/>
        <v>0.75</v>
      </c>
      <c r="AG26" t="str">
        <f t="shared" si="7"/>
        <v/>
      </c>
    </row>
    <row r="27" spans="1:33" x14ac:dyDescent="0.25">
      <c r="A27">
        <v>2</v>
      </c>
      <c r="B27" t="s">
        <v>56</v>
      </c>
      <c r="C27" t="s">
        <v>22</v>
      </c>
      <c r="D27" s="1">
        <v>0.54166666666666663</v>
      </c>
      <c r="E27" t="s">
        <v>42</v>
      </c>
      <c r="F27" t="s">
        <v>27</v>
      </c>
      <c r="G27">
        <v>9</v>
      </c>
      <c r="H27">
        <v>21</v>
      </c>
      <c r="I27">
        <v>0.83072388200000002</v>
      </c>
      <c r="J27">
        <v>0.75</v>
      </c>
      <c r="K27">
        <v>0.69</v>
      </c>
      <c r="L27">
        <v>0.69899999999999995</v>
      </c>
      <c r="M27">
        <v>0</v>
      </c>
      <c r="N27">
        <v>0</v>
      </c>
      <c r="O27">
        <v>0</v>
      </c>
      <c r="P27">
        <v>0</v>
      </c>
      <c r="Q27">
        <v>0</v>
      </c>
      <c r="R27" s="13" t="s">
        <v>131</v>
      </c>
      <c r="S27">
        <f>COUNTIFS(I2:I257,"&gt;=0.3", I2:I257,"&lt;0.4", N2:N257,"1")</f>
        <v>26</v>
      </c>
      <c r="T27">
        <f>COUNTIFS(I2:I257,"&gt;=0.3",I2:I257,"&lt;0.4")</f>
        <v>47</v>
      </c>
      <c r="U27">
        <f t="shared" ref="U27:U32" si="29">SUM(S27/T27)</f>
        <v>0.55319148936170215</v>
      </c>
      <c r="V27">
        <f>COUNTIFS(J2:J257,"&gt;=0.3", J2:J257,"&lt;0.4", O2:O257,"1")</f>
        <v>16</v>
      </c>
      <c r="W27">
        <f>COUNTIFS(J2:J257,"&gt;=0.3",J2:J257,"&lt;0.4")</f>
        <v>27</v>
      </c>
      <c r="X27">
        <f t="shared" si="26"/>
        <v>0.59259259259259256</v>
      </c>
      <c r="Y27">
        <f>COUNTIFS(K2:K257,"&gt;=0.3", K2:K257,"&lt;0.4", P2:P257,"1")</f>
        <v>13</v>
      </c>
      <c r="Z27">
        <f>COUNTIFS(K2:K257,"&gt;=0.3",K2:K257,"&lt;0.4")</f>
        <v>22</v>
      </c>
      <c r="AA27">
        <f t="shared" si="28"/>
        <v>0.59090909090909094</v>
      </c>
      <c r="AB27">
        <f>COUNTIFS(L2:L257,"&gt;=0.3", L2:L257,"&lt;0.4", Q2:Q257,"1")</f>
        <v>12</v>
      </c>
      <c r="AC27">
        <f>COUNTIFS(L2:L257,"&gt;=0.3",L2:L257,"&lt;0.4")</f>
        <v>23</v>
      </c>
      <c r="AD27">
        <f t="shared" si="27"/>
        <v>0.52173913043478259</v>
      </c>
      <c r="AG27" t="str">
        <f t="shared" si="7"/>
        <v/>
      </c>
    </row>
    <row r="28" spans="1:33" x14ac:dyDescent="0.25">
      <c r="A28">
        <v>2</v>
      </c>
      <c r="B28" t="s">
        <v>56</v>
      </c>
      <c r="C28" t="s">
        <v>22</v>
      </c>
      <c r="D28" s="1">
        <v>0.67013888888888884</v>
      </c>
      <c r="E28" t="s">
        <v>52</v>
      </c>
      <c r="F28" t="s">
        <v>41</v>
      </c>
      <c r="G28">
        <v>34</v>
      </c>
      <c r="H28">
        <v>0</v>
      </c>
      <c r="I28">
        <v>0.75131851400000005</v>
      </c>
      <c r="J28">
        <v>0.74</v>
      </c>
      <c r="K28">
        <v>0.79</v>
      </c>
      <c r="L28">
        <v>0.85499999999999998</v>
      </c>
      <c r="M28">
        <v>1</v>
      </c>
      <c r="N28">
        <v>1</v>
      </c>
      <c r="O28">
        <v>1</v>
      </c>
      <c r="P28">
        <v>1</v>
      </c>
      <c r="Q28">
        <v>1</v>
      </c>
      <c r="R28" s="13" t="s">
        <v>132</v>
      </c>
      <c r="S28">
        <f>COUNTIFS(I2:I257,"&gt;=0.4", I2:I257,"&lt;0.5", N2:N257,"1")</f>
        <v>17</v>
      </c>
      <c r="T28">
        <f>COUNTIFS(I2:I257,"&gt;=0.4",I2:I257,"&lt;0.5")</f>
        <v>41</v>
      </c>
      <c r="U28">
        <f t="shared" si="29"/>
        <v>0.41463414634146339</v>
      </c>
      <c r="V28">
        <f>COUNTIFS(J2:J257,"&gt;=0.4", J2:J257,"&lt;0.5", O2:O257,"1")</f>
        <v>12</v>
      </c>
      <c r="W28">
        <f>COUNTIFS(J2:J257,"&gt;=0.4",J2:J257,"&lt;0.5")</f>
        <v>28</v>
      </c>
      <c r="X28">
        <f t="shared" si="26"/>
        <v>0.42857142857142855</v>
      </c>
      <c r="Y28">
        <f>COUNTIFS(K2:K257,"&gt;=0.4", K2:K257,"&lt;0.5", P2:P257,"1")</f>
        <v>16</v>
      </c>
      <c r="Z28">
        <f>COUNTIFS(K2:K257,"&gt;=0.4",K2:K257,"&lt;0.5")</f>
        <v>33</v>
      </c>
      <c r="AA28">
        <f t="shared" si="28"/>
        <v>0.48484848484848486</v>
      </c>
      <c r="AB28">
        <f>COUNTIFS(L2:L257,"&gt;=0.4", L2:L257,"&lt;0.5", Q2:Q257,"1")</f>
        <v>18</v>
      </c>
      <c r="AC28">
        <f>COUNTIFS(L2:L257,"&gt;=0.4",L2:L257,"&lt;0.5")</f>
        <v>35</v>
      </c>
      <c r="AD28">
        <f t="shared" si="27"/>
        <v>0.51428571428571423</v>
      </c>
      <c r="AG28" t="str">
        <f t="shared" si="7"/>
        <v/>
      </c>
    </row>
    <row r="29" spans="1:33" x14ac:dyDescent="0.25">
      <c r="A29">
        <v>2</v>
      </c>
      <c r="B29" t="s">
        <v>56</v>
      </c>
      <c r="C29" t="s">
        <v>22</v>
      </c>
      <c r="D29" s="1">
        <v>0.67013888888888884</v>
      </c>
      <c r="E29" t="s">
        <v>32</v>
      </c>
      <c r="F29" t="s">
        <v>53</v>
      </c>
      <c r="G29">
        <v>30</v>
      </c>
      <c r="H29">
        <v>27</v>
      </c>
      <c r="I29">
        <v>0.28289872399999999</v>
      </c>
      <c r="J29">
        <v>0.57999999999999996</v>
      </c>
      <c r="K29">
        <v>0.61</v>
      </c>
      <c r="L29">
        <v>0.74399999999999999</v>
      </c>
      <c r="M29">
        <v>1</v>
      </c>
      <c r="N29">
        <v>0</v>
      </c>
      <c r="O29">
        <v>1</v>
      </c>
      <c r="P29">
        <v>1</v>
      </c>
      <c r="Q29">
        <v>1</v>
      </c>
      <c r="R29" s="13" t="s">
        <v>133</v>
      </c>
      <c r="S29">
        <f>COUNTIFS(I2:I257,"&gt;0.5", I2:I257,"&lt;0.6", N2:N257,"1")</f>
        <v>14</v>
      </c>
      <c r="T29">
        <f>COUNTIFS(I2:I257,"&gt;0.5",I2:I257,"&lt;0.6")</f>
        <v>25</v>
      </c>
      <c r="U29">
        <f t="shared" si="29"/>
        <v>0.56000000000000005</v>
      </c>
      <c r="V29">
        <f>COUNTIFS(J2:J257,"&gt;0.5", J2:J257,"&lt;0.6", O2:O257,"1")</f>
        <v>28</v>
      </c>
      <c r="W29">
        <f>COUNTIFS(J2:J257,"&gt;0.5",J2:J257,"&lt;0.6")</f>
        <v>50</v>
      </c>
      <c r="X29">
        <f t="shared" si="26"/>
        <v>0.56000000000000005</v>
      </c>
      <c r="Y29">
        <f>COUNTIFS(K2:K257,"&gt;0.5", K2:K257,"&lt;0.6", P2:P257,"1")</f>
        <v>21</v>
      </c>
      <c r="Z29">
        <f>COUNTIFS(K2:K257,"&gt;0.5",K2:K257,"&lt;0.6")</f>
        <v>43</v>
      </c>
      <c r="AA29">
        <f t="shared" si="28"/>
        <v>0.48837209302325579</v>
      </c>
      <c r="AB29">
        <f>COUNTIFS(L2:L257,"&gt;0.5", L2:L257,"&lt;0.6", Q2:Q257,"1")</f>
        <v>23</v>
      </c>
      <c r="AC29">
        <f>COUNTIFS(L2:L257,"&gt;0.5",L2:L257,"&lt;0.6")</f>
        <v>50</v>
      </c>
      <c r="AD29">
        <f t="shared" si="27"/>
        <v>0.46</v>
      </c>
      <c r="AG29" t="str">
        <f t="shared" si="7"/>
        <v/>
      </c>
    </row>
    <row r="30" spans="1:33" x14ac:dyDescent="0.25">
      <c r="A30">
        <v>2</v>
      </c>
      <c r="B30" t="s">
        <v>56</v>
      </c>
      <c r="C30" t="s">
        <v>22</v>
      </c>
      <c r="D30" s="1">
        <v>0.68402777777777779</v>
      </c>
      <c r="E30" t="s">
        <v>45</v>
      </c>
      <c r="F30" t="s">
        <v>51</v>
      </c>
      <c r="G30">
        <v>20</v>
      </c>
      <c r="H30">
        <v>19</v>
      </c>
      <c r="I30">
        <v>0.68825840999999999</v>
      </c>
      <c r="J30">
        <v>0.63</v>
      </c>
      <c r="K30">
        <v>0.7</v>
      </c>
      <c r="L30">
        <v>0.63600000000000001</v>
      </c>
      <c r="M30">
        <v>1</v>
      </c>
      <c r="N30">
        <v>1</v>
      </c>
      <c r="O30">
        <v>1</v>
      </c>
      <c r="P30">
        <v>1</v>
      </c>
      <c r="Q30">
        <v>1</v>
      </c>
      <c r="R30" s="13" t="s">
        <v>134</v>
      </c>
      <c r="S30">
        <f>COUNTIFS(I2:I257,"&gt;=0.6", I2:I257,"&lt;0.7", N2:N257,"1")</f>
        <v>28</v>
      </c>
      <c r="T30">
        <f>COUNTIFS(I2:I257,"&gt;=0.6",I2:I257,"&lt;0.7")</f>
        <v>44</v>
      </c>
      <c r="U30">
        <f t="shared" si="29"/>
        <v>0.63636363636363635</v>
      </c>
      <c r="V30">
        <f>COUNTIFS(J2:J257,"&gt;=0.6", J2:J257,"&lt;0.7", O2:O257,"1")</f>
        <v>42</v>
      </c>
      <c r="W30">
        <f>COUNTIFS(J2:J257,"&gt;=0.6",J2:J257,"&lt;0.7")</f>
        <v>70</v>
      </c>
      <c r="X30">
        <f t="shared" si="26"/>
        <v>0.6</v>
      </c>
      <c r="Y30">
        <f>COUNTIFS(K2:K257,"&gt;=0.6", K2:K257,"&lt;0.7", P2:P257,"1")</f>
        <v>59</v>
      </c>
      <c r="Z30">
        <f>COUNTIFS(K2:K257,"&gt;=0.6",K2:K257,"&lt;0.7")</f>
        <v>85</v>
      </c>
      <c r="AA30">
        <f t="shared" si="28"/>
        <v>0.69411764705882351</v>
      </c>
      <c r="AB30">
        <f>COUNTIFS(L2:L257,"&gt;=0.6", L2:L257,"&lt;0.7", Q2:Q257,"1")</f>
        <v>36</v>
      </c>
      <c r="AC30">
        <f>COUNTIFS(L2:L257,"&gt;=0.6",L2:L257,"&lt;0.7")</f>
        <v>53</v>
      </c>
      <c r="AD30">
        <f t="shared" si="27"/>
        <v>0.67924528301886788</v>
      </c>
      <c r="AG30" t="str">
        <f t="shared" si="7"/>
        <v/>
      </c>
    </row>
    <row r="31" spans="1:33" x14ac:dyDescent="0.25">
      <c r="A31">
        <v>2</v>
      </c>
      <c r="B31" t="s">
        <v>56</v>
      </c>
      <c r="C31" t="s">
        <v>22</v>
      </c>
      <c r="D31" s="1">
        <v>0.68402777777777779</v>
      </c>
      <c r="E31" t="s">
        <v>38</v>
      </c>
      <c r="F31" t="s">
        <v>33</v>
      </c>
      <c r="G31">
        <v>31</v>
      </c>
      <c r="H31">
        <v>20</v>
      </c>
      <c r="I31">
        <v>0.455849856</v>
      </c>
      <c r="J31">
        <v>0.44</v>
      </c>
      <c r="K31">
        <v>0.4</v>
      </c>
      <c r="L31">
        <v>0.503</v>
      </c>
      <c r="M31">
        <v>1</v>
      </c>
      <c r="N31">
        <v>0</v>
      </c>
      <c r="O31">
        <v>0</v>
      </c>
      <c r="P31">
        <v>0</v>
      </c>
      <c r="Q31">
        <v>1</v>
      </c>
      <c r="R31" s="13" t="s">
        <v>135</v>
      </c>
      <c r="S31">
        <f>COUNTIFS(I2:I257,"&gt;=0.7", I2:I257,"&lt;0.8", N2:N257,"1")</f>
        <v>37</v>
      </c>
      <c r="T31">
        <f>COUNTIFS(I2:I257,"&gt;=0.7",I2:I257,"&lt;0.8")</f>
        <v>47</v>
      </c>
      <c r="U31">
        <f t="shared" si="29"/>
        <v>0.78723404255319152</v>
      </c>
      <c r="V31">
        <f>COUNTIFS(J2:J257,"&gt;=0.7", J2:J257,"&lt;0.8", O2:O257,"1")</f>
        <v>29</v>
      </c>
      <c r="W31">
        <f>COUNTIFS(J2:J257,"&gt;=0.7",J2:J257,"&lt;0.8")</f>
        <v>41</v>
      </c>
      <c r="X31">
        <f t="shared" si="26"/>
        <v>0.70731707317073167</v>
      </c>
      <c r="Y31">
        <f>COUNTIFS(K2:K257,"&gt;=0.7", K2:K257,"&lt;0.8", P2:P257,"1")</f>
        <v>38</v>
      </c>
      <c r="Z31">
        <f>COUNTIFS(K2:K257,"&gt;=0.7",K2:K257,"&lt;0.8")</f>
        <v>48</v>
      </c>
      <c r="AA31">
        <f t="shared" si="28"/>
        <v>0.79166666666666663</v>
      </c>
      <c r="AB31">
        <f>COUNTIFS(L2:L257,"&gt;=0.7", L2:L257,"&lt;0.8", Q2:Q257,"1")</f>
        <v>42</v>
      </c>
      <c r="AC31">
        <f>COUNTIFS(L2:L257,"&gt;=0.7",L2:L257,"&lt;0.8")</f>
        <v>53</v>
      </c>
      <c r="AD31">
        <f t="shared" si="27"/>
        <v>0.79245283018867929</v>
      </c>
      <c r="AG31" t="str">
        <f t="shared" si="7"/>
        <v/>
      </c>
    </row>
    <row r="32" spans="1:33" x14ac:dyDescent="0.25">
      <c r="A32">
        <v>2</v>
      </c>
      <c r="B32" t="s">
        <v>56</v>
      </c>
      <c r="C32" t="s">
        <v>22</v>
      </c>
      <c r="D32" s="1">
        <v>0.84722222222222221</v>
      </c>
      <c r="E32" t="s">
        <v>44</v>
      </c>
      <c r="F32" t="s">
        <v>37</v>
      </c>
      <c r="G32">
        <v>20</v>
      </c>
      <c r="H32">
        <v>13</v>
      </c>
      <c r="I32">
        <v>0.69318121700000002</v>
      </c>
      <c r="J32">
        <v>0.76</v>
      </c>
      <c r="K32">
        <v>0.6</v>
      </c>
      <c r="L32">
        <v>0.71299999999999997</v>
      </c>
      <c r="M32">
        <v>1</v>
      </c>
      <c r="N32">
        <v>1</v>
      </c>
      <c r="O32">
        <v>1</v>
      </c>
      <c r="P32">
        <v>1</v>
      </c>
      <c r="Q32">
        <v>1</v>
      </c>
      <c r="R32" s="13" t="s">
        <v>136</v>
      </c>
      <c r="S32">
        <f>COUNTIFS(I2:I257,"&gt;=0.8", I2:I257,"&lt;1", N2:N257,"1")</f>
        <v>22</v>
      </c>
      <c r="T32">
        <f>COUNTIFS(I2:I257,"&gt;=0.8",I2:I257,"&lt;1")</f>
        <v>36</v>
      </c>
      <c r="U32">
        <f t="shared" si="29"/>
        <v>0.61111111111111116</v>
      </c>
      <c r="V32">
        <f>COUNTIFS(J2:J257,"&gt;=0.8", J2:J257,"&lt;1", O2:O257,"1")</f>
        <v>23</v>
      </c>
      <c r="W32">
        <f>COUNTIFS(J2:J257,"&gt;=0.8",J2:J257,"&lt;1")</f>
        <v>25</v>
      </c>
      <c r="X32">
        <f t="shared" si="26"/>
        <v>0.92</v>
      </c>
      <c r="Y32">
        <f>SUM(COUNTIFS(K2:K257,"&gt;=0.8",O2:O257,1)-COUNTIFS(K2:K257,"1",O2:O257,1))</f>
        <v>4</v>
      </c>
      <c r="Z32">
        <f>COUNTIFS(K2:K257,"&gt;=0.8",K2:K257,"&lt;1")</f>
        <v>4</v>
      </c>
      <c r="AA32">
        <f t="shared" si="28"/>
        <v>1</v>
      </c>
      <c r="AB32">
        <f>COUNTIFS(L2:L257,"&gt;=0.8", L2:L257,"&lt;1", Q2:Q257,"1")</f>
        <v>22</v>
      </c>
      <c r="AC32">
        <f>COUNTIFS(L2:L257,"&gt;=0.8",L2:L257,"&lt;1")</f>
        <v>27</v>
      </c>
      <c r="AD32">
        <f t="shared" si="27"/>
        <v>0.81481481481481477</v>
      </c>
      <c r="AG32" t="str">
        <f t="shared" si="7"/>
        <v/>
      </c>
    </row>
    <row r="33" spans="1:33" ht="15.75" thickBot="1" x14ac:dyDescent="0.3">
      <c r="A33">
        <v>2</v>
      </c>
      <c r="B33" t="s">
        <v>57</v>
      </c>
      <c r="C33" t="s">
        <v>50</v>
      </c>
      <c r="D33" s="1">
        <v>0.84375</v>
      </c>
      <c r="E33" t="s">
        <v>48</v>
      </c>
      <c r="F33" t="s">
        <v>46</v>
      </c>
      <c r="G33">
        <v>24</v>
      </c>
      <c r="H33">
        <v>17</v>
      </c>
      <c r="I33">
        <v>0.35549089299999997</v>
      </c>
      <c r="J33">
        <v>0.46</v>
      </c>
      <c r="K33">
        <v>0.55000000000000004</v>
      </c>
      <c r="L33">
        <v>0.57799999999999996</v>
      </c>
      <c r="M33">
        <v>1</v>
      </c>
      <c r="N33">
        <v>0</v>
      </c>
      <c r="O33">
        <v>0</v>
      </c>
      <c r="P33">
        <v>1</v>
      </c>
      <c r="Q33">
        <v>1</v>
      </c>
      <c r="R33" s="8" t="s">
        <v>144</v>
      </c>
      <c r="S33" s="2">
        <f>SUM(S25:S32)</f>
        <v>151</v>
      </c>
      <c r="T33" s="2">
        <f>SUM(T25:T32)</f>
        <v>256</v>
      </c>
      <c r="U33" s="2">
        <f>AVERAGE(U25:U32)</f>
        <v>0.56138823178781661</v>
      </c>
      <c r="V33" s="2">
        <f>SUM(V25:V32)</f>
        <v>159</v>
      </c>
      <c r="W33" s="2">
        <f>SUM(W25:W32)</f>
        <v>256</v>
      </c>
      <c r="X33" s="5">
        <f>AVERAGE(X25:X32)</f>
        <v>0.6683678290995364</v>
      </c>
      <c r="Y33" s="2">
        <f>SUM(Y25:Y32)</f>
        <v>165</v>
      </c>
      <c r="Z33" s="2">
        <f>SUM(Z25:Z32)</f>
        <v>256</v>
      </c>
      <c r="AA33" s="2">
        <f>AVERAGE(AA26:AA32)</f>
        <v>0.67379723559614113</v>
      </c>
      <c r="AB33" s="2">
        <f>SUM(AB25:AB32)</f>
        <v>165</v>
      </c>
      <c r="AC33" s="2">
        <f>SUM(AC25:AC32)</f>
        <v>256</v>
      </c>
      <c r="AD33" s="2">
        <f>AVERAGE(AD25:AD32)</f>
        <v>0.69156722159285733</v>
      </c>
      <c r="AG33" t="str">
        <f t="shared" si="7"/>
        <v/>
      </c>
    </row>
    <row r="34" spans="1:33" ht="15.75" thickTop="1" x14ac:dyDescent="0.25">
      <c r="A34">
        <v>3</v>
      </c>
      <c r="B34" t="s">
        <v>58</v>
      </c>
      <c r="C34" t="s">
        <v>18</v>
      </c>
      <c r="D34" s="1">
        <v>0.84722222222222221</v>
      </c>
      <c r="E34" t="s">
        <v>25</v>
      </c>
      <c r="F34" t="s">
        <v>54</v>
      </c>
      <c r="G34">
        <v>21</v>
      </c>
      <c r="H34">
        <v>17</v>
      </c>
      <c r="I34">
        <v>0.36614534300000001</v>
      </c>
      <c r="J34">
        <v>0.38</v>
      </c>
      <c r="K34">
        <v>0.72</v>
      </c>
      <c r="L34">
        <v>0.60599999999999998</v>
      </c>
      <c r="M34">
        <v>1</v>
      </c>
      <c r="N34">
        <v>0</v>
      </c>
      <c r="O34">
        <v>0</v>
      </c>
      <c r="P34">
        <v>1</v>
      </c>
      <c r="Q34">
        <v>1</v>
      </c>
      <c r="R34" s="9"/>
      <c r="AG34" t="str">
        <f t="shared" si="7"/>
        <v/>
      </c>
    </row>
    <row r="35" spans="1:33" x14ac:dyDescent="0.25">
      <c r="A35">
        <v>3</v>
      </c>
      <c r="B35" t="s">
        <v>59</v>
      </c>
      <c r="C35" t="s">
        <v>22</v>
      </c>
      <c r="D35" s="1">
        <v>0.54166666666666663</v>
      </c>
      <c r="E35" t="s">
        <v>20</v>
      </c>
      <c r="F35" t="s">
        <v>35</v>
      </c>
      <c r="G35">
        <v>37</v>
      </c>
      <c r="H35">
        <v>43</v>
      </c>
      <c r="I35">
        <v>0.54855340699999999</v>
      </c>
      <c r="J35">
        <v>0.66</v>
      </c>
      <c r="K35">
        <v>0.66</v>
      </c>
      <c r="L35">
        <v>0.64200000000000002</v>
      </c>
      <c r="M35">
        <v>0</v>
      </c>
      <c r="N35">
        <v>0</v>
      </c>
      <c r="O35">
        <v>0</v>
      </c>
      <c r="P35">
        <v>0</v>
      </c>
      <c r="Q35">
        <v>0</v>
      </c>
      <c r="AG35" t="str">
        <f t="shared" si="7"/>
        <v/>
      </c>
    </row>
    <row r="36" spans="1:33" x14ac:dyDescent="0.25">
      <c r="A36">
        <v>3</v>
      </c>
      <c r="B36" t="s">
        <v>59</v>
      </c>
      <c r="C36" t="s">
        <v>22</v>
      </c>
      <c r="D36" s="1">
        <v>0.54166666666666663</v>
      </c>
      <c r="E36" t="s">
        <v>23</v>
      </c>
      <c r="F36" t="s">
        <v>45</v>
      </c>
      <c r="G36">
        <v>27</v>
      </c>
      <c r="H36">
        <v>14</v>
      </c>
      <c r="I36">
        <v>0.51142537600000004</v>
      </c>
      <c r="J36">
        <v>0.68</v>
      </c>
      <c r="K36">
        <v>0.68</v>
      </c>
      <c r="L36">
        <v>0.78200000000000003</v>
      </c>
      <c r="M36">
        <v>1</v>
      </c>
      <c r="N36">
        <v>1</v>
      </c>
      <c r="O36">
        <v>1</v>
      </c>
      <c r="P36">
        <v>1</v>
      </c>
      <c r="Q36">
        <v>1</v>
      </c>
      <c r="AG36" t="str">
        <f t="shared" si="7"/>
        <v/>
      </c>
    </row>
    <row r="37" spans="1:33" x14ac:dyDescent="0.25">
      <c r="A37">
        <v>3</v>
      </c>
      <c r="B37" t="s">
        <v>59</v>
      </c>
      <c r="C37" t="s">
        <v>22</v>
      </c>
      <c r="D37" s="1">
        <v>0.54166666666666663</v>
      </c>
      <c r="E37" t="s">
        <v>43</v>
      </c>
      <c r="F37" t="s">
        <v>28</v>
      </c>
      <c r="G37">
        <v>31</v>
      </c>
      <c r="H37">
        <v>21</v>
      </c>
      <c r="I37">
        <v>0.87452209000000003</v>
      </c>
      <c r="J37">
        <v>0.63</v>
      </c>
      <c r="K37">
        <v>0.28000000000000003</v>
      </c>
      <c r="L37">
        <v>0.57599999999999996</v>
      </c>
      <c r="M37">
        <v>1</v>
      </c>
      <c r="N37">
        <v>1</v>
      </c>
      <c r="O37">
        <v>1</v>
      </c>
      <c r="P37">
        <v>0</v>
      </c>
      <c r="Q37">
        <v>1</v>
      </c>
      <c r="AG37" t="str">
        <f t="shared" si="7"/>
        <v/>
      </c>
    </row>
    <row r="38" spans="1:33" x14ac:dyDescent="0.25">
      <c r="A38">
        <v>3</v>
      </c>
      <c r="B38" t="s">
        <v>59</v>
      </c>
      <c r="C38" t="s">
        <v>22</v>
      </c>
      <c r="D38" s="1">
        <v>0.54166666666666663</v>
      </c>
      <c r="E38" t="s">
        <v>34</v>
      </c>
      <c r="F38" t="s">
        <v>37</v>
      </c>
      <c r="G38">
        <v>22</v>
      </c>
      <c r="H38">
        <v>27</v>
      </c>
      <c r="I38">
        <v>0.66612327100000002</v>
      </c>
      <c r="J38">
        <v>0.59</v>
      </c>
      <c r="K38">
        <v>0.59</v>
      </c>
      <c r="L38">
        <v>0.69199999999999995</v>
      </c>
      <c r="M38">
        <v>0</v>
      </c>
      <c r="N38">
        <v>0</v>
      </c>
      <c r="O38">
        <v>0</v>
      </c>
      <c r="P38">
        <v>0</v>
      </c>
      <c r="Q38">
        <v>0</v>
      </c>
      <c r="AG38" t="str">
        <f t="shared" si="7"/>
        <v/>
      </c>
    </row>
    <row r="39" spans="1:33" x14ac:dyDescent="0.25">
      <c r="A39">
        <v>3</v>
      </c>
      <c r="B39" t="s">
        <v>59</v>
      </c>
      <c r="C39" t="s">
        <v>22</v>
      </c>
      <c r="D39" s="1">
        <v>0.54166666666666663</v>
      </c>
      <c r="E39" t="s">
        <v>38</v>
      </c>
      <c r="F39" t="s">
        <v>30</v>
      </c>
      <c r="G39">
        <v>6</v>
      </c>
      <c r="H39">
        <v>9</v>
      </c>
      <c r="I39">
        <v>0.89088082300000004</v>
      </c>
      <c r="J39">
        <v>0.71</v>
      </c>
      <c r="K39">
        <v>0.71</v>
      </c>
      <c r="L39">
        <v>0.76900000000000002</v>
      </c>
      <c r="M39">
        <v>0</v>
      </c>
      <c r="N39">
        <v>0</v>
      </c>
      <c r="O39">
        <v>0</v>
      </c>
      <c r="P39">
        <v>0</v>
      </c>
      <c r="Q39">
        <v>0</v>
      </c>
      <c r="AG39" t="str">
        <f t="shared" si="7"/>
        <v/>
      </c>
    </row>
    <row r="40" spans="1:33" x14ac:dyDescent="0.25">
      <c r="A40">
        <v>3</v>
      </c>
      <c r="B40" t="s">
        <v>59</v>
      </c>
      <c r="C40" t="s">
        <v>22</v>
      </c>
      <c r="D40" s="1">
        <v>0.54166666666666663</v>
      </c>
      <c r="E40" t="s">
        <v>40</v>
      </c>
      <c r="F40" t="s">
        <v>32</v>
      </c>
      <c r="G40">
        <v>38</v>
      </c>
      <c r="H40">
        <v>27</v>
      </c>
      <c r="I40">
        <v>0.77660983800000005</v>
      </c>
      <c r="J40">
        <v>0.77</v>
      </c>
      <c r="K40">
        <v>0.77</v>
      </c>
      <c r="L40">
        <v>0.64500000000000002</v>
      </c>
      <c r="M40">
        <v>1</v>
      </c>
      <c r="N40">
        <v>1</v>
      </c>
      <c r="O40">
        <v>1</v>
      </c>
      <c r="P40">
        <v>1</v>
      </c>
      <c r="Q40">
        <v>1</v>
      </c>
      <c r="AG40" t="str">
        <f t="shared" si="7"/>
        <v/>
      </c>
    </row>
    <row r="41" spans="1:33" x14ac:dyDescent="0.25">
      <c r="A41">
        <v>3</v>
      </c>
      <c r="B41" t="s">
        <v>59</v>
      </c>
      <c r="C41" t="s">
        <v>22</v>
      </c>
      <c r="D41" s="1">
        <v>0.54166666666666663</v>
      </c>
      <c r="E41" t="s">
        <v>29</v>
      </c>
      <c r="F41" t="s">
        <v>51</v>
      </c>
      <c r="G41">
        <v>28</v>
      </c>
      <c r="H41">
        <v>20</v>
      </c>
      <c r="I41">
        <v>0.60559707900000004</v>
      </c>
      <c r="J41">
        <v>0.68</v>
      </c>
      <c r="K41">
        <v>0.63</v>
      </c>
      <c r="L41">
        <v>0.66100000000000003</v>
      </c>
      <c r="M41">
        <v>1</v>
      </c>
      <c r="N41">
        <v>1</v>
      </c>
      <c r="O41">
        <v>1</v>
      </c>
      <c r="P41">
        <v>1</v>
      </c>
      <c r="Q41">
        <v>1</v>
      </c>
      <c r="AG41" t="str">
        <f t="shared" si="7"/>
        <v/>
      </c>
    </row>
    <row r="42" spans="1:33" x14ac:dyDescent="0.25">
      <c r="A42">
        <v>3</v>
      </c>
      <c r="B42" t="s">
        <v>59</v>
      </c>
      <c r="C42" t="s">
        <v>22</v>
      </c>
      <c r="D42" s="1">
        <v>0.54166666666666663</v>
      </c>
      <c r="E42" t="s">
        <v>31</v>
      </c>
      <c r="F42" t="s">
        <v>24</v>
      </c>
      <c r="G42">
        <v>6</v>
      </c>
      <c r="H42">
        <v>27</v>
      </c>
      <c r="I42">
        <v>0.77392238400000002</v>
      </c>
      <c r="J42">
        <v>0.78</v>
      </c>
      <c r="K42">
        <v>0.79</v>
      </c>
      <c r="L42">
        <v>0.90700000000000003</v>
      </c>
      <c r="M42">
        <v>0</v>
      </c>
      <c r="N42">
        <v>0</v>
      </c>
      <c r="O42">
        <v>0</v>
      </c>
      <c r="P42">
        <v>0</v>
      </c>
      <c r="Q42">
        <v>0</v>
      </c>
      <c r="AG42" t="str">
        <f t="shared" si="7"/>
        <v/>
      </c>
    </row>
    <row r="43" spans="1:33" x14ac:dyDescent="0.25">
      <c r="A43">
        <v>3</v>
      </c>
      <c r="B43" t="s">
        <v>59</v>
      </c>
      <c r="C43" t="s">
        <v>22</v>
      </c>
      <c r="D43" s="1">
        <v>0.54166666666666663</v>
      </c>
      <c r="E43" t="s">
        <v>19</v>
      </c>
      <c r="F43" t="s">
        <v>27</v>
      </c>
      <c r="G43">
        <v>20</v>
      </c>
      <c r="H43">
        <v>16</v>
      </c>
      <c r="I43">
        <v>0.73130351299999996</v>
      </c>
      <c r="J43">
        <v>0.83</v>
      </c>
      <c r="K43">
        <v>0.66</v>
      </c>
      <c r="L43">
        <v>0.72899999999999998</v>
      </c>
      <c r="M43">
        <v>1</v>
      </c>
      <c r="N43">
        <v>1</v>
      </c>
      <c r="O43">
        <v>1</v>
      </c>
      <c r="P43">
        <v>1</v>
      </c>
      <c r="Q43">
        <v>1</v>
      </c>
      <c r="AG43" t="str">
        <f t="shared" si="7"/>
        <v/>
      </c>
    </row>
    <row r="44" spans="1:33" x14ac:dyDescent="0.25">
      <c r="A44">
        <v>3</v>
      </c>
      <c r="B44" t="s">
        <v>59</v>
      </c>
      <c r="C44" t="s">
        <v>22</v>
      </c>
      <c r="D44" s="1">
        <v>0.54166666666666663</v>
      </c>
      <c r="E44" t="s">
        <v>42</v>
      </c>
      <c r="F44" t="s">
        <v>47</v>
      </c>
      <c r="G44">
        <v>31</v>
      </c>
      <c r="H44">
        <v>17</v>
      </c>
      <c r="I44">
        <v>0.53783559800000003</v>
      </c>
      <c r="J44">
        <v>0.56999999999999995</v>
      </c>
      <c r="K44">
        <v>0.43</v>
      </c>
      <c r="L44">
        <v>0.51700000000000002</v>
      </c>
      <c r="M44">
        <v>1</v>
      </c>
      <c r="N44">
        <v>1</v>
      </c>
      <c r="O44">
        <v>1</v>
      </c>
      <c r="P44">
        <v>0</v>
      </c>
      <c r="Q44">
        <v>1</v>
      </c>
      <c r="AG44" t="str">
        <f t="shared" si="7"/>
        <v/>
      </c>
    </row>
    <row r="45" spans="1:33" x14ac:dyDescent="0.25">
      <c r="A45">
        <v>3</v>
      </c>
      <c r="B45" t="s">
        <v>59</v>
      </c>
      <c r="C45" t="s">
        <v>22</v>
      </c>
      <c r="D45" s="1">
        <v>0.67013888888888884</v>
      </c>
      <c r="E45" t="s">
        <v>52</v>
      </c>
      <c r="F45" t="s">
        <v>39</v>
      </c>
      <c r="G45">
        <v>35</v>
      </c>
      <c r="H45">
        <v>23</v>
      </c>
      <c r="I45">
        <v>0.52634239199999999</v>
      </c>
      <c r="J45">
        <v>0.64</v>
      </c>
      <c r="K45">
        <v>0.75</v>
      </c>
      <c r="L45">
        <v>0.72799999999999998</v>
      </c>
      <c r="M45">
        <v>1</v>
      </c>
      <c r="N45">
        <v>1</v>
      </c>
      <c r="O45">
        <v>1</v>
      </c>
      <c r="P45">
        <v>1</v>
      </c>
      <c r="Q45">
        <v>1</v>
      </c>
      <c r="AG45" t="str">
        <f t="shared" si="7"/>
        <v/>
      </c>
    </row>
    <row r="46" spans="1:33" x14ac:dyDescent="0.25">
      <c r="A46">
        <v>3</v>
      </c>
      <c r="B46" t="s">
        <v>59</v>
      </c>
      <c r="C46" t="s">
        <v>22</v>
      </c>
      <c r="D46" s="1">
        <v>0.68402777777777779</v>
      </c>
      <c r="E46" t="s">
        <v>41</v>
      </c>
      <c r="F46" t="s">
        <v>48</v>
      </c>
      <c r="G46">
        <v>14</v>
      </c>
      <c r="H46">
        <v>16</v>
      </c>
      <c r="I46">
        <v>0.295320421</v>
      </c>
      <c r="J46">
        <v>0.55000000000000004</v>
      </c>
      <c r="K46">
        <v>0.43</v>
      </c>
      <c r="L46">
        <v>0.443</v>
      </c>
      <c r="M46">
        <v>0</v>
      </c>
      <c r="N46">
        <v>1</v>
      </c>
      <c r="O46">
        <v>0</v>
      </c>
      <c r="P46">
        <v>1</v>
      </c>
      <c r="Q46">
        <v>1</v>
      </c>
      <c r="AG46" t="str">
        <f t="shared" si="7"/>
        <v/>
      </c>
    </row>
    <row r="47" spans="1:33" x14ac:dyDescent="0.25">
      <c r="A47">
        <v>3</v>
      </c>
      <c r="B47" t="s">
        <v>59</v>
      </c>
      <c r="C47" t="s">
        <v>22</v>
      </c>
      <c r="D47" s="1">
        <v>0.68402777777777779</v>
      </c>
      <c r="E47" t="s">
        <v>46</v>
      </c>
      <c r="F47" t="s">
        <v>44</v>
      </c>
      <c r="G47">
        <v>24</v>
      </c>
      <c r="H47">
        <v>13</v>
      </c>
      <c r="I47">
        <v>0.64471435499999996</v>
      </c>
      <c r="J47">
        <v>0.55000000000000004</v>
      </c>
      <c r="K47">
        <v>0.55000000000000004</v>
      </c>
      <c r="L47">
        <v>0.53600000000000003</v>
      </c>
      <c r="M47">
        <v>1</v>
      </c>
      <c r="N47">
        <v>1</v>
      </c>
      <c r="O47">
        <v>1</v>
      </c>
      <c r="P47">
        <v>1</v>
      </c>
      <c r="Q47">
        <v>1</v>
      </c>
      <c r="AG47" t="str">
        <f t="shared" si="7"/>
        <v/>
      </c>
    </row>
    <row r="48" spans="1:33" x14ac:dyDescent="0.25">
      <c r="A48">
        <v>3</v>
      </c>
      <c r="B48" t="s">
        <v>59</v>
      </c>
      <c r="C48" t="s">
        <v>22</v>
      </c>
      <c r="D48" s="1">
        <v>0.84722222222222221</v>
      </c>
      <c r="E48" t="s">
        <v>53</v>
      </c>
      <c r="F48" t="s">
        <v>33</v>
      </c>
      <c r="G48">
        <v>26</v>
      </c>
      <c r="H48">
        <v>10</v>
      </c>
      <c r="I48">
        <v>0.30220791699999999</v>
      </c>
      <c r="J48">
        <v>0.36</v>
      </c>
      <c r="K48">
        <v>0.64</v>
      </c>
      <c r="L48">
        <v>0.38900000000000001</v>
      </c>
      <c r="M48">
        <v>1</v>
      </c>
      <c r="N48">
        <v>0</v>
      </c>
      <c r="O48">
        <v>0</v>
      </c>
      <c r="P48">
        <v>1</v>
      </c>
      <c r="Q48">
        <v>0</v>
      </c>
      <c r="AG48" t="str">
        <f t="shared" si="7"/>
        <v/>
      </c>
    </row>
    <row r="49" spans="1:33" x14ac:dyDescent="0.25">
      <c r="A49">
        <v>3</v>
      </c>
      <c r="B49" t="s">
        <v>60</v>
      </c>
      <c r="C49" t="s">
        <v>50</v>
      </c>
      <c r="D49" s="1">
        <v>0.84375</v>
      </c>
      <c r="E49" t="s">
        <v>36</v>
      </c>
      <c r="F49" t="s">
        <v>26</v>
      </c>
      <c r="G49">
        <v>27</v>
      </c>
      <c r="H49">
        <v>30</v>
      </c>
      <c r="I49">
        <v>0.47479695100000002</v>
      </c>
      <c r="J49">
        <v>0.54</v>
      </c>
      <c r="K49">
        <v>0.43</v>
      </c>
      <c r="L49">
        <v>0.46800000000000003</v>
      </c>
      <c r="M49">
        <v>0</v>
      </c>
      <c r="N49">
        <v>1</v>
      </c>
      <c r="O49">
        <v>0</v>
      </c>
      <c r="P49">
        <v>1</v>
      </c>
      <c r="Q49">
        <v>1</v>
      </c>
      <c r="AG49" t="str">
        <f t="shared" si="7"/>
        <v/>
      </c>
    </row>
    <row r="50" spans="1:33" x14ac:dyDescent="0.25">
      <c r="A50">
        <v>4</v>
      </c>
      <c r="B50" t="s">
        <v>61</v>
      </c>
      <c r="C50" t="s">
        <v>18</v>
      </c>
      <c r="D50" s="1">
        <v>0.84722222222222221</v>
      </c>
      <c r="E50" t="s">
        <v>52</v>
      </c>
      <c r="F50" t="s">
        <v>31</v>
      </c>
      <c r="G50">
        <v>38</v>
      </c>
      <c r="H50">
        <v>31</v>
      </c>
      <c r="I50">
        <v>0.78022843600000003</v>
      </c>
      <c r="J50">
        <v>0.65</v>
      </c>
      <c r="K50">
        <v>0.73</v>
      </c>
      <c r="L50">
        <v>0.79700000000000004</v>
      </c>
      <c r="M50">
        <v>1</v>
      </c>
      <c r="N50">
        <v>1</v>
      </c>
      <c r="O50">
        <v>1</v>
      </c>
      <c r="P50">
        <v>1</v>
      </c>
      <c r="Q50">
        <v>1</v>
      </c>
      <c r="AG50" t="str">
        <f t="shared" si="7"/>
        <v/>
      </c>
    </row>
    <row r="51" spans="1:33" x14ac:dyDescent="0.25">
      <c r="A51">
        <v>4</v>
      </c>
      <c r="B51" t="s">
        <v>62</v>
      </c>
      <c r="C51" t="s">
        <v>22</v>
      </c>
      <c r="D51" s="1">
        <v>0.54166666666666663</v>
      </c>
      <c r="E51" t="s">
        <v>20</v>
      </c>
      <c r="F51" t="s">
        <v>28</v>
      </c>
      <c r="G51">
        <v>36</v>
      </c>
      <c r="H51">
        <v>37</v>
      </c>
      <c r="I51">
        <v>0.84510803199999995</v>
      </c>
      <c r="J51">
        <v>0.68</v>
      </c>
      <c r="K51">
        <v>0.6</v>
      </c>
      <c r="L51">
        <v>0.66300000000000003</v>
      </c>
      <c r="M51">
        <v>0</v>
      </c>
      <c r="N51">
        <v>0</v>
      </c>
      <c r="O51">
        <v>0</v>
      </c>
      <c r="P51">
        <v>0</v>
      </c>
      <c r="Q51">
        <v>0</v>
      </c>
      <c r="AG51" t="str">
        <f t="shared" si="7"/>
        <v/>
      </c>
    </row>
    <row r="52" spans="1:33" x14ac:dyDescent="0.25">
      <c r="A52">
        <v>4</v>
      </c>
      <c r="B52" t="s">
        <v>62</v>
      </c>
      <c r="C52" t="s">
        <v>22</v>
      </c>
      <c r="D52" s="1">
        <v>0.54166666666666663</v>
      </c>
      <c r="E52" t="s">
        <v>48</v>
      </c>
      <c r="F52" t="s">
        <v>36</v>
      </c>
      <c r="G52">
        <v>48</v>
      </c>
      <c r="H52">
        <v>10</v>
      </c>
      <c r="I52">
        <v>0.48813220899999998</v>
      </c>
      <c r="J52">
        <v>0.53</v>
      </c>
      <c r="K52">
        <v>0.55000000000000004</v>
      </c>
      <c r="L52">
        <v>0.57599999999999996</v>
      </c>
      <c r="M52">
        <v>1</v>
      </c>
      <c r="N52">
        <v>0</v>
      </c>
      <c r="O52">
        <v>1</v>
      </c>
      <c r="P52">
        <v>1</v>
      </c>
      <c r="Q52">
        <v>1</v>
      </c>
      <c r="AG52" t="str">
        <f t="shared" si="7"/>
        <v/>
      </c>
    </row>
    <row r="53" spans="1:33" x14ac:dyDescent="0.25">
      <c r="A53">
        <v>4</v>
      </c>
      <c r="B53" t="s">
        <v>62</v>
      </c>
      <c r="C53" t="s">
        <v>22</v>
      </c>
      <c r="D53" s="1">
        <v>0.54166666666666663</v>
      </c>
      <c r="E53" t="s">
        <v>44</v>
      </c>
      <c r="F53" t="s">
        <v>53</v>
      </c>
      <c r="G53">
        <v>26</v>
      </c>
      <c r="H53">
        <v>24</v>
      </c>
      <c r="I53">
        <v>0.22120852799999999</v>
      </c>
      <c r="J53">
        <v>0.62</v>
      </c>
      <c r="K53">
        <v>0.64</v>
      </c>
      <c r="L53">
        <v>0.68700000000000006</v>
      </c>
      <c r="M53">
        <v>1</v>
      </c>
      <c r="N53">
        <v>0</v>
      </c>
      <c r="O53">
        <v>1</v>
      </c>
      <c r="P53">
        <v>1</v>
      </c>
      <c r="Q53">
        <v>1</v>
      </c>
      <c r="AG53" t="str">
        <f t="shared" si="7"/>
        <v/>
      </c>
    </row>
    <row r="54" spans="1:33" x14ac:dyDescent="0.25">
      <c r="A54">
        <v>4</v>
      </c>
      <c r="B54" t="s">
        <v>62</v>
      </c>
      <c r="C54" t="s">
        <v>22</v>
      </c>
      <c r="D54" s="1">
        <v>0.54166666666666663</v>
      </c>
      <c r="E54" t="s">
        <v>47</v>
      </c>
      <c r="F54" t="s">
        <v>24</v>
      </c>
      <c r="G54">
        <v>22</v>
      </c>
      <c r="H54">
        <v>0</v>
      </c>
      <c r="I54">
        <v>0.66302114700000003</v>
      </c>
      <c r="J54">
        <v>0.53</v>
      </c>
      <c r="K54">
        <v>0.67</v>
      </c>
      <c r="L54">
        <v>0.755</v>
      </c>
      <c r="M54">
        <v>1</v>
      </c>
      <c r="N54">
        <v>1</v>
      </c>
      <c r="O54">
        <v>1</v>
      </c>
      <c r="P54">
        <v>1</v>
      </c>
      <c r="Q54">
        <v>1</v>
      </c>
      <c r="AG54" t="str">
        <f t="shared" si="7"/>
        <v/>
      </c>
    </row>
    <row r="55" spans="1:33" x14ac:dyDescent="0.25">
      <c r="A55">
        <v>4</v>
      </c>
      <c r="B55" t="s">
        <v>62</v>
      </c>
      <c r="C55" t="s">
        <v>22</v>
      </c>
      <c r="D55" s="1">
        <v>0.54166666666666663</v>
      </c>
      <c r="E55" t="s">
        <v>27</v>
      </c>
      <c r="F55" t="s">
        <v>34</v>
      </c>
      <c r="G55">
        <v>34</v>
      </c>
      <c r="H55">
        <v>37</v>
      </c>
      <c r="I55">
        <v>0.60860252400000003</v>
      </c>
      <c r="J55">
        <v>0.67</v>
      </c>
      <c r="K55">
        <v>0.53</v>
      </c>
      <c r="L55">
        <v>0.60499999999999998</v>
      </c>
      <c r="M55">
        <v>0</v>
      </c>
      <c r="N55">
        <v>0</v>
      </c>
      <c r="O55">
        <v>0</v>
      </c>
      <c r="P55">
        <v>0</v>
      </c>
      <c r="Q55">
        <v>0</v>
      </c>
      <c r="AG55" t="str">
        <f t="shared" si="7"/>
        <v/>
      </c>
    </row>
    <row r="56" spans="1:33" x14ac:dyDescent="0.25">
      <c r="A56">
        <v>4</v>
      </c>
      <c r="B56" t="s">
        <v>62</v>
      </c>
      <c r="C56" t="s">
        <v>22</v>
      </c>
      <c r="D56" s="1">
        <v>0.54166666666666663</v>
      </c>
      <c r="E56" t="s">
        <v>38</v>
      </c>
      <c r="F56" t="s">
        <v>54</v>
      </c>
      <c r="G56">
        <v>31</v>
      </c>
      <c r="H56">
        <v>12</v>
      </c>
      <c r="I56">
        <v>0.70925301299999999</v>
      </c>
      <c r="J56">
        <v>0.74</v>
      </c>
      <c r="K56">
        <v>0.7</v>
      </c>
      <c r="L56">
        <v>0.72699999999999998</v>
      </c>
      <c r="M56">
        <v>1</v>
      </c>
      <c r="N56">
        <v>1</v>
      </c>
      <c r="O56">
        <v>1</v>
      </c>
      <c r="P56">
        <v>1</v>
      </c>
      <c r="Q56">
        <v>1</v>
      </c>
      <c r="AG56" t="str">
        <f t="shared" si="7"/>
        <v/>
      </c>
    </row>
    <row r="57" spans="1:33" x14ac:dyDescent="0.25">
      <c r="A57">
        <v>4</v>
      </c>
      <c r="B57" t="s">
        <v>62</v>
      </c>
      <c r="C57" t="s">
        <v>22</v>
      </c>
      <c r="D57" s="1">
        <v>0.54166666666666663</v>
      </c>
      <c r="E57" t="s">
        <v>33</v>
      </c>
      <c r="F57" t="s">
        <v>29</v>
      </c>
      <c r="G57">
        <v>38</v>
      </c>
      <c r="H57">
        <v>7</v>
      </c>
      <c r="I57">
        <v>0.70651555099999996</v>
      </c>
      <c r="J57">
        <v>0.7</v>
      </c>
      <c r="K57">
        <v>0.67</v>
      </c>
      <c r="L57">
        <v>0.72199999999999998</v>
      </c>
      <c r="M57">
        <v>1</v>
      </c>
      <c r="N57">
        <v>1</v>
      </c>
      <c r="O57">
        <v>1</v>
      </c>
      <c r="P57">
        <v>1</v>
      </c>
      <c r="Q57">
        <v>1</v>
      </c>
      <c r="AG57" t="str">
        <f t="shared" si="7"/>
        <v/>
      </c>
    </row>
    <row r="58" spans="1:33" x14ac:dyDescent="0.25">
      <c r="A58">
        <v>4</v>
      </c>
      <c r="B58" t="s">
        <v>62</v>
      </c>
      <c r="C58" t="s">
        <v>22</v>
      </c>
      <c r="D58" s="1">
        <v>0.54166666666666663</v>
      </c>
      <c r="E58" t="s">
        <v>30</v>
      </c>
      <c r="F58" t="s">
        <v>19</v>
      </c>
      <c r="G58">
        <v>26</v>
      </c>
      <c r="H58">
        <v>23</v>
      </c>
      <c r="I58">
        <v>0.36008968899999999</v>
      </c>
      <c r="J58">
        <v>0.4</v>
      </c>
      <c r="K58">
        <v>0.42</v>
      </c>
      <c r="L58">
        <v>0.38</v>
      </c>
      <c r="M58">
        <v>1</v>
      </c>
      <c r="N58">
        <v>0</v>
      </c>
      <c r="O58">
        <v>0</v>
      </c>
      <c r="P58">
        <v>0</v>
      </c>
      <c r="Q58">
        <v>0</v>
      </c>
      <c r="AG58" t="str">
        <f t="shared" si="7"/>
        <v/>
      </c>
    </row>
    <row r="59" spans="1:33" x14ac:dyDescent="0.25">
      <c r="A59">
        <v>4</v>
      </c>
      <c r="B59" t="s">
        <v>62</v>
      </c>
      <c r="C59" t="s">
        <v>22</v>
      </c>
      <c r="D59" s="1">
        <v>0.67013888888888884</v>
      </c>
      <c r="E59" t="s">
        <v>41</v>
      </c>
      <c r="F59" t="s">
        <v>46</v>
      </c>
      <c r="G59">
        <v>17</v>
      </c>
      <c r="H59">
        <v>20</v>
      </c>
      <c r="I59">
        <v>0.18503925199999999</v>
      </c>
      <c r="J59">
        <v>0.43</v>
      </c>
      <c r="K59">
        <v>0.33</v>
      </c>
      <c r="L59">
        <v>0.32300000000000001</v>
      </c>
      <c r="M59">
        <v>0</v>
      </c>
      <c r="N59">
        <v>1</v>
      </c>
      <c r="O59">
        <v>1</v>
      </c>
      <c r="P59">
        <v>1</v>
      </c>
      <c r="Q59">
        <v>1</v>
      </c>
      <c r="AG59" t="str">
        <f t="shared" si="7"/>
        <v/>
      </c>
    </row>
    <row r="60" spans="1:33" x14ac:dyDescent="0.25">
      <c r="A60">
        <v>4</v>
      </c>
      <c r="B60" t="s">
        <v>62</v>
      </c>
      <c r="C60" t="s">
        <v>22</v>
      </c>
      <c r="D60" s="1">
        <v>0.67013888888888884</v>
      </c>
      <c r="E60" t="s">
        <v>51</v>
      </c>
      <c r="F60" t="s">
        <v>25</v>
      </c>
      <c r="G60">
        <v>45</v>
      </c>
      <c r="H60">
        <v>42</v>
      </c>
      <c r="I60">
        <v>0.716109514</v>
      </c>
      <c r="J60">
        <v>0.71</v>
      </c>
      <c r="K60">
        <v>0.56999999999999995</v>
      </c>
      <c r="L60">
        <v>0.65600000000000003</v>
      </c>
      <c r="M60">
        <v>1</v>
      </c>
      <c r="N60">
        <v>1</v>
      </c>
      <c r="O60">
        <v>1</v>
      </c>
      <c r="P60">
        <v>1</v>
      </c>
      <c r="Q60">
        <v>1</v>
      </c>
      <c r="AG60" t="str">
        <f t="shared" si="7"/>
        <v/>
      </c>
    </row>
    <row r="61" spans="1:33" x14ac:dyDescent="0.25">
      <c r="A61">
        <v>4</v>
      </c>
      <c r="B61" t="s">
        <v>62</v>
      </c>
      <c r="C61" t="s">
        <v>22</v>
      </c>
      <c r="D61" s="1">
        <v>0.68402777777777779</v>
      </c>
      <c r="E61" t="s">
        <v>39</v>
      </c>
      <c r="F61" t="s">
        <v>32</v>
      </c>
      <c r="G61">
        <v>29</v>
      </c>
      <c r="H61">
        <v>27</v>
      </c>
      <c r="I61">
        <v>0.54143101000000005</v>
      </c>
      <c r="J61">
        <v>0.68</v>
      </c>
      <c r="K61">
        <v>0.67</v>
      </c>
      <c r="L61">
        <v>0.75600000000000001</v>
      </c>
      <c r="M61">
        <v>1</v>
      </c>
      <c r="N61">
        <v>1</v>
      </c>
      <c r="O61">
        <v>1</v>
      </c>
      <c r="P61">
        <v>1</v>
      </c>
      <c r="Q61">
        <v>1</v>
      </c>
      <c r="AG61" t="str">
        <f t="shared" si="7"/>
        <v/>
      </c>
    </row>
    <row r="62" spans="1:33" x14ac:dyDescent="0.25">
      <c r="A62">
        <v>4</v>
      </c>
      <c r="B62" t="s">
        <v>62</v>
      </c>
      <c r="C62" t="s">
        <v>22</v>
      </c>
      <c r="D62" s="1">
        <v>0.68402777777777779</v>
      </c>
      <c r="E62" t="s">
        <v>37</v>
      </c>
      <c r="F62" t="s">
        <v>35</v>
      </c>
      <c r="G62">
        <v>18</v>
      </c>
      <c r="H62">
        <v>33</v>
      </c>
      <c r="I62">
        <v>0.35617417099999998</v>
      </c>
      <c r="J62">
        <v>0.35</v>
      </c>
      <c r="K62">
        <v>0.56999999999999995</v>
      </c>
      <c r="L62">
        <v>0.49299999999999999</v>
      </c>
      <c r="M62">
        <v>0</v>
      </c>
      <c r="N62">
        <v>1</v>
      </c>
      <c r="O62">
        <v>1</v>
      </c>
      <c r="P62">
        <v>0</v>
      </c>
      <c r="Q62">
        <v>1</v>
      </c>
      <c r="AG62" t="str">
        <f t="shared" si="7"/>
        <v/>
      </c>
    </row>
    <row r="63" spans="1:33" x14ac:dyDescent="0.25">
      <c r="A63">
        <v>4</v>
      </c>
      <c r="B63" t="s">
        <v>62</v>
      </c>
      <c r="C63" t="s">
        <v>22</v>
      </c>
      <c r="D63" s="1">
        <v>0.84722222222222221</v>
      </c>
      <c r="E63" t="s">
        <v>26</v>
      </c>
      <c r="F63" t="s">
        <v>23</v>
      </c>
      <c r="G63">
        <v>14</v>
      </c>
      <c r="H63">
        <v>26</v>
      </c>
      <c r="I63">
        <v>0.619617105</v>
      </c>
      <c r="J63">
        <v>0.63</v>
      </c>
      <c r="K63">
        <v>0.6</v>
      </c>
      <c r="L63">
        <v>0.55600000000000005</v>
      </c>
      <c r="M63">
        <v>0</v>
      </c>
      <c r="N63">
        <v>0</v>
      </c>
      <c r="O63">
        <v>0</v>
      </c>
      <c r="P63">
        <v>0</v>
      </c>
      <c r="Q63">
        <v>0</v>
      </c>
      <c r="AG63" t="str">
        <f t="shared" si="7"/>
        <v/>
      </c>
    </row>
    <row r="64" spans="1:33" x14ac:dyDescent="0.25">
      <c r="A64">
        <v>4</v>
      </c>
      <c r="B64" t="s">
        <v>63</v>
      </c>
      <c r="C64" t="s">
        <v>50</v>
      </c>
      <c r="D64" s="1">
        <v>0.84375</v>
      </c>
      <c r="E64" t="s">
        <v>45</v>
      </c>
      <c r="F64" t="s">
        <v>40</v>
      </c>
      <c r="G64">
        <v>23</v>
      </c>
      <c r="H64">
        <v>27</v>
      </c>
      <c r="I64">
        <v>0.90016549800000001</v>
      </c>
      <c r="J64">
        <v>0.35</v>
      </c>
      <c r="K64">
        <v>0.33</v>
      </c>
      <c r="L64">
        <v>0.42</v>
      </c>
      <c r="M64">
        <v>0</v>
      </c>
      <c r="N64">
        <v>0</v>
      </c>
      <c r="O64">
        <v>1</v>
      </c>
      <c r="P64">
        <v>1</v>
      </c>
      <c r="Q64">
        <v>1</v>
      </c>
      <c r="AG64" t="str">
        <f t="shared" si="7"/>
        <v/>
      </c>
    </row>
    <row r="65" spans="1:33" x14ac:dyDescent="0.25">
      <c r="A65">
        <v>5</v>
      </c>
      <c r="B65" t="s">
        <v>64</v>
      </c>
      <c r="C65" t="s">
        <v>18</v>
      </c>
      <c r="D65" s="1">
        <v>0.84722222222222221</v>
      </c>
      <c r="E65" t="s">
        <v>33</v>
      </c>
      <c r="F65" t="s">
        <v>27</v>
      </c>
      <c r="G65">
        <v>38</v>
      </c>
      <c r="H65">
        <v>24</v>
      </c>
      <c r="I65">
        <v>0.79892575700000001</v>
      </c>
      <c r="J65">
        <v>0.83</v>
      </c>
      <c r="K65">
        <v>0.8</v>
      </c>
      <c r="L65">
        <v>0.76700000000000002</v>
      </c>
      <c r="M65">
        <v>1</v>
      </c>
      <c r="N65">
        <v>1</v>
      </c>
      <c r="O65">
        <v>1</v>
      </c>
      <c r="P65">
        <v>1</v>
      </c>
      <c r="Q65">
        <v>1</v>
      </c>
      <c r="AG65" t="str">
        <f t="shared" si="7"/>
        <v/>
      </c>
    </row>
    <row r="66" spans="1:33" x14ac:dyDescent="0.25">
      <c r="A66">
        <v>5</v>
      </c>
      <c r="B66" t="s">
        <v>65</v>
      </c>
      <c r="C66" t="s">
        <v>22</v>
      </c>
      <c r="D66" s="1">
        <v>0.54166666666666663</v>
      </c>
      <c r="E66" t="s">
        <v>24</v>
      </c>
      <c r="F66" t="s">
        <v>30</v>
      </c>
      <c r="G66">
        <v>13</v>
      </c>
      <c r="H66">
        <v>12</v>
      </c>
      <c r="I66">
        <v>0.18508043900000001</v>
      </c>
      <c r="J66">
        <v>0.52</v>
      </c>
      <c r="K66">
        <v>0.34</v>
      </c>
      <c r="L66">
        <v>0.42799999999999999</v>
      </c>
      <c r="M66">
        <v>1</v>
      </c>
      <c r="N66">
        <v>0</v>
      </c>
      <c r="O66">
        <v>1</v>
      </c>
      <c r="P66">
        <v>0</v>
      </c>
      <c r="Q66">
        <v>0</v>
      </c>
      <c r="AG66" t="str">
        <f t="shared" si="7"/>
        <v/>
      </c>
    </row>
    <row r="67" spans="1:33" x14ac:dyDescent="0.25">
      <c r="A67">
        <v>5</v>
      </c>
      <c r="B67" t="s">
        <v>65</v>
      </c>
      <c r="C67" t="s">
        <v>22</v>
      </c>
      <c r="D67" s="1">
        <v>0.54166666666666663</v>
      </c>
      <c r="E67" t="s">
        <v>43</v>
      </c>
      <c r="F67" t="s">
        <v>37</v>
      </c>
      <c r="G67">
        <v>33</v>
      </c>
      <c r="H67">
        <v>31</v>
      </c>
      <c r="I67">
        <v>0.79892575700000001</v>
      </c>
      <c r="J67">
        <v>0.8</v>
      </c>
      <c r="K67">
        <v>0.7</v>
      </c>
      <c r="L67">
        <v>0.73399999999999999</v>
      </c>
      <c r="M67">
        <v>1</v>
      </c>
      <c r="N67">
        <v>1</v>
      </c>
      <c r="O67">
        <v>1</v>
      </c>
      <c r="P67">
        <v>1</v>
      </c>
      <c r="Q67">
        <v>1</v>
      </c>
      <c r="AG67" t="str">
        <f t="shared" ref="AG67:AG130" si="30">IF(OR(OR(AND(I67&gt;0.5, M67=1, N67=1), AND(I67&lt;0.5, M67=0, N67=1), AND(I67&gt;0.5, M67=0, N67=0), AND(I67&lt;0.5, M67=1, N67=0)), OR(AND(J67&gt;0.5, M67=1, O67=1), AND(J67&lt;0.5, M67=0, O67=1), AND(J67&gt;0.5, M67=0, O67=0), AND(J67&lt;0.5, M67=1, O67=0)), OR(AND(K67&gt;0.5, M67=1, P67=1), AND(K67&lt;0.5, M67=0, P67=1), AND(K67&gt;0.5, M67=0, P67=0), AND(K67&lt;0.5, M67=1, P67=0)), OR(AND(L67&gt;0.5, M67=1, Q67=1), AND(L67&lt;0.5, M67=0, Q67=1), AND(L67&gt;0.5, M67=0, Q67=0), AND(L67&lt;0.5, M67=1, Q67=0))), "", "XXX")</f>
        <v/>
      </c>
    </row>
    <row r="68" spans="1:33" x14ac:dyDescent="0.25">
      <c r="A68">
        <v>5</v>
      </c>
      <c r="B68" t="s">
        <v>65</v>
      </c>
      <c r="C68" t="s">
        <v>22</v>
      </c>
      <c r="D68" s="1">
        <v>0.54166666666666663</v>
      </c>
      <c r="E68" t="s">
        <v>28</v>
      </c>
      <c r="F68" t="s">
        <v>29</v>
      </c>
      <c r="G68">
        <v>27</v>
      </c>
      <c r="H68">
        <v>17</v>
      </c>
      <c r="I68">
        <v>0.73715865599999997</v>
      </c>
      <c r="J68">
        <v>0.63</v>
      </c>
      <c r="K68">
        <v>0.63</v>
      </c>
      <c r="L68">
        <v>0.75900000000000001</v>
      </c>
      <c r="M68">
        <v>1</v>
      </c>
      <c r="N68">
        <v>1</v>
      </c>
      <c r="O68">
        <v>1</v>
      </c>
      <c r="P68">
        <v>1</v>
      </c>
      <c r="Q68">
        <v>1</v>
      </c>
      <c r="AG68" t="str">
        <f t="shared" si="30"/>
        <v/>
      </c>
    </row>
    <row r="69" spans="1:33" x14ac:dyDescent="0.25">
      <c r="A69">
        <v>5</v>
      </c>
      <c r="B69" t="s">
        <v>65</v>
      </c>
      <c r="C69" t="s">
        <v>22</v>
      </c>
      <c r="D69" s="1">
        <v>0.54166666666666663</v>
      </c>
      <c r="E69" t="s">
        <v>25</v>
      </c>
      <c r="F69" t="s">
        <v>23</v>
      </c>
      <c r="G69">
        <v>12</v>
      </c>
      <c r="H69">
        <v>9</v>
      </c>
      <c r="I69">
        <v>0.28289872399999999</v>
      </c>
      <c r="J69">
        <v>0.24</v>
      </c>
      <c r="K69">
        <v>0.4</v>
      </c>
      <c r="L69">
        <v>0.27800000000000002</v>
      </c>
      <c r="M69">
        <v>1</v>
      </c>
      <c r="N69">
        <v>0</v>
      </c>
      <c r="O69">
        <v>0</v>
      </c>
      <c r="P69">
        <v>0</v>
      </c>
      <c r="Q69">
        <v>0</v>
      </c>
      <c r="AG69" t="str">
        <f t="shared" si="30"/>
        <v/>
      </c>
    </row>
    <row r="70" spans="1:33" x14ac:dyDescent="0.25">
      <c r="A70">
        <v>5</v>
      </c>
      <c r="B70" t="s">
        <v>65</v>
      </c>
      <c r="C70" t="s">
        <v>22</v>
      </c>
      <c r="D70" s="1">
        <v>0.54166666666666663</v>
      </c>
      <c r="E70" t="s">
        <v>53</v>
      </c>
      <c r="F70" t="s">
        <v>47</v>
      </c>
      <c r="G70">
        <v>31</v>
      </c>
      <c r="H70">
        <v>23</v>
      </c>
      <c r="I70">
        <v>0.47600743200000001</v>
      </c>
      <c r="J70">
        <v>0.6</v>
      </c>
      <c r="K70">
        <v>0.4</v>
      </c>
      <c r="L70">
        <v>0.496</v>
      </c>
      <c r="M70">
        <v>1</v>
      </c>
      <c r="N70">
        <v>0</v>
      </c>
      <c r="O70">
        <v>1</v>
      </c>
      <c r="P70">
        <v>0</v>
      </c>
      <c r="Q70">
        <v>0</v>
      </c>
      <c r="AG70" t="str">
        <f t="shared" si="30"/>
        <v/>
      </c>
    </row>
    <row r="71" spans="1:33" x14ac:dyDescent="0.25">
      <c r="A71">
        <v>5</v>
      </c>
      <c r="B71" t="s">
        <v>65</v>
      </c>
      <c r="C71" t="s">
        <v>22</v>
      </c>
      <c r="D71" s="1">
        <v>0.54166666666666663</v>
      </c>
      <c r="E71" t="s">
        <v>40</v>
      </c>
      <c r="F71" t="s">
        <v>38</v>
      </c>
      <c r="G71">
        <v>30</v>
      </c>
      <c r="H71">
        <v>14</v>
      </c>
      <c r="I71">
        <v>0.67646461700000005</v>
      </c>
      <c r="J71">
        <v>0.68</v>
      </c>
      <c r="K71">
        <v>0.67</v>
      </c>
      <c r="L71">
        <v>0.58899999999999997</v>
      </c>
      <c r="M71">
        <v>1</v>
      </c>
      <c r="N71">
        <v>1</v>
      </c>
      <c r="O71">
        <v>1</v>
      </c>
      <c r="P71">
        <v>1</v>
      </c>
      <c r="Q71">
        <v>1</v>
      </c>
      <c r="AG71" t="str">
        <f t="shared" si="30"/>
        <v/>
      </c>
    </row>
    <row r="72" spans="1:33" x14ac:dyDescent="0.25">
      <c r="A72">
        <v>5</v>
      </c>
      <c r="B72" t="s">
        <v>65</v>
      </c>
      <c r="C72" t="s">
        <v>22</v>
      </c>
      <c r="D72" s="1">
        <v>0.54166666666666663</v>
      </c>
      <c r="E72" t="s">
        <v>54</v>
      </c>
      <c r="F72" t="s">
        <v>45</v>
      </c>
      <c r="G72">
        <v>34</v>
      </c>
      <c r="H72">
        <v>16</v>
      </c>
      <c r="I72">
        <v>0.28289881300000003</v>
      </c>
      <c r="J72">
        <v>0.56000000000000005</v>
      </c>
      <c r="K72">
        <v>0.63</v>
      </c>
      <c r="L72">
        <v>0.58799999999999997</v>
      </c>
      <c r="M72">
        <v>1</v>
      </c>
      <c r="N72">
        <v>0</v>
      </c>
      <c r="O72">
        <v>1</v>
      </c>
      <c r="P72">
        <v>1</v>
      </c>
      <c r="Q72">
        <v>1</v>
      </c>
      <c r="AG72" t="str">
        <f t="shared" si="30"/>
        <v/>
      </c>
    </row>
    <row r="73" spans="1:33" x14ac:dyDescent="0.25">
      <c r="A73">
        <v>5</v>
      </c>
      <c r="B73" t="s">
        <v>65</v>
      </c>
      <c r="C73" t="s">
        <v>22</v>
      </c>
      <c r="D73" s="1">
        <v>0.54166666666666663</v>
      </c>
      <c r="E73" t="s">
        <v>26</v>
      </c>
      <c r="F73" t="s">
        <v>20</v>
      </c>
      <c r="G73">
        <v>41</v>
      </c>
      <c r="H73">
        <v>17</v>
      </c>
      <c r="I73">
        <v>0.71627807600000004</v>
      </c>
      <c r="J73">
        <v>0.56999999999999995</v>
      </c>
      <c r="K73">
        <v>0.57999999999999996</v>
      </c>
      <c r="L73">
        <v>0.58399999999999996</v>
      </c>
      <c r="M73">
        <v>1</v>
      </c>
      <c r="N73">
        <v>1</v>
      </c>
      <c r="O73">
        <v>1</v>
      </c>
      <c r="P73">
        <v>1</v>
      </c>
      <c r="Q73">
        <v>1</v>
      </c>
      <c r="AG73" t="str">
        <f t="shared" si="30"/>
        <v/>
      </c>
    </row>
    <row r="74" spans="1:33" x14ac:dyDescent="0.25">
      <c r="A74">
        <v>5</v>
      </c>
      <c r="B74" t="s">
        <v>65</v>
      </c>
      <c r="C74" t="s">
        <v>22</v>
      </c>
      <c r="D74" s="1">
        <v>0.67013888888888884</v>
      </c>
      <c r="E74" t="s">
        <v>39</v>
      </c>
      <c r="F74" t="s">
        <v>51</v>
      </c>
      <c r="G74">
        <v>26</v>
      </c>
      <c r="H74">
        <v>10</v>
      </c>
      <c r="I74">
        <v>0.42199608700000002</v>
      </c>
      <c r="J74">
        <v>0.73</v>
      </c>
      <c r="K74">
        <v>0.61</v>
      </c>
      <c r="L74">
        <v>0.73399999999999999</v>
      </c>
      <c r="M74">
        <v>1</v>
      </c>
      <c r="N74">
        <v>0</v>
      </c>
      <c r="O74">
        <v>1</v>
      </c>
      <c r="P74">
        <v>1</v>
      </c>
      <c r="Q74">
        <v>1</v>
      </c>
      <c r="AG74" t="str">
        <f t="shared" si="30"/>
        <v/>
      </c>
    </row>
    <row r="75" spans="1:33" x14ac:dyDescent="0.25">
      <c r="A75">
        <v>5</v>
      </c>
      <c r="B75" t="s">
        <v>65</v>
      </c>
      <c r="C75" t="s">
        <v>22</v>
      </c>
      <c r="D75" s="1">
        <v>0.68402777777777779</v>
      </c>
      <c r="E75" t="s">
        <v>19</v>
      </c>
      <c r="F75" t="s">
        <v>31</v>
      </c>
      <c r="G75">
        <v>21</v>
      </c>
      <c r="H75">
        <v>23</v>
      </c>
      <c r="I75">
        <v>0.78051745900000002</v>
      </c>
      <c r="J75">
        <v>0.7</v>
      </c>
      <c r="K75">
        <v>0.64</v>
      </c>
      <c r="L75">
        <v>0.6</v>
      </c>
      <c r="M75">
        <v>0</v>
      </c>
      <c r="N75">
        <v>0</v>
      </c>
      <c r="O75">
        <v>0</v>
      </c>
      <c r="P75">
        <v>0</v>
      </c>
      <c r="Q75">
        <v>0</v>
      </c>
      <c r="AG75" t="str">
        <f t="shared" si="30"/>
        <v/>
      </c>
    </row>
    <row r="76" spans="1:33" x14ac:dyDescent="0.25">
      <c r="A76">
        <v>5</v>
      </c>
      <c r="B76" t="s">
        <v>65</v>
      </c>
      <c r="C76" t="s">
        <v>22</v>
      </c>
      <c r="D76" s="1">
        <v>0.68402777777777779</v>
      </c>
      <c r="E76" t="s">
        <v>32</v>
      </c>
      <c r="F76" t="s">
        <v>41</v>
      </c>
      <c r="G76">
        <v>18</v>
      </c>
      <c r="H76">
        <v>28</v>
      </c>
      <c r="I76">
        <v>0.88311725900000004</v>
      </c>
      <c r="J76">
        <v>0.66</v>
      </c>
      <c r="K76">
        <v>0.55000000000000004</v>
      </c>
      <c r="L76">
        <v>0.75600000000000001</v>
      </c>
      <c r="M76">
        <v>0</v>
      </c>
      <c r="N76">
        <v>0</v>
      </c>
      <c r="O76">
        <v>0</v>
      </c>
      <c r="P76">
        <v>0</v>
      </c>
      <c r="Q76">
        <v>0</v>
      </c>
      <c r="AG76" t="str">
        <f t="shared" si="30"/>
        <v/>
      </c>
    </row>
    <row r="77" spans="1:33" x14ac:dyDescent="0.25">
      <c r="A77">
        <v>5</v>
      </c>
      <c r="B77" t="s">
        <v>65</v>
      </c>
      <c r="C77" t="s">
        <v>22</v>
      </c>
      <c r="D77" s="1">
        <v>0.68402777777777779</v>
      </c>
      <c r="E77" t="s">
        <v>46</v>
      </c>
      <c r="F77" t="s">
        <v>52</v>
      </c>
      <c r="G77">
        <v>31</v>
      </c>
      <c r="H77">
        <v>33</v>
      </c>
      <c r="I77">
        <v>0.51881629200000001</v>
      </c>
      <c r="J77">
        <v>0.501</v>
      </c>
      <c r="K77">
        <v>0.26</v>
      </c>
      <c r="L77">
        <v>0.34399999999999997</v>
      </c>
      <c r="M77">
        <v>0</v>
      </c>
      <c r="N77">
        <v>0</v>
      </c>
      <c r="O77">
        <v>0</v>
      </c>
      <c r="P77">
        <v>1</v>
      </c>
      <c r="Q77">
        <v>1</v>
      </c>
      <c r="AG77" t="str">
        <f t="shared" si="30"/>
        <v/>
      </c>
    </row>
    <row r="78" spans="1:33" x14ac:dyDescent="0.25">
      <c r="A78">
        <v>5</v>
      </c>
      <c r="B78" t="s">
        <v>65</v>
      </c>
      <c r="C78" t="s">
        <v>22</v>
      </c>
      <c r="D78" s="1">
        <v>0.84722222222222221</v>
      </c>
      <c r="E78" t="s">
        <v>34</v>
      </c>
      <c r="F78" t="s">
        <v>44</v>
      </c>
      <c r="G78">
        <v>19</v>
      </c>
      <c r="H78">
        <v>16</v>
      </c>
      <c r="I78">
        <v>0.56209659599999995</v>
      </c>
      <c r="J78">
        <v>0.39</v>
      </c>
      <c r="K78">
        <v>0.51</v>
      </c>
      <c r="L78">
        <v>0.58099999999999996</v>
      </c>
      <c r="M78">
        <v>1</v>
      </c>
      <c r="N78">
        <v>1</v>
      </c>
      <c r="O78">
        <v>0</v>
      </c>
      <c r="P78">
        <v>1</v>
      </c>
      <c r="Q78">
        <v>1</v>
      </c>
      <c r="AG78" t="str">
        <f t="shared" si="30"/>
        <v/>
      </c>
    </row>
    <row r="79" spans="1:33" x14ac:dyDescent="0.25">
      <c r="A79">
        <v>5</v>
      </c>
      <c r="B79" t="s">
        <v>66</v>
      </c>
      <c r="C79" t="s">
        <v>50</v>
      </c>
      <c r="D79" s="1">
        <v>0.84375</v>
      </c>
      <c r="E79" t="s">
        <v>35</v>
      </c>
      <c r="F79" t="s">
        <v>42</v>
      </c>
      <c r="G79">
        <v>43</v>
      </c>
      <c r="H79">
        <v>19</v>
      </c>
      <c r="I79">
        <v>0.65462171999999996</v>
      </c>
      <c r="J79">
        <v>0.73</v>
      </c>
      <c r="K79">
        <v>0.66</v>
      </c>
      <c r="L79">
        <v>0.61799999999999999</v>
      </c>
      <c r="M79">
        <v>1</v>
      </c>
      <c r="N79">
        <v>1</v>
      </c>
      <c r="O79">
        <v>1</v>
      </c>
      <c r="P79">
        <v>1</v>
      </c>
      <c r="Q79">
        <v>1</v>
      </c>
      <c r="AG79" t="str">
        <f t="shared" si="30"/>
        <v/>
      </c>
    </row>
    <row r="80" spans="1:33" x14ac:dyDescent="0.25">
      <c r="A80">
        <v>6</v>
      </c>
      <c r="B80" t="s">
        <v>67</v>
      </c>
      <c r="C80" t="s">
        <v>18</v>
      </c>
      <c r="D80" s="1">
        <v>0.84722222222222221</v>
      </c>
      <c r="E80" t="s">
        <v>37</v>
      </c>
      <c r="F80" t="s">
        <v>19</v>
      </c>
      <c r="G80">
        <v>13</v>
      </c>
      <c r="H80">
        <v>34</v>
      </c>
      <c r="I80">
        <v>0.33612778799999998</v>
      </c>
      <c r="J80">
        <v>0.28999999999999998</v>
      </c>
      <c r="K80">
        <v>0.43</v>
      </c>
      <c r="L80">
        <v>0.501</v>
      </c>
      <c r="M80">
        <v>0</v>
      </c>
      <c r="N80">
        <v>1</v>
      </c>
      <c r="O80">
        <v>1</v>
      </c>
      <c r="P80">
        <v>1</v>
      </c>
      <c r="Q80">
        <v>0</v>
      </c>
      <c r="AG80" t="str">
        <f t="shared" si="30"/>
        <v/>
      </c>
    </row>
    <row r="81" spans="1:33" x14ac:dyDescent="0.25">
      <c r="A81">
        <v>6</v>
      </c>
      <c r="B81" t="s">
        <v>68</v>
      </c>
      <c r="C81" t="s">
        <v>22</v>
      </c>
      <c r="D81" s="1">
        <v>0.54166666666666663</v>
      </c>
      <c r="E81" t="s">
        <v>20</v>
      </c>
      <c r="F81" t="s">
        <v>36</v>
      </c>
      <c r="G81">
        <v>34</v>
      </c>
      <c r="H81">
        <v>29</v>
      </c>
      <c r="I81">
        <v>0.78018581899999995</v>
      </c>
      <c r="J81">
        <v>0.67</v>
      </c>
      <c r="K81">
        <v>0.66</v>
      </c>
      <c r="L81">
        <v>0.65100000000000002</v>
      </c>
      <c r="M81">
        <v>1</v>
      </c>
      <c r="N81">
        <v>1</v>
      </c>
      <c r="O81">
        <v>1</v>
      </c>
      <c r="P81">
        <v>1</v>
      </c>
      <c r="Q81">
        <v>1</v>
      </c>
      <c r="AG81" t="str">
        <f t="shared" si="30"/>
        <v/>
      </c>
    </row>
    <row r="82" spans="1:33" x14ac:dyDescent="0.25">
      <c r="A82">
        <v>6</v>
      </c>
      <c r="B82" t="s">
        <v>68</v>
      </c>
      <c r="C82" t="s">
        <v>22</v>
      </c>
      <c r="D82" s="1">
        <v>0.54166666666666663</v>
      </c>
      <c r="E82" t="s">
        <v>28</v>
      </c>
      <c r="F82" t="s">
        <v>26</v>
      </c>
      <c r="G82">
        <v>21</v>
      </c>
      <c r="H82">
        <v>28</v>
      </c>
      <c r="I82">
        <v>0.40641659499999999</v>
      </c>
      <c r="J82">
        <v>0.54</v>
      </c>
      <c r="K82">
        <v>0.53</v>
      </c>
      <c r="L82">
        <v>0.52900000000000003</v>
      </c>
      <c r="M82">
        <v>0</v>
      </c>
      <c r="N82">
        <v>1</v>
      </c>
      <c r="O82">
        <v>0</v>
      </c>
      <c r="P82">
        <v>0</v>
      </c>
      <c r="Q82">
        <v>0</v>
      </c>
      <c r="AG82" t="str">
        <f t="shared" si="30"/>
        <v/>
      </c>
    </row>
    <row r="83" spans="1:33" x14ac:dyDescent="0.25">
      <c r="A83">
        <v>6</v>
      </c>
      <c r="B83" t="s">
        <v>68</v>
      </c>
      <c r="C83" t="s">
        <v>22</v>
      </c>
      <c r="D83" s="1">
        <v>0.54166666666666663</v>
      </c>
      <c r="E83" t="s">
        <v>25</v>
      </c>
      <c r="F83" t="s">
        <v>39</v>
      </c>
      <c r="G83">
        <v>14</v>
      </c>
      <c r="H83">
        <v>38</v>
      </c>
      <c r="I83">
        <v>0.28289872399999999</v>
      </c>
      <c r="J83">
        <v>0.31</v>
      </c>
      <c r="K83">
        <v>0.51</v>
      </c>
      <c r="L83">
        <v>0.39900000000000002</v>
      </c>
      <c r="M83">
        <v>0</v>
      </c>
      <c r="N83">
        <v>1</v>
      </c>
      <c r="O83">
        <v>1</v>
      </c>
      <c r="P83">
        <v>0</v>
      </c>
      <c r="Q83">
        <v>1</v>
      </c>
      <c r="AG83" t="str">
        <f t="shared" si="30"/>
        <v/>
      </c>
    </row>
    <row r="84" spans="1:33" x14ac:dyDescent="0.25">
      <c r="A84">
        <v>6</v>
      </c>
      <c r="B84" t="s">
        <v>68</v>
      </c>
      <c r="C84" t="s">
        <v>22</v>
      </c>
      <c r="D84" s="1">
        <v>0.54166666666666663</v>
      </c>
      <c r="E84" t="s">
        <v>34</v>
      </c>
      <c r="F84" t="s">
        <v>24</v>
      </c>
      <c r="G84">
        <v>20</v>
      </c>
      <c r="H84">
        <v>13</v>
      </c>
      <c r="I84">
        <v>0.54575049899999994</v>
      </c>
      <c r="J84">
        <v>0.48</v>
      </c>
      <c r="K84">
        <v>0.75</v>
      </c>
      <c r="L84">
        <v>0.78200000000000003</v>
      </c>
      <c r="M84">
        <v>1</v>
      </c>
      <c r="N84">
        <v>1</v>
      </c>
      <c r="O84">
        <v>0</v>
      </c>
      <c r="P84">
        <v>1</v>
      </c>
      <c r="Q84">
        <v>1</v>
      </c>
      <c r="AG84" t="str">
        <f t="shared" si="30"/>
        <v/>
      </c>
    </row>
    <row r="85" spans="1:33" x14ac:dyDescent="0.25">
      <c r="A85">
        <v>6</v>
      </c>
      <c r="B85" t="s">
        <v>68</v>
      </c>
      <c r="C85" t="s">
        <v>22</v>
      </c>
      <c r="D85" s="1">
        <v>0.54166666666666663</v>
      </c>
      <c r="E85" t="s">
        <v>29</v>
      </c>
      <c r="F85" t="s">
        <v>48</v>
      </c>
      <c r="G85">
        <v>31</v>
      </c>
      <c r="H85">
        <v>28</v>
      </c>
      <c r="I85">
        <v>0.353632063</v>
      </c>
      <c r="J85">
        <v>0.54</v>
      </c>
      <c r="K85">
        <v>0.4</v>
      </c>
      <c r="L85">
        <v>0.36</v>
      </c>
      <c r="M85">
        <v>1</v>
      </c>
      <c r="N85">
        <v>0</v>
      </c>
      <c r="O85">
        <v>1</v>
      </c>
      <c r="P85">
        <v>0</v>
      </c>
      <c r="Q85">
        <v>0</v>
      </c>
      <c r="AG85" t="str">
        <f t="shared" si="30"/>
        <v/>
      </c>
    </row>
    <row r="86" spans="1:33" x14ac:dyDescent="0.25">
      <c r="A86">
        <v>6</v>
      </c>
      <c r="B86" t="s">
        <v>68</v>
      </c>
      <c r="C86" t="s">
        <v>22</v>
      </c>
      <c r="D86" s="1">
        <v>0.54166666666666663</v>
      </c>
      <c r="E86" t="s">
        <v>31</v>
      </c>
      <c r="F86" t="s">
        <v>41</v>
      </c>
      <c r="G86">
        <v>27</v>
      </c>
      <c r="H86">
        <v>17</v>
      </c>
      <c r="I86">
        <v>0.77392244300000002</v>
      </c>
      <c r="J86">
        <v>0.74</v>
      </c>
      <c r="K86">
        <v>0.78</v>
      </c>
      <c r="L86">
        <v>0.84399999999999997</v>
      </c>
      <c r="M86">
        <v>1</v>
      </c>
      <c r="N86">
        <v>1</v>
      </c>
      <c r="O86">
        <v>1</v>
      </c>
      <c r="P86">
        <v>1</v>
      </c>
      <c r="Q86">
        <v>1</v>
      </c>
      <c r="AG86" t="str">
        <f t="shared" si="30"/>
        <v/>
      </c>
    </row>
    <row r="87" spans="1:33" x14ac:dyDescent="0.25">
      <c r="A87">
        <v>6</v>
      </c>
      <c r="B87" t="s">
        <v>68</v>
      </c>
      <c r="C87" t="s">
        <v>22</v>
      </c>
      <c r="D87" s="1">
        <v>0.54166666666666663</v>
      </c>
      <c r="E87" t="s">
        <v>54</v>
      </c>
      <c r="F87" t="s">
        <v>27</v>
      </c>
      <c r="G87">
        <v>42</v>
      </c>
      <c r="H87">
        <v>34</v>
      </c>
      <c r="I87">
        <v>0.67446905400000001</v>
      </c>
      <c r="J87">
        <v>0.67</v>
      </c>
      <c r="K87">
        <v>0.63</v>
      </c>
      <c r="L87">
        <v>0.49199999999999999</v>
      </c>
      <c r="M87">
        <v>1</v>
      </c>
      <c r="N87">
        <v>1</v>
      </c>
      <c r="O87">
        <v>1</v>
      </c>
      <c r="P87">
        <v>1</v>
      </c>
      <c r="Q87">
        <v>0</v>
      </c>
      <c r="AG87" t="str">
        <f t="shared" si="30"/>
        <v/>
      </c>
    </row>
    <row r="88" spans="1:33" x14ac:dyDescent="0.25">
      <c r="A88">
        <v>6</v>
      </c>
      <c r="B88" t="s">
        <v>68</v>
      </c>
      <c r="C88" t="s">
        <v>22</v>
      </c>
      <c r="D88" s="1">
        <v>0.54166666666666663</v>
      </c>
      <c r="E88" t="s">
        <v>51</v>
      </c>
      <c r="F88" t="s">
        <v>46</v>
      </c>
      <c r="G88">
        <v>3</v>
      </c>
      <c r="H88">
        <v>27</v>
      </c>
      <c r="I88">
        <v>0.56209659599999995</v>
      </c>
      <c r="J88">
        <v>0.33</v>
      </c>
      <c r="K88">
        <v>0.3</v>
      </c>
      <c r="L88">
        <v>0.34</v>
      </c>
      <c r="M88">
        <v>0</v>
      </c>
      <c r="N88">
        <v>0</v>
      </c>
      <c r="O88">
        <v>1</v>
      </c>
      <c r="P88">
        <v>1</v>
      </c>
      <c r="Q88">
        <v>1</v>
      </c>
      <c r="AG88" t="str">
        <f t="shared" si="30"/>
        <v/>
      </c>
    </row>
    <row r="89" spans="1:33" x14ac:dyDescent="0.25">
      <c r="A89">
        <v>6</v>
      </c>
      <c r="B89" t="s">
        <v>68</v>
      </c>
      <c r="C89" t="s">
        <v>22</v>
      </c>
      <c r="D89" s="1">
        <v>0.54166666666666663</v>
      </c>
      <c r="E89" t="s">
        <v>42</v>
      </c>
      <c r="F89" t="s">
        <v>43</v>
      </c>
      <c r="G89">
        <v>23</v>
      </c>
      <c r="H89">
        <v>17</v>
      </c>
      <c r="I89">
        <v>0.33612778799999998</v>
      </c>
      <c r="J89">
        <v>0.45</v>
      </c>
      <c r="K89">
        <v>0.61</v>
      </c>
      <c r="L89">
        <v>0.55000000000000004</v>
      </c>
      <c r="M89">
        <v>1</v>
      </c>
      <c r="N89">
        <v>0</v>
      </c>
      <c r="O89">
        <v>0</v>
      </c>
      <c r="P89">
        <v>1</v>
      </c>
      <c r="Q89">
        <v>1</v>
      </c>
      <c r="AG89" t="str">
        <f t="shared" si="30"/>
        <v/>
      </c>
    </row>
    <row r="90" spans="1:33" x14ac:dyDescent="0.25">
      <c r="A90">
        <v>6</v>
      </c>
      <c r="B90" t="s">
        <v>68</v>
      </c>
      <c r="C90" t="s">
        <v>22</v>
      </c>
      <c r="D90" s="1">
        <v>0.67013888888888884</v>
      </c>
      <c r="E90" t="s">
        <v>45</v>
      </c>
      <c r="F90" t="s">
        <v>52</v>
      </c>
      <c r="G90">
        <v>20</v>
      </c>
      <c r="H90">
        <v>23</v>
      </c>
      <c r="I90">
        <v>0.42860668899999999</v>
      </c>
      <c r="J90">
        <v>0.31</v>
      </c>
      <c r="K90">
        <v>0.28000000000000003</v>
      </c>
      <c r="L90">
        <v>0.23</v>
      </c>
      <c r="M90">
        <v>0</v>
      </c>
      <c r="N90">
        <v>1</v>
      </c>
      <c r="O90">
        <v>1</v>
      </c>
      <c r="P90">
        <v>1</v>
      </c>
      <c r="Q90">
        <v>1</v>
      </c>
      <c r="AG90" t="str">
        <f t="shared" si="30"/>
        <v/>
      </c>
    </row>
    <row r="91" spans="1:33" x14ac:dyDescent="0.25">
      <c r="A91">
        <v>6</v>
      </c>
      <c r="B91" t="s">
        <v>68</v>
      </c>
      <c r="C91" t="s">
        <v>22</v>
      </c>
      <c r="D91" s="1">
        <v>0.68402777777777779</v>
      </c>
      <c r="E91" t="s">
        <v>44</v>
      </c>
      <c r="F91" t="s">
        <v>38</v>
      </c>
      <c r="G91">
        <v>40</v>
      </c>
      <c r="H91">
        <v>7</v>
      </c>
      <c r="I91">
        <v>0.48548957700000001</v>
      </c>
      <c r="J91">
        <v>0.53</v>
      </c>
      <c r="K91">
        <v>0.4</v>
      </c>
      <c r="L91">
        <v>0.56100000000000005</v>
      </c>
      <c r="M91">
        <v>1</v>
      </c>
      <c r="N91">
        <v>0</v>
      </c>
      <c r="O91">
        <v>1</v>
      </c>
      <c r="P91">
        <v>0</v>
      </c>
      <c r="Q91">
        <v>1</v>
      </c>
      <c r="AG91" t="str">
        <f t="shared" si="30"/>
        <v/>
      </c>
    </row>
    <row r="92" spans="1:33" x14ac:dyDescent="0.25">
      <c r="A92">
        <v>6</v>
      </c>
      <c r="B92" t="s">
        <v>68</v>
      </c>
      <c r="C92" t="s">
        <v>22</v>
      </c>
      <c r="D92" s="1">
        <v>0.68402777777777779</v>
      </c>
      <c r="E92" t="s">
        <v>30</v>
      </c>
      <c r="F92" t="s">
        <v>23</v>
      </c>
      <c r="G92">
        <v>0</v>
      </c>
      <c r="H92">
        <v>21</v>
      </c>
      <c r="I92">
        <v>0.47792074099999998</v>
      </c>
      <c r="J92">
        <v>0.53</v>
      </c>
      <c r="K92">
        <v>0.43</v>
      </c>
      <c r="L92">
        <v>0.42599999999999999</v>
      </c>
      <c r="M92">
        <v>0</v>
      </c>
      <c r="N92">
        <v>1</v>
      </c>
      <c r="O92">
        <v>0</v>
      </c>
      <c r="P92">
        <v>1</v>
      </c>
      <c r="Q92">
        <v>1</v>
      </c>
      <c r="AG92" t="str">
        <f t="shared" si="30"/>
        <v/>
      </c>
    </row>
    <row r="93" spans="1:33" x14ac:dyDescent="0.25">
      <c r="A93">
        <v>6</v>
      </c>
      <c r="B93" t="s">
        <v>68</v>
      </c>
      <c r="C93" t="s">
        <v>22</v>
      </c>
      <c r="D93" s="1">
        <v>0.84722222222222221</v>
      </c>
      <c r="E93" t="s">
        <v>33</v>
      </c>
      <c r="F93" t="s">
        <v>40</v>
      </c>
      <c r="G93">
        <v>43</v>
      </c>
      <c r="H93">
        <v>40</v>
      </c>
      <c r="I93">
        <v>0.83025288600000002</v>
      </c>
      <c r="J93">
        <v>0.54</v>
      </c>
      <c r="K93">
        <v>0.54</v>
      </c>
      <c r="L93">
        <v>0.66600000000000004</v>
      </c>
      <c r="M93">
        <v>1</v>
      </c>
      <c r="N93">
        <v>1</v>
      </c>
      <c r="O93">
        <v>1</v>
      </c>
      <c r="P93">
        <v>1</v>
      </c>
      <c r="Q93">
        <v>1</v>
      </c>
      <c r="AG93" t="str">
        <f t="shared" si="30"/>
        <v/>
      </c>
    </row>
    <row r="94" spans="1:33" x14ac:dyDescent="0.25">
      <c r="A94">
        <v>6</v>
      </c>
      <c r="B94" t="s">
        <v>69</v>
      </c>
      <c r="C94" t="s">
        <v>50</v>
      </c>
      <c r="D94" s="1">
        <v>0.84375</v>
      </c>
      <c r="E94" t="s">
        <v>47</v>
      </c>
      <c r="F94" t="s">
        <v>32</v>
      </c>
      <c r="G94">
        <v>33</v>
      </c>
      <c r="H94">
        <v>30</v>
      </c>
      <c r="I94">
        <v>0.884425342</v>
      </c>
      <c r="J94">
        <v>0.66</v>
      </c>
      <c r="K94">
        <v>0.67</v>
      </c>
      <c r="L94">
        <v>0.78600000000000003</v>
      </c>
      <c r="M94">
        <v>1</v>
      </c>
      <c r="N94">
        <v>1</v>
      </c>
      <c r="O94">
        <v>1</v>
      </c>
      <c r="P94">
        <v>1</v>
      </c>
      <c r="Q94">
        <v>1</v>
      </c>
      <c r="AG94" t="str">
        <f t="shared" si="30"/>
        <v/>
      </c>
    </row>
    <row r="95" spans="1:33" x14ac:dyDescent="0.25">
      <c r="A95">
        <v>7</v>
      </c>
      <c r="B95" t="s">
        <v>70</v>
      </c>
      <c r="C95" t="s">
        <v>18</v>
      </c>
      <c r="D95" s="1">
        <v>0.84722222222222221</v>
      </c>
      <c r="E95" t="s">
        <v>41</v>
      </c>
      <c r="F95" t="s">
        <v>45</v>
      </c>
      <c r="G95">
        <v>10</v>
      </c>
      <c r="H95">
        <v>45</v>
      </c>
      <c r="I95">
        <v>0.66144889600000001</v>
      </c>
      <c r="J95">
        <v>0.61</v>
      </c>
      <c r="K95">
        <v>0.39</v>
      </c>
      <c r="L95">
        <v>0.47599999999999998</v>
      </c>
      <c r="M95">
        <v>0</v>
      </c>
      <c r="N95">
        <v>0</v>
      </c>
      <c r="O95">
        <v>0</v>
      </c>
      <c r="P95">
        <v>1</v>
      </c>
      <c r="Q95">
        <v>1</v>
      </c>
      <c r="AG95" t="str">
        <f t="shared" si="30"/>
        <v/>
      </c>
    </row>
    <row r="96" spans="1:33" x14ac:dyDescent="0.25">
      <c r="A96">
        <v>7</v>
      </c>
      <c r="B96" t="s">
        <v>71</v>
      </c>
      <c r="C96" t="s">
        <v>22</v>
      </c>
      <c r="D96" s="1">
        <v>0.54166666666666663</v>
      </c>
      <c r="E96" t="s">
        <v>48</v>
      </c>
      <c r="F96" t="s">
        <v>33</v>
      </c>
      <c r="G96">
        <v>31</v>
      </c>
      <c r="H96">
        <v>38</v>
      </c>
      <c r="I96">
        <v>0.33612778799999998</v>
      </c>
      <c r="J96">
        <v>0.4</v>
      </c>
      <c r="K96">
        <v>0.37</v>
      </c>
      <c r="L96">
        <v>0.50800000000000001</v>
      </c>
      <c r="M96">
        <v>0</v>
      </c>
      <c r="N96">
        <v>1</v>
      </c>
      <c r="O96">
        <v>1</v>
      </c>
      <c r="P96">
        <v>1</v>
      </c>
      <c r="Q96">
        <v>0</v>
      </c>
      <c r="AG96" t="str">
        <f t="shared" si="30"/>
        <v/>
      </c>
    </row>
    <row r="97" spans="1:33" x14ac:dyDescent="0.25">
      <c r="A97">
        <v>7</v>
      </c>
      <c r="B97" t="s">
        <v>71</v>
      </c>
      <c r="C97" t="s">
        <v>22</v>
      </c>
      <c r="D97" s="1">
        <v>0.54166666666666663</v>
      </c>
      <c r="E97" t="s">
        <v>27</v>
      </c>
      <c r="F97" t="s">
        <v>24</v>
      </c>
      <c r="G97">
        <v>37</v>
      </c>
      <c r="H97">
        <v>5</v>
      </c>
      <c r="I97">
        <v>0.49700304899999997</v>
      </c>
      <c r="J97">
        <v>0.48</v>
      </c>
      <c r="K97">
        <v>0.56999999999999995</v>
      </c>
      <c r="L97">
        <v>0.76400000000000001</v>
      </c>
      <c r="M97">
        <v>1</v>
      </c>
      <c r="N97">
        <v>0</v>
      </c>
      <c r="O97">
        <v>0</v>
      </c>
      <c r="P97">
        <v>1</v>
      </c>
      <c r="Q97">
        <v>1</v>
      </c>
      <c r="AG97" t="str">
        <f t="shared" si="30"/>
        <v/>
      </c>
    </row>
    <row r="98" spans="1:33" x14ac:dyDescent="0.25">
      <c r="A98">
        <v>7</v>
      </c>
      <c r="B98" t="s">
        <v>71</v>
      </c>
      <c r="C98" t="s">
        <v>22</v>
      </c>
      <c r="D98" s="1">
        <v>0.54166666666666663</v>
      </c>
      <c r="E98" t="s">
        <v>38</v>
      </c>
      <c r="F98" t="s">
        <v>34</v>
      </c>
      <c r="G98">
        <v>7</v>
      </c>
      <c r="H98">
        <v>20</v>
      </c>
      <c r="I98">
        <v>0.61953937999999997</v>
      </c>
      <c r="J98">
        <v>0.72</v>
      </c>
      <c r="K98">
        <v>0.61</v>
      </c>
      <c r="L98">
        <v>0.60699999999999998</v>
      </c>
      <c r="M98">
        <v>0</v>
      </c>
      <c r="N98">
        <v>0</v>
      </c>
      <c r="O98">
        <v>0</v>
      </c>
      <c r="P98">
        <v>0</v>
      </c>
      <c r="Q98">
        <v>0</v>
      </c>
      <c r="AG98" t="str">
        <f t="shared" si="30"/>
        <v/>
      </c>
    </row>
    <row r="99" spans="1:33" x14ac:dyDescent="0.25">
      <c r="A99">
        <v>7</v>
      </c>
      <c r="B99" t="s">
        <v>71</v>
      </c>
      <c r="C99" t="s">
        <v>22</v>
      </c>
      <c r="D99" s="1">
        <v>0.54166666666666663</v>
      </c>
      <c r="E99" t="s">
        <v>40</v>
      </c>
      <c r="F99" t="s">
        <v>28</v>
      </c>
      <c r="G99">
        <v>45</v>
      </c>
      <c r="H99">
        <v>10</v>
      </c>
      <c r="I99">
        <v>0.667136073</v>
      </c>
      <c r="J99">
        <v>0.76</v>
      </c>
      <c r="K99">
        <v>0.63</v>
      </c>
      <c r="L99">
        <v>0.69899999999999995</v>
      </c>
      <c r="M99">
        <v>1</v>
      </c>
      <c r="N99">
        <v>1</v>
      </c>
      <c r="O99">
        <v>1</v>
      </c>
      <c r="P99">
        <v>1</v>
      </c>
      <c r="Q99">
        <v>1</v>
      </c>
      <c r="AG99" t="str">
        <f t="shared" si="30"/>
        <v/>
      </c>
    </row>
    <row r="100" spans="1:33" x14ac:dyDescent="0.25">
      <c r="A100">
        <v>7</v>
      </c>
      <c r="B100" t="s">
        <v>71</v>
      </c>
      <c r="C100" t="s">
        <v>22</v>
      </c>
      <c r="D100" s="1">
        <v>0.54166666666666663</v>
      </c>
      <c r="E100" t="s">
        <v>29</v>
      </c>
      <c r="F100" t="s">
        <v>53</v>
      </c>
      <c r="G100">
        <v>21</v>
      </c>
      <c r="H100">
        <v>32</v>
      </c>
      <c r="I100">
        <v>0.53918981600000004</v>
      </c>
      <c r="J100">
        <v>0.56000000000000005</v>
      </c>
      <c r="K100">
        <v>0.45</v>
      </c>
      <c r="L100">
        <v>0.50900000000000001</v>
      </c>
      <c r="M100">
        <v>0</v>
      </c>
      <c r="N100">
        <v>0</v>
      </c>
      <c r="O100">
        <v>0</v>
      </c>
      <c r="P100">
        <v>1</v>
      </c>
      <c r="Q100">
        <v>0</v>
      </c>
      <c r="AG100" t="str">
        <f t="shared" si="30"/>
        <v/>
      </c>
    </row>
    <row r="101" spans="1:33" x14ac:dyDescent="0.25">
      <c r="A101">
        <v>7</v>
      </c>
      <c r="B101" t="s">
        <v>71</v>
      </c>
      <c r="C101" t="s">
        <v>22</v>
      </c>
      <c r="D101" s="1">
        <v>0.54166666666666663</v>
      </c>
      <c r="E101" t="s">
        <v>54</v>
      </c>
      <c r="F101" t="s">
        <v>31</v>
      </c>
      <c r="G101">
        <v>17</v>
      </c>
      <c r="H101">
        <v>37</v>
      </c>
      <c r="I101">
        <v>0.33612778799999998</v>
      </c>
      <c r="J101">
        <v>0.44</v>
      </c>
      <c r="K101">
        <v>0.47</v>
      </c>
      <c r="L101">
        <v>0.441</v>
      </c>
      <c r="M101">
        <v>0</v>
      </c>
      <c r="N101">
        <v>1</v>
      </c>
      <c r="O101">
        <v>1</v>
      </c>
      <c r="P101">
        <v>1</v>
      </c>
      <c r="Q101">
        <v>1</v>
      </c>
      <c r="AG101" t="str">
        <f t="shared" si="30"/>
        <v/>
      </c>
    </row>
    <row r="102" spans="1:33" x14ac:dyDescent="0.25">
      <c r="A102">
        <v>7</v>
      </c>
      <c r="B102" t="s">
        <v>71</v>
      </c>
      <c r="C102" t="s">
        <v>22</v>
      </c>
      <c r="D102" s="1">
        <v>0.54166666666666663</v>
      </c>
      <c r="E102" t="s">
        <v>19</v>
      </c>
      <c r="F102" t="s">
        <v>43</v>
      </c>
      <c r="G102">
        <v>17</v>
      </c>
      <c r="H102">
        <v>21</v>
      </c>
      <c r="I102">
        <v>0.80961126100000003</v>
      </c>
      <c r="J102">
        <v>0.69</v>
      </c>
      <c r="K102">
        <v>0.67</v>
      </c>
      <c r="L102">
        <v>0.69799999999999995</v>
      </c>
      <c r="M102">
        <v>0</v>
      </c>
      <c r="N102">
        <v>0</v>
      </c>
      <c r="O102">
        <v>0</v>
      </c>
      <c r="P102">
        <v>0</v>
      </c>
      <c r="Q102">
        <v>0</v>
      </c>
      <c r="AG102" t="str">
        <f t="shared" si="30"/>
        <v/>
      </c>
    </row>
    <row r="103" spans="1:33" x14ac:dyDescent="0.25">
      <c r="A103">
        <v>7</v>
      </c>
      <c r="B103" t="s">
        <v>71</v>
      </c>
      <c r="C103" t="s">
        <v>22</v>
      </c>
      <c r="D103" s="1">
        <v>0.54166666666666663</v>
      </c>
      <c r="E103" t="s">
        <v>36</v>
      </c>
      <c r="F103" t="s">
        <v>25</v>
      </c>
      <c r="G103">
        <v>26</v>
      </c>
      <c r="H103">
        <v>23</v>
      </c>
      <c r="I103">
        <v>0.90284603799999996</v>
      </c>
      <c r="J103">
        <v>0.77</v>
      </c>
      <c r="K103">
        <v>0.67</v>
      </c>
      <c r="L103">
        <v>0.74099999999999999</v>
      </c>
      <c r="M103">
        <v>1</v>
      </c>
      <c r="N103">
        <v>1</v>
      </c>
      <c r="O103">
        <v>1</v>
      </c>
      <c r="P103">
        <v>1</v>
      </c>
      <c r="Q103">
        <v>1</v>
      </c>
      <c r="AG103" t="str">
        <f t="shared" si="30"/>
        <v/>
      </c>
    </row>
    <row r="104" spans="1:33" x14ac:dyDescent="0.25">
      <c r="A104">
        <v>7</v>
      </c>
      <c r="B104" t="s">
        <v>71</v>
      </c>
      <c r="C104" t="s">
        <v>22</v>
      </c>
      <c r="D104" s="1">
        <v>0.67013888888888884</v>
      </c>
      <c r="E104" t="s">
        <v>23</v>
      </c>
      <c r="F104" t="s">
        <v>35</v>
      </c>
      <c r="G104">
        <v>23</v>
      </c>
      <c r="H104">
        <v>24</v>
      </c>
      <c r="I104">
        <v>0.488773346</v>
      </c>
      <c r="J104">
        <v>0.56999999999999995</v>
      </c>
      <c r="K104">
        <v>0.6</v>
      </c>
      <c r="L104">
        <v>0.60399999999999998</v>
      </c>
      <c r="M104">
        <v>0</v>
      </c>
      <c r="N104">
        <v>1</v>
      </c>
      <c r="O104">
        <v>0</v>
      </c>
      <c r="P104">
        <v>0</v>
      </c>
      <c r="Q104">
        <v>0</v>
      </c>
      <c r="AG104" t="str">
        <f t="shared" si="30"/>
        <v/>
      </c>
    </row>
    <row r="105" spans="1:33" x14ac:dyDescent="0.25">
      <c r="A105">
        <v>7</v>
      </c>
      <c r="B105" t="s">
        <v>71</v>
      </c>
      <c r="C105" t="s">
        <v>22</v>
      </c>
      <c r="D105" s="1">
        <v>0.68402777777777779</v>
      </c>
      <c r="E105" t="s">
        <v>42</v>
      </c>
      <c r="F105" t="s">
        <v>44</v>
      </c>
      <c r="G105">
        <v>20</v>
      </c>
      <c r="H105">
        <v>17</v>
      </c>
      <c r="I105">
        <v>0.46712088600000001</v>
      </c>
      <c r="J105">
        <v>0.53</v>
      </c>
      <c r="K105">
        <v>0.53</v>
      </c>
      <c r="L105">
        <v>0.47799999999999998</v>
      </c>
      <c r="M105">
        <v>1</v>
      </c>
      <c r="N105">
        <v>0</v>
      </c>
      <c r="O105">
        <v>1</v>
      </c>
      <c r="P105">
        <v>1</v>
      </c>
      <c r="Q105">
        <v>0</v>
      </c>
      <c r="AG105" t="str">
        <f t="shared" si="30"/>
        <v/>
      </c>
    </row>
    <row r="106" spans="1:33" x14ac:dyDescent="0.25">
      <c r="A106">
        <v>7</v>
      </c>
      <c r="B106" t="s">
        <v>71</v>
      </c>
      <c r="C106" t="s">
        <v>22</v>
      </c>
      <c r="D106" s="1">
        <v>0.84722222222222221</v>
      </c>
      <c r="E106" t="s">
        <v>32</v>
      </c>
      <c r="F106" t="s">
        <v>52</v>
      </c>
      <c r="G106">
        <v>10</v>
      </c>
      <c r="H106">
        <v>39</v>
      </c>
      <c r="I106">
        <v>0.33612778799999998</v>
      </c>
      <c r="J106">
        <v>0.28999999999999998</v>
      </c>
      <c r="K106">
        <v>0.26</v>
      </c>
      <c r="L106">
        <v>0.26400000000000001</v>
      </c>
      <c r="M106">
        <v>0</v>
      </c>
      <c r="N106">
        <v>1</v>
      </c>
      <c r="O106">
        <v>1</v>
      </c>
      <c r="P106">
        <v>1</v>
      </c>
      <c r="Q106">
        <v>1</v>
      </c>
      <c r="AG106" t="str">
        <f t="shared" si="30"/>
        <v/>
      </c>
    </row>
    <row r="107" spans="1:33" x14ac:dyDescent="0.25">
      <c r="A107">
        <v>7</v>
      </c>
      <c r="B107" t="s">
        <v>71</v>
      </c>
      <c r="C107" t="s">
        <v>22</v>
      </c>
      <c r="D107" s="1">
        <v>0.39583333333333331</v>
      </c>
      <c r="E107" t="s">
        <v>39</v>
      </c>
      <c r="F107" t="s">
        <v>30</v>
      </c>
      <c r="G107">
        <v>20</v>
      </c>
      <c r="H107">
        <v>19</v>
      </c>
      <c r="I107">
        <v>0.69701564299999996</v>
      </c>
      <c r="J107">
        <v>0.62</v>
      </c>
      <c r="K107">
        <v>0.61</v>
      </c>
      <c r="L107">
        <v>0.71899999999999997</v>
      </c>
      <c r="M107">
        <v>1</v>
      </c>
      <c r="N107">
        <v>1</v>
      </c>
      <c r="O107">
        <v>1</v>
      </c>
      <c r="P107">
        <v>1</v>
      </c>
      <c r="Q107">
        <v>1</v>
      </c>
      <c r="AG107" t="str">
        <f t="shared" si="30"/>
        <v/>
      </c>
    </row>
    <row r="108" spans="1:33" x14ac:dyDescent="0.25">
      <c r="A108">
        <v>7</v>
      </c>
      <c r="B108" t="s">
        <v>72</v>
      </c>
      <c r="C108" t="s">
        <v>50</v>
      </c>
      <c r="D108" s="1">
        <v>0.84375</v>
      </c>
      <c r="E108" t="s">
        <v>20</v>
      </c>
      <c r="F108" t="s">
        <v>37</v>
      </c>
      <c r="G108">
        <v>23</v>
      </c>
      <c r="H108">
        <v>20</v>
      </c>
      <c r="I108">
        <v>0.83396959299999995</v>
      </c>
      <c r="J108">
        <v>0.8</v>
      </c>
      <c r="K108">
        <v>0.69</v>
      </c>
      <c r="L108">
        <v>0.69599999999999995</v>
      </c>
      <c r="M108">
        <v>1</v>
      </c>
      <c r="N108">
        <v>1</v>
      </c>
      <c r="O108">
        <v>1</v>
      </c>
      <c r="P108">
        <v>1</v>
      </c>
      <c r="Q108">
        <v>1</v>
      </c>
      <c r="AG108" t="str">
        <f t="shared" si="30"/>
        <v/>
      </c>
    </row>
    <row r="109" spans="1:33" x14ac:dyDescent="0.25">
      <c r="A109">
        <v>8</v>
      </c>
      <c r="B109" t="s">
        <v>73</v>
      </c>
      <c r="C109" t="s">
        <v>18</v>
      </c>
      <c r="D109" s="1">
        <v>0.84722222222222221</v>
      </c>
      <c r="E109" t="s">
        <v>34</v>
      </c>
      <c r="F109" t="s">
        <v>29</v>
      </c>
      <c r="G109">
        <v>42</v>
      </c>
      <c r="H109">
        <v>23</v>
      </c>
      <c r="I109">
        <v>0.496529371</v>
      </c>
      <c r="J109">
        <v>0.6</v>
      </c>
      <c r="K109">
        <v>0.75</v>
      </c>
      <c r="L109">
        <v>0.751</v>
      </c>
      <c r="M109">
        <v>1</v>
      </c>
      <c r="N109">
        <v>0</v>
      </c>
      <c r="O109">
        <v>1</v>
      </c>
      <c r="P109">
        <v>1</v>
      </c>
      <c r="Q109">
        <v>1</v>
      </c>
      <c r="AG109" t="str">
        <f t="shared" si="30"/>
        <v/>
      </c>
    </row>
    <row r="110" spans="1:33" x14ac:dyDescent="0.25">
      <c r="A110">
        <v>8</v>
      </c>
      <c r="B110" t="s">
        <v>74</v>
      </c>
      <c r="C110" t="s">
        <v>22</v>
      </c>
      <c r="D110" s="1">
        <v>0.54166666666666663</v>
      </c>
      <c r="E110" t="s">
        <v>43</v>
      </c>
      <c r="F110" t="s">
        <v>23</v>
      </c>
      <c r="G110">
        <v>36</v>
      </c>
      <c r="H110">
        <v>21</v>
      </c>
      <c r="I110">
        <v>0.565738976</v>
      </c>
      <c r="J110">
        <v>0.56999999999999995</v>
      </c>
      <c r="K110">
        <v>0.47</v>
      </c>
      <c r="L110">
        <v>0.47599999999999998</v>
      </c>
      <c r="M110">
        <v>1</v>
      </c>
      <c r="N110">
        <v>1</v>
      </c>
      <c r="O110">
        <v>1</v>
      </c>
      <c r="P110">
        <v>0</v>
      </c>
      <c r="Q110">
        <v>0</v>
      </c>
      <c r="AG110" t="str">
        <f t="shared" si="30"/>
        <v/>
      </c>
    </row>
    <row r="111" spans="1:33" x14ac:dyDescent="0.25">
      <c r="A111">
        <v>8</v>
      </c>
      <c r="B111" t="s">
        <v>74</v>
      </c>
      <c r="C111" t="s">
        <v>22</v>
      </c>
      <c r="D111" s="1">
        <v>0.54166666666666663</v>
      </c>
      <c r="E111" t="s">
        <v>48</v>
      </c>
      <c r="F111" t="s">
        <v>54</v>
      </c>
      <c r="G111">
        <v>24</v>
      </c>
      <c r="H111">
        <v>10</v>
      </c>
      <c r="I111">
        <v>0.52114427100000005</v>
      </c>
      <c r="J111">
        <v>0.65</v>
      </c>
      <c r="K111">
        <v>0.72</v>
      </c>
      <c r="L111">
        <v>0.76200000000000001</v>
      </c>
      <c r="M111">
        <v>1</v>
      </c>
      <c r="N111">
        <v>1</v>
      </c>
      <c r="O111">
        <v>1</v>
      </c>
      <c r="P111">
        <v>1</v>
      </c>
      <c r="Q111">
        <v>1</v>
      </c>
      <c r="AG111" t="str">
        <f t="shared" si="30"/>
        <v/>
      </c>
    </row>
    <row r="112" spans="1:33" x14ac:dyDescent="0.25">
      <c r="A112">
        <v>8</v>
      </c>
      <c r="B112" t="s">
        <v>74</v>
      </c>
      <c r="C112" t="s">
        <v>22</v>
      </c>
      <c r="D112" s="1">
        <v>0.54166666666666663</v>
      </c>
      <c r="E112" t="s">
        <v>28</v>
      </c>
      <c r="F112" t="s">
        <v>36</v>
      </c>
      <c r="G112">
        <v>37</v>
      </c>
      <c r="H112">
        <v>34</v>
      </c>
      <c r="I112">
        <v>0.46858921599999998</v>
      </c>
      <c r="J112">
        <v>0.62</v>
      </c>
      <c r="K112">
        <v>0.69</v>
      </c>
      <c r="L112">
        <v>0.65</v>
      </c>
      <c r="M112">
        <v>1</v>
      </c>
      <c r="N112">
        <v>0</v>
      </c>
      <c r="O112">
        <v>1</v>
      </c>
      <c r="P112">
        <v>1</v>
      </c>
      <c r="Q112">
        <v>1</v>
      </c>
      <c r="AG112" t="str">
        <f t="shared" si="30"/>
        <v/>
      </c>
    </row>
    <row r="113" spans="1:33" x14ac:dyDescent="0.25">
      <c r="A113">
        <v>8</v>
      </c>
      <c r="B113" t="s">
        <v>74</v>
      </c>
      <c r="C113" t="s">
        <v>22</v>
      </c>
      <c r="D113" s="1">
        <v>0.54166666666666663</v>
      </c>
      <c r="E113" t="s">
        <v>53</v>
      </c>
      <c r="F113" t="s">
        <v>46</v>
      </c>
      <c r="G113">
        <v>14</v>
      </c>
      <c r="H113">
        <v>28</v>
      </c>
      <c r="I113">
        <v>0.81026518300000006</v>
      </c>
      <c r="J113">
        <v>0.56999999999999995</v>
      </c>
      <c r="K113">
        <v>0.53</v>
      </c>
      <c r="L113">
        <v>0.42199999999999999</v>
      </c>
      <c r="M113">
        <v>0</v>
      </c>
      <c r="N113">
        <v>0</v>
      </c>
      <c r="O113">
        <v>0</v>
      </c>
      <c r="P113">
        <v>0</v>
      </c>
      <c r="Q113">
        <v>1</v>
      </c>
      <c r="AG113" t="str">
        <f t="shared" si="30"/>
        <v/>
      </c>
    </row>
    <row r="114" spans="1:33" x14ac:dyDescent="0.25">
      <c r="A114">
        <v>8</v>
      </c>
      <c r="B114" t="s">
        <v>74</v>
      </c>
      <c r="C114" t="s">
        <v>22</v>
      </c>
      <c r="D114" s="1">
        <v>0.54166666666666663</v>
      </c>
      <c r="E114" t="s">
        <v>40</v>
      </c>
      <c r="F114" t="s">
        <v>45</v>
      </c>
      <c r="G114">
        <v>30</v>
      </c>
      <c r="H114">
        <v>23</v>
      </c>
      <c r="I114">
        <v>0.77660983800000005</v>
      </c>
      <c r="J114">
        <v>0.82</v>
      </c>
      <c r="K114">
        <v>0.74</v>
      </c>
      <c r="L114">
        <v>0.78400000000000003</v>
      </c>
      <c r="M114">
        <v>1</v>
      </c>
      <c r="N114">
        <v>1</v>
      </c>
      <c r="O114">
        <v>1</v>
      </c>
      <c r="P114">
        <v>1</v>
      </c>
      <c r="Q114">
        <v>1</v>
      </c>
      <c r="AG114" t="str">
        <f t="shared" si="30"/>
        <v/>
      </c>
    </row>
    <row r="115" spans="1:33" x14ac:dyDescent="0.25">
      <c r="A115">
        <v>8</v>
      </c>
      <c r="B115" t="s">
        <v>74</v>
      </c>
      <c r="C115" t="s">
        <v>22</v>
      </c>
      <c r="D115" s="1">
        <v>0.54166666666666663</v>
      </c>
      <c r="E115" t="s">
        <v>37</v>
      </c>
      <c r="F115" t="s">
        <v>42</v>
      </c>
      <c r="G115">
        <v>13</v>
      </c>
      <c r="H115">
        <v>20</v>
      </c>
      <c r="I115">
        <v>0.36614534300000001</v>
      </c>
      <c r="J115">
        <v>0.39</v>
      </c>
      <c r="K115">
        <v>0.47</v>
      </c>
      <c r="L115">
        <v>0.57899999999999996</v>
      </c>
      <c r="M115">
        <v>0</v>
      </c>
      <c r="N115">
        <v>1</v>
      </c>
      <c r="O115">
        <v>1</v>
      </c>
      <c r="P115">
        <v>1</v>
      </c>
      <c r="Q115">
        <v>0</v>
      </c>
      <c r="AG115" t="str">
        <f t="shared" si="30"/>
        <v/>
      </c>
    </row>
    <row r="116" spans="1:33" x14ac:dyDescent="0.25">
      <c r="A116">
        <v>8</v>
      </c>
      <c r="B116" t="s">
        <v>74</v>
      </c>
      <c r="C116" t="s">
        <v>22</v>
      </c>
      <c r="D116" s="1">
        <v>0.54166666666666663</v>
      </c>
      <c r="E116" t="s">
        <v>26</v>
      </c>
      <c r="F116" t="s">
        <v>25</v>
      </c>
      <c r="G116">
        <v>33</v>
      </c>
      <c r="H116">
        <v>18</v>
      </c>
      <c r="I116">
        <v>0.79892575700000001</v>
      </c>
      <c r="J116">
        <v>0.88</v>
      </c>
      <c r="K116">
        <v>0.77</v>
      </c>
      <c r="L116">
        <v>0.88</v>
      </c>
      <c r="M116">
        <v>1</v>
      </c>
      <c r="N116">
        <v>1</v>
      </c>
      <c r="O116">
        <v>1</v>
      </c>
      <c r="P116">
        <v>1</v>
      </c>
      <c r="Q116">
        <v>1</v>
      </c>
      <c r="AG116" t="str">
        <f t="shared" si="30"/>
        <v/>
      </c>
    </row>
    <row r="117" spans="1:33" x14ac:dyDescent="0.25">
      <c r="A117">
        <v>8</v>
      </c>
      <c r="B117" t="s">
        <v>74</v>
      </c>
      <c r="C117" t="s">
        <v>22</v>
      </c>
      <c r="D117" s="1">
        <v>0.67013888888888884</v>
      </c>
      <c r="E117" t="s">
        <v>51</v>
      </c>
      <c r="F117" t="s">
        <v>27</v>
      </c>
      <c r="G117">
        <v>28</v>
      </c>
      <c r="H117">
        <v>42</v>
      </c>
      <c r="I117">
        <v>0.66775029900000005</v>
      </c>
      <c r="J117">
        <v>0.56000000000000005</v>
      </c>
      <c r="K117">
        <v>0.45</v>
      </c>
      <c r="L117">
        <v>0.50900000000000001</v>
      </c>
      <c r="M117">
        <v>0</v>
      </c>
      <c r="N117">
        <v>0</v>
      </c>
      <c r="O117">
        <v>0</v>
      </c>
      <c r="P117">
        <v>1</v>
      </c>
      <c r="Q117">
        <v>0</v>
      </c>
      <c r="AG117" t="str">
        <f t="shared" si="30"/>
        <v/>
      </c>
    </row>
    <row r="118" spans="1:33" x14ac:dyDescent="0.25">
      <c r="A118">
        <v>8</v>
      </c>
      <c r="B118" t="s">
        <v>74</v>
      </c>
      <c r="C118" t="s">
        <v>22</v>
      </c>
      <c r="D118" s="1">
        <v>0.68402777777777779</v>
      </c>
      <c r="E118" t="s">
        <v>41</v>
      </c>
      <c r="F118" t="s">
        <v>32</v>
      </c>
      <c r="G118">
        <v>18</v>
      </c>
      <c r="H118">
        <v>15</v>
      </c>
      <c r="I118">
        <v>0.30754241300000001</v>
      </c>
      <c r="J118">
        <v>0.57999999999999996</v>
      </c>
      <c r="K118">
        <v>0.67</v>
      </c>
      <c r="L118">
        <v>0.44400000000000001</v>
      </c>
      <c r="M118">
        <v>1</v>
      </c>
      <c r="N118">
        <v>0</v>
      </c>
      <c r="O118">
        <v>1</v>
      </c>
      <c r="P118">
        <v>1</v>
      </c>
      <c r="Q118">
        <v>0</v>
      </c>
      <c r="AG118" t="str">
        <f t="shared" si="30"/>
        <v/>
      </c>
    </row>
    <row r="119" spans="1:33" x14ac:dyDescent="0.25">
      <c r="A119">
        <v>8</v>
      </c>
      <c r="B119" t="s">
        <v>74</v>
      </c>
      <c r="C119" t="s">
        <v>22</v>
      </c>
      <c r="D119" s="1">
        <v>0.68402777777777779</v>
      </c>
      <c r="E119" t="s">
        <v>52</v>
      </c>
      <c r="F119" t="s">
        <v>47</v>
      </c>
      <c r="G119">
        <v>29</v>
      </c>
      <c r="H119">
        <v>27</v>
      </c>
      <c r="I119">
        <v>0.87089383600000003</v>
      </c>
      <c r="J119">
        <v>0.79</v>
      </c>
      <c r="K119">
        <v>0.75</v>
      </c>
      <c r="L119">
        <v>0.79800000000000004</v>
      </c>
      <c r="M119">
        <v>1</v>
      </c>
      <c r="N119">
        <v>1</v>
      </c>
      <c r="O119">
        <v>1</v>
      </c>
      <c r="P119">
        <v>1</v>
      </c>
      <c r="Q119">
        <v>1</v>
      </c>
      <c r="AG119" t="str">
        <f t="shared" si="30"/>
        <v/>
      </c>
    </row>
    <row r="120" spans="1:33" x14ac:dyDescent="0.25">
      <c r="A120">
        <v>8</v>
      </c>
      <c r="B120" t="s">
        <v>74</v>
      </c>
      <c r="C120" t="s">
        <v>22</v>
      </c>
      <c r="D120" s="1">
        <v>0.84722222222222221</v>
      </c>
      <c r="E120" t="s">
        <v>31</v>
      </c>
      <c r="F120" t="s">
        <v>35</v>
      </c>
      <c r="G120">
        <v>20</v>
      </c>
      <c r="H120">
        <v>30</v>
      </c>
      <c r="I120">
        <v>0.70728296000000002</v>
      </c>
      <c r="J120">
        <v>0.55000000000000004</v>
      </c>
      <c r="K120">
        <v>0.6</v>
      </c>
      <c r="L120">
        <v>0.56000000000000005</v>
      </c>
      <c r="M120">
        <v>0</v>
      </c>
      <c r="N120">
        <v>0</v>
      </c>
      <c r="O120">
        <v>0</v>
      </c>
      <c r="P120">
        <v>0</v>
      </c>
      <c r="Q120">
        <v>0</v>
      </c>
      <c r="AG120" t="str">
        <f t="shared" si="30"/>
        <v/>
      </c>
    </row>
    <row r="121" spans="1:33" x14ac:dyDescent="0.25">
      <c r="A121">
        <v>8</v>
      </c>
      <c r="B121" t="s">
        <v>74</v>
      </c>
      <c r="C121" t="s">
        <v>22</v>
      </c>
      <c r="D121" s="1">
        <v>0.39583333333333331</v>
      </c>
      <c r="E121" t="s">
        <v>38</v>
      </c>
      <c r="F121" t="s">
        <v>19</v>
      </c>
      <c r="G121">
        <v>18</v>
      </c>
      <c r="H121">
        <v>24</v>
      </c>
      <c r="I121">
        <v>0.33612778799999998</v>
      </c>
      <c r="J121">
        <v>0.33</v>
      </c>
      <c r="K121">
        <v>0.42</v>
      </c>
      <c r="L121">
        <v>0.371</v>
      </c>
      <c r="M121">
        <v>0</v>
      </c>
      <c r="N121">
        <v>1</v>
      </c>
      <c r="O121">
        <v>1</v>
      </c>
      <c r="P121">
        <v>1</v>
      </c>
      <c r="Q121">
        <v>1</v>
      </c>
      <c r="AG121" t="str">
        <f t="shared" si="30"/>
        <v/>
      </c>
    </row>
    <row r="122" spans="1:33" x14ac:dyDescent="0.25">
      <c r="A122">
        <v>8</v>
      </c>
      <c r="B122" t="s">
        <v>75</v>
      </c>
      <c r="C122" t="s">
        <v>50</v>
      </c>
      <c r="D122" s="1">
        <v>0.84375</v>
      </c>
      <c r="E122" t="s">
        <v>24</v>
      </c>
      <c r="F122" t="s">
        <v>33</v>
      </c>
      <c r="G122">
        <v>6</v>
      </c>
      <c r="H122">
        <v>25</v>
      </c>
      <c r="I122">
        <v>0.36008968899999999</v>
      </c>
      <c r="J122">
        <v>0.28999999999999998</v>
      </c>
      <c r="K122">
        <v>0.27</v>
      </c>
      <c r="L122">
        <v>0.16400000000000001</v>
      </c>
      <c r="M122">
        <v>0</v>
      </c>
      <c r="N122">
        <v>1</v>
      </c>
      <c r="O122">
        <v>1</v>
      </c>
      <c r="P122">
        <v>1</v>
      </c>
      <c r="Q122">
        <v>1</v>
      </c>
      <c r="AG122" t="str">
        <f t="shared" si="30"/>
        <v/>
      </c>
    </row>
    <row r="123" spans="1:33" x14ac:dyDescent="0.25">
      <c r="A123">
        <v>9</v>
      </c>
      <c r="B123" t="s">
        <v>76</v>
      </c>
      <c r="C123" t="s">
        <v>18</v>
      </c>
      <c r="D123" s="1">
        <v>0.84722222222222221</v>
      </c>
      <c r="E123" t="s">
        <v>32</v>
      </c>
      <c r="F123" t="s">
        <v>51</v>
      </c>
      <c r="G123">
        <v>34</v>
      </c>
      <c r="H123">
        <v>3</v>
      </c>
      <c r="I123">
        <v>0.45674946900000002</v>
      </c>
      <c r="J123">
        <v>0.62</v>
      </c>
      <c r="K123">
        <v>0.69</v>
      </c>
      <c r="L123">
        <v>0.628</v>
      </c>
      <c r="M123">
        <v>1</v>
      </c>
      <c r="N123">
        <v>0</v>
      </c>
      <c r="O123">
        <v>1</v>
      </c>
      <c r="P123">
        <v>1</v>
      </c>
      <c r="Q123">
        <v>1</v>
      </c>
      <c r="AG123" t="str">
        <f t="shared" si="30"/>
        <v/>
      </c>
    </row>
    <row r="124" spans="1:33" x14ac:dyDescent="0.25">
      <c r="A124">
        <v>9</v>
      </c>
      <c r="B124" t="s">
        <v>77</v>
      </c>
      <c r="C124" t="s">
        <v>22</v>
      </c>
      <c r="D124" s="1">
        <v>0.54166666666666663</v>
      </c>
      <c r="E124" t="s">
        <v>23</v>
      </c>
      <c r="F124" t="s">
        <v>26</v>
      </c>
      <c r="G124">
        <v>16</v>
      </c>
      <c r="H124">
        <v>23</v>
      </c>
      <c r="I124">
        <v>0.455849797</v>
      </c>
      <c r="J124">
        <v>0.54</v>
      </c>
      <c r="K124">
        <v>0.55000000000000004</v>
      </c>
      <c r="L124">
        <v>0.58299999999999996</v>
      </c>
      <c r="M124">
        <v>0</v>
      </c>
      <c r="N124">
        <v>1</v>
      </c>
      <c r="O124">
        <v>0</v>
      </c>
      <c r="P124">
        <v>0</v>
      </c>
      <c r="Q124">
        <v>0</v>
      </c>
      <c r="AG124" t="str">
        <f t="shared" si="30"/>
        <v/>
      </c>
    </row>
    <row r="125" spans="1:33" x14ac:dyDescent="0.25">
      <c r="A125">
        <v>9</v>
      </c>
      <c r="B125" t="s">
        <v>77</v>
      </c>
      <c r="C125" t="s">
        <v>22</v>
      </c>
      <c r="D125" s="1">
        <v>0.54166666666666663</v>
      </c>
      <c r="E125" t="s">
        <v>24</v>
      </c>
      <c r="F125" t="s">
        <v>48</v>
      </c>
      <c r="G125">
        <v>9</v>
      </c>
      <c r="H125">
        <v>41</v>
      </c>
      <c r="I125">
        <v>0.62865918899999995</v>
      </c>
      <c r="J125">
        <v>0.46</v>
      </c>
      <c r="K125">
        <v>0.42</v>
      </c>
      <c r="L125">
        <v>0.20200000000000001</v>
      </c>
      <c r="M125">
        <v>0</v>
      </c>
      <c r="N125">
        <v>0</v>
      </c>
      <c r="O125">
        <v>1</v>
      </c>
      <c r="P125">
        <v>1</v>
      </c>
      <c r="Q125">
        <v>1</v>
      </c>
      <c r="AG125" t="str">
        <f t="shared" si="30"/>
        <v/>
      </c>
    </row>
    <row r="126" spans="1:33" x14ac:dyDescent="0.25">
      <c r="A126">
        <v>9</v>
      </c>
      <c r="B126" t="s">
        <v>77</v>
      </c>
      <c r="C126" t="s">
        <v>22</v>
      </c>
      <c r="D126" s="1">
        <v>0.54166666666666663</v>
      </c>
      <c r="E126" t="s">
        <v>43</v>
      </c>
      <c r="F126" t="s">
        <v>36</v>
      </c>
      <c r="G126">
        <v>42</v>
      </c>
      <c r="H126">
        <v>28</v>
      </c>
      <c r="I126">
        <v>0.41997680100000001</v>
      </c>
      <c r="J126">
        <v>0.76</v>
      </c>
      <c r="K126">
        <v>0.67</v>
      </c>
      <c r="L126">
        <v>0.80300000000000005</v>
      </c>
      <c r="M126">
        <v>1</v>
      </c>
      <c r="N126">
        <v>0</v>
      </c>
      <c r="O126">
        <v>1</v>
      </c>
      <c r="P126">
        <v>1</v>
      </c>
      <c r="Q126">
        <v>1</v>
      </c>
      <c r="AG126" t="str">
        <f t="shared" si="30"/>
        <v/>
      </c>
    </row>
    <row r="127" spans="1:33" x14ac:dyDescent="0.25">
      <c r="A127">
        <v>9</v>
      </c>
      <c r="B127" t="s">
        <v>77</v>
      </c>
      <c r="C127" t="s">
        <v>22</v>
      </c>
      <c r="D127" s="1">
        <v>0.54166666666666663</v>
      </c>
      <c r="E127" t="s">
        <v>25</v>
      </c>
      <c r="F127" t="s">
        <v>40</v>
      </c>
      <c r="G127">
        <v>21</v>
      </c>
      <c r="H127">
        <v>37</v>
      </c>
      <c r="I127">
        <v>0.28289872399999999</v>
      </c>
      <c r="J127">
        <v>0.16</v>
      </c>
      <c r="K127">
        <v>0.22</v>
      </c>
      <c r="L127">
        <v>0.218</v>
      </c>
      <c r="M127">
        <v>0</v>
      </c>
      <c r="N127">
        <v>1</v>
      </c>
      <c r="O127">
        <v>1</v>
      </c>
      <c r="P127">
        <v>1</v>
      </c>
      <c r="Q127">
        <v>1</v>
      </c>
      <c r="AG127" t="str">
        <f t="shared" si="30"/>
        <v/>
      </c>
    </row>
    <row r="128" spans="1:33" x14ac:dyDescent="0.25">
      <c r="A128">
        <v>9</v>
      </c>
      <c r="B128" t="s">
        <v>77</v>
      </c>
      <c r="C128" t="s">
        <v>22</v>
      </c>
      <c r="D128" s="1">
        <v>0.54166666666666663</v>
      </c>
      <c r="E128" t="s">
        <v>29</v>
      </c>
      <c r="F128" t="s">
        <v>54</v>
      </c>
      <c r="G128">
        <v>13</v>
      </c>
      <c r="H128">
        <v>6</v>
      </c>
      <c r="I128">
        <v>0.35665228999999998</v>
      </c>
      <c r="J128">
        <v>0.62</v>
      </c>
      <c r="K128">
        <v>0.63</v>
      </c>
      <c r="L128">
        <v>0.61099999999999999</v>
      </c>
      <c r="M128">
        <v>1</v>
      </c>
      <c r="N128">
        <v>0</v>
      </c>
      <c r="O128">
        <v>1</v>
      </c>
      <c r="P128">
        <v>1</v>
      </c>
      <c r="Q128">
        <v>1</v>
      </c>
      <c r="AG128" t="str">
        <f t="shared" si="30"/>
        <v/>
      </c>
    </row>
    <row r="129" spans="1:33" x14ac:dyDescent="0.25">
      <c r="A129">
        <v>9</v>
      </c>
      <c r="B129" t="s">
        <v>77</v>
      </c>
      <c r="C129" t="s">
        <v>22</v>
      </c>
      <c r="D129" s="1">
        <v>0.54166666666666663</v>
      </c>
      <c r="E129" t="s">
        <v>31</v>
      </c>
      <c r="F129" t="s">
        <v>53</v>
      </c>
      <c r="G129">
        <v>24</v>
      </c>
      <c r="H129">
        <v>9</v>
      </c>
      <c r="I129">
        <v>0.68410378699999996</v>
      </c>
      <c r="J129">
        <v>0.68</v>
      </c>
      <c r="K129">
        <v>0.67</v>
      </c>
      <c r="L129">
        <v>0.73199999999999998</v>
      </c>
      <c r="M129">
        <v>1</v>
      </c>
      <c r="N129">
        <v>1</v>
      </c>
      <c r="O129">
        <v>1</v>
      </c>
      <c r="P129">
        <v>1</v>
      </c>
      <c r="Q129">
        <v>1</v>
      </c>
      <c r="AG129" t="str">
        <f t="shared" si="30"/>
        <v/>
      </c>
    </row>
    <row r="130" spans="1:33" x14ac:dyDescent="0.25">
      <c r="A130">
        <v>9</v>
      </c>
      <c r="B130" t="s">
        <v>77</v>
      </c>
      <c r="C130" t="s">
        <v>22</v>
      </c>
      <c r="D130" s="1">
        <v>0.54166666666666663</v>
      </c>
      <c r="E130" t="s">
        <v>42</v>
      </c>
      <c r="F130" t="s">
        <v>20</v>
      </c>
      <c r="G130">
        <v>14</v>
      </c>
      <c r="H130">
        <v>38</v>
      </c>
      <c r="I130">
        <v>0.51881629200000001</v>
      </c>
      <c r="J130">
        <v>0.55000000000000004</v>
      </c>
      <c r="K130">
        <v>0.6</v>
      </c>
      <c r="L130">
        <v>0.498</v>
      </c>
      <c r="M130">
        <v>0</v>
      </c>
      <c r="N130">
        <v>0</v>
      </c>
      <c r="O130">
        <v>0</v>
      </c>
      <c r="P130">
        <v>0</v>
      </c>
      <c r="Q130">
        <v>1</v>
      </c>
      <c r="AG130" t="str">
        <f t="shared" si="30"/>
        <v/>
      </c>
    </row>
    <row r="131" spans="1:33" x14ac:dyDescent="0.25">
      <c r="A131">
        <v>9</v>
      </c>
      <c r="B131" t="s">
        <v>77</v>
      </c>
      <c r="C131" t="s">
        <v>22</v>
      </c>
      <c r="D131" s="1">
        <v>0.67013888888888884</v>
      </c>
      <c r="E131" t="s">
        <v>45</v>
      </c>
      <c r="F131" t="s">
        <v>34</v>
      </c>
      <c r="G131">
        <v>17</v>
      </c>
      <c r="H131">
        <v>19</v>
      </c>
      <c r="I131">
        <v>0.44622159</v>
      </c>
      <c r="J131">
        <v>0.54</v>
      </c>
      <c r="K131">
        <v>0.55000000000000004</v>
      </c>
      <c r="L131">
        <v>0.50700000000000001</v>
      </c>
      <c r="M131">
        <v>0</v>
      </c>
      <c r="N131">
        <v>1</v>
      </c>
      <c r="O131">
        <v>0</v>
      </c>
      <c r="P131">
        <v>0</v>
      </c>
      <c r="Q131">
        <v>0</v>
      </c>
      <c r="AG131" t="str">
        <f t="shared" ref="AG131:AG194" si="31">IF(OR(OR(AND(I131&gt;0.5, M131=1, N131=1), AND(I131&lt;0.5, M131=0, N131=1), AND(I131&gt;0.5, M131=0, N131=0), AND(I131&lt;0.5, M131=1, N131=0)), OR(AND(J131&gt;0.5, M131=1, O131=1), AND(J131&lt;0.5, M131=0, O131=1), AND(J131&gt;0.5, M131=0, O131=0), AND(J131&lt;0.5, M131=1, O131=0)), OR(AND(K131&gt;0.5, M131=1, P131=1), AND(K131&lt;0.5, M131=0, P131=1), AND(K131&gt;0.5, M131=0, P131=0), AND(K131&lt;0.5, M131=1, P131=0)), OR(AND(L131&gt;0.5, M131=1, Q131=1), AND(L131&lt;0.5, M131=0, Q131=1), AND(L131&gt;0.5, M131=0, Q131=0), AND(L131&lt;0.5, M131=1, Q131=0))), "", "XXX")</f>
        <v/>
      </c>
    </row>
    <row r="132" spans="1:33" x14ac:dyDescent="0.25">
      <c r="A132">
        <v>9</v>
      </c>
      <c r="B132" t="s">
        <v>77</v>
      </c>
      <c r="C132" t="s">
        <v>22</v>
      </c>
      <c r="D132" s="1">
        <v>0.67013888888888884</v>
      </c>
      <c r="E132" t="s">
        <v>46</v>
      </c>
      <c r="F132" t="s">
        <v>39</v>
      </c>
      <c r="G132">
        <v>17</v>
      </c>
      <c r="H132">
        <v>25</v>
      </c>
      <c r="I132">
        <v>0.52634239199999999</v>
      </c>
      <c r="J132">
        <v>0.61</v>
      </c>
      <c r="K132">
        <v>0.61</v>
      </c>
      <c r="L132">
        <v>0.51900000000000002</v>
      </c>
      <c r="M132">
        <v>0</v>
      </c>
      <c r="N132">
        <v>0</v>
      </c>
      <c r="O132">
        <v>0</v>
      </c>
      <c r="P132">
        <v>0</v>
      </c>
      <c r="Q132">
        <v>0</v>
      </c>
      <c r="AG132" t="str">
        <f t="shared" si="31"/>
        <v/>
      </c>
    </row>
    <row r="133" spans="1:33" x14ac:dyDescent="0.25">
      <c r="A133">
        <v>9</v>
      </c>
      <c r="B133" t="s">
        <v>77</v>
      </c>
      <c r="C133" t="s">
        <v>22</v>
      </c>
      <c r="D133" s="1">
        <v>0.68402777777777779</v>
      </c>
      <c r="E133" t="s">
        <v>35</v>
      </c>
      <c r="F133" t="s">
        <v>52</v>
      </c>
      <c r="G133">
        <v>45</v>
      </c>
      <c r="H133">
        <v>35</v>
      </c>
      <c r="I133">
        <v>0.707261264</v>
      </c>
      <c r="J133">
        <v>0.59</v>
      </c>
      <c r="K133">
        <v>0.56999999999999995</v>
      </c>
      <c r="L133">
        <v>0.498</v>
      </c>
      <c r="M133">
        <v>1</v>
      </c>
      <c r="N133">
        <v>1</v>
      </c>
      <c r="O133">
        <v>1</v>
      </c>
      <c r="P133">
        <v>1</v>
      </c>
      <c r="Q133">
        <v>0</v>
      </c>
      <c r="AG133" t="str">
        <f t="shared" si="31"/>
        <v/>
      </c>
    </row>
    <row r="134" spans="1:33" x14ac:dyDescent="0.25">
      <c r="A134">
        <v>9</v>
      </c>
      <c r="B134" t="s">
        <v>77</v>
      </c>
      <c r="C134" t="s">
        <v>22</v>
      </c>
      <c r="D134" s="1">
        <v>0.84722222222222221</v>
      </c>
      <c r="E134" t="s">
        <v>33</v>
      </c>
      <c r="F134" t="s">
        <v>47</v>
      </c>
      <c r="G134">
        <v>31</v>
      </c>
      <c r="H134">
        <v>17</v>
      </c>
      <c r="I134">
        <v>0.70651555099999996</v>
      </c>
      <c r="J134">
        <v>0.81</v>
      </c>
      <c r="K134">
        <v>0.69</v>
      </c>
      <c r="L134">
        <v>0.68200000000000005</v>
      </c>
      <c r="M134">
        <v>1</v>
      </c>
      <c r="N134">
        <v>1</v>
      </c>
      <c r="O134">
        <v>1</v>
      </c>
      <c r="P134">
        <v>1</v>
      </c>
      <c r="Q134">
        <v>1</v>
      </c>
      <c r="AG134" t="str">
        <f t="shared" si="31"/>
        <v/>
      </c>
    </row>
    <row r="135" spans="1:33" x14ac:dyDescent="0.25">
      <c r="A135">
        <v>9</v>
      </c>
      <c r="B135" t="s">
        <v>78</v>
      </c>
      <c r="C135" t="s">
        <v>50</v>
      </c>
      <c r="D135" s="1">
        <v>0.84375</v>
      </c>
      <c r="E135" t="s">
        <v>44</v>
      </c>
      <c r="F135" t="s">
        <v>30</v>
      </c>
      <c r="G135">
        <v>14</v>
      </c>
      <c r="H135">
        <v>28</v>
      </c>
      <c r="I135">
        <v>0.72795105000000004</v>
      </c>
      <c r="J135">
        <v>0.66</v>
      </c>
      <c r="K135">
        <v>0.61</v>
      </c>
      <c r="L135">
        <v>0.751</v>
      </c>
      <c r="M135">
        <v>0</v>
      </c>
      <c r="N135">
        <v>0</v>
      </c>
      <c r="O135">
        <v>0</v>
      </c>
      <c r="P135">
        <v>0</v>
      </c>
      <c r="Q135">
        <v>0</v>
      </c>
      <c r="AG135" t="str">
        <f t="shared" si="31"/>
        <v/>
      </c>
    </row>
    <row r="136" spans="1:33" x14ac:dyDescent="0.25">
      <c r="A136">
        <v>10</v>
      </c>
      <c r="B136" t="s">
        <v>79</v>
      </c>
      <c r="C136" t="s">
        <v>18</v>
      </c>
      <c r="D136" s="1">
        <v>0.84722222222222221</v>
      </c>
      <c r="E136" t="s">
        <v>26</v>
      </c>
      <c r="F136" t="s">
        <v>43</v>
      </c>
      <c r="G136">
        <v>52</v>
      </c>
      <c r="H136">
        <v>21</v>
      </c>
      <c r="I136">
        <v>0.85566222700000005</v>
      </c>
      <c r="J136">
        <v>0.61</v>
      </c>
      <c r="K136">
        <v>0.56999999999999995</v>
      </c>
      <c r="L136">
        <v>0.66</v>
      </c>
      <c r="M136">
        <v>1</v>
      </c>
      <c r="N136">
        <v>1</v>
      </c>
      <c r="O136">
        <v>1</v>
      </c>
      <c r="P136">
        <v>1</v>
      </c>
      <c r="Q136">
        <v>1</v>
      </c>
      <c r="AG136" t="str">
        <f t="shared" si="31"/>
        <v/>
      </c>
    </row>
    <row r="137" spans="1:33" x14ac:dyDescent="0.25">
      <c r="A137">
        <v>10</v>
      </c>
      <c r="B137" t="s">
        <v>80</v>
      </c>
      <c r="C137" t="s">
        <v>22</v>
      </c>
      <c r="D137" s="1">
        <v>0.54166666666666663</v>
      </c>
      <c r="E137" t="s">
        <v>48</v>
      </c>
      <c r="F137" t="s">
        <v>53</v>
      </c>
      <c r="G137">
        <v>34</v>
      </c>
      <c r="H137">
        <v>22</v>
      </c>
      <c r="I137">
        <v>0.446986824</v>
      </c>
      <c r="J137">
        <v>0.65</v>
      </c>
      <c r="K137">
        <v>0.69</v>
      </c>
      <c r="L137">
        <v>0.75600000000000001</v>
      </c>
      <c r="M137">
        <v>1</v>
      </c>
      <c r="N137">
        <v>0</v>
      </c>
      <c r="O137">
        <v>1</v>
      </c>
      <c r="P137">
        <v>1</v>
      </c>
      <c r="Q137">
        <v>1</v>
      </c>
      <c r="AG137" t="str">
        <f t="shared" si="31"/>
        <v/>
      </c>
    </row>
    <row r="138" spans="1:33" x14ac:dyDescent="0.25">
      <c r="A138">
        <v>10</v>
      </c>
      <c r="B138" t="s">
        <v>80</v>
      </c>
      <c r="C138" t="s">
        <v>22</v>
      </c>
      <c r="D138" s="1">
        <v>0.54166666666666663</v>
      </c>
      <c r="E138" t="s">
        <v>28</v>
      </c>
      <c r="F138" t="s">
        <v>35</v>
      </c>
      <c r="G138">
        <v>14</v>
      </c>
      <c r="H138">
        <v>51</v>
      </c>
      <c r="I138">
        <v>0.455849856</v>
      </c>
      <c r="J138">
        <v>0.36</v>
      </c>
      <c r="K138">
        <v>0.34</v>
      </c>
      <c r="L138">
        <v>0.46800000000000003</v>
      </c>
      <c r="M138">
        <v>0</v>
      </c>
      <c r="N138">
        <v>1</v>
      </c>
      <c r="O138">
        <v>1</v>
      </c>
      <c r="P138">
        <v>1</v>
      </c>
      <c r="Q138">
        <v>1</v>
      </c>
      <c r="AG138" t="str">
        <f t="shared" si="31"/>
        <v/>
      </c>
    </row>
    <row r="139" spans="1:33" x14ac:dyDescent="0.25">
      <c r="A139">
        <v>10</v>
      </c>
      <c r="B139" t="s">
        <v>80</v>
      </c>
      <c r="C139" t="s">
        <v>22</v>
      </c>
      <c r="D139" s="1">
        <v>0.54166666666666663</v>
      </c>
      <c r="E139" t="s">
        <v>25</v>
      </c>
      <c r="F139" t="s">
        <v>20</v>
      </c>
      <c r="G139">
        <v>28</v>
      </c>
      <c r="H139">
        <v>16</v>
      </c>
      <c r="I139">
        <v>0.28289872399999999</v>
      </c>
      <c r="J139">
        <v>0.22</v>
      </c>
      <c r="K139">
        <v>0.37</v>
      </c>
      <c r="L139">
        <v>0.316</v>
      </c>
      <c r="M139">
        <v>1</v>
      </c>
      <c r="N139">
        <v>0</v>
      </c>
      <c r="O139">
        <v>0</v>
      </c>
      <c r="P139">
        <v>0</v>
      </c>
      <c r="Q139">
        <v>0</v>
      </c>
      <c r="AG139" t="str">
        <f t="shared" si="31"/>
        <v/>
      </c>
    </row>
    <row r="140" spans="1:33" x14ac:dyDescent="0.25">
      <c r="A140">
        <v>10</v>
      </c>
      <c r="B140" t="s">
        <v>80</v>
      </c>
      <c r="C140" t="s">
        <v>22</v>
      </c>
      <c r="D140" s="1">
        <v>0.54166666666666663</v>
      </c>
      <c r="E140" t="s">
        <v>47</v>
      </c>
      <c r="F140" t="s">
        <v>29</v>
      </c>
      <c r="G140">
        <v>31</v>
      </c>
      <c r="H140">
        <v>12</v>
      </c>
      <c r="I140">
        <v>0.66070193099999996</v>
      </c>
      <c r="J140">
        <v>0.61</v>
      </c>
      <c r="K140">
        <v>0.74</v>
      </c>
      <c r="L140">
        <v>0.82</v>
      </c>
      <c r="M140">
        <v>1</v>
      </c>
      <c r="N140">
        <v>1</v>
      </c>
      <c r="O140">
        <v>1</v>
      </c>
      <c r="P140">
        <v>1</v>
      </c>
      <c r="Q140">
        <v>1</v>
      </c>
      <c r="AG140" t="str">
        <f t="shared" si="31"/>
        <v/>
      </c>
    </row>
    <row r="141" spans="1:33" x14ac:dyDescent="0.25">
      <c r="A141">
        <v>10</v>
      </c>
      <c r="B141" t="s">
        <v>80</v>
      </c>
      <c r="C141" t="s">
        <v>22</v>
      </c>
      <c r="D141" s="1">
        <v>0.54166666666666663</v>
      </c>
      <c r="E141" t="s">
        <v>27</v>
      </c>
      <c r="F141" t="s">
        <v>38</v>
      </c>
      <c r="G141">
        <v>29</v>
      </c>
      <c r="H141">
        <v>26</v>
      </c>
      <c r="I141">
        <v>0.64584189700000005</v>
      </c>
      <c r="J141">
        <v>0.56000000000000005</v>
      </c>
      <c r="K141">
        <v>0.63</v>
      </c>
      <c r="L141">
        <v>0.67800000000000005</v>
      </c>
      <c r="M141">
        <v>1</v>
      </c>
      <c r="N141">
        <v>1</v>
      </c>
      <c r="O141">
        <v>1</v>
      </c>
      <c r="P141">
        <v>1</v>
      </c>
      <c r="Q141">
        <v>1</v>
      </c>
      <c r="AG141" t="str">
        <f t="shared" si="31"/>
        <v/>
      </c>
    </row>
    <row r="142" spans="1:33" x14ac:dyDescent="0.25">
      <c r="A142">
        <v>10</v>
      </c>
      <c r="B142" t="s">
        <v>80</v>
      </c>
      <c r="C142" t="s">
        <v>22</v>
      </c>
      <c r="D142" s="1">
        <v>0.54166666666666663</v>
      </c>
      <c r="E142" t="s">
        <v>40</v>
      </c>
      <c r="F142" t="s">
        <v>41</v>
      </c>
      <c r="G142">
        <v>26</v>
      </c>
      <c r="H142">
        <v>14</v>
      </c>
      <c r="I142">
        <v>0.83398485200000005</v>
      </c>
      <c r="J142">
        <v>0.88</v>
      </c>
      <c r="K142">
        <v>0.84</v>
      </c>
      <c r="L142">
        <v>0.93799999999999994</v>
      </c>
      <c r="M142">
        <v>1</v>
      </c>
      <c r="N142">
        <v>1</v>
      </c>
      <c r="O142">
        <v>1</v>
      </c>
      <c r="P142">
        <v>1</v>
      </c>
      <c r="Q142">
        <v>1</v>
      </c>
      <c r="AG142" t="str">
        <f t="shared" si="31"/>
        <v/>
      </c>
    </row>
    <row r="143" spans="1:33" x14ac:dyDescent="0.25">
      <c r="A143">
        <v>10</v>
      </c>
      <c r="B143" t="s">
        <v>80</v>
      </c>
      <c r="C143" t="s">
        <v>22</v>
      </c>
      <c r="D143" s="1">
        <v>0.54166666666666663</v>
      </c>
      <c r="E143" t="s">
        <v>54</v>
      </c>
      <c r="F143" t="s">
        <v>24</v>
      </c>
      <c r="G143">
        <v>10</v>
      </c>
      <c r="H143">
        <v>41</v>
      </c>
      <c r="I143">
        <v>0.361223876</v>
      </c>
      <c r="J143">
        <v>0.63</v>
      </c>
      <c r="K143">
        <v>0.77</v>
      </c>
      <c r="L143">
        <v>0.71799999999999997</v>
      </c>
      <c r="M143">
        <v>0</v>
      </c>
      <c r="N143">
        <v>1</v>
      </c>
      <c r="O143">
        <v>0</v>
      </c>
      <c r="P143">
        <v>0</v>
      </c>
      <c r="Q143">
        <v>0</v>
      </c>
      <c r="AG143" t="str">
        <f t="shared" si="31"/>
        <v/>
      </c>
    </row>
    <row r="144" spans="1:33" x14ac:dyDescent="0.25">
      <c r="A144">
        <v>10</v>
      </c>
      <c r="B144" t="s">
        <v>80</v>
      </c>
      <c r="C144" t="s">
        <v>22</v>
      </c>
      <c r="D144" s="1">
        <v>0.54166666666666663</v>
      </c>
      <c r="E144" t="s">
        <v>36</v>
      </c>
      <c r="F144" t="s">
        <v>42</v>
      </c>
      <c r="G144">
        <v>3</v>
      </c>
      <c r="H144">
        <v>16</v>
      </c>
      <c r="I144">
        <v>0.449848682</v>
      </c>
      <c r="J144">
        <v>0.54</v>
      </c>
      <c r="K144">
        <v>0.57999999999999996</v>
      </c>
      <c r="L144">
        <v>0.54300000000000004</v>
      </c>
      <c r="M144">
        <v>0</v>
      </c>
      <c r="N144">
        <v>1</v>
      </c>
      <c r="O144">
        <v>0</v>
      </c>
      <c r="P144">
        <v>0</v>
      </c>
      <c r="Q144">
        <v>0</v>
      </c>
      <c r="AG144" t="str">
        <f t="shared" si="31"/>
        <v/>
      </c>
    </row>
    <row r="145" spans="1:33" x14ac:dyDescent="0.25">
      <c r="A145">
        <v>10</v>
      </c>
      <c r="B145" t="s">
        <v>80</v>
      </c>
      <c r="C145" t="s">
        <v>22</v>
      </c>
      <c r="D145" s="1">
        <v>0.54166666666666663</v>
      </c>
      <c r="E145" t="s">
        <v>30</v>
      </c>
      <c r="F145" t="s">
        <v>33</v>
      </c>
      <c r="G145">
        <v>34</v>
      </c>
      <c r="H145">
        <v>10</v>
      </c>
      <c r="I145">
        <v>0.455849856</v>
      </c>
      <c r="J145">
        <v>0.37</v>
      </c>
      <c r="K145">
        <v>0.28000000000000003</v>
      </c>
      <c r="L145">
        <v>0.373</v>
      </c>
      <c r="M145">
        <v>1</v>
      </c>
      <c r="N145">
        <v>0</v>
      </c>
      <c r="O145">
        <v>0</v>
      </c>
      <c r="P145">
        <v>0</v>
      </c>
      <c r="Q145">
        <v>0</v>
      </c>
      <c r="AG145" t="str">
        <f t="shared" si="31"/>
        <v/>
      </c>
    </row>
    <row r="146" spans="1:33" x14ac:dyDescent="0.25">
      <c r="A146">
        <v>10</v>
      </c>
      <c r="B146" t="s">
        <v>80</v>
      </c>
      <c r="C146" t="s">
        <v>22</v>
      </c>
      <c r="D146" s="1">
        <v>0.67013888888888884</v>
      </c>
      <c r="E146" t="s">
        <v>51</v>
      </c>
      <c r="F146" t="s">
        <v>39</v>
      </c>
      <c r="G146">
        <v>6</v>
      </c>
      <c r="H146">
        <v>20</v>
      </c>
      <c r="I146">
        <v>0.28289872399999999</v>
      </c>
      <c r="J146">
        <v>0.24</v>
      </c>
      <c r="K146">
        <v>0.25</v>
      </c>
      <c r="L146">
        <v>0.24399999999999999</v>
      </c>
      <c r="M146">
        <v>0</v>
      </c>
      <c r="N146">
        <v>1</v>
      </c>
      <c r="O146">
        <v>1</v>
      </c>
      <c r="P146">
        <v>1</v>
      </c>
      <c r="Q146">
        <v>1</v>
      </c>
      <c r="AG146" t="str">
        <f t="shared" si="31"/>
        <v/>
      </c>
    </row>
    <row r="147" spans="1:33" x14ac:dyDescent="0.25">
      <c r="A147">
        <v>10</v>
      </c>
      <c r="B147" t="s">
        <v>80</v>
      </c>
      <c r="C147" t="s">
        <v>22</v>
      </c>
      <c r="D147" s="1">
        <v>0.68402777777777779</v>
      </c>
      <c r="E147" t="s">
        <v>52</v>
      </c>
      <c r="F147" t="s">
        <v>46</v>
      </c>
      <c r="G147">
        <v>36</v>
      </c>
      <c r="H147">
        <v>31</v>
      </c>
      <c r="I147">
        <v>0.65462207800000005</v>
      </c>
      <c r="J147">
        <v>0.69</v>
      </c>
      <c r="K147">
        <v>0.69</v>
      </c>
      <c r="L147">
        <v>0.76900000000000002</v>
      </c>
      <c r="M147">
        <v>1</v>
      </c>
      <c r="N147">
        <v>1</v>
      </c>
      <c r="O147">
        <v>1</v>
      </c>
      <c r="P147">
        <v>1</v>
      </c>
      <c r="Q147">
        <v>1</v>
      </c>
      <c r="AG147" t="str">
        <f t="shared" si="31"/>
        <v/>
      </c>
    </row>
    <row r="148" spans="1:33" x14ac:dyDescent="0.25">
      <c r="A148">
        <v>10</v>
      </c>
      <c r="B148" t="s">
        <v>80</v>
      </c>
      <c r="C148" t="s">
        <v>22</v>
      </c>
      <c r="D148" s="1">
        <v>0.84722222222222221</v>
      </c>
      <c r="E148" t="s">
        <v>19</v>
      </c>
      <c r="F148" t="s">
        <v>44</v>
      </c>
      <c r="G148">
        <v>20</v>
      </c>
      <c r="H148">
        <v>27</v>
      </c>
      <c r="I148">
        <v>0.77660983800000005</v>
      </c>
      <c r="J148">
        <v>0.74</v>
      </c>
      <c r="K148">
        <v>0.67</v>
      </c>
      <c r="L148">
        <v>0.73599999999999999</v>
      </c>
      <c r="M148">
        <v>0</v>
      </c>
      <c r="N148">
        <v>0</v>
      </c>
      <c r="O148">
        <v>0</v>
      </c>
      <c r="P148">
        <v>0</v>
      </c>
      <c r="Q148">
        <v>0</v>
      </c>
      <c r="AG148" t="str">
        <f t="shared" si="31"/>
        <v/>
      </c>
    </row>
    <row r="149" spans="1:33" x14ac:dyDescent="0.25">
      <c r="A149">
        <v>10</v>
      </c>
      <c r="B149" t="s">
        <v>81</v>
      </c>
      <c r="C149" t="s">
        <v>50</v>
      </c>
      <c r="D149" s="1">
        <v>0.84375</v>
      </c>
      <c r="E149" t="s">
        <v>32</v>
      </c>
      <c r="F149" t="s">
        <v>37</v>
      </c>
      <c r="G149">
        <v>23</v>
      </c>
      <c r="H149">
        <v>27</v>
      </c>
      <c r="I149">
        <v>0.397668362</v>
      </c>
      <c r="J149">
        <v>0.67</v>
      </c>
      <c r="K149">
        <v>0.63</v>
      </c>
      <c r="L149">
        <v>0.55900000000000005</v>
      </c>
      <c r="M149">
        <v>0</v>
      </c>
      <c r="N149">
        <v>1</v>
      </c>
      <c r="O149">
        <v>0</v>
      </c>
      <c r="P149">
        <v>0</v>
      </c>
      <c r="Q149">
        <v>0</v>
      </c>
      <c r="AG149" t="str">
        <f t="shared" si="31"/>
        <v/>
      </c>
    </row>
    <row r="150" spans="1:33" x14ac:dyDescent="0.25">
      <c r="A150">
        <v>11</v>
      </c>
      <c r="B150" t="s">
        <v>82</v>
      </c>
      <c r="C150" t="s">
        <v>18</v>
      </c>
      <c r="D150" s="1">
        <v>0.84722222222222221</v>
      </c>
      <c r="E150" t="s">
        <v>46</v>
      </c>
      <c r="F150" t="s">
        <v>47</v>
      </c>
      <c r="G150">
        <v>27</v>
      </c>
      <c r="H150">
        <v>24</v>
      </c>
      <c r="I150">
        <v>0.52634239199999999</v>
      </c>
      <c r="J150">
        <v>0.67</v>
      </c>
      <c r="K150">
        <v>0.61</v>
      </c>
      <c r="L150">
        <v>0.60499999999999998</v>
      </c>
      <c r="M150">
        <v>1</v>
      </c>
      <c r="N150">
        <v>1</v>
      </c>
      <c r="O150">
        <v>1</v>
      </c>
      <c r="P150">
        <v>1</v>
      </c>
      <c r="Q150">
        <v>1</v>
      </c>
      <c r="AG150" t="str">
        <f t="shared" si="31"/>
        <v/>
      </c>
    </row>
    <row r="151" spans="1:33" x14ac:dyDescent="0.25">
      <c r="A151">
        <v>11</v>
      </c>
      <c r="B151" t="s">
        <v>83</v>
      </c>
      <c r="C151" t="s">
        <v>22</v>
      </c>
      <c r="D151" s="1">
        <v>0.54166666666666663</v>
      </c>
      <c r="E151" t="s">
        <v>20</v>
      </c>
      <c r="F151" t="s">
        <v>44</v>
      </c>
      <c r="G151">
        <v>19</v>
      </c>
      <c r="H151">
        <v>22</v>
      </c>
      <c r="I151">
        <v>0.81494146599999995</v>
      </c>
      <c r="J151">
        <v>0.62</v>
      </c>
      <c r="K151">
        <v>0.64</v>
      </c>
      <c r="L151">
        <v>0.59399999999999997</v>
      </c>
      <c r="M151">
        <v>0</v>
      </c>
      <c r="N151">
        <v>0</v>
      </c>
      <c r="O151">
        <v>0</v>
      </c>
      <c r="P151">
        <v>0</v>
      </c>
      <c r="Q151">
        <v>0</v>
      </c>
      <c r="AG151" t="str">
        <f t="shared" si="31"/>
        <v/>
      </c>
    </row>
    <row r="152" spans="1:33" x14ac:dyDescent="0.25">
      <c r="A152">
        <v>11</v>
      </c>
      <c r="B152" t="s">
        <v>83</v>
      </c>
      <c r="C152" t="s">
        <v>22</v>
      </c>
      <c r="D152" s="1">
        <v>0.54166666666666663</v>
      </c>
      <c r="E152" t="s">
        <v>23</v>
      </c>
      <c r="F152" t="s">
        <v>28</v>
      </c>
      <c r="G152">
        <v>24</v>
      </c>
      <c r="H152">
        <v>21</v>
      </c>
      <c r="I152">
        <v>0.53779703400000001</v>
      </c>
      <c r="J152">
        <v>0.67</v>
      </c>
      <c r="K152">
        <v>0.6</v>
      </c>
      <c r="L152">
        <v>0.80200000000000005</v>
      </c>
      <c r="M152">
        <v>1</v>
      </c>
      <c r="N152">
        <v>1</v>
      </c>
      <c r="O152">
        <v>1</v>
      </c>
      <c r="P152">
        <v>1</v>
      </c>
      <c r="Q152">
        <v>1</v>
      </c>
      <c r="AG152" t="str">
        <f t="shared" si="31"/>
        <v/>
      </c>
    </row>
    <row r="153" spans="1:33" x14ac:dyDescent="0.25">
      <c r="A153">
        <v>11</v>
      </c>
      <c r="B153" t="s">
        <v>83</v>
      </c>
      <c r="C153" t="s">
        <v>22</v>
      </c>
      <c r="D153" s="1">
        <v>0.54166666666666663</v>
      </c>
      <c r="E153" t="s">
        <v>48</v>
      </c>
      <c r="F153" t="s">
        <v>31</v>
      </c>
      <c r="G153">
        <v>25</v>
      </c>
      <c r="H153">
        <v>20</v>
      </c>
      <c r="I153">
        <v>0.33612778799999998</v>
      </c>
      <c r="J153">
        <v>0.54</v>
      </c>
      <c r="K153">
        <v>0.63</v>
      </c>
      <c r="L153">
        <v>0.57499999999999996</v>
      </c>
      <c r="M153">
        <v>1</v>
      </c>
      <c r="N153">
        <v>0</v>
      </c>
      <c r="O153">
        <v>1</v>
      </c>
      <c r="P153">
        <v>1</v>
      </c>
      <c r="Q153">
        <v>1</v>
      </c>
      <c r="AG153" t="str">
        <f t="shared" si="31"/>
        <v/>
      </c>
    </row>
    <row r="154" spans="1:33" x14ac:dyDescent="0.25">
      <c r="A154">
        <v>11</v>
      </c>
      <c r="B154" t="s">
        <v>83</v>
      </c>
      <c r="C154" t="s">
        <v>22</v>
      </c>
      <c r="D154" s="1">
        <v>0.54166666666666663</v>
      </c>
      <c r="E154" t="s">
        <v>53</v>
      </c>
      <c r="F154" t="s">
        <v>43</v>
      </c>
      <c r="G154">
        <v>20</v>
      </c>
      <c r="H154">
        <v>19</v>
      </c>
      <c r="I154">
        <v>0.33612778799999998</v>
      </c>
      <c r="J154">
        <v>0.43</v>
      </c>
      <c r="K154">
        <v>0.4</v>
      </c>
      <c r="L154">
        <v>0.40600000000000003</v>
      </c>
      <c r="M154">
        <v>1</v>
      </c>
      <c r="N154">
        <v>0</v>
      </c>
      <c r="O154">
        <v>0</v>
      </c>
      <c r="P154">
        <v>0</v>
      </c>
      <c r="Q154">
        <v>0</v>
      </c>
      <c r="AG154" t="str">
        <f t="shared" si="31"/>
        <v/>
      </c>
    </row>
    <row r="155" spans="1:33" x14ac:dyDescent="0.25">
      <c r="A155">
        <v>11</v>
      </c>
      <c r="B155" t="s">
        <v>83</v>
      </c>
      <c r="C155" t="s">
        <v>22</v>
      </c>
      <c r="D155" s="1">
        <v>0.54166666666666663</v>
      </c>
      <c r="E155" t="s">
        <v>27</v>
      </c>
      <c r="F155" t="s">
        <v>30</v>
      </c>
      <c r="G155">
        <v>38</v>
      </c>
      <c r="H155">
        <v>10</v>
      </c>
      <c r="I155">
        <v>0.284676492</v>
      </c>
      <c r="J155">
        <v>0.45</v>
      </c>
      <c r="K155">
        <v>0.45</v>
      </c>
      <c r="L155">
        <v>0.624</v>
      </c>
      <c r="M155">
        <v>1</v>
      </c>
      <c r="N155">
        <v>0</v>
      </c>
      <c r="O155">
        <v>0</v>
      </c>
      <c r="P155">
        <v>0</v>
      </c>
      <c r="Q155">
        <v>1</v>
      </c>
      <c r="AG155" t="str">
        <f t="shared" si="31"/>
        <v/>
      </c>
    </row>
    <row r="156" spans="1:33" x14ac:dyDescent="0.25">
      <c r="A156">
        <v>11</v>
      </c>
      <c r="B156" t="s">
        <v>83</v>
      </c>
      <c r="C156" t="s">
        <v>22</v>
      </c>
      <c r="D156" s="1">
        <v>0.54166666666666663</v>
      </c>
      <c r="E156" t="s">
        <v>35</v>
      </c>
      <c r="F156" t="s">
        <v>19</v>
      </c>
      <c r="G156">
        <v>48</v>
      </c>
      <c r="H156">
        <v>7</v>
      </c>
      <c r="I156">
        <v>0.65744370200000002</v>
      </c>
      <c r="J156">
        <v>0.74</v>
      </c>
      <c r="K156">
        <v>0.79</v>
      </c>
      <c r="L156">
        <v>0.74099999999999999</v>
      </c>
      <c r="M156">
        <v>1</v>
      </c>
      <c r="N156">
        <v>1</v>
      </c>
      <c r="O156">
        <v>1</v>
      </c>
      <c r="P156">
        <v>1</v>
      </c>
      <c r="Q156">
        <v>1</v>
      </c>
      <c r="AG156" t="str">
        <f t="shared" si="31"/>
        <v/>
      </c>
    </row>
    <row r="157" spans="1:33" x14ac:dyDescent="0.25">
      <c r="A157">
        <v>11</v>
      </c>
      <c r="B157" t="s">
        <v>83</v>
      </c>
      <c r="C157" t="s">
        <v>22</v>
      </c>
      <c r="D157" s="1">
        <v>0.54166666666666663</v>
      </c>
      <c r="E157" t="s">
        <v>37</v>
      </c>
      <c r="F157" t="s">
        <v>36</v>
      </c>
      <c r="G157">
        <v>38</v>
      </c>
      <c r="H157">
        <v>35</v>
      </c>
      <c r="I157">
        <v>0.44651293800000003</v>
      </c>
      <c r="J157">
        <v>0.52</v>
      </c>
      <c r="K157">
        <v>0.63</v>
      </c>
      <c r="L157">
        <v>0.70499999999999996</v>
      </c>
      <c r="M157">
        <v>1</v>
      </c>
      <c r="N157">
        <v>0</v>
      </c>
      <c r="O157">
        <v>1</v>
      </c>
      <c r="P157">
        <v>1</v>
      </c>
      <c r="Q157">
        <v>1</v>
      </c>
      <c r="AG157" t="str">
        <f t="shared" si="31"/>
        <v/>
      </c>
    </row>
    <row r="158" spans="1:33" x14ac:dyDescent="0.25">
      <c r="A158">
        <v>11</v>
      </c>
      <c r="B158" t="s">
        <v>83</v>
      </c>
      <c r="C158" t="s">
        <v>22</v>
      </c>
      <c r="D158" s="1">
        <v>0.54166666666666663</v>
      </c>
      <c r="E158" t="s">
        <v>42</v>
      </c>
      <c r="F158" t="s">
        <v>34</v>
      </c>
      <c r="G158">
        <v>21</v>
      </c>
      <c r="H158">
        <v>23</v>
      </c>
      <c r="I158">
        <v>0.82583105599999995</v>
      </c>
      <c r="J158">
        <v>0.62</v>
      </c>
      <c r="K158">
        <v>0.42</v>
      </c>
      <c r="L158">
        <v>0.44700000000000001</v>
      </c>
      <c r="M158">
        <v>0</v>
      </c>
      <c r="N158">
        <v>0</v>
      </c>
      <c r="O158">
        <v>0</v>
      </c>
      <c r="P158">
        <v>1</v>
      </c>
      <c r="Q158">
        <v>1</v>
      </c>
      <c r="AG158" t="str">
        <f t="shared" si="31"/>
        <v/>
      </c>
    </row>
    <row r="159" spans="1:33" x14ac:dyDescent="0.25">
      <c r="A159">
        <v>11</v>
      </c>
      <c r="B159" t="s">
        <v>83</v>
      </c>
      <c r="C159" t="s">
        <v>22</v>
      </c>
      <c r="D159" s="1">
        <v>0.67013888888888884</v>
      </c>
      <c r="E159" t="s">
        <v>41</v>
      </c>
      <c r="F159" t="s">
        <v>51</v>
      </c>
      <c r="G159">
        <v>21</v>
      </c>
      <c r="H159">
        <v>23</v>
      </c>
      <c r="I159">
        <v>0.38001882999999997</v>
      </c>
      <c r="J159">
        <v>0.68</v>
      </c>
      <c r="K159">
        <v>0.66</v>
      </c>
      <c r="L159">
        <v>0.54800000000000004</v>
      </c>
      <c r="M159">
        <v>0</v>
      </c>
      <c r="N159">
        <v>1</v>
      </c>
      <c r="O159">
        <v>0</v>
      </c>
      <c r="P159">
        <v>0</v>
      </c>
      <c r="Q159">
        <v>0</v>
      </c>
      <c r="AG159" t="str">
        <f t="shared" si="31"/>
        <v/>
      </c>
    </row>
    <row r="160" spans="1:33" x14ac:dyDescent="0.25">
      <c r="A160">
        <v>11</v>
      </c>
      <c r="B160" t="s">
        <v>83</v>
      </c>
      <c r="C160" t="s">
        <v>22</v>
      </c>
      <c r="D160" s="1">
        <v>0.67013888888888884</v>
      </c>
      <c r="E160" t="s">
        <v>39</v>
      </c>
      <c r="F160" t="s">
        <v>45</v>
      </c>
      <c r="G160">
        <v>22</v>
      </c>
      <c r="H160">
        <v>23</v>
      </c>
      <c r="I160">
        <v>0.71019226300000005</v>
      </c>
      <c r="J160">
        <v>0.8</v>
      </c>
      <c r="K160">
        <v>0.72</v>
      </c>
      <c r="L160">
        <v>0.76300000000000001</v>
      </c>
      <c r="M160">
        <v>0</v>
      </c>
      <c r="N160">
        <v>0</v>
      </c>
      <c r="O160">
        <v>0</v>
      </c>
      <c r="P160">
        <v>0</v>
      </c>
      <c r="Q160">
        <v>0</v>
      </c>
      <c r="AG160" t="str">
        <f t="shared" si="31"/>
        <v/>
      </c>
    </row>
    <row r="161" spans="1:33" x14ac:dyDescent="0.25">
      <c r="A161">
        <v>11</v>
      </c>
      <c r="B161" t="s">
        <v>83</v>
      </c>
      <c r="C161" t="s">
        <v>22</v>
      </c>
      <c r="D161" s="1">
        <v>0.84722222222222221</v>
      </c>
      <c r="E161" t="s">
        <v>38</v>
      </c>
      <c r="F161" t="s">
        <v>26</v>
      </c>
      <c r="G161">
        <v>16</v>
      </c>
      <c r="H161">
        <v>20</v>
      </c>
      <c r="I161">
        <v>0.33612778799999998</v>
      </c>
      <c r="J161">
        <v>0.32</v>
      </c>
      <c r="K161">
        <v>0.23</v>
      </c>
      <c r="L161">
        <v>0.35499999999999998</v>
      </c>
      <c r="M161">
        <v>0</v>
      </c>
      <c r="N161">
        <v>1</v>
      </c>
      <c r="O161">
        <v>1</v>
      </c>
      <c r="P161">
        <v>1</v>
      </c>
      <c r="Q161">
        <v>1</v>
      </c>
      <c r="AG161" t="str">
        <f t="shared" si="31"/>
        <v/>
      </c>
    </row>
    <row r="162" spans="1:33" x14ac:dyDescent="0.25">
      <c r="A162">
        <v>11</v>
      </c>
      <c r="B162" t="s">
        <v>84</v>
      </c>
      <c r="C162" t="s">
        <v>50</v>
      </c>
      <c r="D162" s="1">
        <v>0.84375</v>
      </c>
      <c r="E162" t="s">
        <v>52</v>
      </c>
      <c r="F162" t="s">
        <v>40</v>
      </c>
      <c r="G162">
        <v>54</v>
      </c>
      <c r="H162">
        <v>51</v>
      </c>
      <c r="I162">
        <v>0.76934087299999998</v>
      </c>
      <c r="J162">
        <v>0.54</v>
      </c>
      <c r="K162">
        <v>0.53</v>
      </c>
      <c r="L162">
        <v>0.63500000000000001</v>
      </c>
      <c r="M162">
        <v>1</v>
      </c>
      <c r="N162">
        <v>1</v>
      </c>
      <c r="O162">
        <v>1</v>
      </c>
      <c r="P162">
        <v>1</v>
      </c>
      <c r="Q162">
        <v>1</v>
      </c>
      <c r="AG162" t="str">
        <f t="shared" si="31"/>
        <v/>
      </c>
    </row>
    <row r="163" spans="1:33" x14ac:dyDescent="0.25">
      <c r="A163">
        <v>12</v>
      </c>
      <c r="B163" t="s">
        <v>85</v>
      </c>
      <c r="C163" t="s">
        <v>18</v>
      </c>
      <c r="D163" s="1">
        <v>0.52083333333333337</v>
      </c>
      <c r="E163" t="s">
        <v>53</v>
      </c>
      <c r="F163" t="s">
        <v>48</v>
      </c>
      <c r="G163">
        <v>16</v>
      </c>
      <c r="H163">
        <v>23</v>
      </c>
      <c r="I163">
        <v>0.42856824399999999</v>
      </c>
      <c r="J163">
        <v>0.47</v>
      </c>
      <c r="K163">
        <v>0.33</v>
      </c>
      <c r="L163">
        <v>0.36199999999999999</v>
      </c>
      <c r="M163">
        <v>0</v>
      </c>
      <c r="N163">
        <v>1</v>
      </c>
      <c r="O163">
        <v>1</v>
      </c>
      <c r="P163">
        <v>1</v>
      </c>
      <c r="Q163">
        <v>1</v>
      </c>
      <c r="AG163" t="str">
        <f t="shared" si="31"/>
        <v/>
      </c>
    </row>
    <row r="164" spans="1:33" x14ac:dyDescent="0.25">
      <c r="A164">
        <v>12</v>
      </c>
      <c r="B164" t="s">
        <v>85</v>
      </c>
      <c r="C164" t="s">
        <v>18</v>
      </c>
      <c r="D164" s="1">
        <v>0.6875</v>
      </c>
      <c r="E164" t="s">
        <v>44</v>
      </c>
      <c r="F164" t="s">
        <v>42</v>
      </c>
      <c r="G164">
        <v>31</v>
      </c>
      <c r="H164">
        <v>23</v>
      </c>
      <c r="I164">
        <v>0.84401732699999998</v>
      </c>
      <c r="J164">
        <v>0.65</v>
      </c>
      <c r="K164">
        <v>0.74</v>
      </c>
      <c r="L164">
        <v>0.74199999999999999</v>
      </c>
      <c r="M164">
        <v>1</v>
      </c>
      <c r="N164">
        <v>1</v>
      </c>
      <c r="O164">
        <v>1</v>
      </c>
      <c r="P164">
        <v>1</v>
      </c>
      <c r="Q164">
        <v>1</v>
      </c>
      <c r="AG164" t="str">
        <f t="shared" si="31"/>
        <v/>
      </c>
    </row>
    <row r="165" spans="1:33" x14ac:dyDescent="0.25">
      <c r="A165">
        <v>12</v>
      </c>
      <c r="B165" t="s">
        <v>85</v>
      </c>
      <c r="C165" t="s">
        <v>18</v>
      </c>
      <c r="D165" s="1">
        <v>0.84722222222222221</v>
      </c>
      <c r="E165" t="s">
        <v>35</v>
      </c>
      <c r="F165" t="s">
        <v>20</v>
      </c>
      <c r="G165">
        <v>31</v>
      </c>
      <c r="H165">
        <v>17</v>
      </c>
      <c r="I165">
        <v>0.85965472499999995</v>
      </c>
      <c r="J165">
        <v>0.81</v>
      </c>
      <c r="K165">
        <v>0.77</v>
      </c>
      <c r="L165">
        <v>0.80200000000000005</v>
      </c>
      <c r="M165">
        <v>1</v>
      </c>
      <c r="N165">
        <v>1</v>
      </c>
      <c r="O165">
        <v>1</v>
      </c>
      <c r="P165">
        <v>1</v>
      </c>
      <c r="Q165">
        <v>1</v>
      </c>
      <c r="AG165" t="str">
        <f t="shared" si="31"/>
        <v/>
      </c>
    </row>
    <row r="166" spans="1:33" x14ac:dyDescent="0.25">
      <c r="A166">
        <v>12</v>
      </c>
      <c r="B166" t="s">
        <v>86</v>
      </c>
      <c r="C166" t="s">
        <v>22</v>
      </c>
      <c r="D166" s="1">
        <v>0.54166666666666663</v>
      </c>
      <c r="E166" t="s">
        <v>23</v>
      </c>
      <c r="F166" t="s">
        <v>51</v>
      </c>
      <c r="G166">
        <v>34</v>
      </c>
      <c r="H166">
        <v>17</v>
      </c>
      <c r="I166">
        <v>0.70987194799999997</v>
      </c>
      <c r="J166">
        <v>0.83</v>
      </c>
      <c r="K166">
        <v>0.8</v>
      </c>
      <c r="L166">
        <v>0.86899999999999999</v>
      </c>
      <c r="M166">
        <v>1</v>
      </c>
      <c r="N166">
        <v>1</v>
      </c>
      <c r="O166">
        <v>1</v>
      </c>
      <c r="P166">
        <v>1</v>
      </c>
      <c r="Q166">
        <v>1</v>
      </c>
      <c r="AG166" t="str">
        <f t="shared" si="31"/>
        <v/>
      </c>
    </row>
    <row r="167" spans="1:33" x14ac:dyDescent="0.25">
      <c r="A167">
        <v>12</v>
      </c>
      <c r="B167" t="s">
        <v>86</v>
      </c>
      <c r="C167" t="s">
        <v>22</v>
      </c>
      <c r="D167" s="1">
        <v>0.54166666666666663</v>
      </c>
      <c r="E167" t="s">
        <v>24</v>
      </c>
      <c r="F167" t="s">
        <v>38</v>
      </c>
      <c r="G167">
        <v>24</v>
      </c>
      <c r="H167">
        <v>21</v>
      </c>
      <c r="I167">
        <v>0.59417974900000003</v>
      </c>
      <c r="J167">
        <v>0.56000000000000005</v>
      </c>
      <c r="K167">
        <v>0.47</v>
      </c>
      <c r="L167">
        <v>0.51700000000000002</v>
      </c>
      <c r="M167">
        <v>1</v>
      </c>
      <c r="N167">
        <v>1</v>
      </c>
      <c r="O167">
        <v>1</v>
      </c>
      <c r="P167">
        <v>0</v>
      </c>
      <c r="Q167">
        <v>1</v>
      </c>
      <c r="AG167" t="str">
        <f t="shared" si="31"/>
        <v/>
      </c>
    </row>
    <row r="168" spans="1:33" x14ac:dyDescent="0.25">
      <c r="A168">
        <v>12</v>
      </c>
      <c r="B168" t="s">
        <v>86</v>
      </c>
      <c r="C168" t="s">
        <v>22</v>
      </c>
      <c r="D168" s="1">
        <v>0.54166666666666663</v>
      </c>
      <c r="E168" t="s">
        <v>43</v>
      </c>
      <c r="F168" t="s">
        <v>46</v>
      </c>
      <c r="G168">
        <v>27</v>
      </c>
      <c r="H168">
        <v>30</v>
      </c>
      <c r="I168">
        <v>0.81004887800000003</v>
      </c>
      <c r="J168">
        <v>0.62</v>
      </c>
      <c r="K168">
        <v>0.53</v>
      </c>
      <c r="L168">
        <v>0.59499999999999997</v>
      </c>
      <c r="M168">
        <v>0</v>
      </c>
      <c r="N168">
        <v>0</v>
      </c>
      <c r="O168">
        <v>0</v>
      </c>
      <c r="P168">
        <v>0</v>
      </c>
      <c r="Q168">
        <v>0</v>
      </c>
      <c r="AG168" t="str">
        <f t="shared" si="31"/>
        <v/>
      </c>
    </row>
    <row r="169" spans="1:33" x14ac:dyDescent="0.25">
      <c r="A169">
        <v>12</v>
      </c>
      <c r="B169" t="s">
        <v>86</v>
      </c>
      <c r="C169" t="s">
        <v>22</v>
      </c>
      <c r="D169" s="1">
        <v>0.54166666666666663</v>
      </c>
      <c r="E169" t="s">
        <v>28</v>
      </c>
      <c r="F169" t="s">
        <v>25</v>
      </c>
      <c r="G169">
        <v>20</v>
      </c>
      <c r="H169">
        <v>35</v>
      </c>
      <c r="I169">
        <v>0.71022021800000001</v>
      </c>
      <c r="J169">
        <v>0.75</v>
      </c>
      <c r="K169">
        <v>0.55000000000000004</v>
      </c>
      <c r="L169">
        <v>0.66800000000000004</v>
      </c>
      <c r="M169">
        <v>0</v>
      </c>
      <c r="N169">
        <v>0</v>
      </c>
      <c r="O169">
        <v>0</v>
      </c>
      <c r="P169">
        <v>0</v>
      </c>
      <c r="Q169">
        <v>0</v>
      </c>
      <c r="AG169" t="str">
        <f t="shared" si="31"/>
        <v/>
      </c>
    </row>
    <row r="170" spans="1:33" x14ac:dyDescent="0.25">
      <c r="A170">
        <v>12</v>
      </c>
      <c r="B170" t="s">
        <v>86</v>
      </c>
      <c r="C170" t="s">
        <v>22</v>
      </c>
      <c r="D170" s="1">
        <v>0.54166666666666663</v>
      </c>
      <c r="E170" t="s">
        <v>27</v>
      </c>
      <c r="F170" t="s">
        <v>29</v>
      </c>
      <c r="G170">
        <v>27</v>
      </c>
      <c r="H170">
        <v>24</v>
      </c>
      <c r="I170">
        <v>0.78545820700000002</v>
      </c>
      <c r="J170">
        <v>0.68</v>
      </c>
      <c r="K170">
        <v>0.72</v>
      </c>
      <c r="L170">
        <v>0.82299999999999995</v>
      </c>
      <c r="M170">
        <v>1</v>
      </c>
      <c r="N170">
        <v>1</v>
      </c>
      <c r="O170">
        <v>1</v>
      </c>
      <c r="P170">
        <v>1</v>
      </c>
      <c r="Q170">
        <v>1</v>
      </c>
      <c r="AG170" t="str">
        <f t="shared" si="31"/>
        <v/>
      </c>
    </row>
    <row r="171" spans="1:33" x14ac:dyDescent="0.25">
      <c r="A171">
        <v>12</v>
      </c>
      <c r="B171" t="s">
        <v>86</v>
      </c>
      <c r="C171" t="s">
        <v>22</v>
      </c>
      <c r="D171" s="1">
        <v>0.54166666666666663</v>
      </c>
      <c r="E171" t="s">
        <v>54</v>
      </c>
      <c r="F171" t="s">
        <v>33</v>
      </c>
      <c r="G171">
        <v>13</v>
      </c>
      <c r="H171">
        <v>27</v>
      </c>
      <c r="I171">
        <v>0.33612778799999998</v>
      </c>
      <c r="J171">
        <v>0.23</v>
      </c>
      <c r="K171">
        <v>0.31</v>
      </c>
      <c r="L171">
        <v>0.2</v>
      </c>
      <c r="M171">
        <v>0</v>
      </c>
      <c r="N171">
        <v>1</v>
      </c>
      <c r="O171">
        <v>1</v>
      </c>
      <c r="P171">
        <v>1</v>
      </c>
      <c r="Q171">
        <v>1</v>
      </c>
      <c r="AG171" t="str">
        <f t="shared" si="31"/>
        <v/>
      </c>
    </row>
    <row r="172" spans="1:33" x14ac:dyDescent="0.25">
      <c r="A172">
        <v>12</v>
      </c>
      <c r="B172" t="s">
        <v>86</v>
      </c>
      <c r="C172" t="s">
        <v>22</v>
      </c>
      <c r="D172" s="1">
        <v>0.54166666666666663</v>
      </c>
      <c r="E172" t="s">
        <v>19</v>
      </c>
      <c r="F172" t="s">
        <v>37</v>
      </c>
      <c r="G172">
        <v>25</v>
      </c>
      <c r="H172">
        <v>22</v>
      </c>
      <c r="I172">
        <v>0.79892575700000001</v>
      </c>
      <c r="J172">
        <v>0.8</v>
      </c>
      <c r="K172">
        <v>0.7</v>
      </c>
      <c r="L172">
        <v>0.67800000000000005</v>
      </c>
      <c r="M172">
        <v>1</v>
      </c>
      <c r="N172">
        <v>1</v>
      </c>
      <c r="O172">
        <v>1</v>
      </c>
      <c r="P172">
        <v>1</v>
      </c>
      <c r="Q172">
        <v>1</v>
      </c>
      <c r="AG172" t="str">
        <f t="shared" si="31"/>
        <v/>
      </c>
    </row>
    <row r="173" spans="1:33" x14ac:dyDescent="0.25">
      <c r="A173">
        <v>12</v>
      </c>
      <c r="B173" t="s">
        <v>86</v>
      </c>
      <c r="C173" t="s">
        <v>22</v>
      </c>
      <c r="D173" s="1">
        <v>0.54166666666666663</v>
      </c>
      <c r="E173" t="s">
        <v>36</v>
      </c>
      <c r="F173" t="s">
        <v>32</v>
      </c>
      <c r="G173">
        <v>27</v>
      </c>
      <c r="H173">
        <v>9</v>
      </c>
      <c r="I173">
        <v>0.52404791100000003</v>
      </c>
      <c r="J173">
        <v>0.63</v>
      </c>
      <c r="K173">
        <v>0.56999999999999995</v>
      </c>
      <c r="L173">
        <v>0.65500000000000003</v>
      </c>
      <c r="M173">
        <v>1</v>
      </c>
      <c r="N173">
        <v>1</v>
      </c>
      <c r="O173">
        <v>1</v>
      </c>
      <c r="P173">
        <v>1</v>
      </c>
      <c r="Q173">
        <v>1</v>
      </c>
      <c r="AG173" t="str">
        <f t="shared" si="31"/>
        <v/>
      </c>
    </row>
    <row r="174" spans="1:33" x14ac:dyDescent="0.25">
      <c r="A174">
        <v>12</v>
      </c>
      <c r="B174" t="s">
        <v>86</v>
      </c>
      <c r="C174" t="s">
        <v>22</v>
      </c>
      <c r="D174" s="1">
        <v>0.67013888888888884</v>
      </c>
      <c r="E174" t="s">
        <v>39</v>
      </c>
      <c r="F174" t="s">
        <v>41</v>
      </c>
      <c r="G174">
        <v>45</v>
      </c>
      <c r="H174">
        <v>10</v>
      </c>
      <c r="I174">
        <v>0.75260072899999997</v>
      </c>
      <c r="J174">
        <v>0.84</v>
      </c>
      <c r="K174">
        <v>0.77</v>
      </c>
      <c r="L174">
        <v>0.93</v>
      </c>
      <c r="M174">
        <v>1</v>
      </c>
      <c r="N174">
        <v>1</v>
      </c>
      <c r="O174">
        <v>1</v>
      </c>
      <c r="P174">
        <v>1</v>
      </c>
      <c r="Q174">
        <v>1</v>
      </c>
      <c r="AG174" t="str">
        <f t="shared" si="31"/>
        <v/>
      </c>
    </row>
    <row r="175" spans="1:33" x14ac:dyDescent="0.25">
      <c r="A175">
        <v>12</v>
      </c>
      <c r="B175" t="s">
        <v>86</v>
      </c>
      <c r="C175" t="s">
        <v>22</v>
      </c>
      <c r="D175" s="1">
        <v>0.68402777777777779</v>
      </c>
      <c r="E175" t="s">
        <v>45</v>
      </c>
      <c r="F175" t="s">
        <v>26</v>
      </c>
      <c r="G175">
        <v>24</v>
      </c>
      <c r="H175">
        <v>17</v>
      </c>
      <c r="I175">
        <v>0.42860668899999999</v>
      </c>
      <c r="J175">
        <v>0.3</v>
      </c>
      <c r="K175">
        <v>0.36</v>
      </c>
      <c r="L175">
        <v>0.39700000000000002</v>
      </c>
      <c r="M175">
        <v>1</v>
      </c>
      <c r="N175">
        <v>0</v>
      </c>
      <c r="O175">
        <v>0</v>
      </c>
      <c r="P175">
        <v>0</v>
      </c>
      <c r="Q175">
        <v>0</v>
      </c>
      <c r="AG175" t="str">
        <f t="shared" si="31"/>
        <v/>
      </c>
    </row>
    <row r="176" spans="1:33" x14ac:dyDescent="0.25">
      <c r="A176">
        <v>12</v>
      </c>
      <c r="B176" t="s">
        <v>86</v>
      </c>
      <c r="C176" t="s">
        <v>22</v>
      </c>
      <c r="D176" s="1">
        <v>0.84722222222222221</v>
      </c>
      <c r="E176" t="s">
        <v>31</v>
      </c>
      <c r="F176" t="s">
        <v>47</v>
      </c>
      <c r="G176">
        <v>24</v>
      </c>
      <c r="H176">
        <v>17</v>
      </c>
      <c r="I176">
        <v>0.75113976000000005</v>
      </c>
      <c r="J176">
        <v>0.71</v>
      </c>
      <c r="K176">
        <v>0.66</v>
      </c>
      <c r="L176">
        <v>0.56299999999999994</v>
      </c>
      <c r="M176">
        <v>1</v>
      </c>
      <c r="N176">
        <v>1</v>
      </c>
      <c r="O176">
        <v>1</v>
      </c>
      <c r="P176">
        <v>1</v>
      </c>
      <c r="Q176">
        <v>1</v>
      </c>
      <c r="AG176" t="str">
        <f t="shared" si="31"/>
        <v/>
      </c>
    </row>
    <row r="177" spans="1:33" x14ac:dyDescent="0.25">
      <c r="A177">
        <v>12</v>
      </c>
      <c r="B177" t="s">
        <v>87</v>
      </c>
      <c r="C177" t="s">
        <v>50</v>
      </c>
      <c r="D177" s="1">
        <v>0.84375</v>
      </c>
      <c r="E177" t="s">
        <v>34</v>
      </c>
      <c r="F177" t="s">
        <v>30</v>
      </c>
      <c r="G177">
        <v>34</v>
      </c>
      <c r="H177">
        <v>17</v>
      </c>
      <c r="I177">
        <v>0.81667357699999998</v>
      </c>
      <c r="J177">
        <v>0.57999999999999996</v>
      </c>
      <c r="K177">
        <v>0.64</v>
      </c>
      <c r="L177">
        <v>0.74199999999999999</v>
      </c>
      <c r="M177">
        <v>1</v>
      </c>
      <c r="N177">
        <v>1</v>
      </c>
      <c r="O177">
        <v>1</v>
      </c>
      <c r="P177">
        <v>1</v>
      </c>
      <c r="Q177">
        <v>1</v>
      </c>
      <c r="AG177" t="str">
        <f t="shared" si="31"/>
        <v/>
      </c>
    </row>
    <row r="178" spans="1:33" x14ac:dyDescent="0.25">
      <c r="A178">
        <v>13</v>
      </c>
      <c r="B178" t="s">
        <v>88</v>
      </c>
      <c r="C178" t="s">
        <v>18</v>
      </c>
      <c r="D178" s="1">
        <v>0.84722222222222221</v>
      </c>
      <c r="E178" t="s">
        <v>44</v>
      </c>
      <c r="F178" t="s">
        <v>35</v>
      </c>
      <c r="G178">
        <v>13</v>
      </c>
      <c r="H178">
        <v>10</v>
      </c>
      <c r="I178">
        <v>0.44112762799999999</v>
      </c>
      <c r="J178">
        <v>0.36</v>
      </c>
      <c r="K178">
        <v>0.3</v>
      </c>
      <c r="L178">
        <v>0.379</v>
      </c>
      <c r="M178">
        <v>1</v>
      </c>
      <c r="N178">
        <v>0</v>
      </c>
      <c r="O178">
        <v>0</v>
      </c>
      <c r="P178">
        <v>0</v>
      </c>
      <c r="Q178">
        <v>0</v>
      </c>
      <c r="AG178" t="str">
        <f t="shared" si="31"/>
        <v/>
      </c>
    </row>
    <row r="179" spans="1:33" x14ac:dyDescent="0.25">
      <c r="A179">
        <v>13</v>
      </c>
      <c r="B179" t="s">
        <v>89</v>
      </c>
      <c r="C179" t="s">
        <v>22</v>
      </c>
      <c r="D179" s="1">
        <v>0.54166666666666663</v>
      </c>
      <c r="E179" t="s">
        <v>20</v>
      </c>
      <c r="F179" t="s">
        <v>23</v>
      </c>
      <c r="G179">
        <v>16</v>
      </c>
      <c r="H179">
        <v>26</v>
      </c>
      <c r="I179">
        <v>0.49506253</v>
      </c>
      <c r="J179">
        <v>0.53</v>
      </c>
      <c r="K179">
        <v>0.43</v>
      </c>
      <c r="L179">
        <v>0.56499999999999995</v>
      </c>
      <c r="M179">
        <v>0</v>
      </c>
      <c r="N179">
        <v>1</v>
      </c>
      <c r="O179">
        <v>0</v>
      </c>
      <c r="P179">
        <v>1</v>
      </c>
      <c r="Q179">
        <v>0</v>
      </c>
      <c r="AG179" t="str">
        <f t="shared" si="31"/>
        <v/>
      </c>
    </row>
    <row r="180" spans="1:33" x14ac:dyDescent="0.25">
      <c r="A180">
        <v>13</v>
      </c>
      <c r="B180" t="s">
        <v>89</v>
      </c>
      <c r="C180" t="s">
        <v>22</v>
      </c>
      <c r="D180" s="1">
        <v>0.54166666666666663</v>
      </c>
      <c r="E180" t="s">
        <v>28</v>
      </c>
      <c r="F180" t="s">
        <v>45</v>
      </c>
      <c r="G180">
        <v>10</v>
      </c>
      <c r="H180">
        <v>24</v>
      </c>
      <c r="I180">
        <v>0.40762358900000001</v>
      </c>
      <c r="J180">
        <v>0.52</v>
      </c>
      <c r="K180">
        <v>0.45</v>
      </c>
      <c r="L180">
        <v>0.47099999999999997</v>
      </c>
      <c r="M180">
        <v>0</v>
      </c>
      <c r="N180">
        <v>1</v>
      </c>
      <c r="O180">
        <v>0</v>
      </c>
      <c r="P180">
        <v>1</v>
      </c>
      <c r="Q180">
        <v>1</v>
      </c>
      <c r="AG180" t="str">
        <f t="shared" si="31"/>
        <v/>
      </c>
    </row>
    <row r="181" spans="1:33" x14ac:dyDescent="0.25">
      <c r="A181">
        <v>13</v>
      </c>
      <c r="B181" t="s">
        <v>89</v>
      </c>
      <c r="C181" t="s">
        <v>22</v>
      </c>
      <c r="D181" s="1">
        <v>0.54166666666666663</v>
      </c>
      <c r="E181" t="s">
        <v>53</v>
      </c>
      <c r="F181" t="s">
        <v>52</v>
      </c>
      <c r="G181">
        <v>16</v>
      </c>
      <c r="H181">
        <v>30</v>
      </c>
      <c r="I181">
        <v>0.455849856</v>
      </c>
      <c r="J181">
        <v>0.32</v>
      </c>
      <c r="K181">
        <v>0.26</v>
      </c>
      <c r="L181">
        <v>0.246</v>
      </c>
      <c r="M181">
        <v>0</v>
      </c>
      <c r="N181">
        <v>1</v>
      </c>
      <c r="O181">
        <v>1</v>
      </c>
      <c r="P181">
        <v>1</v>
      </c>
      <c r="Q181">
        <v>1</v>
      </c>
      <c r="AG181" t="str">
        <f t="shared" si="31"/>
        <v/>
      </c>
    </row>
    <row r="182" spans="1:33" x14ac:dyDescent="0.25">
      <c r="A182">
        <v>13</v>
      </c>
      <c r="B182" t="s">
        <v>89</v>
      </c>
      <c r="C182" t="s">
        <v>22</v>
      </c>
      <c r="D182" s="1">
        <v>0.54166666666666663</v>
      </c>
      <c r="E182" t="s">
        <v>47</v>
      </c>
      <c r="F182" t="s">
        <v>41</v>
      </c>
      <c r="G182">
        <v>17</v>
      </c>
      <c r="H182">
        <v>20</v>
      </c>
      <c r="I182">
        <v>0.716109514</v>
      </c>
      <c r="J182">
        <v>0.73</v>
      </c>
      <c r="K182">
        <v>0.75</v>
      </c>
      <c r="L182">
        <v>0.92</v>
      </c>
      <c r="M182">
        <v>0</v>
      </c>
      <c r="N182">
        <v>0</v>
      </c>
      <c r="O182">
        <v>0</v>
      </c>
      <c r="P182">
        <v>0</v>
      </c>
      <c r="Q182">
        <v>0</v>
      </c>
      <c r="AG182" t="str">
        <f t="shared" si="31"/>
        <v/>
      </c>
    </row>
    <row r="183" spans="1:33" x14ac:dyDescent="0.25">
      <c r="A183">
        <v>13</v>
      </c>
      <c r="B183" t="s">
        <v>89</v>
      </c>
      <c r="C183" t="s">
        <v>22</v>
      </c>
      <c r="D183" s="1">
        <v>0.54166666666666663</v>
      </c>
      <c r="E183" t="s">
        <v>34</v>
      </c>
      <c r="F183" t="s">
        <v>25</v>
      </c>
      <c r="G183">
        <v>29</v>
      </c>
      <c r="H183">
        <v>13</v>
      </c>
      <c r="I183">
        <v>0.70925307299999996</v>
      </c>
      <c r="J183">
        <v>0.77</v>
      </c>
      <c r="K183">
        <v>0.64</v>
      </c>
      <c r="L183">
        <v>0.79800000000000004</v>
      </c>
      <c r="M183">
        <v>1</v>
      </c>
      <c r="N183">
        <v>1</v>
      </c>
      <c r="O183">
        <v>1</v>
      </c>
      <c r="P183">
        <v>1</v>
      </c>
      <c r="Q183">
        <v>1</v>
      </c>
      <c r="AG183" t="str">
        <f t="shared" si="31"/>
        <v/>
      </c>
    </row>
    <row r="184" spans="1:33" x14ac:dyDescent="0.25">
      <c r="A184">
        <v>13</v>
      </c>
      <c r="B184" t="s">
        <v>89</v>
      </c>
      <c r="C184" t="s">
        <v>22</v>
      </c>
      <c r="D184" s="1">
        <v>0.54166666666666663</v>
      </c>
      <c r="E184" t="s">
        <v>38</v>
      </c>
      <c r="F184" t="s">
        <v>27</v>
      </c>
      <c r="G184">
        <v>6</v>
      </c>
      <c r="H184">
        <v>0</v>
      </c>
      <c r="I184">
        <v>0.451401263</v>
      </c>
      <c r="J184">
        <v>0.49</v>
      </c>
      <c r="K184">
        <v>0.34</v>
      </c>
      <c r="L184">
        <v>0.42499999999999999</v>
      </c>
      <c r="M184">
        <v>1</v>
      </c>
      <c r="N184">
        <v>0</v>
      </c>
      <c r="O184">
        <v>0</v>
      </c>
      <c r="P184">
        <v>0</v>
      </c>
      <c r="Q184">
        <v>0</v>
      </c>
      <c r="AG184" t="str">
        <f t="shared" si="31"/>
        <v/>
      </c>
    </row>
    <row r="185" spans="1:33" x14ac:dyDescent="0.25">
      <c r="A185">
        <v>13</v>
      </c>
      <c r="B185" t="s">
        <v>89</v>
      </c>
      <c r="C185" t="s">
        <v>22</v>
      </c>
      <c r="D185" s="1">
        <v>0.54166666666666663</v>
      </c>
      <c r="E185" t="s">
        <v>29</v>
      </c>
      <c r="F185" t="s">
        <v>24</v>
      </c>
      <c r="G185">
        <v>21</v>
      </c>
      <c r="H185">
        <v>17</v>
      </c>
      <c r="I185">
        <v>0.58888494999999996</v>
      </c>
      <c r="J185">
        <v>0.57999999999999996</v>
      </c>
      <c r="K185">
        <v>0.66</v>
      </c>
      <c r="L185">
        <v>0.57499999999999996</v>
      </c>
      <c r="M185">
        <v>1</v>
      </c>
      <c r="N185">
        <v>1</v>
      </c>
      <c r="O185">
        <v>1</v>
      </c>
      <c r="P185">
        <v>1</v>
      </c>
      <c r="Q185">
        <v>1</v>
      </c>
      <c r="AG185" t="str">
        <f t="shared" si="31"/>
        <v/>
      </c>
    </row>
    <row r="186" spans="1:33" x14ac:dyDescent="0.25">
      <c r="A186">
        <v>13</v>
      </c>
      <c r="B186" t="s">
        <v>89</v>
      </c>
      <c r="C186" t="s">
        <v>22</v>
      </c>
      <c r="D186" s="1">
        <v>0.54166666666666663</v>
      </c>
      <c r="E186" t="s">
        <v>37</v>
      </c>
      <c r="F186" t="s">
        <v>48</v>
      </c>
      <c r="G186">
        <v>30</v>
      </c>
      <c r="H186">
        <v>27</v>
      </c>
      <c r="I186">
        <v>0.28289872399999999</v>
      </c>
      <c r="J186">
        <v>0.31</v>
      </c>
      <c r="K186">
        <v>0.34</v>
      </c>
      <c r="L186">
        <v>0.45800000000000002</v>
      </c>
      <c r="M186">
        <v>1</v>
      </c>
      <c r="N186">
        <v>0</v>
      </c>
      <c r="O186">
        <v>0</v>
      </c>
      <c r="P186">
        <v>0</v>
      </c>
      <c r="Q186">
        <v>0</v>
      </c>
      <c r="AG186" t="str">
        <f t="shared" si="31"/>
        <v/>
      </c>
    </row>
    <row r="187" spans="1:33" x14ac:dyDescent="0.25">
      <c r="A187">
        <v>13</v>
      </c>
      <c r="B187" t="s">
        <v>89</v>
      </c>
      <c r="C187" t="s">
        <v>22</v>
      </c>
      <c r="D187" s="1">
        <v>0.54166666666666663</v>
      </c>
      <c r="E187" t="s">
        <v>26</v>
      </c>
      <c r="F187" t="s">
        <v>39</v>
      </c>
      <c r="G187">
        <v>30</v>
      </c>
      <c r="H187">
        <v>33</v>
      </c>
      <c r="I187">
        <v>0.63929462400000003</v>
      </c>
      <c r="J187">
        <v>0.62</v>
      </c>
      <c r="K187">
        <v>0.63</v>
      </c>
      <c r="L187">
        <v>0.58899999999999997</v>
      </c>
      <c r="M187">
        <v>0</v>
      </c>
      <c r="N187">
        <v>0</v>
      </c>
      <c r="O187">
        <v>0</v>
      </c>
      <c r="P187">
        <v>0</v>
      </c>
      <c r="Q187">
        <v>0</v>
      </c>
      <c r="AG187" t="str">
        <f t="shared" si="31"/>
        <v/>
      </c>
    </row>
    <row r="188" spans="1:33" x14ac:dyDescent="0.25">
      <c r="A188">
        <v>13</v>
      </c>
      <c r="B188" t="s">
        <v>89</v>
      </c>
      <c r="C188" t="s">
        <v>22</v>
      </c>
      <c r="D188" s="1">
        <v>0.54166666666666663</v>
      </c>
      <c r="E188" t="s">
        <v>36</v>
      </c>
      <c r="F188" t="s">
        <v>43</v>
      </c>
      <c r="G188">
        <v>24</v>
      </c>
      <c r="H188">
        <v>17</v>
      </c>
      <c r="I188">
        <v>0.38613977999999999</v>
      </c>
      <c r="J188">
        <v>0.41</v>
      </c>
      <c r="K188">
        <v>0.36</v>
      </c>
      <c r="L188">
        <v>0.499</v>
      </c>
      <c r="M188">
        <v>1</v>
      </c>
      <c r="N188">
        <v>0</v>
      </c>
      <c r="O188">
        <v>0</v>
      </c>
      <c r="P188">
        <v>0</v>
      </c>
      <c r="Q188">
        <v>0</v>
      </c>
      <c r="AG188" t="str">
        <f t="shared" si="31"/>
        <v/>
      </c>
    </row>
    <row r="189" spans="1:33" x14ac:dyDescent="0.25">
      <c r="A189">
        <v>13</v>
      </c>
      <c r="B189" t="s">
        <v>89</v>
      </c>
      <c r="C189" t="s">
        <v>22</v>
      </c>
      <c r="D189" s="1">
        <v>0.67013888888888884</v>
      </c>
      <c r="E189" t="s">
        <v>51</v>
      </c>
      <c r="F189" t="s">
        <v>40</v>
      </c>
      <c r="G189">
        <v>33</v>
      </c>
      <c r="H189">
        <v>40</v>
      </c>
      <c r="I189">
        <v>0.33612778799999998</v>
      </c>
      <c r="J189">
        <v>0.17</v>
      </c>
      <c r="K189">
        <v>0.21</v>
      </c>
      <c r="L189">
        <v>0.161</v>
      </c>
      <c r="M189">
        <v>0</v>
      </c>
      <c r="N189">
        <v>1</v>
      </c>
      <c r="O189">
        <v>1</v>
      </c>
      <c r="P189">
        <v>1</v>
      </c>
      <c r="Q189">
        <v>1</v>
      </c>
      <c r="AG189" t="str">
        <f t="shared" si="31"/>
        <v/>
      </c>
    </row>
    <row r="190" spans="1:33" x14ac:dyDescent="0.25">
      <c r="A190">
        <v>13</v>
      </c>
      <c r="B190" t="s">
        <v>89</v>
      </c>
      <c r="C190" t="s">
        <v>22</v>
      </c>
      <c r="D190" s="1">
        <v>0.67013888888888884</v>
      </c>
      <c r="E190" t="s">
        <v>30</v>
      </c>
      <c r="F190" t="s">
        <v>54</v>
      </c>
      <c r="G190">
        <v>26</v>
      </c>
      <c r="H190">
        <v>22</v>
      </c>
      <c r="I190">
        <v>0.64400923300000001</v>
      </c>
      <c r="J190">
        <v>0.78</v>
      </c>
      <c r="K190">
        <v>0.69</v>
      </c>
      <c r="L190">
        <v>0.78900000000000003</v>
      </c>
      <c r="M190">
        <v>1</v>
      </c>
      <c r="N190">
        <v>1</v>
      </c>
      <c r="O190">
        <v>1</v>
      </c>
      <c r="P190">
        <v>1</v>
      </c>
      <c r="Q190">
        <v>1</v>
      </c>
      <c r="AG190" t="str">
        <f t="shared" si="31"/>
        <v/>
      </c>
    </row>
    <row r="191" spans="1:33" x14ac:dyDescent="0.25">
      <c r="A191">
        <v>13</v>
      </c>
      <c r="B191" t="s">
        <v>89</v>
      </c>
      <c r="C191" t="s">
        <v>22</v>
      </c>
      <c r="D191" s="1">
        <v>0.68402777777777779</v>
      </c>
      <c r="E191" t="s">
        <v>33</v>
      </c>
      <c r="F191" t="s">
        <v>31</v>
      </c>
      <c r="G191">
        <v>24</v>
      </c>
      <c r="H191">
        <v>10</v>
      </c>
      <c r="I191">
        <v>0.65188765500000001</v>
      </c>
      <c r="J191">
        <v>0.67</v>
      </c>
      <c r="K191">
        <v>0.67</v>
      </c>
      <c r="L191">
        <v>0.67600000000000005</v>
      </c>
      <c r="M191">
        <v>1</v>
      </c>
      <c r="N191">
        <v>1</v>
      </c>
      <c r="O191">
        <v>1</v>
      </c>
      <c r="P191">
        <v>1</v>
      </c>
      <c r="Q191">
        <v>1</v>
      </c>
      <c r="AG191" t="str">
        <f t="shared" si="31"/>
        <v/>
      </c>
    </row>
    <row r="192" spans="1:33" x14ac:dyDescent="0.25">
      <c r="A192">
        <v>13</v>
      </c>
      <c r="B192" t="s">
        <v>89</v>
      </c>
      <c r="C192" t="s">
        <v>22</v>
      </c>
      <c r="D192" s="1">
        <v>0.84722222222222221</v>
      </c>
      <c r="E192" t="s">
        <v>46</v>
      </c>
      <c r="F192" t="s">
        <v>32</v>
      </c>
      <c r="G192">
        <v>43</v>
      </c>
      <c r="H192">
        <v>16</v>
      </c>
      <c r="I192">
        <v>0.79892575700000001</v>
      </c>
      <c r="J192">
        <v>0.83</v>
      </c>
      <c r="K192">
        <v>0.75</v>
      </c>
      <c r="L192">
        <v>0.81399999999999995</v>
      </c>
      <c r="M192">
        <v>1</v>
      </c>
      <c r="N192">
        <v>1</v>
      </c>
      <c r="O192">
        <v>1</v>
      </c>
      <c r="P192">
        <v>1</v>
      </c>
      <c r="Q192">
        <v>1</v>
      </c>
      <c r="AG192" t="str">
        <f t="shared" si="31"/>
        <v/>
      </c>
    </row>
    <row r="193" spans="1:33" x14ac:dyDescent="0.25">
      <c r="A193">
        <v>13</v>
      </c>
      <c r="B193" t="s">
        <v>90</v>
      </c>
      <c r="C193" t="s">
        <v>50</v>
      </c>
      <c r="D193" s="1">
        <v>0.84375</v>
      </c>
      <c r="E193" t="s">
        <v>19</v>
      </c>
      <c r="F193" t="s">
        <v>42</v>
      </c>
      <c r="G193">
        <v>28</v>
      </c>
      <c r="H193">
        <v>13</v>
      </c>
      <c r="I193">
        <v>0.77660983800000005</v>
      </c>
      <c r="J193">
        <v>0.69</v>
      </c>
      <c r="K193">
        <v>0.64</v>
      </c>
      <c r="L193">
        <v>0.67700000000000005</v>
      </c>
      <c r="M193">
        <v>1</v>
      </c>
      <c r="N193">
        <v>1</v>
      </c>
      <c r="O193">
        <v>1</v>
      </c>
      <c r="P193">
        <v>1</v>
      </c>
      <c r="Q193">
        <v>1</v>
      </c>
      <c r="AG193" t="str">
        <f t="shared" si="31"/>
        <v/>
      </c>
    </row>
    <row r="194" spans="1:33" x14ac:dyDescent="0.25">
      <c r="A194">
        <v>14</v>
      </c>
      <c r="B194" t="s">
        <v>91</v>
      </c>
      <c r="C194" t="s">
        <v>18</v>
      </c>
      <c r="D194" s="1">
        <v>0.84722222222222221</v>
      </c>
      <c r="E194" t="s">
        <v>30</v>
      </c>
      <c r="F194" t="s">
        <v>38</v>
      </c>
      <c r="G194">
        <v>30</v>
      </c>
      <c r="H194">
        <v>9</v>
      </c>
      <c r="I194">
        <v>0.66442108200000005</v>
      </c>
      <c r="J194">
        <v>0.66</v>
      </c>
      <c r="K194">
        <v>0.63</v>
      </c>
      <c r="L194">
        <v>0.63400000000000001</v>
      </c>
      <c r="M194">
        <v>1</v>
      </c>
      <c r="N194">
        <v>1</v>
      </c>
      <c r="O194">
        <v>1</v>
      </c>
      <c r="P194">
        <v>1</v>
      </c>
      <c r="Q194">
        <v>1</v>
      </c>
      <c r="AG194" t="str">
        <f t="shared" si="31"/>
        <v/>
      </c>
    </row>
    <row r="195" spans="1:33" x14ac:dyDescent="0.25">
      <c r="A195">
        <v>14</v>
      </c>
      <c r="B195" t="s">
        <v>92</v>
      </c>
      <c r="C195" t="s">
        <v>22</v>
      </c>
      <c r="D195" s="1">
        <v>0.54166666666666663</v>
      </c>
      <c r="E195" t="s">
        <v>24</v>
      </c>
      <c r="F195" t="s">
        <v>54</v>
      </c>
      <c r="G195">
        <v>23</v>
      </c>
      <c r="H195">
        <v>27</v>
      </c>
      <c r="I195">
        <v>0.397257745</v>
      </c>
      <c r="J195">
        <v>0.7</v>
      </c>
      <c r="K195">
        <v>0.57999999999999996</v>
      </c>
      <c r="L195">
        <v>0.71499999999999997</v>
      </c>
      <c r="M195">
        <v>0</v>
      </c>
      <c r="N195">
        <v>1</v>
      </c>
      <c r="O195">
        <v>0</v>
      </c>
      <c r="P195">
        <v>0</v>
      </c>
      <c r="Q195">
        <v>0</v>
      </c>
      <c r="AG195" t="str">
        <f t="shared" ref="AG195:AG257" si="32">IF(OR(OR(AND(I195&gt;0.5, M195=1, N195=1), AND(I195&lt;0.5, M195=0, N195=1), AND(I195&gt;0.5, M195=0, N195=0), AND(I195&lt;0.5, M195=1, N195=0)), OR(AND(J195&gt;0.5, M195=1, O195=1), AND(J195&lt;0.5, M195=0, O195=1), AND(J195&gt;0.5, M195=0, O195=0), AND(J195&lt;0.5, M195=1, O195=0)), OR(AND(K195&gt;0.5, M195=1, P195=1), AND(K195&lt;0.5, M195=0, P195=1), AND(K195&gt;0.5, M195=0, P195=0), AND(K195&lt;0.5, M195=1, P195=0)), OR(AND(L195&gt;0.5, M195=1, Q195=1), AND(L195&lt;0.5, M195=0, Q195=1), AND(L195&gt;0.5, M195=0, Q195=0), AND(L195&lt;0.5, M195=1, Q195=0))), "", "XXX")</f>
        <v/>
      </c>
    </row>
    <row r="196" spans="1:33" x14ac:dyDescent="0.25">
      <c r="A196">
        <v>14</v>
      </c>
      <c r="B196" t="s">
        <v>92</v>
      </c>
      <c r="C196" t="s">
        <v>22</v>
      </c>
      <c r="D196" s="1">
        <v>0.54166666666666663</v>
      </c>
      <c r="E196" t="s">
        <v>48</v>
      </c>
      <c r="F196" t="s">
        <v>52</v>
      </c>
      <c r="G196">
        <v>15</v>
      </c>
      <c r="H196">
        <v>6</v>
      </c>
      <c r="I196">
        <v>0.455849856</v>
      </c>
      <c r="J196">
        <v>0.44</v>
      </c>
      <c r="K196">
        <v>0.51</v>
      </c>
      <c r="L196">
        <v>0.432</v>
      </c>
      <c r="M196">
        <v>1</v>
      </c>
      <c r="N196">
        <v>0</v>
      </c>
      <c r="O196">
        <v>0</v>
      </c>
      <c r="P196">
        <v>1</v>
      </c>
      <c r="Q196">
        <v>0</v>
      </c>
      <c r="AG196" t="str">
        <f t="shared" si="32"/>
        <v/>
      </c>
    </row>
    <row r="197" spans="1:33" x14ac:dyDescent="0.25">
      <c r="A197">
        <v>14</v>
      </c>
      <c r="B197" t="s">
        <v>92</v>
      </c>
      <c r="C197" t="s">
        <v>22</v>
      </c>
      <c r="D197" s="1">
        <v>0.54166666666666663</v>
      </c>
      <c r="E197" t="s">
        <v>25</v>
      </c>
      <c r="F197" t="s">
        <v>43</v>
      </c>
      <c r="G197">
        <v>26</v>
      </c>
      <c r="H197">
        <v>20</v>
      </c>
      <c r="I197">
        <v>0.28289872399999999</v>
      </c>
      <c r="J197">
        <v>0.38</v>
      </c>
      <c r="K197">
        <v>0.45</v>
      </c>
      <c r="L197">
        <v>0.39900000000000002</v>
      </c>
      <c r="M197">
        <v>1</v>
      </c>
      <c r="N197">
        <v>0</v>
      </c>
      <c r="O197">
        <v>0</v>
      </c>
      <c r="P197">
        <v>0</v>
      </c>
      <c r="Q197">
        <v>0</v>
      </c>
      <c r="AG197" t="str">
        <f t="shared" si="32"/>
        <v/>
      </c>
    </row>
    <row r="198" spans="1:33" x14ac:dyDescent="0.25">
      <c r="A198">
        <v>14</v>
      </c>
      <c r="B198" t="s">
        <v>92</v>
      </c>
      <c r="C198" t="s">
        <v>22</v>
      </c>
      <c r="D198" s="1">
        <v>0.54166666666666663</v>
      </c>
      <c r="E198" t="s">
        <v>47</v>
      </c>
      <c r="F198" t="s">
        <v>20</v>
      </c>
      <c r="G198">
        <v>34</v>
      </c>
      <c r="H198">
        <v>20</v>
      </c>
      <c r="I198">
        <v>0.37798789100000002</v>
      </c>
      <c r="J198">
        <v>0.53</v>
      </c>
      <c r="K198">
        <v>0.66</v>
      </c>
      <c r="L198">
        <v>0.64100000000000001</v>
      </c>
      <c r="M198">
        <v>1</v>
      </c>
      <c r="N198">
        <v>0</v>
      </c>
      <c r="O198">
        <v>1</v>
      </c>
      <c r="P198">
        <v>1</v>
      </c>
      <c r="Q198">
        <v>1</v>
      </c>
      <c r="AG198" t="str">
        <f t="shared" si="32"/>
        <v/>
      </c>
    </row>
    <row r="199" spans="1:33" x14ac:dyDescent="0.25">
      <c r="A199">
        <v>14</v>
      </c>
      <c r="B199" t="s">
        <v>92</v>
      </c>
      <c r="C199" t="s">
        <v>22</v>
      </c>
      <c r="D199" s="1">
        <v>0.54166666666666663</v>
      </c>
      <c r="E199" t="s">
        <v>34</v>
      </c>
      <c r="F199" t="s">
        <v>27</v>
      </c>
      <c r="G199">
        <v>21</v>
      </c>
      <c r="H199">
        <v>24</v>
      </c>
      <c r="I199">
        <v>0.69471377099999998</v>
      </c>
      <c r="J199">
        <v>0.68</v>
      </c>
      <c r="K199">
        <v>0.63</v>
      </c>
      <c r="L199">
        <v>0.64</v>
      </c>
      <c r="M199">
        <v>0</v>
      </c>
      <c r="N199">
        <v>0</v>
      </c>
      <c r="O199">
        <v>0</v>
      </c>
      <c r="P199">
        <v>0</v>
      </c>
      <c r="Q199">
        <v>0</v>
      </c>
      <c r="AG199" t="str">
        <f t="shared" si="32"/>
        <v/>
      </c>
    </row>
    <row r="200" spans="1:33" x14ac:dyDescent="0.25">
      <c r="A200">
        <v>14</v>
      </c>
      <c r="B200" t="s">
        <v>92</v>
      </c>
      <c r="C200" t="s">
        <v>22</v>
      </c>
      <c r="D200" s="1">
        <v>0.54166666666666663</v>
      </c>
      <c r="E200" t="s">
        <v>40</v>
      </c>
      <c r="F200" t="s">
        <v>23</v>
      </c>
      <c r="G200">
        <v>27</v>
      </c>
      <c r="H200">
        <v>24</v>
      </c>
      <c r="I200">
        <v>0.619617105</v>
      </c>
      <c r="J200">
        <v>0.71</v>
      </c>
      <c r="K200">
        <v>0.72</v>
      </c>
      <c r="L200">
        <v>0.752</v>
      </c>
      <c r="M200">
        <v>1</v>
      </c>
      <c r="N200">
        <v>1</v>
      </c>
      <c r="O200">
        <v>1</v>
      </c>
      <c r="P200">
        <v>1</v>
      </c>
      <c r="Q200">
        <v>1</v>
      </c>
      <c r="AG200" t="str">
        <f t="shared" si="32"/>
        <v/>
      </c>
    </row>
    <row r="201" spans="1:33" x14ac:dyDescent="0.25">
      <c r="A201">
        <v>14</v>
      </c>
      <c r="B201" t="s">
        <v>92</v>
      </c>
      <c r="C201" t="s">
        <v>22</v>
      </c>
      <c r="D201" s="1">
        <v>0.54166666666666663</v>
      </c>
      <c r="E201" t="s">
        <v>29</v>
      </c>
      <c r="F201" t="s">
        <v>33</v>
      </c>
      <c r="G201">
        <v>34</v>
      </c>
      <c r="H201">
        <v>33</v>
      </c>
      <c r="I201">
        <v>0.38674700299999998</v>
      </c>
      <c r="J201">
        <v>0.28000000000000003</v>
      </c>
      <c r="K201">
        <v>0.28000000000000003</v>
      </c>
      <c r="L201">
        <v>0.24099999999999999</v>
      </c>
      <c r="M201">
        <v>1</v>
      </c>
      <c r="N201">
        <v>0</v>
      </c>
      <c r="O201">
        <v>0</v>
      </c>
      <c r="P201">
        <v>0</v>
      </c>
      <c r="Q201">
        <v>0</v>
      </c>
      <c r="AG201" t="str">
        <f t="shared" si="32"/>
        <v/>
      </c>
    </row>
    <row r="202" spans="1:33" x14ac:dyDescent="0.25">
      <c r="A202">
        <v>14</v>
      </c>
      <c r="B202" t="s">
        <v>92</v>
      </c>
      <c r="C202" t="s">
        <v>22</v>
      </c>
      <c r="D202" s="1">
        <v>0.54166666666666663</v>
      </c>
      <c r="E202" t="s">
        <v>36</v>
      </c>
      <c r="F202" t="s">
        <v>35</v>
      </c>
      <c r="G202">
        <v>14</v>
      </c>
      <c r="H202">
        <v>28</v>
      </c>
      <c r="I202">
        <v>0.30220791699999999</v>
      </c>
      <c r="J202">
        <v>0.26</v>
      </c>
      <c r="K202">
        <v>0.27</v>
      </c>
      <c r="L202">
        <v>0.25600000000000001</v>
      </c>
      <c r="M202">
        <v>0</v>
      </c>
      <c r="N202">
        <v>1</v>
      </c>
      <c r="O202">
        <v>1</v>
      </c>
      <c r="P202">
        <v>1</v>
      </c>
      <c r="Q202">
        <v>1</v>
      </c>
      <c r="AG202" t="str">
        <f t="shared" si="32"/>
        <v/>
      </c>
    </row>
    <row r="203" spans="1:33" x14ac:dyDescent="0.25">
      <c r="A203">
        <v>14</v>
      </c>
      <c r="B203" t="s">
        <v>92</v>
      </c>
      <c r="C203" t="s">
        <v>22</v>
      </c>
      <c r="D203" s="1">
        <v>0.54166666666666663</v>
      </c>
      <c r="E203" t="s">
        <v>42</v>
      </c>
      <c r="F203" t="s">
        <v>37</v>
      </c>
      <c r="G203">
        <v>16</v>
      </c>
      <c r="H203">
        <v>40</v>
      </c>
      <c r="I203">
        <v>0.98173814999999998</v>
      </c>
      <c r="J203">
        <v>0.69</v>
      </c>
      <c r="K203">
        <v>0.53</v>
      </c>
      <c r="L203">
        <v>0.53300000000000003</v>
      </c>
      <c r="M203">
        <v>0</v>
      </c>
      <c r="N203">
        <v>0</v>
      </c>
      <c r="O203">
        <v>0</v>
      </c>
      <c r="P203">
        <v>0</v>
      </c>
      <c r="Q203">
        <v>0</v>
      </c>
      <c r="AG203" t="str">
        <f t="shared" si="32"/>
        <v/>
      </c>
    </row>
    <row r="204" spans="1:33" x14ac:dyDescent="0.25">
      <c r="A204">
        <v>14</v>
      </c>
      <c r="B204" t="s">
        <v>92</v>
      </c>
      <c r="C204" t="s">
        <v>22</v>
      </c>
      <c r="D204" s="1">
        <v>0.67013888888888884</v>
      </c>
      <c r="E204" t="s">
        <v>39</v>
      </c>
      <c r="F204" t="s">
        <v>28</v>
      </c>
      <c r="G204">
        <v>26</v>
      </c>
      <c r="H204">
        <v>21</v>
      </c>
      <c r="I204">
        <v>0.77517181599999996</v>
      </c>
      <c r="J204">
        <v>0.84</v>
      </c>
      <c r="K204">
        <v>0.8</v>
      </c>
      <c r="L204">
        <v>0.90300000000000002</v>
      </c>
      <c r="M204">
        <v>1</v>
      </c>
      <c r="N204">
        <v>1</v>
      </c>
      <c r="O204">
        <v>1</v>
      </c>
      <c r="P204">
        <v>1</v>
      </c>
      <c r="Q204">
        <v>1</v>
      </c>
      <c r="AG204" t="str">
        <f t="shared" si="32"/>
        <v/>
      </c>
    </row>
    <row r="205" spans="1:33" x14ac:dyDescent="0.25">
      <c r="A205">
        <v>14</v>
      </c>
      <c r="B205" t="s">
        <v>92</v>
      </c>
      <c r="C205" t="s">
        <v>22</v>
      </c>
      <c r="D205" s="1">
        <v>0.67013888888888884</v>
      </c>
      <c r="E205" t="s">
        <v>32</v>
      </c>
      <c r="F205" t="s">
        <v>45</v>
      </c>
      <c r="G205">
        <v>20</v>
      </c>
      <c r="H205">
        <v>14</v>
      </c>
      <c r="I205">
        <v>0.36614534300000001</v>
      </c>
      <c r="J205">
        <v>0.37</v>
      </c>
      <c r="K205">
        <v>0.28000000000000003</v>
      </c>
      <c r="L205">
        <v>0.40200000000000002</v>
      </c>
      <c r="M205">
        <v>1</v>
      </c>
      <c r="N205">
        <v>0</v>
      </c>
      <c r="O205">
        <v>0</v>
      </c>
      <c r="P205">
        <v>0</v>
      </c>
      <c r="Q205">
        <v>0</v>
      </c>
      <c r="AG205" t="str">
        <f t="shared" si="32"/>
        <v/>
      </c>
    </row>
    <row r="206" spans="1:33" x14ac:dyDescent="0.25">
      <c r="A206">
        <v>14</v>
      </c>
      <c r="B206" t="s">
        <v>92</v>
      </c>
      <c r="C206" t="s">
        <v>22</v>
      </c>
      <c r="D206" s="1">
        <v>0.68402777777777779</v>
      </c>
      <c r="E206" t="s">
        <v>41</v>
      </c>
      <c r="F206" t="s">
        <v>53</v>
      </c>
      <c r="G206">
        <v>3</v>
      </c>
      <c r="H206">
        <v>17</v>
      </c>
      <c r="I206">
        <v>0.499581993</v>
      </c>
      <c r="J206">
        <v>0.51</v>
      </c>
      <c r="K206">
        <v>0.45</v>
      </c>
      <c r="L206">
        <v>0.438</v>
      </c>
      <c r="M206">
        <v>0</v>
      </c>
      <c r="N206">
        <v>1</v>
      </c>
      <c r="O206">
        <v>0</v>
      </c>
      <c r="P206">
        <v>1</v>
      </c>
      <c r="Q206">
        <v>1</v>
      </c>
      <c r="AG206" t="str">
        <f t="shared" si="32"/>
        <v/>
      </c>
    </row>
    <row r="207" spans="1:33" x14ac:dyDescent="0.25">
      <c r="A207">
        <v>14</v>
      </c>
      <c r="B207" t="s">
        <v>92</v>
      </c>
      <c r="C207" t="s">
        <v>22</v>
      </c>
      <c r="D207" s="1">
        <v>0.68402777777777779</v>
      </c>
      <c r="E207" t="s">
        <v>44</v>
      </c>
      <c r="F207" t="s">
        <v>19</v>
      </c>
      <c r="G207">
        <v>29</v>
      </c>
      <c r="H207">
        <v>23</v>
      </c>
      <c r="I207">
        <v>0.488773346</v>
      </c>
      <c r="J207">
        <v>0.59</v>
      </c>
      <c r="K207">
        <v>0.63</v>
      </c>
      <c r="L207">
        <v>0.67200000000000004</v>
      </c>
      <c r="M207">
        <v>1</v>
      </c>
      <c r="N207">
        <v>0</v>
      </c>
      <c r="O207">
        <v>1</v>
      </c>
      <c r="P207">
        <v>1</v>
      </c>
      <c r="Q207">
        <v>1</v>
      </c>
      <c r="AG207" t="str">
        <f t="shared" si="32"/>
        <v/>
      </c>
    </row>
    <row r="208" spans="1:33" x14ac:dyDescent="0.25">
      <c r="A208">
        <v>14</v>
      </c>
      <c r="B208" t="s">
        <v>92</v>
      </c>
      <c r="C208" t="s">
        <v>22</v>
      </c>
      <c r="D208" s="1">
        <v>0.84722222222222221</v>
      </c>
      <c r="E208" t="s">
        <v>51</v>
      </c>
      <c r="F208" t="s">
        <v>26</v>
      </c>
      <c r="G208">
        <v>24</v>
      </c>
      <c r="H208">
        <v>21</v>
      </c>
      <c r="I208">
        <v>0.33612778799999998</v>
      </c>
      <c r="J208">
        <v>0.22</v>
      </c>
      <c r="K208">
        <v>0.25</v>
      </c>
      <c r="L208">
        <v>0.26300000000000001</v>
      </c>
      <c r="M208">
        <v>1</v>
      </c>
      <c r="N208">
        <v>0</v>
      </c>
      <c r="O208">
        <v>0</v>
      </c>
      <c r="P208">
        <v>0</v>
      </c>
      <c r="Q208">
        <v>0</v>
      </c>
      <c r="AG208" t="str">
        <f t="shared" si="32"/>
        <v/>
      </c>
    </row>
    <row r="209" spans="1:33" x14ac:dyDescent="0.25">
      <c r="A209">
        <v>14</v>
      </c>
      <c r="B209" t="s">
        <v>93</v>
      </c>
      <c r="C209" t="s">
        <v>50</v>
      </c>
      <c r="D209" s="1">
        <v>0.84375</v>
      </c>
      <c r="E209" t="s">
        <v>46</v>
      </c>
      <c r="F209" t="s">
        <v>31</v>
      </c>
      <c r="G209">
        <v>21</v>
      </c>
      <c r="H209">
        <v>7</v>
      </c>
      <c r="I209">
        <v>0.71118736299999996</v>
      </c>
      <c r="J209">
        <v>0.62</v>
      </c>
      <c r="K209">
        <v>0.56999999999999995</v>
      </c>
      <c r="L209">
        <v>0.65500000000000003</v>
      </c>
      <c r="M209">
        <v>1</v>
      </c>
      <c r="N209">
        <v>1</v>
      </c>
      <c r="O209">
        <v>1</v>
      </c>
      <c r="P209">
        <v>1</v>
      </c>
      <c r="Q209">
        <v>1</v>
      </c>
      <c r="AG209" t="str">
        <f t="shared" si="32"/>
        <v/>
      </c>
    </row>
    <row r="210" spans="1:33" x14ac:dyDescent="0.25">
      <c r="A210">
        <v>15</v>
      </c>
      <c r="B210" t="s">
        <v>94</v>
      </c>
      <c r="C210" t="s">
        <v>18</v>
      </c>
      <c r="D210" s="1">
        <v>0.84722222222222221</v>
      </c>
      <c r="E210" t="s">
        <v>40</v>
      </c>
      <c r="F210" t="s">
        <v>39</v>
      </c>
      <c r="G210">
        <v>28</v>
      </c>
      <c r="H210">
        <v>29</v>
      </c>
      <c r="I210">
        <v>0.65722286699999999</v>
      </c>
      <c r="J210">
        <v>0.66</v>
      </c>
      <c r="K210">
        <v>0.6</v>
      </c>
      <c r="L210">
        <v>0.63300000000000001</v>
      </c>
      <c r="M210">
        <v>0</v>
      </c>
      <c r="N210">
        <v>0</v>
      </c>
      <c r="O210">
        <v>0</v>
      </c>
      <c r="P210">
        <v>0</v>
      </c>
      <c r="Q210">
        <v>0</v>
      </c>
      <c r="AG210" t="str">
        <f t="shared" si="32"/>
        <v/>
      </c>
    </row>
    <row r="211" spans="1:33" x14ac:dyDescent="0.25">
      <c r="A211">
        <v>15</v>
      </c>
      <c r="B211" t="s">
        <v>95</v>
      </c>
      <c r="C211" t="s">
        <v>96</v>
      </c>
      <c r="D211" s="1">
        <v>0.6875</v>
      </c>
      <c r="E211" t="s">
        <v>45</v>
      </c>
      <c r="F211" t="s">
        <v>25</v>
      </c>
      <c r="G211">
        <v>16</v>
      </c>
      <c r="H211">
        <v>17</v>
      </c>
      <c r="I211">
        <v>0.37878319599999999</v>
      </c>
      <c r="J211">
        <v>0.69</v>
      </c>
      <c r="K211">
        <v>0.56999999999999995</v>
      </c>
      <c r="L211">
        <v>0.77100000000000002</v>
      </c>
      <c r="M211">
        <v>0</v>
      </c>
      <c r="N211">
        <v>1</v>
      </c>
      <c r="O211">
        <v>0</v>
      </c>
      <c r="P211">
        <v>0</v>
      </c>
      <c r="Q211">
        <v>0</v>
      </c>
      <c r="AG211" t="str">
        <f t="shared" si="32"/>
        <v/>
      </c>
    </row>
    <row r="212" spans="1:33" x14ac:dyDescent="0.25">
      <c r="A212">
        <v>15</v>
      </c>
      <c r="B212" t="s">
        <v>95</v>
      </c>
      <c r="C212" t="s">
        <v>96</v>
      </c>
      <c r="D212" s="1">
        <v>0.6875</v>
      </c>
      <c r="E212" t="s">
        <v>54</v>
      </c>
      <c r="F212" t="s">
        <v>34</v>
      </c>
      <c r="G212">
        <v>22</v>
      </c>
      <c r="H212">
        <v>29</v>
      </c>
      <c r="I212">
        <v>0.28289872399999999</v>
      </c>
      <c r="J212">
        <v>0.36</v>
      </c>
      <c r="K212">
        <v>0.27</v>
      </c>
      <c r="L212">
        <v>0.30499999999999999</v>
      </c>
      <c r="M212">
        <v>0</v>
      </c>
      <c r="N212">
        <v>1</v>
      </c>
      <c r="O212">
        <v>1</v>
      </c>
      <c r="P212">
        <v>1</v>
      </c>
      <c r="Q212">
        <v>1</v>
      </c>
      <c r="AG212" t="str">
        <f t="shared" si="32"/>
        <v/>
      </c>
    </row>
    <row r="213" spans="1:33" x14ac:dyDescent="0.25">
      <c r="A213">
        <v>15</v>
      </c>
      <c r="B213" t="s">
        <v>97</v>
      </c>
      <c r="C213" t="s">
        <v>22</v>
      </c>
      <c r="D213" s="1">
        <v>0.54166666666666663</v>
      </c>
      <c r="E213" t="s">
        <v>20</v>
      </c>
      <c r="F213" t="s">
        <v>41</v>
      </c>
      <c r="G213">
        <v>40</v>
      </c>
      <c r="H213">
        <v>14</v>
      </c>
      <c r="I213">
        <v>0.716109514</v>
      </c>
      <c r="J213">
        <v>0.73</v>
      </c>
      <c r="K213">
        <v>0.7</v>
      </c>
      <c r="L213">
        <v>0.89</v>
      </c>
      <c r="M213">
        <v>1</v>
      </c>
      <c r="N213">
        <v>1</v>
      </c>
      <c r="O213">
        <v>1</v>
      </c>
      <c r="P213">
        <v>1</v>
      </c>
      <c r="Q213">
        <v>1</v>
      </c>
      <c r="AG213" t="str">
        <f t="shared" si="32"/>
        <v/>
      </c>
    </row>
    <row r="214" spans="1:33" x14ac:dyDescent="0.25">
      <c r="A214">
        <v>15</v>
      </c>
      <c r="B214" t="s">
        <v>97</v>
      </c>
      <c r="C214" t="s">
        <v>22</v>
      </c>
      <c r="D214" s="1">
        <v>0.54166666666666663</v>
      </c>
      <c r="E214" t="s">
        <v>23</v>
      </c>
      <c r="F214" t="s">
        <v>36</v>
      </c>
      <c r="G214">
        <v>20</v>
      </c>
      <c r="H214">
        <v>12</v>
      </c>
      <c r="I214">
        <v>0.42312756200000001</v>
      </c>
      <c r="J214">
        <v>0.76</v>
      </c>
      <c r="K214">
        <v>0.77</v>
      </c>
      <c r="L214">
        <v>0.7</v>
      </c>
      <c r="M214">
        <v>1</v>
      </c>
      <c r="N214">
        <v>0</v>
      </c>
      <c r="O214">
        <v>1</v>
      </c>
      <c r="P214">
        <v>1</v>
      </c>
      <c r="Q214">
        <v>1</v>
      </c>
      <c r="AG214" t="str">
        <f t="shared" si="32"/>
        <v/>
      </c>
    </row>
    <row r="215" spans="1:33" x14ac:dyDescent="0.25">
      <c r="A215">
        <v>15</v>
      </c>
      <c r="B215" t="s">
        <v>97</v>
      </c>
      <c r="C215" t="s">
        <v>22</v>
      </c>
      <c r="D215" s="1">
        <v>0.54166666666666663</v>
      </c>
      <c r="E215" t="s">
        <v>24</v>
      </c>
      <c r="F215" t="s">
        <v>53</v>
      </c>
      <c r="G215">
        <v>14</v>
      </c>
      <c r="H215">
        <v>13</v>
      </c>
      <c r="I215">
        <v>0.48374030000000001</v>
      </c>
      <c r="J215">
        <v>0.49</v>
      </c>
      <c r="K215">
        <v>0.53</v>
      </c>
      <c r="L215">
        <v>0.55000000000000004</v>
      </c>
      <c r="M215">
        <v>1</v>
      </c>
      <c r="N215">
        <v>0</v>
      </c>
      <c r="O215">
        <v>0</v>
      </c>
      <c r="P215">
        <v>1</v>
      </c>
      <c r="Q215">
        <v>1</v>
      </c>
      <c r="AG215" t="str">
        <f t="shared" si="32"/>
        <v/>
      </c>
    </row>
    <row r="216" spans="1:33" x14ac:dyDescent="0.25">
      <c r="A216">
        <v>15</v>
      </c>
      <c r="B216" t="s">
        <v>97</v>
      </c>
      <c r="C216" t="s">
        <v>22</v>
      </c>
      <c r="D216" s="1">
        <v>0.54166666666666663</v>
      </c>
      <c r="E216" t="s">
        <v>48</v>
      </c>
      <c r="F216" t="s">
        <v>47</v>
      </c>
      <c r="G216">
        <v>24</v>
      </c>
      <c r="H216">
        <v>17</v>
      </c>
      <c r="I216">
        <v>0.42247760299999998</v>
      </c>
      <c r="J216">
        <v>0.74</v>
      </c>
      <c r="K216">
        <v>0.66</v>
      </c>
      <c r="L216">
        <v>0.627</v>
      </c>
      <c r="M216">
        <v>1</v>
      </c>
      <c r="N216">
        <v>0</v>
      </c>
      <c r="O216">
        <v>1</v>
      </c>
      <c r="P216">
        <v>1</v>
      </c>
      <c r="Q216">
        <v>1</v>
      </c>
      <c r="AG216" t="str">
        <f t="shared" si="32"/>
        <v/>
      </c>
    </row>
    <row r="217" spans="1:33" x14ac:dyDescent="0.25">
      <c r="A217">
        <v>15</v>
      </c>
      <c r="B217" t="s">
        <v>97</v>
      </c>
      <c r="C217" t="s">
        <v>22</v>
      </c>
      <c r="D217" s="1">
        <v>0.54166666666666663</v>
      </c>
      <c r="E217" t="s">
        <v>28</v>
      </c>
      <c r="F217" t="s">
        <v>51</v>
      </c>
      <c r="G217">
        <v>30</v>
      </c>
      <c r="H217">
        <v>16</v>
      </c>
      <c r="I217">
        <v>0.60860216600000006</v>
      </c>
      <c r="J217">
        <v>0.66</v>
      </c>
      <c r="K217">
        <v>0.56999999999999995</v>
      </c>
      <c r="L217">
        <v>0.68</v>
      </c>
      <c r="M217">
        <v>1</v>
      </c>
      <c r="N217">
        <v>1</v>
      </c>
      <c r="O217">
        <v>1</v>
      </c>
      <c r="P217">
        <v>1</v>
      </c>
      <c r="Q217">
        <v>1</v>
      </c>
      <c r="AG217" t="str">
        <f t="shared" si="32"/>
        <v/>
      </c>
    </row>
    <row r="218" spans="1:33" x14ac:dyDescent="0.25">
      <c r="A218">
        <v>15</v>
      </c>
      <c r="B218" t="s">
        <v>97</v>
      </c>
      <c r="C218" t="s">
        <v>22</v>
      </c>
      <c r="D218" s="1">
        <v>0.54166666666666663</v>
      </c>
      <c r="E218" t="s">
        <v>27</v>
      </c>
      <c r="F218" t="s">
        <v>44</v>
      </c>
      <c r="G218">
        <v>23</v>
      </c>
      <c r="H218">
        <v>0</v>
      </c>
      <c r="I218">
        <v>0.30221190999999997</v>
      </c>
      <c r="J218">
        <v>0.47</v>
      </c>
      <c r="K218">
        <v>0.6</v>
      </c>
      <c r="L218">
        <v>0.60099999999999998</v>
      </c>
      <c r="M218">
        <v>1</v>
      </c>
      <c r="N218">
        <v>0</v>
      </c>
      <c r="O218">
        <v>0</v>
      </c>
      <c r="P218">
        <v>1</v>
      </c>
      <c r="Q218">
        <v>1</v>
      </c>
      <c r="AG218" t="str">
        <f t="shared" si="32"/>
        <v/>
      </c>
    </row>
    <row r="219" spans="1:33" x14ac:dyDescent="0.25">
      <c r="A219">
        <v>15</v>
      </c>
      <c r="B219" t="s">
        <v>97</v>
      </c>
      <c r="C219" t="s">
        <v>22</v>
      </c>
      <c r="D219" s="1">
        <v>0.54166666666666663</v>
      </c>
      <c r="E219" t="s">
        <v>38</v>
      </c>
      <c r="F219" t="s">
        <v>42</v>
      </c>
      <c r="G219">
        <v>13</v>
      </c>
      <c r="H219">
        <v>16</v>
      </c>
      <c r="I219">
        <v>0.55028080899999998</v>
      </c>
      <c r="J219">
        <v>0.6</v>
      </c>
      <c r="K219">
        <v>0.73</v>
      </c>
      <c r="L219">
        <v>0.68100000000000005</v>
      </c>
      <c r="M219">
        <v>0</v>
      </c>
      <c r="N219">
        <v>0</v>
      </c>
      <c r="O219">
        <v>0</v>
      </c>
      <c r="P219">
        <v>0</v>
      </c>
      <c r="Q219">
        <v>0</v>
      </c>
      <c r="AG219" t="str">
        <f t="shared" si="32"/>
        <v/>
      </c>
    </row>
    <row r="220" spans="1:33" x14ac:dyDescent="0.25">
      <c r="A220">
        <v>15</v>
      </c>
      <c r="B220" t="s">
        <v>97</v>
      </c>
      <c r="C220" t="s">
        <v>22</v>
      </c>
      <c r="D220" s="1">
        <v>0.54166666666666663</v>
      </c>
      <c r="E220" t="s">
        <v>31</v>
      </c>
      <c r="F220" t="s">
        <v>29</v>
      </c>
      <c r="G220">
        <v>41</v>
      </c>
      <c r="H220">
        <v>17</v>
      </c>
      <c r="I220">
        <v>0.83398485200000005</v>
      </c>
      <c r="J220">
        <v>0.72</v>
      </c>
      <c r="K220">
        <v>0.69</v>
      </c>
      <c r="L220">
        <v>0.82499999999999996</v>
      </c>
      <c r="M220">
        <v>1</v>
      </c>
      <c r="N220">
        <v>1</v>
      </c>
      <c r="O220">
        <v>1</v>
      </c>
      <c r="P220">
        <v>1</v>
      </c>
      <c r="Q220">
        <v>1</v>
      </c>
      <c r="AG220" t="str">
        <f t="shared" si="32"/>
        <v/>
      </c>
    </row>
    <row r="221" spans="1:33" x14ac:dyDescent="0.25">
      <c r="A221">
        <v>15</v>
      </c>
      <c r="B221" t="s">
        <v>97</v>
      </c>
      <c r="C221" t="s">
        <v>22</v>
      </c>
      <c r="D221" s="1">
        <v>0.54166666666666663</v>
      </c>
      <c r="E221" t="s">
        <v>37</v>
      </c>
      <c r="F221" t="s">
        <v>30</v>
      </c>
      <c r="G221">
        <v>0</v>
      </c>
      <c r="H221">
        <v>17</v>
      </c>
      <c r="I221">
        <v>0.494627178</v>
      </c>
      <c r="J221">
        <v>0.49</v>
      </c>
      <c r="K221">
        <v>0.53</v>
      </c>
      <c r="L221">
        <v>0.58499999999999996</v>
      </c>
      <c r="M221">
        <v>0</v>
      </c>
      <c r="N221">
        <v>1</v>
      </c>
      <c r="O221">
        <v>1</v>
      </c>
      <c r="P221">
        <v>0</v>
      </c>
      <c r="Q221">
        <v>0</v>
      </c>
      <c r="AG221" t="str">
        <f t="shared" si="32"/>
        <v/>
      </c>
    </row>
    <row r="222" spans="1:33" x14ac:dyDescent="0.25">
      <c r="A222">
        <v>15</v>
      </c>
      <c r="B222" t="s">
        <v>97</v>
      </c>
      <c r="C222" t="s">
        <v>22</v>
      </c>
      <c r="D222" s="1">
        <v>0.67013888888888884</v>
      </c>
      <c r="E222" t="s">
        <v>32</v>
      </c>
      <c r="F222" t="s">
        <v>46</v>
      </c>
      <c r="G222">
        <v>26</v>
      </c>
      <c r="H222">
        <v>23</v>
      </c>
      <c r="I222">
        <v>0.33612778799999998</v>
      </c>
      <c r="J222">
        <v>0.28999999999999998</v>
      </c>
      <c r="K222">
        <v>0.25</v>
      </c>
      <c r="L222">
        <v>0.34</v>
      </c>
      <c r="M222">
        <v>1</v>
      </c>
      <c r="N222">
        <v>0</v>
      </c>
      <c r="O222">
        <v>0</v>
      </c>
      <c r="P222">
        <v>0</v>
      </c>
      <c r="Q222">
        <v>0</v>
      </c>
      <c r="AG222" t="str">
        <f t="shared" si="32"/>
        <v/>
      </c>
    </row>
    <row r="223" spans="1:33" x14ac:dyDescent="0.25">
      <c r="A223">
        <v>15</v>
      </c>
      <c r="B223" t="s">
        <v>97</v>
      </c>
      <c r="C223" t="s">
        <v>22</v>
      </c>
      <c r="D223" s="1">
        <v>0.68402777777777779</v>
      </c>
      <c r="E223" t="s">
        <v>26</v>
      </c>
      <c r="F223" t="s">
        <v>33</v>
      </c>
      <c r="G223">
        <v>17</v>
      </c>
      <c r="H223">
        <v>10</v>
      </c>
      <c r="I223">
        <v>0.40631315099999998</v>
      </c>
      <c r="J223">
        <v>0.51</v>
      </c>
      <c r="K223">
        <v>0.45</v>
      </c>
      <c r="L223">
        <v>0.59699999999999998</v>
      </c>
      <c r="M223">
        <v>1</v>
      </c>
      <c r="N223">
        <v>0</v>
      </c>
      <c r="O223">
        <v>1</v>
      </c>
      <c r="P223">
        <v>0</v>
      </c>
      <c r="Q223">
        <v>1</v>
      </c>
      <c r="AG223" t="str">
        <f t="shared" si="32"/>
        <v/>
      </c>
    </row>
    <row r="224" spans="1:33" x14ac:dyDescent="0.25">
      <c r="A224">
        <v>15</v>
      </c>
      <c r="B224" t="s">
        <v>97</v>
      </c>
      <c r="C224" t="s">
        <v>22</v>
      </c>
      <c r="D224" s="1">
        <v>0.84722222222222221</v>
      </c>
      <c r="E224" t="s">
        <v>52</v>
      </c>
      <c r="F224" t="s">
        <v>19</v>
      </c>
      <c r="G224">
        <v>23</v>
      </c>
      <c r="H224">
        <v>30</v>
      </c>
      <c r="I224">
        <v>0.87149554500000004</v>
      </c>
      <c r="J224">
        <v>0.7</v>
      </c>
      <c r="K224">
        <v>0.72</v>
      </c>
      <c r="L224">
        <v>0.78300000000000003</v>
      </c>
      <c r="M224">
        <v>0</v>
      </c>
      <c r="N224">
        <v>0</v>
      </c>
      <c r="O224">
        <v>0</v>
      </c>
      <c r="P224">
        <v>0</v>
      </c>
      <c r="Q224">
        <v>0</v>
      </c>
      <c r="AG224" t="str">
        <f t="shared" si="32"/>
        <v/>
      </c>
    </row>
    <row r="225" spans="1:33" x14ac:dyDescent="0.25">
      <c r="A225">
        <v>15</v>
      </c>
      <c r="B225" t="s">
        <v>98</v>
      </c>
      <c r="C225" t="s">
        <v>50</v>
      </c>
      <c r="D225" s="1">
        <v>0.84375</v>
      </c>
      <c r="E225" t="s">
        <v>43</v>
      </c>
      <c r="F225" t="s">
        <v>35</v>
      </c>
      <c r="G225">
        <v>9</v>
      </c>
      <c r="H225">
        <v>12</v>
      </c>
      <c r="I225">
        <v>0.40588521999999999</v>
      </c>
      <c r="J225">
        <v>0.31</v>
      </c>
      <c r="K225">
        <v>0.22</v>
      </c>
      <c r="L225">
        <v>0.34</v>
      </c>
      <c r="M225">
        <v>0</v>
      </c>
      <c r="N225">
        <v>1</v>
      </c>
      <c r="O225">
        <v>1</v>
      </c>
      <c r="P225">
        <v>1</v>
      </c>
      <c r="Q225">
        <v>1</v>
      </c>
      <c r="AG225" t="str">
        <f t="shared" si="32"/>
        <v/>
      </c>
    </row>
    <row r="226" spans="1:33" x14ac:dyDescent="0.25">
      <c r="A226">
        <v>16</v>
      </c>
      <c r="B226" t="s">
        <v>99</v>
      </c>
      <c r="C226" t="s">
        <v>96</v>
      </c>
      <c r="D226" s="1">
        <v>0.6875</v>
      </c>
      <c r="E226" t="s">
        <v>30</v>
      </c>
      <c r="F226" t="s">
        <v>42</v>
      </c>
      <c r="G226">
        <v>25</v>
      </c>
      <c r="H226">
        <v>16</v>
      </c>
      <c r="I226">
        <v>0.80902069799999998</v>
      </c>
      <c r="J226">
        <v>0.73</v>
      </c>
      <c r="K226">
        <v>0.73</v>
      </c>
      <c r="L226">
        <v>0.75700000000000001</v>
      </c>
      <c r="M226">
        <v>1</v>
      </c>
      <c r="N226">
        <v>1</v>
      </c>
      <c r="O226">
        <v>1</v>
      </c>
      <c r="P226">
        <v>1</v>
      </c>
      <c r="Q226">
        <v>1</v>
      </c>
      <c r="AG226" t="str">
        <f t="shared" si="32"/>
        <v/>
      </c>
    </row>
    <row r="227" spans="1:33" x14ac:dyDescent="0.25">
      <c r="A227">
        <v>16</v>
      </c>
      <c r="B227" t="s">
        <v>99</v>
      </c>
      <c r="C227" t="s">
        <v>96</v>
      </c>
      <c r="D227" s="1">
        <v>0.84722222222222221</v>
      </c>
      <c r="E227" t="s">
        <v>39</v>
      </c>
      <c r="F227" t="s">
        <v>23</v>
      </c>
      <c r="G227">
        <v>10</v>
      </c>
      <c r="H227">
        <v>22</v>
      </c>
      <c r="I227">
        <v>0.65458691099999999</v>
      </c>
      <c r="J227">
        <v>0.66</v>
      </c>
      <c r="K227">
        <v>0.63</v>
      </c>
      <c r="L227">
        <v>0.79500000000000004</v>
      </c>
      <c r="M227">
        <v>0</v>
      </c>
      <c r="N227">
        <v>0</v>
      </c>
      <c r="O227">
        <v>0</v>
      </c>
      <c r="P227">
        <v>0</v>
      </c>
      <c r="Q227">
        <v>0</v>
      </c>
      <c r="AG227" t="str">
        <f t="shared" si="32"/>
        <v/>
      </c>
    </row>
    <row r="228" spans="1:33" x14ac:dyDescent="0.25">
      <c r="A228">
        <v>16</v>
      </c>
      <c r="B228" t="s">
        <v>100</v>
      </c>
      <c r="C228" t="s">
        <v>22</v>
      </c>
      <c r="D228" s="1">
        <v>0.54166666666666663</v>
      </c>
      <c r="E228" t="s">
        <v>43</v>
      </c>
      <c r="F228" t="s">
        <v>20</v>
      </c>
      <c r="G228">
        <v>10</v>
      </c>
      <c r="H228">
        <v>24</v>
      </c>
      <c r="I228">
        <v>0.51142501799999995</v>
      </c>
      <c r="J228">
        <v>0.62</v>
      </c>
      <c r="K228">
        <v>0.56999999999999995</v>
      </c>
      <c r="L228">
        <v>0.59499999999999997</v>
      </c>
      <c r="M228">
        <v>0</v>
      </c>
      <c r="N228">
        <v>0</v>
      </c>
      <c r="O228">
        <v>0</v>
      </c>
      <c r="P228">
        <v>0</v>
      </c>
      <c r="Q228">
        <v>0</v>
      </c>
      <c r="AG228" t="str">
        <f t="shared" si="32"/>
        <v/>
      </c>
    </row>
    <row r="229" spans="1:33" x14ac:dyDescent="0.25">
      <c r="A229">
        <v>16</v>
      </c>
      <c r="B229" t="s">
        <v>100</v>
      </c>
      <c r="C229" t="s">
        <v>22</v>
      </c>
      <c r="D229" s="1">
        <v>0.54166666666666663</v>
      </c>
      <c r="E229" t="s">
        <v>25</v>
      </c>
      <c r="F229" t="s">
        <v>28</v>
      </c>
      <c r="G229">
        <v>26</v>
      </c>
      <c r="H229">
        <v>18</v>
      </c>
      <c r="I229">
        <v>0.40973302700000003</v>
      </c>
      <c r="J229">
        <v>0.6</v>
      </c>
      <c r="K229">
        <v>0.6</v>
      </c>
      <c r="L229">
        <v>0.60199999999999998</v>
      </c>
      <c r="M229">
        <v>1</v>
      </c>
      <c r="N229">
        <v>0</v>
      </c>
      <c r="O229">
        <v>1</v>
      </c>
      <c r="P229">
        <v>1</v>
      </c>
      <c r="Q229">
        <v>1</v>
      </c>
      <c r="AG229" t="str">
        <f t="shared" si="32"/>
        <v/>
      </c>
    </row>
    <row r="230" spans="1:33" x14ac:dyDescent="0.25">
      <c r="A230">
        <v>16</v>
      </c>
      <c r="B230" t="s">
        <v>100</v>
      </c>
      <c r="C230" t="s">
        <v>22</v>
      </c>
      <c r="D230" s="1">
        <v>0.54166666666666663</v>
      </c>
      <c r="E230" t="s">
        <v>44</v>
      </c>
      <c r="F230" t="s">
        <v>36</v>
      </c>
      <c r="G230">
        <v>27</v>
      </c>
      <c r="H230">
        <v>20</v>
      </c>
      <c r="I230">
        <v>0.81169295299999999</v>
      </c>
      <c r="J230">
        <v>0.75</v>
      </c>
      <c r="K230">
        <v>0.7</v>
      </c>
      <c r="L230">
        <v>0.69</v>
      </c>
      <c r="M230">
        <v>1</v>
      </c>
      <c r="N230">
        <v>1</v>
      </c>
      <c r="O230">
        <v>1</v>
      </c>
      <c r="P230">
        <v>1</v>
      </c>
      <c r="Q230">
        <v>1</v>
      </c>
      <c r="AG230" t="str">
        <f t="shared" si="32"/>
        <v/>
      </c>
    </row>
    <row r="231" spans="1:33" x14ac:dyDescent="0.25">
      <c r="A231">
        <v>16</v>
      </c>
      <c r="B231" t="s">
        <v>100</v>
      </c>
      <c r="C231" t="s">
        <v>22</v>
      </c>
      <c r="D231" s="1">
        <v>0.54166666666666663</v>
      </c>
      <c r="E231" t="s">
        <v>53</v>
      </c>
      <c r="F231" t="s">
        <v>31</v>
      </c>
      <c r="G231">
        <v>9</v>
      </c>
      <c r="H231">
        <v>27</v>
      </c>
      <c r="I231">
        <v>0.33612778799999998</v>
      </c>
      <c r="J231">
        <v>0.45</v>
      </c>
      <c r="K231">
        <v>0.37</v>
      </c>
      <c r="L231">
        <v>0.40500000000000003</v>
      </c>
      <c r="M231">
        <v>0</v>
      </c>
      <c r="N231">
        <v>1</v>
      </c>
      <c r="O231">
        <v>1</v>
      </c>
      <c r="P231">
        <v>1</v>
      </c>
      <c r="Q231">
        <v>1</v>
      </c>
      <c r="AG231" t="str">
        <f t="shared" si="32"/>
        <v/>
      </c>
    </row>
    <row r="232" spans="1:33" x14ac:dyDescent="0.25">
      <c r="A232">
        <v>16</v>
      </c>
      <c r="B232" t="s">
        <v>100</v>
      </c>
      <c r="C232" t="s">
        <v>22</v>
      </c>
      <c r="D232" s="1">
        <v>0.54166666666666663</v>
      </c>
      <c r="E232" t="s">
        <v>27</v>
      </c>
      <c r="F232" t="s">
        <v>37</v>
      </c>
      <c r="G232">
        <v>28</v>
      </c>
      <c r="H232">
        <v>27</v>
      </c>
      <c r="I232">
        <v>0.69698327800000004</v>
      </c>
      <c r="J232">
        <v>0.74</v>
      </c>
      <c r="K232">
        <v>0.79</v>
      </c>
      <c r="L232">
        <v>0.73499999999999999</v>
      </c>
      <c r="M232">
        <v>1</v>
      </c>
      <c r="N232">
        <v>1</v>
      </c>
      <c r="O232">
        <v>1</v>
      </c>
      <c r="P232">
        <v>1</v>
      </c>
      <c r="Q232">
        <v>1</v>
      </c>
      <c r="AG232" t="str">
        <f t="shared" si="32"/>
        <v/>
      </c>
    </row>
    <row r="233" spans="1:33" x14ac:dyDescent="0.25">
      <c r="A233">
        <v>16</v>
      </c>
      <c r="B233" t="s">
        <v>100</v>
      </c>
      <c r="C233" t="s">
        <v>22</v>
      </c>
      <c r="D233" s="1">
        <v>0.54166666666666663</v>
      </c>
      <c r="E233" t="s">
        <v>29</v>
      </c>
      <c r="F233" t="s">
        <v>38</v>
      </c>
      <c r="G233">
        <v>7</v>
      </c>
      <c r="H233">
        <v>17</v>
      </c>
      <c r="I233">
        <v>0.81008434299999998</v>
      </c>
      <c r="J233">
        <v>0.61</v>
      </c>
      <c r="K233">
        <v>0.64</v>
      </c>
      <c r="L233">
        <v>0.50700000000000001</v>
      </c>
      <c r="M233">
        <v>0</v>
      </c>
      <c r="N233">
        <v>0</v>
      </c>
      <c r="O233">
        <v>0</v>
      </c>
      <c r="P233">
        <v>0</v>
      </c>
      <c r="Q233">
        <v>0</v>
      </c>
      <c r="AG233" t="str">
        <f t="shared" si="32"/>
        <v/>
      </c>
    </row>
    <row r="234" spans="1:33" x14ac:dyDescent="0.25">
      <c r="A234">
        <v>16</v>
      </c>
      <c r="B234" t="s">
        <v>100</v>
      </c>
      <c r="C234" t="s">
        <v>22</v>
      </c>
      <c r="D234" s="1">
        <v>0.54166666666666663</v>
      </c>
      <c r="E234" t="s">
        <v>33</v>
      </c>
      <c r="F234" t="s">
        <v>24</v>
      </c>
      <c r="G234">
        <v>24</v>
      </c>
      <c r="H234">
        <v>12</v>
      </c>
      <c r="I234">
        <v>0.83398485200000005</v>
      </c>
      <c r="J234">
        <v>0.84</v>
      </c>
      <c r="K234">
        <v>0.78</v>
      </c>
      <c r="L234">
        <v>0.86</v>
      </c>
      <c r="M234">
        <v>1</v>
      </c>
      <c r="N234">
        <v>1</v>
      </c>
      <c r="O234">
        <v>1</v>
      </c>
      <c r="P234">
        <v>1</v>
      </c>
      <c r="Q234">
        <v>1</v>
      </c>
      <c r="AG234" t="str">
        <f t="shared" si="32"/>
        <v/>
      </c>
    </row>
    <row r="235" spans="1:33" x14ac:dyDescent="0.25">
      <c r="A235">
        <v>16</v>
      </c>
      <c r="B235" t="s">
        <v>100</v>
      </c>
      <c r="C235" t="s">
        <v>22</v>
      </c>
      <c r="D235" s="1">
        <v>0.54166666666666663</v>
      </c>
      <c r="E235" t="s">
        <v>54</v>
      </c>
      <c r="F235" t="s">
        <v>47</v>
      </c>
      <c r="G235">
        <v>38</v>
      </c>
      <c r="H235">
        <v>44</v>
      </c>
      <c r="I235">
        <v>0.28289872399999999</v>
      </c>
      <c r="J235">
        <v>0.43</v>
      </c>
      <c r="K235">
        <v>0.52</v>
      </c>
      <c r="L235">
        <v>0.317</v>
      </c>
      <c r="M235">
        <v>0</v>
      </c>
      <c r="N235">
        <v>1</v>
      </c>
      <c r="O235">
        <v>1</v>
      </c>
      <c r="P235">
        <v>0</v>
      </c>
      <c r="Q235">
        <v>1</v>
      </c>
      <c r="AG235" t="str">
        <f t="shared" si="32"/>
        <v/>
      </c>
    </row>
    <row r="236" spans="1:33" x14ac:dyDescent="0.25">
      <c r="A236">
        <v>16</v>
      </c>
      <c r="B236" t="s">
        <v>100</v>
      </c>
      <c r="C236" t="s">
        <v>22</v>
      </c>
      <c r="D236" s="1">
        <v>0.54166666666666663</v>
      </c>
      <c r="E236" t="s">
        <v>19</v>
      </c>
      <c r="F236" t="s">
        <v>34</v>
      </c>
      <c r="G236">
        <v>32</v>
      </c>
      <c r="H236">
        <v>30</v>
      </c>
      <c r="I236">
        <v>0.71813434399999998</v>
      </c>
      <c r="J236">
        <v>0.66</v>
      </c>
      <c r="K236">
        <v>0.34</v>
      </c>
      <c r="L236">
        <v>0.55300000000000005</v>
      </c>
      <c r="M236">
        <v>1</v>
      </c>
      <c r="N236">
        <v>1</v>
      </c>
      <c r="O236">
        <v>1</v>
      </c>
      <c r="P236">
        <v>0</v>
      </c>
      <c r="Q236">
        <v>1</v>
      </c>
      <c r="AG236" t="str">
        <f t="shared" si="32"/>
        <v/>
      </c>
    </row>
    <row r="237" spans="1:33" x14ac:dyDescent="0.25">
      <c r="A237">
        <v>16</v>
      </c>
      <c r="B237" t="s">
        <v>100</v>
      </c>
      <c r="C237" t="s">
        <v>22</v>
      </c>
      <c r="D237" s="1">
        <v>0.67013888888888884</v>
      </c>
      <c r="E237" t="s">
        <v>41</v>
      </c>
      <c r="F237" t="s">
        <v>52</v>
      </c>
      <c r="G237">
        <v>9</v>
      </c>
      <c r="H237">
        <v>31</v>
      </c>
      <c r="I237">
        <v>0.32765749100000002</v>
      </c>
      <c r="J237">
        <v>0.23</v>
      </c>
      <c r="K237">
        <v>0.26</v>
      </c>
      <c r="L237">
        <v>0.112</v>
      </c>
      <c r="M237">
        <v>0</v>
      </c>
      <c r="N237">
        <v>1</v>
      </c>
      <c r="O237">
        <v>1</v>
      </c>
      <c r="P237">
        <v>1</v>
      </c>
      <c r="Q237">
        <v>1</v>
      </c>
      <c r="AG237" t="str">
        <f t="shared" si="32"/>
        <v/>
      </c>
    </row>
    <row r="238" spans="1:33" x14ac:dyDescent="0.25">
      <c r="A238">
        <v>16</v>
      </c>
      <c r="B238" t="s">
        <v>100</v>
      </c>
      <c r="C238" t="s">
        <v>22</v>
      </c>
      <c r="D238" s="1">
        <v>0.67013888888888884</v>
      </c>
      <c r="E238" t="s">
        <v>32</v>
      </c>
      <c r="F238" t="s">
        <v>48</v>
      </c>
      <c r="G238">
        <v>9</v>
      </c>
      <c r="H238">
        <v>14</v>
      </c>
      <c r="I238">
        <v>0.36680632800000001</v>
      </c>
      <c r="J238">
        <v>0.32</v>
      </c>
      <c r="K238">
        <v>0.37</v>
      </c>
      <c r="L238">
        <v>0.35</v>
      </c>
      <c r="M238">
        <v>0</v>
      </c>
      <c r="N238">
        <v>1</v>
      </c>
      <c r="O238">
        <v>1</v>
      </c>
      <c r="P238">
        <v>1</v>
      </c>
      <c r="Q238">
        <v>1</v>
      </c>
      <c r="AG238" t="str">
        <f t="shared" si="32"/>
        <v/>
      </c>
    </row>
    <row r="239" spans="1:33" x14ac:dyDescent="0.25">
      <c r="A239">
        <v>16</v>
      </c>
      <c r="B239" t="s">
        <v>100</v>
      </c>
      <c r="C239" t="s">
        <v>22</v>
      </c>
      <c r="D239" s="1">
        <v>0.68402777777777779</v>
      </c>
      <c r="E239" t="s">
        <v>35</v>
      </c>
      <c r="F239" t="s">
        <v>26</v>
      </c>
      <c r="G239">
        <v>31</v>
      </c>
      <c r="H239">
        <v>28</v>
      </c>
      <c r="I239">
        <v>0.80961126100000003</v>
      </c>
      <c r="J239">
        <v>0.74</v>
      </c>
      <c r="K239">
        <v>0.64</v>
      </c>
      <c r="L239">
        <v>0.70899999999999996</v>
      </c>
      <c r="M239">
        <v>1</v>
      </c>
      <c r="N239">
        <v>1</v>
      </c>
      <c r="O239">
        <v>1</v>
      </c>
      <c r="P239">
        <v>1</v>
      </c>
      <c r="Q239">
        <v>1</v>
      </c>
      <c r="AG239" t="str">
        <f t="shared" si="32"/>
        <v/>
      </c>
    </row>
    <row r="240" spans="1:33" x14ac:dyDescent="0.25">
      <c r="A240">
        <v>16</v>
      </c>
      <c r="B240" t="s">
        <v>100</v>
      </c>
      <c r="C240" t="s">
        <v>22</v>
      </c>
      <c r="D240" s="1">
        <v>0.84722222222222221</v>
      </c>
      <c r="E240" t="s">
        <v>46</v>
      </c>
      <c r="F240" t="s">
        <v>40</v>
      </c>
      <c r="G240">
        <v>38</v>
      </c>
      <c r="H240">
        <v>31</v>
      </c>
      <c r="I240">
        <v>0.51881629200000001</v>
      </c>
      <c r="J240">
        <v>0.46</v>
      </c>
      <c r="K240">
        <v>0.42</v>
      </c>
      <c r="L240">
        <v>0.47899999999999998</v>
      </c>
      <c r="M240">
        <v>1</v>
      </c>
      <c r="N240">
        <v>1</v>
      </c>
      <c r="O240">
        <v>0</v>
      </c>
      <c r="P240">
        <v>0</v>
      </c>
      <c r="Q240">
        <v>0</v>
      </c>
      <c r="AG240" t="str">
        <f t="shared" si="32"/>
        <v/>
      </c>
    </row>
    <row r="241" spans="1:33" x14ac:dyDescent="0.25">
      <c r="A241">
        <v>16</v>
      </c>
      <c r="B241" t="s">
        <v>101</v>
      </c>
      <c r="C241" t="s">
        <v>50</v>
      </c>
      <c r="D241" s="1">
        <v>0.84375</v>
      </c>
      <c r="E241" t="s">
        <v>51</v>
      </c>
      <c r="F241" t="s">
        <v>45</v>
      </c>
      <c r="G241">
        <v>27</v>
      </c>
      <c r="H241">
        <v>14</v>
      </c>
      <c r="I241">
        <v>0.32770317799999998</v>
      </c>
      <c r="J241">
        <v>0.39</v>
      </c>
      <c r="K241">
        <v>0.39</v>
      </c>
      <c r="L241">
        <v>0.39</v>
      </c>
      <c r="M241">
        <v>1</v>
      </c>
      <c r="N241">
        <v>0</v>
      </c>
      <c r="O241">
        <v>0</v>
      </c>
      <c r="P241">
        <v>0</v>
      </c>
      <c r="Q241">
        <v>0</v>
      </c>
      <c r="AG241" t="str">
        <f t="shared" si="32"/>
        <v/>
      </c>
    </row>
    <row r="242" spans="1:33" x14ac:dyDescent="0.25">
      <c r="A242">
        <v>17</v>
      </c>
      <c r="B242" t="s">
        <v>102</v>
      </c>
      <c r="C242" t="s">
        <v>22</v>
      </c>
      <c r="D242" s="1">
        <v>0.54166666666666663</v>
      </c>
      <c r="E242" t="s">
        <v>23</v>
      </c>
      <c r="F242" t="s">
        <v>25</v>
      </c>
      <c r="G242">
        <v>26</v>
      </c>
      <c r="H242">
        <v>24</v>
      </c>
      <c r="I242">
        <v>0.737878382</v>
      </c>
      <c r="J242">
        <v>0.81</v>
      </c>
      <c r="K242">
        <v>0.66</v>
      </c>
      <c r="L242">
        <v>0.79</v>
      </c>
      <c r="M242">
        <v>1</v>
      </c>
      <c r="N242">
        <v>1</v>
      </c>
      <c r="O242">
        <v>1</v>
      </c>
      <c r="P242">
        <v>1</v>
      </c>
      <c r="Q242">
        <v>1</v>
      </c>
      <c r="AG242" t="str">
        <f t="shared" si="32"/>
        <v/>
      </c>
    </row>
    <row r="243" spans="1:33" x14ac:dyDescent="0.25">
      <c r="A243">
        <v>17</v>
      </c>
      <c r="B243" t="s">
        <v>102</v>
      </c>
      <c r="C243" t="s">
        <v>22</v>
      </c>
      <c r="D243" s="1">
        <v>0.54166666666666663</v>
      </c>
      <c r="E243" t="s">
        <v>24</v>
      </c>
      <c r="F243" t="s">
        <v>29</v>
      </c>
      <c r="G243">
        <v>42</v>
      </c>
      <c r="H243">
        <v>17</v>
      </c>
      <c r="I243">
        <v>0.67566120600000001</v>
      </c>
      <c r="J243">
        <v>0.59</v>
      </c>
      <c r="K243">
        <v>0.6</v>
      </c>
      <c r="L243">
        <v>0.67300000000000004</v>
      </c>
      <c r="M243">
        <v>1</v>
      </c>
      <c r="N243">
        <v>1</v>
      </c>
      <c r="O243">
        <v>1</v>
      </c>
      <c r="P243">
        <v>1</v>
      </c>
      <c r="Q243">
        <v>1</v>
      </c>
      <c r="AG243" t="str">
        <f t="shared" si="32"/>
        <v/>
      </c>
    </row>
    <row r="244" spans="1:33" x14ac:dyDescent="0.25">
      <c r="A244">
        <v>17</v>
      </c>
      <c r="B244" t="s">
        <v>102</v>
      </c>
      <c r="C244" t="s">
        <v>22</v>
      </c>
      <c r="D244" s="1">
        <v>0.54166666666666663</v>
      </c>
      <c r="E244" t="s">
        <v>47</v>
      </c>
      <c r="F244" t="s">
        <v>53</v>
      </c>
      <c r="G244">
        <v>0</v>
      </c>
      <c r="H244">
        <v>31</v>
      </c>
      <c r="I244">
        <v>0.52404791100000003</v>
      </c>
      <c r="J244">
        <v>0.65</v>
      </c>
      <c r="K244">
        <v>0.74</v>
      </c>
      <c r="L244">
        <v>0.80600000000000005</v>
      </c>
      <c r="M244">
        <v>0</v>
      </c>
      <c r="N244">
        <v>0</v>
      </c>
      <c r="O244">
        <v>0</v>
      </c>
      <c r="P244">
        <v>0</v>
      </c>
      <c r="Q244">
        <v>0</v>
      </c>
      <c r="AG244" t="str">
        <f t="shared" si="32"/>
        <v/>
      </c>
    </row>
    <row r="245" spans="1:33" x14ac:dyDescent="0.25">
      <c r="A245">
        <v>17</v>
      </c>
      <c r="B245" t="s">
        <v>102</v>
      </c>
      <c r="C245" t="s">
        <v>22</v>
      </c>
      <c r="D245" s="1">
        <v>0.54166666666666663</v>
      </c>
      <c r="E245" t="s">
        <v>34</v>
      </c>
      <c r="F245" t="s">
        <v>38</v>
      </c>
      <c r="G245">
        <v>20</v>
      </c>
      <c r="H245">
        <v>3</v>
      </c>
      <c r="I245">
        <v>0.77009570599999999</v>
      </c>
      <c r="J245">
        <v>0.71</v>
      </c>
      <c r="K245">
        <v>0.74</v>
      </c>
      <c r="L245">
        <v>0.76700000000000002</v>
      </c>
      <c r="M245">
        <v>1</v>
      </c>
      <c r="N245">
        <v>1</v>
      </c>
      <c r="O245">
        <v>1</v>
      </c>
      <c r="P245">
        <v>1</v>
      </c>
      <c r="Q245">
        <v>1</v>
      </c>
      <c r="AG245" t="str">
        <f t="shared" si="32"/>
        <v/>
      </c>
    </row>
    <row r="246" spans="1:33" x14ac:dyDescent="0.25">
      <c r="A246">
        <v>17</v>
      </c>
      <c r="B246" t="s">
        <v>102</v>
      </c>
      <c r="C246" t="s">
        <v>22</v>
      </c>
      <c r="D246" s="1">
        <v>0.54166666666666663</v>
      </c>
      <c r="E246" t="s">
        <v>40</v>
      </c>
      <c r="F246" t="s">
        <v>51</v>
      </c>
      <c r="G246">
        <v>35</v>
      </c>
      <c r="H246">
        <v>3</v>
      </c>
      <c r="I246">
        <v>0.83398485200000005</v>
      </c>
      <c r="J246">
        <v>0.88</v>
      </c>
      <c r="K246">
        <v>0.79</v>
      </c>
      <c r="L246">
        <v>0.91700000000000004</v>
      </c>
      <c r="M246">
        <v>1</v>
      </c>
      <c r="N246">
        <v>1</v>
      </c>
      <c r="O246">
        <v>1</v>
      </c>
      <c r="P246">
        <v>1</v>
      </c>
      <c r="Q246">
        <v>1</v>
      </c>
      <c r="AG246" t="str">
        <f t="shared" si="32"/>
        <v/>
      </c>
    </row>
    <row r="247" spans="1:33" x14ac:dyDescent="0.25">
      <c r="A247">
        <v>17</v>
      </c>
      <c r="B247" t="s">
        <v>102</v>
      </c>
      <c r="C247" t="s">
        <v>22</v>
      </c>
      <c r="D247" s="1">
        <v>0.54166666666666663</v>
      </c>
      <c r="E247" t="s">
        <v>31</v>
      </c>
      <c r="F247" t="s">
        <v>48</v>
      </c>
      <c r="G247">
        <v>10</v>
      </c>
      <c r="H247">
        <v>24</v>
      </c>
      <c r="I247">
        <v>0.65462201799999997</v>
      </c>
      <c r="J247">
        <v>0.56000000000000005</v>
      </c>
      <c r="K247">
        <v>0.64</v>
      </c>
      <c r="L247">
        <v>0.57599999999999996</v>
      </c>
      <c r="M247">
        <v>0</v>
      </c>
      <c r="N247">
        <v>0</v>
      </c>
      <c r="O247">
        <v>0</v>
      </c>
      <c r="P247">
        <v>0</v>
      </c>
      <c r="Q247">
        <v>0</v>
      </c>
      <c r="AG247" t="str">
        <f t="shared" si="32"/>
        <v/>
      </c>
    </row>
    <row r="248" spans="1:33" x14ac:dyDescent="0.25">
      <c r="A248">
        <v>17</v>
      </c>
      <c r="B248" t="s">
        <v>102</v>
      </c>
      <c r="C248" t="s">
        <v>22</v>
      </c>
      <c r="D248" s="1">
        <v>0.54166666666666663</v>
      </c>
      <c r="E248" t="s">
        <v>33</v>
      </c>
      <c r="F248" t="s">
        <v>54</v>
      </c>
      <c r="G248">
        <v>38</v>
      </c>
      <c r="H248">
        <v>3</v>
      </c>
      <c r="I248">
        <v>0.83398485200000005</v>
      </c>
      <c r="J248">
        <v>0.89</v>
      </c>
      <c r="K248">
        <v>0.77</v>
      </c>
      <c r="L248">
        <v>0.88900000000000001</v>
      </c>
      <c r="M248">
        <v>1</v>
      </c>
      <c r="N248">
        <v>1</v>
      </c>
      <c r="O248">
        <v>1</v>
      </c>
      <c r="P248">
        <v>1</v>
      </c>
      <c r="Q248">
        <v>1</v>
      </c>
      <c r="AG248" t="str">
        <f t="shared" si="32"/>
        <v/>
      </c>
    </row>
    <row r="249" spans="1:33" x14ac:dyDescent="0.25">
      <c r="A249">
        <v>17</v>
      </c>
      <c r="B249" t="s">
        <v>102</v>
      </c>
      <c r="C249" t="s">
        <v>22</v>
      </c>
      <c r="D249" s="1">
        <v>0.54166666666666663</v>
      </c>
      <c r="E249" t="s">
        <v>35</v>
      </c>
      <c r="F249" t="s">
        <v>43</v>
      </c>
      <c r="G249">
        <v>14</v>
      </c>
      <c r="H249">
        <v>33</v>
      </c>
      <c r="I249">
        <v>0.77660983800000005</v>
      </c>
      <c r="J249">
        <v>0.87</v>
      </c>
      <c r="K249">
        <v>0.57999999999999996</v>
      </c>
      <c r="L249">
        <v>0.88900000000000001</v>
      </c>
      <c r="M249">
        <v>0</v>
      </c>
      <c r="N249">
        <v>0</v>
      </c>
      <c r="O249">
        <v>0</v>
      </c>
      <c r="P249">
        <v>0</v>
      </c>
      <c r="Q249">
        <v>0</v>
      </c>
      <c r="AG249" t="str">
        <f t="shared" si="32"/>
        <v/>
      </c>
    </row>
    <row r="250" spans="1:33" x14ac:dyDescent="0.25">
      <c r="A250">
        <v>17</v>
      </c>
      <c r="B250" t="s">
        <v>102</v>
      </c>
      <c r="C250" t="s">
        <v>22</v>
      </c>
      <c r="D250" s="1">
        <v>0.54166666666666663</v>
      </c>
      <c r="E250" t="s">
        <v>37</v>
      </c>
      <c r="F250" t="s">
        <v>44</v>
      </c>
      <c r="G250">
        <v>35</v>
      </c>
      <c r="H250">
        <v>36</v>
      </c>
      <c r="I250">
        <v>0.33612778799999998</v>
      </c>
      <c r="J250">
        <v>0.38</v>
      </c>
      <c r="K250">
        <v>0.66</v>
      </c>
      <c r="L250">
        <v>0.52700000000000002</v>
      </c>
      <c r="M250">
        <v>0</v>
      </c>
      <c r="N250">
        <v>1</v>
      </c>
      <c r="O250">
        <v>1</v>
      </c>
      <c r="P250">
        <v>0</v>
      </c>
      <c r="Q250">
        <v>0</v>
      </c>
      <c r="AG250" t="str">
        <f t="shared" si="32"/>
        <v/>
      </c>
    </row>
    <row r="251" spans="1:33" x14ac:dyDescent="0.25">
      <c r="A251">
        <v>17</v>
      </c>
      <c r="B251" t="s">
        <v>102</v>
      </c>
      <c r="C251" t="s">
        <v>22</v>
      </c>
      <c r="D251" s="1">
        <v>0.54166666666666663</v>
      </c>
      <c r="E251" t="s">
        <v>26</v>
      </c>
      <c r="F251" t="s">
        <v>28</v>
      </c>
      <c r="G251">
        <v>16</v>
      </c>
      <c r="H251">
        <v>13</v>
      </c>
      <c r="I251">
        <v>0.83398485200000005</v>
      </c>
      <c r="J251">
        <v>0.83</v>
      </c>
      <c r="K251">
        <v>0.75</v>
      </c>
      <c r="L251">
        <v>0.86399999999999999</v>
      </c>
      <c r="M251">
        <v>1</v>
      </c>
      <c r="N251">
        <v>1</v>
      </c>
      <c r="O251">
        <v>1</v>
      </c>
      <c r="P251">
        <v>1</v>
      </c>
      <c r="Q251">
        <v>1</v>
      </c>
      <c r="AG251" t="str">
        <f t="shared" si="32"/>
        <v/>
      </c>
    </row>
    <row r="252" spans="1:33" x14ac:dyDescent="0.25">
      <c r="A252">
        <v>17</v>
      </c>
      <c r="B252" t="s">
        <v>102</v>
      </c>
      <c r="C252" t="s">
        <v>22</v>
      </c>
      <c r="D252" s="1">
        <v>0.54166666666666663</v>
      </c>
      <c r="E252" t="s">
        <v>36</v>
      </c>
      <c r="F252" t="s">
        <v>20</v>
      </c>
      <c r="G252">
        <v>32</v>
      </c>
      <c r="H252">
        <v>34</v>
      </c>
      <c r="I252">
        <v>0.30220791699999999</v>
      </c>
      <c r="J252">
        <v>0.46</v>
      </c>
      <c r="K252">
        <v>0.51</v>
      </c>
      <c r="L252">
        <v>0.47499999999999998</v>
      </c>
      <c r="M252">
        <v>0</v>
      </c>
      <c r="N252">
        <v>1</v>
      </c>
      <c r="O252">
        <v>1</v>
      </c>
      <c r="P252">
        <v>0</v>
      </c>
      <c r="Q252">
        <v>1</v>
      </c>
      <c r="AG252" t="str">
        <f t="shared" si="32"/>
        <v/>
      </c>
    </row>
    <row r="253" spans="1:33" x14ac:dyDescent="0.25">
      <c r="A253">
        <v>17</v>
      </c>
      <c r="B253" t="s">
        <v>102</v>
      </c>
      <c r="C253" t="s">
        <v>22</v>
      </c>
      <c r="D253" s="1">
        <v>0.54166666666666663</v>
      </c>
      <c r="E253" t="s">
        <v>30</v>
      </c>
      <c r="F253" t="s">
        <v>27</v>
      </c>
      <c r="G253">
        <v>17</v>
      </c>
      <c r="H253">
        <v>33</v>
      </c>
      <c r="I253">
        <v>0.50300937899999998</v>
      </c>
      <c r="J253">
        <v>0.62</v>
      </c>
      <c r="K253">
        <v>0.43</v>
      </c>
      <c r="L253">
        <v>0.48199999999999998</v>
      </c>
      <c r="M253">
        <v>0</v>
      </c>
      <c r="N253">
        <v>0</v>
      </c>
      <c r="O253">
        <v>0</v>
      </c>
      <c r="P253">
        <v>1</v>
      </c>
      <c r="Q253">
        <v>1</v>
      </c>
      <c r="AG253" t="str">
        <f t="shared" si="32"/>
        <v/>
      </c>
    </row>
    <row r="254" spans="1:33" x14ac:dyDescent="0.25">
      <c r="A254">
        <v>17</v>
      </c>
      <c r="B254" t="s">
        <v>102</v>
      </c>
      <c r="C254" t="s">
        <v>22</v>
      </c>
      <c r="D254" s="1">
        <v>0.54166666666666663</v>
      </c>
      <c r="E254" t="s">
        <v>42</v>
      </c>
      <c r="F254" t="s">
        <v>19</v>
      </c>
      <c r="G254">
        <v>0</v>
      </c>
      <c r="H254">
        <v>24</v>
      </c>
      <c r="I254">
        <v>0.33612778799999998</v>
      </c>
      <c r="J254">
        <v>0.35</v>
      </c>
      <c r="K254">
        <v>0.31</v>
      </c>
      <c r="L254">
        <v>0.42499999999999999</v>
      </c>
      <c r="M254">
        <v>0</v>
      </c>
      <c r="N254">
        <v>1</v>
      </c>
      <c r="O254">
        <v>1</v>
      </c>
      <c r="P254">
        <v>1</v>
      </c>
      <c r="Q254">
        <v>1</v>
      </c>
      <c r="AG254" t="str">
        <f t="shared" si="32"/>
        <v/>
      </c>
    </row>
    <row r="255" spans="1:33" x14ac:dyDescent="0.25">
      <c r="A255">
        <v>17</v>
      </c>
      <c r="B255" t="s">
        <v>102</v>
      </c>
      <c r="C255" t="s">
        <v>22</v>
      </c>
      <c r="D255" s="1">
        <v>0.68402777777777779</v>
      </c>
      <c r="E255" t="s">
        <v>45</v>
      </c>
      <c r="F255" t="s">
        <v>39</v>
      </c>
      <c r="G255">
        <v>9</v>
      </c>
      <c r="H255">
        <v>23</v>
      </c>
      <c r="I255">
        <v>0.33612778799999998</v>
      </c>
      <c r="J255">
        <v>0.36</v>
      </c>
      <c r="K255">
        <v>0.28000000000000003</v>
      </c>
      <c r="L255">
        <v>0.38900000000000001</v>
      </c>
      <c r="M255">
        <v>0</v>
      </c>
      <c r="N255">
        <v>1</v>
      </c>
      <c r="O255">
        <v>1</v>
      </c>
      <c r="P255">
        <v>1</v>
      </c>
      <c r="Q255">
        <v>1</v>
      </c>
      <c r="AG255" t="str">
        <f t="shared" si="32"/>
        <v/>
      </c>
    </row>
    <row r="256" spans="1:33" x14ac:dyDescent="0.25">
      <c r="A256">
        <v>17</v>
      </c>
      <c r="B256" t="s">
        <v>102</v>
      </c>
      <c r="C256" t="s">
        <v>22</v>
      </c>
      <c r="D256" s="1">
        <v>0.68402777777777779</v>
      </c>
      <c r="E256" t="s">
        <v>52</v>
      </c>
      <c r="F256" t="s">
        <v>32</v>
      </c>
      <c r="G256">
        <v>48</v>
      </c>
      <c r="H256">
        <v>32</v>
      </c>
      <c r="I256">
        <v>0.83398485200000005</v>
      </c>
      <c r="J256">
        <v>0.85</v>
      </c>
      <c r="K256">
        <v>0.75</v>
      </c>
      <c r="L256">
        <v>0.89500000000000002</v>
      </c>
      <c r="M256">
        <v>1</v>
      </c>
      <c r="N256">
        <v>1</v>
      </c>
      <c r="O256">
        <v>1</v>
      </c>
      <c r="P256">
        <v>1</v>
      </c>
      <c r="Q256">
        <v>1</v>
      </c>
      <c r="AG256" t="str">
        <f t="shared" si="32"/>
        <v/>
      </c>
    </row>
    <row r="257" spans="1:33" x14ac:dyDescent="0.25">
      <c r="A257">
        <v>17</v>
      </c>
      <c r="B257" t="s">
        <v>102</v>
      </c>
      <c r="C257" t="s">
        <v>22</v>
      </c>
      <c r="D257" s="1">
        <v>0.68402777777777779</v>
      </c>
      <c r="E257" t="s">
        <v>46</v>
      </c>
      <c r="F257" t="s">
        <v>41</v>
      </c>
      <c r="G257">
        <v>27</v>
      </c>
      <c r="H257">
        <v>24</v>
      </c>
      <c r="I257">
        <v>0.79892575700000001</v>
      </c>
      <c r="J257">
        <v>0.88</v>
      </c>
      <c r="K257">
        <v>0.61</v>
      </c>
      <c r="L257">
        <v>0.94299999999999995</v>
      </c>
      <c r="M257">
        <v>1</v>
      </c>
      <c r="N257">
        <v>1</v>
      </c>
      <c r="O257">
        <v>1</v>
      </c>
      <c r="P257">
        <v>1</v>
      </c>
      <c r="Q257">
        <v>1</v>
      </c>
      <c r="AG257" t="str">
        <f t="shared" si="32"/>
        <v/>
      </c>
    </row>
    <row r="258" spans="1:33" ht="15.75" thickBot="1" x14ac:dyDescent="0.3">
      <c r="N258" s="2">
        <f>SUM(N2:N257)</f>
        <v>151</v>
      </c>
      <c r="O258" s="2">
        <f>SUM(O2:O257)</f>
        <v>159</v>
      </c>
      <c r="P258" s="2">
        <f>SUM(P2:P257)</f>
        <v>165</v>
      </c>
      <c r="Q258" s="2">
        <f>SUM(Q2:Q257)</f>
        <v>165</v>
      </c>
    </row>
    <row r="259" spans="1:33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E4BA-B59F-4CB3-B656-48863F2CA16F}">
  <dimension ref="A1"/>
  <sheetViews>
    <sheetView tabSelected="1" topLeftCell="A97" zoomScale="130" zoomScaleNormal="130" workbookViewId="0">
      <selection activeCell="M103" sqref="M10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AMOS 2018 SEASON OUTPUT DRAFT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Smyth</dc:creator>
  <cp:lastModifiedBy>Connor Smyth</cp:lastModifiedBy>
  <dcterms:created xsi:type="dcterms:W3CDTF">2019-01-04T18:23:42Z</dcterms:created>
  <dcterms:modified xsi:type="dcterms:W3CDTF">2019-01-10T01:42:42Z</dcterms:modified>
</cp:coreProperties>
</file>