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73536805-F80F-409C-92AB-B1752B891348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3" i="1" l="1"/>
  <c r="AD32" i="1"/>
  <c r="AD31" i="1"/>
  <c r="AD30" i="1"/>
  <c r="AD29" i="1"/>
  <c r="AD28" i="1"/>
  <c r="AD27" i="1"/>
  <c r="AD26" i="1"/>
  <c r="AD25" i="1"/>
  <c r="AC27" i="1"/>
  <c r="AC26" i="1"/>
  <c r="Z33" i="1"/>
  <c r="AC32" i="1"/>
  <c r="AC31" i="1"/>
  <c r="AC30" i="1"/>
  <c r="AC29" i="1"/>
  <c r="AC28" i="1"/>
  <c r="AC25" i="1"/>
  <c r="Z26" i="1"/>
  <c r="AA26" i="1" s="1"/>
  <c r="AA33" i="1" s="1"/>
  <c r="AA32" i="1"/>
  <c r="AA31" i="1"/>
  <c r="AA30" i="1"/>
  <c r="Y30" i="1"/>
  <c r="AA29" i="1"/>
  <c r="AA28" i="1"/>
  <c r="AA27" i="1"/>
  <c r="Z32" i="1"/>
  <c r="Z30" i="1"/>
  <c r="Z28" i="1"/>
  <c r="Z27" i="1"/>
  <c r="Z31" i="1"/>
  <c r="Z29" i="1"/>
  <c r="Z25" i="1"/>
  <c r="W25" i="1"/>
  <c r="X25" i="1" s="1"/>
  <c r="X33" i="1" s="1"/>
  <c r="X32" i="1"/>
  <c r="X31" i="1"/>
  <c r="X30" i="1"/>
  <c r="X29" i="1"/>
  <c r="X28" i="1"/>
  <c r="V28" i="1"/>
  <c r="X27" i="1"/>
  <c r="X26" i="1"/>
  <c r="W32" i="1"/>
  <c r="W31" i="1"/>
  <c r="W30" i="1"/>
  <c r="T33" i="1"/>
  <c r="W29" i="1"/>
  <c r="W28" i="1"/>
  <c r="W27" i="1"/>
  <c r="W26" i="1"/>
  <c r="T25" i="1"/>
  <c r="V25" i="1"/>
  <c r="V26" i="1"/>
  <c r="V27" i="1"/>
  <c r="V29" i="1"/>
  <c r="V30" i="1"/>
  <c r="V31" i="1"/>
  <c r="V32" i="1"/>
  <c r="T32" i="1"/>
  <c r="T31" i="1"/>
  <c r="T30" i="1"/>
  <c r="T28" i="1"/>
  <c r="T29" i="1"/>
  <c r="T27" i="1"/>
  <c r="T26" i="1"/>
  <c r="Y25" i="1"/>
  <c r="AB25" i="1"/>
  <c r="Y26" i="1"/>
  <c r="AB26" i="1"/>
  <c r="Y27" i="1"/>
  <c r="AB27" i="1"/>
  <c r="Y28" i="1"/>
  <c r="AB28" i="1"/>
  <c r="Y29" i="1"/>
  <c r="AB29" i="1"/>
  <c r="AB30" i="1"/>
  <c r="Y31" i="1"/>
  <c r="AB31" i="1"/>
  <c r="Y32" i="1"/>
  <c r="AB32" i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S32" i="1"/>
  <c r="U32" i="1" s="1"/>
  <c r="AC33" i="1" l="1"/>
  <c r="W33" i="1"/>
  <c r="Y33" i="1"/>
  <c r="U25" i="1"/>
  <c r="AB33" i="1"/>
  <c r="V33" i="1"/>
  <c r="U33" i="1"/>
  <c r="S33" i="1"/>
  <c r="AA7" i="1"/>
  <c r="X12" i="1"/>
  <c r="W18" i="1"/>
  <c r="X18" i="1" s="1"/>
  <c r="W17" i="1"/>
  <c r="W15" i="1"/>
  <c r="W16" i="1"/>
  <c r="W14" i="1"/>
  <c r="W13" i="1"/>
  <c r="W12" i="1"/>
  <c r="W11" i="1"/>
  <c r="W10" i="1"/>
  <c r="W9" i="1"/>
  <c r="W8" i="1"/>
  <c r="W7" i="1"/>
  <c r="W6" i="1"/>
  <c r="W5" i="1"/>
  <c r="W4" i="1"/>
  <c r="T18" i="1"/>
  <c r="U18" i="1"/>
  <c r="Z18" i="1" s="1"/>
  <c r="V18" i="1"/>
  <c r="S18" i="1"/>
  <c r="T17" i="1"/>
  <c r="Y17" i="1" s="1"/>
  <c r="U17" i="1"/>
  <c r="Z17" i="1" s="1"/>
  <c r="V17" i="1"/>
  <c r="AA17" i="1" s="1"/>
  <c r="S17" i="1"/>
  <c r="X17" i="1" s="1"/>
  <c r="T16" i="1"/>
  <c r="Y16" i="1" s="1"/>
  <c r="U16" i="1"/>
  <c r="Z16" i="1" s="1"/>
  <c r="V16" i="1"/>
  <c r="AA16" i="1" s="1"/>
  <c r="S16" i="1"/>
  <c r="X16" i="1" s="1"/>
  <c r="T15" i="1"/>
  <c r="Y15" i="1" s="1"/>
  <c r="U15" i="1"/>
  <c r="Z15" i="1" s="1"/>
  <c r="V15" i="1"/>
  <c r="AA15" i="1" s="1"/>
  <c r="S15" i="1"/>
  <c r="X15" i="1" s="1"/>
  <c r="T14" i="1"/>
  <c r="Y14" i="1" s="1"/>
  <c r="U14" i="1"/>
  <c r="Z14" i="1" s="1"/>
  <c r="V14" i="1"/>
  <c r="S14" i="1"/>
  <c r="X14" i="1" s="1"/>
  <c r="T13" i="1"/>
  <c r="Y13" i="1" s="1"/>
  <c r="U13" i="1"/>
  <c r="Z13" i="1" s="1"/>
  <c r="V13" i="1"/>
  <c r="AA13" i="1" s="1"/>
  <c r="S13" i="1"/>
  <c r="X13" i="1" s="1"/>
  <c r="T12" i="1"/>
  <c r="Y12" i="1" s="1"/>
  <c r="U12" i="1"/>
  <c r="Z12" i="1" s="1"/>
  <c r="V12" i="1"/>
  <c r="AA12" i="1" s="1"/>
  <c r="S12" i="1"/>
  <c r="T11" i="1"/>
  <c r="U11" i="1"/>
  <c r="Z11" i="1" s="1"/>
  <c r="V11" i="1"/>
  <c r="AA11" i="1" s="1"/>
  <c r="S11" i="1"/>
  <c r="X11" i="1" s="1"/>
  <c r="T10" i="1"/>
  <c r="U10" i="1"/>
  <c r="Z10" i="1" s="1"/>
  <c r="V10" i="1"/>
  <c r="S10" i="1"/>
  <c r="T9" i="1"/>
  <c r="Y9" i="1" s="1"/>
  <c r="U9" i="1"/>
  <c r="Z9" i="1" s="1"/>
  <c r="V9" i="1"/>
  <c r="AA9" i="1" s="1"/>
  <c r="S9" i="1"/>
  <c r="X9" i="1" s="1"/>
  <c r="T8" i="1"/>
  <c r="Y8" i="1" s="1"/>
  <c r="U8" i="1"/>
  <c r="Z8" i="1" s="1"/>
  <c r="V8" i="1"/>
  <c r="AA8" i="1" s="1"/>
  <c r="S8" i="1"/>
  <c r="X8" i="1" s="1"/>
  <c r="T7" i="1"/>
  <c r="Y7" i="1" s="1"/>
  <c r="U7" i="1"/>
  <c r="Z7" i="1" s="1"/>
  <c r="V7" i="1"/>
  <c r="S7" i="1"/>
  <c r="X7" i="1" s="1"/>
  <c r="W3" i="1"/>
  <c r="W2" i="1"/>
  <c r="T6" i="1"/>
  <c r="Y6" i="1" s="1"/>
  <c r="U6" i="1"/>
  <c r="Z6" i="1" s="1"/>
  <c r="V6" i="1"/>
  <c r="AA6" i="1" s="1"/>
  <c r="S6" i="1"/>
  <c r="X6" i="1" s="1"/>
  <c r="T5" i="1"/>
  <c r="Y5" i="1" s="1"/>
  <c r="U5" i="1"/>
  <c r="Z5" i="1" s="1"/>
  <c r="V5" i="1"/>
  <c r="AA5" i="1" s="1"/>
  <c r="S5" i="1"/>
  <c r="X5" i="1" s="1"/>
  <c r="T4" i="1"/>
  <c r="Y4" i="1" s="1"/>
  <c r="U4" i="1"/>
  <c r="Z4" i="1" s="1"/>
  <c r="V4" i="1"/>
  <c r="AA4" i="1" s="1"/>
  <c r="S4" i="1"/>
  <c r="X4" i="1" s="1"/>
  <c r="T3" i="1"/>
  <c r="U3" i="1"/>
  <c r="V3" i="1"/>
  <c r="AA3" i="1" s="1"/>
  <c r="S3" i="1"/>
  <c r="X3" i="1" s="1"/>
  <c r="T2" i="1"/>
  <c r="T19" i="1" s="1"/>
  <c r="U2" i="1"/>
  <c r="V2" i="1"/>
  <c r="S2" i="1"/>
  <c r="Y10" i="1" l="1"/>
  <c r="Y18" i="1"/>
  <c r="Z3" i="1"/>
  <c r="X2" i="1"/>
  <c r="Y11" i="1"/>
  <c r="Z2" i="1"/>
  <c r="Z19" i="1" s="1"/>
  <c r="X10" i="1"/>
  <c r="Y3" i="1"/>
  <c r="Y19" i="1" s="1"/>
  <c r="AA2" i="1"/>
  <c r="Y2" i="1"/>
  <c r="AA10" i="1"/>
  <c r="AA14" i="1"/>
  <c r="AA18" i="1"/>
  <c r="X19" i="1"/>
  <c r="S20" i="1"/>
  <c r="S19" i="1"/>
  <c r="V20" i="1"/>
  <c r="U20" i="1"/>
  <c r="V19" i="1"/>
  <c r="T20" i="1"/>
  <c r="U19" i="1"/>
  <c r="Q258" i="1"/>
  <c r="P258" i="1"/>
  <c r="O258" i="1"/>
  <c r="N258" i="1"/>
  <c r="AA19" i="1" l="1"/>
</calcChain>
</file>

<file path=xl/sharedStrings.xml><?xml version="1.0" encoding="utf-8"?>
<sst xmlns="http://schemas.openxmlformats.org/spreadsheetml/2006/main" count="1091" uniqueCount="152">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</sst>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2'!$S$1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2'!$S$2:$S$18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2'!$T$1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2'!$T$2:$T$18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2'!$U$1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2'!$V$1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2'!$V$2:$V$18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2'!$X$1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2'!$X$2:$X$18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2'!$Y$1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2'!$Z$1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2'!$Z$2:$Z$18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0.5625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2'!$AA$1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2'!$S$24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2'!$S$25:$S$32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2'!$V$24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2'!$V$25:$V$32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2'!$Y$24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2'!$Y$25:$Y$32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58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2'!$AB$24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2'!$AB$25:$AB$32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2'!$U$24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2'!$U$25:$U$32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2'!$X$24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2'!$X$25:$X$32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2'!$AA$24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2'!$AA$25:$AA$32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0.68235294117647061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2'!$AD$24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2'!$T$24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2'!$T$25:$T$32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2'!$W$24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2'!$W$25:$W$32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2'!$Z$24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2'!$Z$25:$Z$32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2'!$AC$24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2'!$R$25:$R$32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2'!$AC$25:$AC$32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2'!$R$25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2'!$S$25:$T$25,'AMOS 2018 SEASON OUTPUT DRAFT 2'!$V$25:$W$25,'AMOS 2018 SEASON OUTPUT DRAFT 2'!$Y$25:$Z$25,'AMOS 2018 SEASON OUTPUT DRAFT 2'!$AB$25:$AC$25)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2'!$R$26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2'!$S$26:$T$26,'AMOS 2018 SEASON OUTPUT DRAFT 2'!$V$26:$W$26,'AMOS 2018 SEASON OUTPUT DRAFT 2'!$Y$26:$Z$26,'AMOS 2018 SEASON OUTPUT DRAFT 2'!$AB$26:$AC$26)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2'!$R$27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2'!$S$27:$T$27,'AMOS 2018 SEASON OUTPUT DRAFT 2'!$V$27:$W$27,'AMOS 2018 SEASON OUTPUT DRAFT 2'!$Y$27:$Z$27,'AMOS 2018 SEASON OUTPUT DRAFT 2'!$AB$27:$AC$27)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2'!$R$28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2'!$S$28:$T$28,'AMOS 2018 SEASON OUTPUT DRAFT 2'!$V$28:$W$28,'AMOS 2018 SEASON OUTPUT DRAFT 2'!$Y$28:$Z$28,'AMOS 2018 SEASON OUTPUT DRAFT 2'!$AB$28:$AC$28)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2'!$R$29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2'!$S$29:$T$29,'AMOS 2018 SEASON OUTPUT DRAFT 2'!$V$29:$W$29,'AMOS 2018 SEASON OUTPUT DRAFT 2'!$Y$29:$Z$29,'AMOS 2018 SEASON OUTPUT DRAFT 2'!$AB$29:$AC$29)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2'!$R$30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2'!$S$30:$T$30,'AMOS 2018 SEASON OUTPUT DRAFT 2'!$V$30:$W$30,'AMOS 2018 SEASON OUTPUT DRAFT 2'!$Y$30:$Z$30,'AMOS 2018 SEASON OUTPUT DRAFT 2'!$AB$30:$AC$30)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58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2'!$R$31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2'!$S$31:$T$31,'AMOS 2018 SEASON OUTPUT DRAFT 2'!$V$31:$W$31,'AMOS 2018 SEASON OUTPUT DRAFT 2'!$Y$31:$Z$31,'AMOS 2018 SEASON OUTPUT DRAFT 2'!$AB$31:$AC$31)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2'!$R$32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2'!$S$24:$T$24,'AMOS 2018 SEASON OUTPUT DRAFT 2'!$V$24:$W$24,'AMOS 2018 SEASON OUTPUT DRAFT 2'!$Y$24:$Z$24,'AMOS 2018 SEASON OUTPUT DRAFT 2'!$AB$24:$AC$24)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2'!$S$32:$T$32,'AMOS 2018 SEASON OUTPUT DRAFT 2'!$V$32:$W$32,'AMOS 2018 SEASON OUTPUT DRAFT 2'!$Y$32:$Z$32,'AMOS 2018 SEASON OUTPUT DRAFT 2'!$AB$32:$AC$32)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190499</xdr:rowOff>
    </xdr:from>
    <xdr:to>
      <xdr:col>11</xdr:col>
      <xdr:colOff>9524</xdr:colOff>
      <xdr:row>118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22</xdr:col>
      <xdr:colOff>600074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9"/>
  <sheetViews>
    <sheetView tabSelected="1" topLeftCell="P1" zoomScale="90" zoomScaleNormal="90" workbookViewId="0">
      <selection activeCell="W35" sqref="W35"/>
    </sheetView>
  </sheetViews>
  <sheetFormatPr defaultRowHeight="15" x14ac:dyDescent="0.25"/>
  <cols>
    <col min="2" max="2" width="11.42578125" customWidth="1"/>
    <col min="3" max="4" width="9.140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18.85546875" customWidth="1"/>
    <col min="18" max="18" width="18.140625" style="3" customWidth="1"/>
    <col min="19" max="19" width="21" customWidth="1"/>
    <col min="20" max="20" width="18.7109375" customWidth="1"/>
    <col min="21" max="21" width="19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124</v>
      </c>
      <c r="T1" t="s">
        <v>125</v>
      </c>
      <c r="U1" t="s">
        <v>126</v>
      </c>
      <c r="V1" t="s">
        <v>127</v>
      </c>
      <c r="W1" t="s">
        <v>120</v>
      </c>
      <c r="X1" t="s">
        <v>121</v>
      </c>
      <c r="Y1" t="s">
        <v>122</v>
      </c>
      <c r="Z1" t="s">
        <v>123</v>
      </c>
      <c r="AA1" t="s">
        <v>127</v>
      </c>
    </row>
    <row r="2" spans="1:27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3" t="s">
        <v>103</v>
      </c>
      <c r="S2">
        <f>SUM(N2:N17)</f>
        <v>10</v>
      </c>
      <c r="T2">
        <f t="shared" ref="T2:V2" si="0">SUM(O2:O17)</f>
        <v>10</v>
      </c>
      <c r="U2">
        <f t="shared" si="0"/>
        <v>9</v>
      </c>
      <c r="V2">
        <f t="shared" si="0"/>
        <v>8</v>
      </c>
      <c r="W2">
        <f>SUM(17-1)</f>
        <v>16</v>
      </c>
      <c r="X2">
        <f>SUM(S2/W2)</f>
        <v>0.625</v>
      </c>
      <c r="Y2">
        <f>SUM(T2/W2)</f>
        <v>0.625</v>
      </c>
      <c r="Z2">
        <f>SUM(U2/W2)</f>
        <v>0.5625</v>
      </c>
      <c r="AA2">
        <f>SUM(V2/W2)</f>
        <v>0.5</v>
      </c>
    </row>
    <row r="3" spans="1:27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3" t="s">
        <v>104</v>
      </c>
      <c r="S3">
        <f>SUM(N18:N33)</f>
        <v>8</v>
      </c>
      <c r="T3">
        <f t="shared" ref="T3:V3" si="1">SUM(O18:O33)</f>
        <v>8</v>
      </c>
      <c r="U3">
        <f t="shared" si="1"/>
        <v>10</v>
      </c>
      <c r="V3">
        <f t="shared" si="1"/>
        <v>10</v>
      </c>
      <c r="W3">
        <f>SUM(33-17)</f>
        <v>16</v>
      </c>
      <c r="X3">
        <f t="shared" ref="X3:X18" si="2">SUM(S3/W3)</f>
        <v>0.5</v>
      </c>
      <c r="Y3">
        <f t="shared" ref="Y3:Y18" si="3">SUM(T3/W3)</f>
        <v>0.5</v>
      </c>
      <c r="Z3">
        <f t="shared" ref="Z3:Z18" si="4">SUM(U3/W3)</f>
        <v>0.625</v>
      </c>
      <c r="AA3">
        <f t="shared" ref="AA3:AA18" si="5">SUM(V3/W3)</f>
        <v>0.625</v>
      </c>
    </row>
    <row r="4" spans="1:27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3" t="s">
        <v>105</v>
      </c>
      <c r="S4">
        <f>SUM(N34:N49)</f>
        <v>10</v>
      </c>
      <c r="T4">
        <f t="shared" ref="T4:V4" si="6">SUM(O34:O49)</f>
        <v>8</v>
      </c>
      <c r="U4">
        <f t="shared" si="6"/>
        <v>9</v>
      </c>
      <c r="V4">
        <f t="shared" si="6"/>
        <v>11</v>
      </c>
      <c r="W4">
        <f>SUM(49-33)</f>
        <v>16</v>
      </c>
      <c r="X4">
        <f t="shared" si="2"/>
        <v>0.625</v>
      </c>
      <c r="Y4">
        <f t="shared" si="3"/>
        <v>0.5</v>
      </c>
      <c r="Z4">
        <f t="shared" si="4"/>
        <v>0.5625</v>
      </c>
      <c r="AA4">
        <f t="shared" si="5"/>
        <v>0.6875</v>
      </c>
    </row>
    <row r="5" spans="1:27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3" t="s">
        <v>106</v>
      </c>
      <c r="S5">
        <f>SUM(N50:N64)</f>
        <v>8</v>
      </c>
      <c r="T5">
        <f t="shared" ref="T5:V5" si="7">SUM(O50:O64)</f>
        <v>11</v>
      </c>
      <c r="U5">
        <f t="shared" si="7"/>
        <v>10</v>
      </c>
      <c r="V5">
        <f t="shared" si="7"/>
        <v>11</v>
      </c>
      <c r="W5">
        <f>SUM(64-49)</f>
        <v>15</v>
      </c>
      <c r="X5">
        <f t="shared" si="2"/>
        <v>0.53333333333333333</v>
      </c>
      <c r="Y5">
        <f t="shared" si="3"/>
        <v>0.73333333333333328</v>
      </c>
      <c r="Z5">
        <f t="shared" si="4"/>
        <v>0.66666666666666663</v>
      </c>
      <c r="AA5">
        <f t="shared" si="5"/>
        <v>0.73333333333333328</v>
      </c>
    </row>
    <row r="6" spans="1:27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3" t="s">
        <v>107</v>
      </c>
      <c r="S6">
        <f>SUM(N65:N79)</f>
        <v>7</v>
      </c>
      <c r="T6">
        <f t="shared" ref="T6:V6" si="8">SUM(O65:O79)</f>
        <v>10</v>
      </c>
      <c r="U6">
        <f t="shared" si="8"/>
        <v>10</v>
      </c>
      <c r="V6">
        <f t="shared" si="8"/>
        <v>10</v>
      </c>
      <c r="W6">
        <f>SUM(79-64)</f>
        <v>15</v>
      </c>
      <c r="X6">
        <f t="shared" si="2"/>
        <v>0.46666666666666667</v>
      </c>
      <c r="Y6">
        <f t="shared" si="3"/>
        <v>0.66666666666666663</v>
      </c>
      <c r="Z6">
        <f t="shared" si="4"/>
        <v>0.66666666666666663</v>
      </c>
      <c r="AA6">
        <f t="shared" si="5"/>
        <v>0.66666666666666663</v>
      </c>
    </row>
    <row r="7" spans="1:27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3" t="s">
        <v>108</v>
      </c>
      <c r="S7">
        <f>SUM(N80:N94)</f>
        <v>11</v>
      </c>
      <c r="T7">
        <f t="shared" ref="T7:V7" si="9">SUM(O80:O94)</f>
        <v>11</v>
      </c>
      <c r="U7">
        <f t="shared" si="9"/>
        <v>11</v>
      </c>
      <c r="V7">
        <f t="shared" si="9"/>
        <v>11</v>
      </c>
      <c r="W7">
        <f>SUM(94-79)</f>
        <v>15</v>
      </c>
      <c r="X7">
        <f t="shared" si="2"/>
        <v>0.73333333333333328</v>
      </c>
      <c r="Y7">
        <f t="shared" si="3"/>
        <v>0.73333333333333328</v>
      </c>
      <c r="Z7">
        <f t="shared" si="4"/>
        <v>0.73333333333333328</v>
      </c>
      <c r="AA7">
        <f t="shared" si="5"/>
        <v>0.73333333333333328</v>
      </c>
    </row>
    <row r="8" spans="1:27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3" t="s">
        <v>109</v>
      </c>
      <c r="S8">
        <f>SUM(N95:N108)</f>
        <v>8</v>
      </c>
      <c r="T8">
        <f t="shared" ref="T8:V8" si="10">SUM(O95:O108)</f>
        <v>8</v>
      </c>
      <c r="U8">
        <f t="shared" si="10"/>
        <v>11</v>
      </c>
      <c r="V8">
        <f t="shared" si="10"/>
        <v>8</v>
      </c>
      <c r="W8">
        <f>SUM(108-94)</f>
        <v>14</v>
      </c>
      <c r="X8">
        <f t="shared" si="2"/>
        <v>0.5714285714285714</v>
      </c>
      <c r="Y8">
        <f t="shared" si="3"/>
        <v>0.5714285714285714</v>
      </c>
      <c r="Z8" s="6">
        <f t="shared" si="4"/>
        <v>0.7857142857142857</v>
      </c>
      <c r="AA8">
        <f t="shared" si="5"/>
        <v>0.5714285714285714</v>
      </c>
    </row>
    <row r="9" spans="1:27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3" t="s">
        <v>110</v>
      </c>
      <c r="S9">
        <f>SUM(N109:N122)</f>
        <v>8</v>
      </c>
      <c r="T9">
        <f t="shared" ref="T9:V9" si="11">SUM(O109:O122)</f>
        <v>11</v>
      </c>
      <c r="U9">
        <f t="shared" si="11"/>
        <v>11</v>
      </c>
      <c r="V9">
        <f t="shared" si="11"/>
        <v>9</v>
      </c>
      <c r="W9">
        <f>SUM(122-108)</f>
        <v>14</v>
      </c>
      <c r="X9">
        <f t="shared" si="2"/>
        <v>0.5714285714285714</v>
      </c>
      <c r="Y9">
        <f t="shared" si="3"/>
        <v>0.7857142857142857</v>
      </c>
      <c r="Z9">
        <f t="shared" si="4"/>
        <v>0.7857142857142857</v>
      </c>
      <c r="AA9">
        <f t="shared" si="5"/>
        <v>0.6428571428571429</v>
      </c>
    </row>
    <row r="10" spans="1:27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3" t="s">
        <v>111</v>
      </c>
      <c r="S10">
        <f>SUM(N123:N135)</f>
        <v>6</v>
      </c>
      <c r="T10">
        <f t="shared" ref="T10:V10" si="12">SUM(O123:O135)</f>
        <v>8</v>
      </c>
      <c r="U10">
        <f t="shared" si="12"/>
        <v>8</v>
      </c>
      <c r="V10">
        <f t="shared" si="12"/>
        <v>8</v>
      </c>
      <c r="W10">
        <f>SUM(135-122)</f>
        <v>13</v>
      </c>
      <c r="X10">
        <f t="shared" si="2"/>
        <v>0.46153846153846156</v>
      </c>
      <c r="Y10">
        <f t="shared" si="3"/>
        <v>0.61538461538461542</v>
      </c>
      <c r="Z10">
        <f t="shared" si="4"/>
        <v>0.61538461538461542</v>
      </c>
      <c r="AA10">
        <f t="shared" si="5"/>
        <v>0.61538461538461542</v>
      </c>
    </row>
    <row r="11" spans="1:27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3" t="s">
        <v>112</v>
      </c>
      <c r="S11">
        <f>SUM(N136:N149)</f>
        <v>10</v>
      </c>
      <c r="T11">
        <f t="shared" ref="T11:V11" si="13">SUM(O136:O149)</f>
        <v>8</v>
      </c>
      <c r="U11">
        <f t="shared" si="13"/>
        <v>8</v>
      </c>
      <c r="V11">
        <f t="shared" si="13"/>
        <v>8</v>
      </c>
      <c r="W11">
        <f>SUM(149-135)</f>
        <v>14</v>
      </c>
      <c r="X11" s="6">
        <f t="shared" si="2"/>
        <v>0.7142857142857143</v>
      </c>
      <c r="Y11">
        <f t="shared" si="3"/>
        <v>0.5714285714285714</v>
      </c>
      <c r="Z11">
        <f t="shared" si="4"/>
        <v>0.5714285714285714</v>
      </c>
      <c r="AA11">
        <f t="shared" si="5"/>
        <v>0.5714285714285714</v>
      </c>
    </row>
    <row r="12" spans="1:27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3" t="s">
        <v>113</v>
      </c>
      <c r="S12">
        <f>SUM(N150:N162)</f>
        <v>6</v>
      </c>
      <c r="T12">
        <f t="shared" ref="T12:V12" si="14">SUM(O150:O162)</f>
        <v>7</v>
      </c>
      <c r="U12">
        <f t="shared" si="14"/>
        <v>8</v>
      </c>
      <c r="V12">
        <f t="shared" si="14"/>
        <v>9</v>
      </c>
      <c r="W12">
        <f>SUM(162-149)</f>
        <v>13</v>
      </c>
      <c r="X12">
        <f t="shared" si="2"/>
        <v>0.46153846153846156</v>
      </c>
      <c r="Y12">
        <f t="shared" si="3"/>
        <v>0.53846153846153844</v>
      </c>
      <c r="Z12">
        <f t="shared" si="4"/>
        <v>0.61538461538461542</v>
      </c>
      <c r="AA12">
        <f t="shared" si="5"/>
        <v>0.69230769230769229</v>
      </c>
    </row>
    <row r="13" spans="1:27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3" t="s">
        <v>114</v>
      </c>
      <c r="S13">
        <f>SUM(N163:N177)</f>
        <v>12</v>
      </c>
      <c r="T13">
        <f t="shared" ref="T13:V13" si="15">SUM(O163:O177)</f>
        <v>12</v>
      </c>
      <c r="U13">
        <f t="shared" si="15"/>
        <v>11</v>
      </c>
      <c r="V13">
        <f t="shared" si="15"/>
        <v>12</v>
      </c>
      <c r="W13">
        <f>SUM(177-162)</f>
        <v>15</v>
      </c>
      <c r="X13">
        <f t="shared" si="2"/>
        <v>0.8</v>
      </c>
      <c r="Y13">
        <f t="shared" si="3"/>
        <v>0.8</v>
      </c>
      <c r="Z13">
        <f t="shared" si="4"/>
        <v>0.73333333333333328</v>
      </c>
      <c r="AA13">
        <f t="shared" si="5"/>
        <v>0.8</v>
      </c>
    </row>
    <row r="14" spans="1:27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3" t="s">
        <v>115</v>
      </c>
      <c r="S14">
        <f>SUM(N178:N193)</f>
        <v>10</v>
      </c>
      <c r="T14">
        <f t="shared" ref="T14:V14" si="16">SUM(O178:O193)</f>
        <v>8</v>
      </c>
      <c r="U14">
        <f t="shared" si="16"/>
        <v>10</v>
      </c>
      <c r="V14">
        <f t="shared" si="16"/>
        <v>9</v>
      </c>
      <c r="W14">
        <f>SUM(193-177)</f>
        <v>16</v>
      </c>
      <c r="X14">
        <f t="shared" si="2"/>
        <v>0.625</v>
      </c>
      <c r="Y14">
        <f t="shared" si="3"/>
        <v>0.5</v>
      </c>
      <c r="Z14">
        <f t="shared" si="4"/>
        <v>0.625</v>
      </c>
      <c r="AA14">
        <f t="shared" si="5"/>
        <v>0.5625</v>
      </c>
    </row>
    <row r="15" spans="1:27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3" t="s">
        <v>116</v>
      </c>
      <c r="S15">
        <f>SUM(N194:N209)</f>
        <v>7</v>
      </c>
      <c r="T15">
        <f t="shared" ref="T15:V15" si="17">SUM(O194:O209)</f>
        <v>7</v>
      </c>
      <c r="U15">
        <f t="shared" si="17"/>
        <v>9</v>
      </c>
      <c r="V15">
        <f t="shared" si="17"/>
        <v>8</v>
      </c>
      <c r="W15">
        <f>SUM(209-193)</f>
        <v>16</v>
      </c>
      <c r="X15">
        <f t="shared" si="2"/>
        <v>0.4375</v>
      </c>
      <c r="Y15">
        <f t="shared" si="3"/>
        <v>0.4375</v>
      </c>
      <c r="Z15">
        <f t="shared" si="4"/>
        <v>0.5625</v>
      </c>
      <c r="AA15">
        <f t="shared" si="5"/>
        <v>0.5</v>
      </c>
    </row>
    <row r="16" spans="1:27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3" t="s">
        <v>117</v>
      </c>
      <c r="S16">
        <f>SUM(N210:N225)</f>
        <v>7</v>
      </c>
      <c r="T16">
        <f t="shared" ref="T16:V16" si="18">SUM(O210:O225)</f>
        <v>9</v>
      </c>
      <c r="U16">
        <f t="shared" si="18"/>
        <v>9</v>
      </c>
      <c r="V16">
        <f t="shared" si="18"/>
        <v>10</v>
      </c>
      <c r="W16">
        <f>SUM(225-209)</f>
        <v>16</v>
      </c>
      <c r="X16">
        <f t="shared" si="2"/>
        <v>0.4375</v>
      </c>
      <c r="Y16">
        <f t="shared" si="3"/>
        <v>0.5625</v>
      </c>
      <c r="Z16">
        <f t="shared" si="4"/>
        <v>0.5625</v>
      </c>
      <c r="AA16">
        <f t="shared" si="5"/>
        <v>0.625</v>
      </c>
    </row>
    <row r="17" spans="1:30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3" t="s">
        <v>118</v>
      </c>
      <c r="S17">
        <f>SUM(N226:N241)</f>
        <v>11</v>
      </c>
      <c r="T17">
        <f t="shared" ref="T17:V17" si="19">SUM(O226:O241)</f>
        <v>11</v>
      </c>
      <c r="U17">
        <f t="shared" si="19"/>
        <v>9</v>
      </c>
      <c r="V17">
        <f t="shared" si="19"/>
        <v>11</v>
      </c>
      <c r="W17">
        <f>SUM(241-225)</f>
        <v>16</v>
      </c>
      <c r="X17">
        <f t="shared" si="2"/>
        <v>0.6875</v>
      </c>
      <c r="Y17">
        <f t="shared" si="3"/>
        <v>0.6875</v>
      </c>
      <c r="Z17">
        <f t="shared" si="4"/>
        <v>0.5625</v>
      </c>
      <c r="AA17">
        <f t="shared" si="5"/>
        <v>0.6875</v>
      </c>
    </row>
    <row r="18" spans="1:30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3" t="s">
        <v>119</v>
      </c>
      <c r="S18">
        <f>SUM(N242:N257)</f>
        <v>12</v>
      </c>
      <c r="T18">
        <f t="shared" ref="T18:V18" si="20">SUM(O242:O257)</f>
        <v>12</v>
      </c>
      <c r="U18">
        <f t="shared" si="20"/>
        <v>11</v>
      </c>
      <c r="V18">
        <f t="shared" si="20"/>
        <v>12</v>
      </c>
      <c r="W18">
        <f>SUM(257-241)</f>
        <v>16</v>
      </c>
      <c r="X18">
        <f t="shared" si="2"/>
        <v>0.75</v>
      </c>
      <c r="Y18">
        <f t="shared" si="3"/>
        <v>0.75</v>
      </c>
      <c r="Z18">
        <f t="shared" si="4"/>
        <v>0.6875</v>
      </c>
      <c r="AA18">
        <f t="shared" si="5"/>
        <v>0.75</v>
      </c>
    </row>
    <row r="19" spans="1:30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4" t="s">
        <v>128</v>
      </c>
      <c r="S19" s="2">
        <f>AVERAGE(S2:S18)</f>
        <v>8.882352941176471</v>
      </c>
      <c r="T19" s="2">
        <f t="shared" ref="T19:V19" si="21">AVERAGE(T2:T18)</f>
        <v>9.3529411764705888</v>
      </c>
      <c r="U19" s="2">
        <f t="shared" si="21"/>
        <v>9.6470588235294112</v>
      </c>
      <c r="V19" s="2">
        <f t="shared" si="21"/>
        <v>9.7058823529411757</v>
      </c>
      <c r="X19" s="5">
        <f>AVERAGE(X2:X18)</f>
        <v>0.58829724197371247</v>
      </c>
      <c r="Y19" s="5">
        <f t="shared" ref="Y19:AA19" si="22">AVERAGE(Y2:Y18)</f>
        <v>0.62225005386770083</v>
      </c>
      <c r="Z19" s="5">
        <f t="shared" si="22"/>
        <v>0.64256625727213956</v>
      </c>
      <c r="AA19" s="5">
        <f t="shared" si="22"/>
        <v>0.64495528980823102</v>
      </c>
    </row>
    <row r="20" spans="1:30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S20">
        <f>SUM(S2:S18)</f>
        <v>151</v>
      </c>
      <c r="T20">
        <f t="shared" ref="T20:V20" si="23">SUM(T2:T18)</f>
        <v>159</v>
      </c>
      <c r="U20">
        <f t="shared" si="23"/>
        <v>164</v>
      </c>
      <c r="V20">
        <f t="shared" si="23"/>
        <v>165</v>
      </c>
    </row>
    <row r="21" spans="1:30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30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30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30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1" t="s">
        <v>151</v>
      </c>
      <c r="S24" s="12" t="s">
        <v>137</v>
      </c>
      <c r="T24" s="7" t="s">
        <v>138</v>
      </c>
      <c r="U24" s="7" t="s">
        <v>143</v>
      </c>
      <c r="V24" s="7" t="s">
        <v>150</v>
      </c>
      <c r="W24" s="10" t="s">
        <v>139</v>
      </c>
      <c r="X24" s="10" t="s">
        <v>145</v>
      </c>
      <c r="Y24" s="7" t="s">
        <v>146</v>
      </c>
      <c r="Z24" s="10" t="s">
        <v>140</v>
      </c>
      <c r="AA24" s="10" t="s">
        <v>147</v>
      </c>
      <c r="AB24" s="7" t="s">
        <v>142</v>
      </c>
      <c r="AC24" s="10" t="s">
        <v>141</v>
      </c>
      <c r="AD24" s="10" t="s">
        <v>148</v>
      </c>
    </row>
    <row r="25" spans="1:30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8" t="s">
        <v>130</v>
      </c>
      <c r="S25">
        <f>COUNTIFS(I2:I257,"&gt;0.0", I2:I257,"&lt;0.2", N2:N257,"1")</f>
        <v>1</v>
      </c>
      <c r="T25">
        <f>COUNTIFS(I2:I257,"&gt;=0.0",I2:I257,"&lt;0.2")</f>
        <v>2</v>
      </c>
      <c r="U25">
        <f>SUM(S25/T25)</f>
        <v>0.5</v>
      </c>
      <c r="V25">
        <f>COUNTIFS(J2:J257,"&gt;=0.0", J2:J257,"&lt;0.2", O2:O257,"1")</f>
        <v>2</v>
      </c>
      <c r="W25">
        <f>COUNTIFS(J2:J257,"&gt;=0.0",J2:J257,"&lt;0.2")</f>
        <v>2</v>
      </c>
      <c r="X25">
        <f>SUM(V25/W25)</f>
        <v>1</v>
      </c>
      <c r="Y25">
        <f>COUNTIFS(K2:K257,"&gt;0.0", K2:K257,"&lt;0.2", P2:P257,"1")</f>
        <v>0</v>
      </c>
      <c r="Z25">
        <f>COUNTIFS(K2:K257,"&gt;=0.0",K2:K257,"&lt;0.2")</f>
        <v>0</v>
      </c>
      <c r="AA25" s="13" t="s">
        <v>149</v>
      </c>
      <c r="AB25">
        <f>COUNTIFS(L2:L257,"&gt;=0.0", L2:L257,"&lt;0.2", Q2:Q257,"1")</f>
        <v>3</v>
      </c>
      <c r="AC25">
        <f>COUNTIFS(L2:L257,"&gt;=0.0",L2:L257,"&lt;0.2")</f>
        <v>3</v>
      </c>
      <c r="AD25">
        <f>SUM(AB25/AC25)</f>
        <v>1</v>
      </c>
    </row>
    <row r="26" spans="1:30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8" t="s">
        <v>129</v>
      </c>
      <c r="S26">
        <f>COUNTIFS(I2:I257,"&gt;=0.2", I2:I257,"&lt;0.3", N2:N257,"1")</f>
        <v>6</v>
      </c>
      <c r="T26">
        <f>COUNTIFS(I2:I257,"&gt;=0.2",I2:I257,"&lt;0.3")</f>
        <v>14</v>
      </c>
      <c r="U26">
        <f>SUM(S26/T26)</f>
        <v>0.42857142857142855</v>
      </c>
      <c r="V26">
        <f>COUNTIFS(J2:J257,"&gt;=0.2", J2:J257,"&lt;0.3", O2:O257,"1")</f>
        <v>7</v>
      </c>
      <c r="W26">
        <f>COUNTIFS(J2:J257,"&gt;=0.2",J2:J257,"&lt;0.3")</f>
        <v>13</v>
      </c>
      <c r="X26">
        <f>SUM(V26/W26)</f>
        <v>0.53846153846153844</v>
      </c>
      <c r="Y26">
        <f>COUNTIFS(K2:K257,"&gt;=0.2", K2:K257,"&lt;0.3", P2:P257,"1")</f>
        <v>14</v>
      </c>
      <c r="Z26">
        <f>COUNTIFS(K2:K257,"&gt;=0.2",K2:K257,"&lt;0.3")</f>
        <v>21</v>
      </c>
      <c r="AA26">
        <f>SUM(Y26/Z26)</f>
        <v>0.66666666666666663</v>
      </c>
      <c r="AB26">
        <f>COUNTIFS(L2:L257,"&gt;=0.2", L2:L257,"&lt;0.3", Q2:Q257,"1")</f>
        <v>9</v>
      </c>
      <c r="AC26">
        <f>COUNTIFS(L2:L257,"&gt;=0.2",L2:L257,"&lt;0.3")</f>
        <v>12</v>
      </c>
      <c r="AD26">
        <f>SUM(AB26/AC26)</f>
        <v>0.75</v>
      </c>
    </row>
    <row r="27" spans="1:30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8" t="s">
        <v>131</v>
      </c>
      <c r="S27">
        <f>COUNTIFS(I2:I257,"&gt;=0.3", I2:I257,"&lt;0.4", N2:N257,"1")</f>
        <v>26</v>
      </c>
      <c r="T27">
        <f>COUNTIFS(I2:I257,"&gt;=0.3",I2:I257,"&lt;0.4")</f>
        <v>47</v>
      </c>
      <c r="U27">
        <f t="shared" ref="U27:U32" si="24">SUM(S27/T27)</f>
        <v>0.55319148936170215</v>
      </c>
      <c r="V27">
        <f>COUNTIFS(J2:J257,"&gt;=0.3", J2:J257,"&lt;0.4", O2:O257,"1")</f>
        <v>16</v>
      </c>
      <c r="W27">
        <f>COUNTIFS(J2:J257,"&gt;=0.3",J2:J257,"&lt;0.4")</f>
        <v>27</v>
      </c>
      <c r="X27">
        <f>SUM(V27/W27)</f>
        <v>0.59259259259259256</v>
      </c>
      <c r="Y27">
        <f>COUNTIFS(K2:K257,"&gt;=0.3", K2:K257,"&lt;0.4", P2:P257,"1")</f>
        <v>13</v>
      </c>
      <c r="Z27">
        <f>COUNTIFS(K2:K257,"&gt;=0.3",K2:K257,"&lt;0.4")</f>
        <v>22</v>
      </c>
      <c r="AA27">
        <f>SUM(Y27/Z27)</f>
        <v>0.59090909090909094</v>
      </c>
      <c r="AB27">
        <f>COUNTIFS(L2:L257,"&gt;=0.3", L2:L257,"&lt;0.4", Q2:Q257,"1")</f>
        <v>12</v>
      </c>
      <c r="AC27">
        <f>COUNTIFS(L2:L257,"&gt;=0.3",L2:L257,"&lt;0.4")</f>
        <v>23</v>
      </c>
      <c r="AD27">
        <f>SUM(AB27/AC27)</f>
        <v>0.52173913043478259</v>
      </c>
    </row>
    <row r="28" spans="1:30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8" t="s">
        <v>132</v>
      </c>
      <c r="S28">
        <f>COUNTIFS(I2:I257,"&gt;=0.4", I2:I257,"&lt;0.5", N2:N257,"1")</f>
        <v>17</v>
      </c>
      <c r="T28">
        <f>COUNTIFS(I2:I257,"&gt;=0.4",I2:I257,"&lt;0.5")</f>
        <v>41</v>
      </c>
      <c r="U28">
        <f t="shared" si="24"/>
        <v>0.41463414634146339</v>
      </c>
      <c r="V28">
        <f>COUNTIFS(J2:J257,"&gt;=0.4", J2:J257,"&lt;0.5", O2:O257,"1")</f>
        <v>12</v>
      </c>
      <c r="W28">
        <f>COUNTIFS(J2:J257,"&gt;=0.4",J2:J257,"&lt;0.5")</f>
        <v>28</v>
      </c>
      <c r="X28">
        <f>SUM(V28/W28)</f>
        <v>0.42857142857142855</v>
      </c>
      <c r="Y28">
        <f>COUNTIFS(K2:K257,"&gt;=0.4", K2:K257,"&lt;0.5", P2:P257,"1")</f>
        <v>16</v>
      </c>
      <c r="Z28">
        <f>COUNTIFS(K2:K257,"&gt;=0.4",K2:K257,"&lt;0.5")</f>
        <v>33</v>
      </c>
      <c r="AA28">
        <f>SUM(Y28/Z28)</f>
        <v>0.48484848484848486</v>
      </c>
      <c r="AB28">
        <f>COUNTIFS(L2:L257,"&gt;=0.4", L2:L257,"&lt;0.5", Q2:Q257,"1")</f>
        <v>18</v>
      </c>
      <c r="AC28">
        <f>COUNTIFS(L2:L257,"&gt;=0.4",L2:L257,"&lt;0.5")</f>
        <v>35</v>
      </c>
      <c r="AD28">
        <f>SUM(AB28/AC28)</f>
        <v>0.51428571428571423</v>
      </c>
    </row>
    <row r="29" spans="1:30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8" t="s">
        <v>133</v>
      </c>
      <c r="S29">
        <f>COUNTIFS(I2:I257,"&gt;0.5", I2:I257,"&lt;0.6", N2:N257,"1")</f>
        <v>14</v>
      </c>
      <c r="T29">
        <f>COUNTIFS(I2:I257,"&gt;0.5",I2:I257,"&lt;0.6")</f>
        <v>25</v>
      </c>
      <c r="U29">
        <f t="shared" si="24"/>
        <v>0.56000000000000005</v>
      </c>
      <c r="V29">
        <f>COUNTIFS(J2:J257,"&gt;0.5", J2:J257,"&lt;0.6", O2:O257,"1")</f>
        <v>28</v>
      </c>
      <c r="W29">
        <f>COUNTIFS(J2:J257,"&gt;0.5",J2:J257,"&lt;0.6")</f>
        <v>50</v>
      </c>
      <c r="X29">
        <f>SUM(V29/W29)</f>
        <v>0.56000000000000005</v>
      </c>
      <c r="Y29">
        <f>COUNTIFS(K2:K257,"&gt;0.5", K2:K257,"&lt;0.6", P2:P257,"1")</f>
        <v>21</v>
      </c>
      <c r="Z29">
        <f>COUNTIFS(K2:K257,"&gt;0.5",K2:K257,"&lt;0.6")</f>
        <v>43</v>
      </c>
      <c r="AA29">
        <f>SUM(Y29/Z29)</f>
        <v>0.48837209302325579</v>
      </c>
      <c r="AB29">
        <f>COUNTIFS(L2:L257,"&gt;0.5", L2:L257,"&lt;0.6", Q2:Q257,"1")</f>
        <v>23</v>
      </c>
      <c r="AC29">
        <f>COUNTIFS(L2:L257,"&gt;0.5",L2:L257,"&lt;0.6")</f>
        <v>50</v>
      </c>
      <c r="AD29">
        <f>SUM(AB29/AC29)</f>
        <v>0.46</v>
      </c>
    </row>
    <row r="30" spans="1:30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8" t="s">
        <v>134</v>
      </c>
      <c r="S30">
        <f>COUNTIFS(I2:I257,"&gt;=0.6", I2:I257,"&lt;0.7", N2:N257,"1")</f>
        <v>28</v>
      </c>
      <c r="T30">
        <f>COUNTIFS(I2:I257,"&gt;=0.6",I2:I257,"&lt;0.7")</f>
        <v>44</v>
      </c>
      <c r="U30">
        <f t="shared" si="24"/>
        <v>0.63636363636363635</v>
      </c>
      <c r="V30">
        <f>COUNTIFS(J2:J257,"&gt;=0.6", J2:J257,"&lt;0.7", O2:O257,"1")</f>
        <v>42</v>
      </c>
      <c r="W30">
        <f>COUNTIFS(J2:J257,"&gt;=0.6",J2:J257,"&lt;0.7")</f>
        <v>70</v>
      </c>
      <c r="X30">
        <f>SUM(V30/W30)</f>
        <v>0.6</v>
      </c>
      <c r="Y30">
        <f>COUNTIFS(K2:K257,"&gt;=0.6", K2:K257,"&lt;0.7", P2:P257,"1")</f>
        <v>58</v>
      </c>
      <c r="Z30">
        <f>COUNTIFS(K2:K257,"&gt;=0.6",K2:K257,"&lt;0.7")</f>
        <v>85</v>
      </c>
      <c r="AA30">
        <f>SUM(Y30/Z30)</f>
        <v>0.68235294117647061</v>
      </c>
      <c r="AB30">
        <f>COUNTIFS(L2:L257,"&gt;=0.6", L2:L257,"&lt;0.7", Q2:Q257,"1")</f>
        <v>36</v>
      </c>
      <c r="AC30">
        <f>COUNTIFS(L2:L257,"&gt;=0.6",L2:L257,"&lt;0.7")</f>
        <v>53</v>
      </c>
      <c r="AD30">
        <f>SUM(AB30/AC30)</f>
        <v>0.67924528301886788</v>
      </c>
    </row>
    <row r="31" spans="1:30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8" t="s">
        <v>135</v>
      </c>
      <c r="S31">
        <f>COUNTIFS(I2:I257,"&gt;=0.7", I2:I257,"&lt;0.8", N2:N257,"1")</f>
        <v>37</v>
      </c>
      <c r="T31">
        <f>COUNTIFS(I2:I257,"&gt;=0.7",I2:I257,"&lt;0.8")</f>
        <v>47</v>
      </c>
      <c r="U31">
        <f t="shared" si="24"/>
        <v>0.78723404255319152</v>
      </c>
      <c r="V31">
        <f>COUNTIFS(J2:J257,"&gt;=0.7", J2:J257,"&lt;0.8", O2:O257,"1")</f>
        <v>29</v>
      </c>
      <c r="W31">
        <f>COUNTIFS(J2:J257,"&gt;=0.7",J2:J257,"&lt;0.8")</f>
        <v>41</v>
      </c>
      <c r="X31">
        <f>SUM(V31/W31)</f>
        <v>0.70731707317073167</v>
      </c>
      <c r="Y31">
        <f>COUNTIFS(K2:K257,"&gt;=0.7", K2:K257,"&lt;0.8", P2:P257,"1")</f>
        <v>38</v>
      </c>
      <c r="Z31">
        <f>COUNTIFS(K2:K257,"&gt;=0.7",K2:K257,"&lt;0.8")</f>
        <v>48</v>
      </c>
      <c r="AA31">
        <f>SUM(Y31/Z31)</f>
        <v>0.79166666666666663</v>
      </c>
      <c r="AB31">
        <f>COUNTIFS(L2:L257,"&gt;=0.7", L2:L257,"&lt;0.8", Q2:Q257,"1")</f>
        <v>42</v>
      </c>
      <c r="AC31">
        <f>COUNTIFS(L2:L257,"&gt;=0.7",L2:L257,"&lt;0.8")</f>
        <v>53</v>
      </c>
      <c r="AD31">
        <f>SUM(AB31/AC31)</f>
        <v>0.79245283018867929</v>
      </c>
    </row>
    <row r="32" spans="1:30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8" t="s">
        <v>136</v>
      </c>
      <c r="S32">
        <f>SUM(COUNTIFS(I2:I257,"&gt;=0.8",M2:M257,1)-COUNTIFS(I2:I257,"1",M2:M257,1))</f>
        <v>22</v>
      </c>
      <c r="T32">
        <f>COUNTIFS(I2:I257,"&gt;=0.8",I2:I257,"&lt;1")</f>
        <v>36</v>
      </c>
      <c r="U32">
        <f t="shared" si="24"/>
        <v>0.61111111111111116</v>
      </c>
      <c r="V32">
        <f>COUNTIFS(J2:J257,"&gt;=0.8", J2:J257,"&lt;1", O2:O257,"1")</f>
        <v>23</v>
      </c>
      <c r="W32">
        <f>COUNTIFS(J2:J257,"&gt;=0.8",J2:J257,"&lt;1")</f>
        <v>25</v>
      </c>
      <c r="X32">
        <f>SUM(V32/W32)</f>
        <v>0.92</v>
      </c>
      <c r="Y32">
        <f>SUM(COUNTIFS(K2:K257,"&gt;=0.8",O2:O257,1)-COUNTIFS(K2:K257,"1",O2:O257,1))</f>
        <v>4</v>
      </c>
      <c r="Z32">
        <f>COUNTIFS(K2:K257,"&gt;=0.8",K2:K257,"&lt;1")</f>
        <v>4</v>
      </c>
      <c r="AA32">
        <f>SUM(Y32/Z32)</f>
        <v>1</v>
      </c>
      <c r="AB32">
        <f>COUNTIFS(L2:L257,"&gt;=0.8", L2:L257,"&lt;1", Q2:Q257,"1")</f>
        <v>22</v>
      </c>
      <c r="AC32">
        <f>COUNTIFS(L2:L257,"&gt;=0.8",L2:L257,"&lt;1")</f>
        <v>27</v>
      </c>
      <c r="AD32">
        <f>SUM(AB32/AC32)</f>
        <v>0.81481481481481477</v>
      </c>
    </row>
    <row r="33" spans="1:30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8" t="s">
        <v>144</v>
      </c>
      <c r="S33" s="2">
        <f>SUM(S25:S32)</f>
        <v>151</v>
      </c>
      <c r="T33" s="2">
        <f>SUM(T25:T32)</f>
        <v>256</v>
      </c>
      <c r="U33" s="2">
        <f>AVERAGE(U25:U32)</f>
        <v>0.56138823178781661</v>
      </c>
      <c r="V33" s="2">
        <f>SUM(V25:V32)</f>
        <v>159</v>
      </c>
      <c r="W33" s="2">
        <f>SUM(W25:W32)</f>
        <v>256</v>
      </c>
      <c r="X33" s="5">
        <f>AVERAGE(X25:X32)</f>
        <v>0.6683678290995364</v>
      </c>
      <c r="Y33" s="2">
        <f>SUM(Y25:Y32)</f>
        <v>164</v>
      </c>
      <c r="Z33" s="2">
        <f>SUM(Z25:Z32)</f>
        <v>256</v>
      </c>
      <c r="AA33" s="2">
        <f>AVERAGE(AA26:AA32)</f>
        <v>0.67211656332723357</v>
      </c>
      <c r="AB33" s="2">
        <f>SUM(AB25:AB32)</f>
        <v>165</v>
      </c>
      <c r="AC33" s="2">
        <f>SUM(AC25:AC32)</f>
        <v>256</v>
      </c>
      <c r="AD33" s="2">
        <f>AVERAGE(AD25:AD32)</f>
        <v>0.69156722159285733</v>
      </c>
    </row>
    <row r="34" spans="1:30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9"/>
    </row>
    <row r="35" spans="1:30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30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30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</row>
    <row r="38" spans="1:30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30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30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30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30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30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30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</row>
    <row r="45" spans="1:30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30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</row>
    <row r="47" spans="1:30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30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</row>
    <row r="50" spans="1:17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</row>
    <row r="53" spans="1:17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</row>
    <row r="54" spans="1:17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</row>
    <row r="60" spans="1:17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</row>
    <row r="63" spans="1:17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</row>
    <row r="65" spans="1:17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</row>
    <row r="71" spans="1:17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</row>
    <row r="73" spans="1:17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</row>
    <row r="75" spans="1:17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</row>
    <row r="78" spans="1:17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</row>
    <row r="79" spans="1:17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</row>
    <row r="81" spans="1:17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</row>
    <row r="83" spans="1:17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</row>
    <row r="84" spans="1:17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</row>
    <row r="85" spans="1:17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</row>
    <row r="88" spans="1:17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</row>
    <row r="89" spans="1:17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</row>
    <row r="90" spans="1:17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</row>
    <row r="91" spans="1:17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</row>
    <row r="92" spans="1:17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</row>
    <row r="93" spans="1:17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</row>
    <row r="94" spans="1:17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</row>
    <row r="96" spans="1:17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</row>
    <row r="97" spans="1:17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</row>
    <row r="98" spans="1:17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</row>
    <row r="101" spans="1:17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</row>
    <row r="102" spans="1:17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17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</row>
    <row r="107" spans="1:17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</row>
    <row r="109" spans="1:17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</row>
    <row r="110" spans="1:17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</row>
    <row r="111" spans="1:17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</row>
    <row r="113" spans="1:17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</row>
    <row r="114" spans="1:17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7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</row>
    <row r="116" spans="1:17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</row>
    <row r="118" spans="1:17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</row>
    <row r="119" spans="1:17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</row>
    <row r="122" spans="1:17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</row>
    <row r="123" spans="1:17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</row>
    <row r="124" spans="1:17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</row>
    <row r="125" spans="1:17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</row>
    <row r="126" spans="1:17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</row>
    <row r="127" spans="1:17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</row>
    <row r="128" spans="1:17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</row>
    <row r="129" spans="1:17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</row>
    <row r="131" spans="1:17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</row>
    <row r="134" spans="1:17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</row>
    <row r="137" spans="1:17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</row>
    <row r="138" spans="1:17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</row>
    <row r="139" spans="1:17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</row>
    <row r="141" spans="1:17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</row>
    <row r="142" spans="1:17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</row>
    <row r="143" spans="1:17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</row>
    <row r="144" spans="1:17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</row>
    <row r="145" spans="1:17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</row>
    <row r="147" spans="1:17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</row>
    <row r="150" spans="1:17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</row>
    <row r="151" spans="1:17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</row>
    <row r="153" spans="1:17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</row>
    <row r="154" spans="1:17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</row>
    <row r="156" spans="1:17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</row>
    <row r="158" spans="1:17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</row>
    <row r="159" spans="1:17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</row>
    <row r="162" spans="1:17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7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</row>
    <row r="164" spans="1:17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7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7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7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</row>
    <row r="168" spans="1:17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</row>
    <row r="171" spans="1:17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</row>
    <row r="172" spans="1:17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7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7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</row>
    <row r="175" spans="1:17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7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</row>
    <row r="178" spans="1:17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</row>
    <row r="180" spans="1:17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</row>
    <row r="181" spans="1:17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</row>
    <row r="182" spans="1:17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7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7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</row>
    <row r="190" spans="1:17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7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7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</row>
    <row r="193" spans="1:17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</row>
    <row r="197" spans="1:17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</row>
    <row r="199" spans="1:17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</row>
    <row r="203" spans="1:17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7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</row>
    <row r="207" spans="1:17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</row>
    <row r="208" spans="1:17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7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1:17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</row>
    <row r="213" spans="1:17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</row>
    <row r="214" spans="1:17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</row>
    <row r="215" spans="1:17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</row>
    <row r="216" spans="1:17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</row>
    <row r="217" spans="1:17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7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</row>
    <row r="219" spans="1:17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7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</row>
    <row r="222" spans="1:17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1:17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</row>
    <row r="226" spans="1:17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</row>
    <row r="227" spans="1:17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</row>
    <row r="230" spans="1:17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7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</row>
    <row r="232" spans="1:17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7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</row>
    <row r="235" spans="1:17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</row>
    <row r="236" spans="1:17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</row>
    <row r="237" spans="1:17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</row>
    <row r="238" spans="1:17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</row>
    <row r="239" spans="1:17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</row>
    <row r="240" spans="1:17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</row>
    <row r="241" spans="1:17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</row>
    <row r="243" spans="1:17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</row>
    <row r="244" spans="1:17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</row>
    <row r="246" spans="1:17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</row>
    <row r="247" spans="1:17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</row>
    <row r="249" spans="1:17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</row>
    <row r="251" spans="1:17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</row>
    <row r="252" spans="1:17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</row>
    <row r="253" spans="1:17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</row>
    <row r="254" spans="1:17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</row>
    <row r="255" spans="1:17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</row>
    <row r="256" spans="1:17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</row>
    <row r="257" spans="1:17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</row>
    <row r="258" spans="1:17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164</v>
      </c>
      <c r="Q258" s="2">
        <f>SUM(Q2:Q257)</f>
        <v>165</v>
      </c>
    </row>
    <row r="259" spans="1:17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A114" workbookViewId="0">
      <selection activeCell="A122" sqref="A1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2019-01-09T21:05:41Z</dcterms:modified>
</cp:coreProperties>
</file>