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unsw-my.sharepoint.com/personal/z5311935_ad_unsw_edu_au/Documents/ACTL4001/"/>
    </mc:Choice>
  </mc:AlternateContent>
  <xr:revisionPtr revIDLastSave="152" documentId="13_ncr:1_{37FAEFF1-E91C-4BD2-A427-2557EF1B8BF7}" xr6:coauthVersionLast="47" xr6:coauthVersionMax="47" xr10:uidLastSave="{BE8AB850-98EA-4202-99B7-9CEC32692365}"/>
  <bookViews>
    <workbookView xWindow="828" yWindow="-108" windowWidth="22320" windowHeight="13176" tabRatio="775" activeTab="2" xr2:uid="{CBBF923D-1C9D-4D46-BC44-F07E6A336A6A}"/>
  </bookViews>
  <sheets>
    <sheet name="SSP Scenarios" sheetId="7" r:id="rId1"/>
    <sheet name="Weighted Averages" sheetId="21" r:id="rId2"/>
    <sheet name="R1 Analysis" sheetId="20" r:id="rId3"/>
    <sheet name="R2 Analysis" sheetId="15" r:id="rId4"/>
    <sheet name="R3 Analysis" sheetId="16" r:id="rId5"/>
    <sheet name="R4 Analysis" sheetId="17" r:id="rId6"/>
    <sheet name="R5 Analysis" sheetId="18" r:id="rId7"/>
    <sheet name="R6 Analysis" sheetId="19" r:id="rId8"/>
    <sheet name="Total" sheetId="22" r:id="rId9"/>
    <sheet name="quick analysis" sheetId="23"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0" l="1"/>
  <c r="D12" i="20" s="1"/>
  <c r="D2" i="20" l="1"/>
  <c r="D40" i="20" s="1"/>
  <c r="D40" i="22" l="1"/>
  <c r="D43" i="22"/>
  <c r="E43" i="22"/>
  <c r="F43" i="22" s="1"/>
  <c r="G43" i="22" s="1"/>
  <c r="H43" i="22" s="1"/>
  <c r="I43" i="22" s="1"/>
  <c r="K43" i="22"/>
  <c r="L43" i="22"/>
  <c r="M43" i="22"/>
  <c r="N43" i="22" s="1"/>
  <c r="O43" i="22" s="1"/>
  <c r="P43" i="22" s="1"/>
  <c r="R43" i="22"/>
  <c r="S43" i="22" s="1"/>
  <c r="T43" i="22" s="1"/>
  <c r="U43" i="22" s="1"/>
  <c r="V43" i="22" s="1"/>
  <c r="W43" i="22" s="1"/>
  <c r="B45" i="22"/>
  <c r="B46" i="22" s="1"/>
  <c r="B47" i="22" s="1"/>
  <c r="B48" i="22" s="1"/>
  <c r="B49" i="22" s="1"/>
  <c r="B50" i="22" s="1"/>
  <c r="B51" i="22" s="1"/>
  <c r="B52" i="22" s="1"/>
  <c r="B53" i="22"/>
  <c r="B54" i="22" s="1"/>
  <c r="B55" i="22" s="1"/>
  <c r="B56" i="22" s="1"/>
  <c r="B57" i="22" s="1"/>
  <c r="B58" i="22" s="1"/>
  <c r="D32" i="22"/>
  <c r="D14" i="22"/>
  <c r="E14" i="22"/>
  <c r="K14" i="22"/>
  <c r="L14" i="22"/>
  <c r="M14" i="22"/>
  <c r="N14" i="22"/>
  <c r="O14" i="22"/>
  <c r="R14" i="22"/>
  <c r="S14" i="22" s="1"/>
  <c r="T14" i="22" s="1"/>
  <c r="U14" i="22" s="1"/>
  <c r="V14" i="22" s="1"/>
  <c r="W14" i="22"/>
  <c r="B16" i="22"/>
  <c r="B17" i="22" s="1"/>
  <c r="B18" i="22" s="1"/>
  <c r="B19" i="22" s="1"/>
  <c r="Z16" i="22"/>
  <c r="AA16" i="22"/>
  <c r="AB16" i="22"/>
  <c r="AC16" i="22"/>
  <c r="Z17" i="22"/>
  <c r="AA17" i="22"/>
  <c r="AB17" i="22"/>
  <c r="AC17" i="22"/>
  <c r="Z18" i="22"/>
  <c r="AA18" i="22"/>
  <c r="AB18" i="22"/>
  <c r="AC18" i="22"/>
  <c r="Z19" i="22"/>
  <c r="AA19" i="22"/>
  <c r="AB19" i="22"/>
  <c r="AC19" i="22"/>
  <c r="B20" i="22"/>
  <c r="B21" i="22" s="1"/>
  <c r="B22" i="22" s="1"/>
  <c r="B23" i="22" s="1"/>
  <c r="B24" i="22" s="1"/>
  <c r="B25" i="22" s="1"/>
  <c r="B26" i="22" s="1"/>
  <c r="B27" i="22" s="1"/>
  <c r="B28" i="22" s="1"/>
  <c r="Z20" i="22"/>
  <c r="AA20" i="22"/>
  <c r="AB20" i="22"/>
  <c r="AC20" i="22"/>
  <c r="Z21" i="22"/>
  <c r="AA21" i="22"/>
  <c r="AB21" i="22"/>
  <c r="AC21" i="22"/>
  <c r="Z22" i="22"/>
  <c r="AA22" i="22"/>
  <c r="AB22" i="22"/>
  <c r="AC22" i="22"/>
  <c r="Z23" i="22"/>
  <c r="AA23" i="22"/>
  <c r="AB23" i="22"/>
  <c r="AC23" i="22"/>
  <c r="Z24" i="22"/>
  <c r="AA24" i="22"/>
  <c r="AB24" i="22"/>
  <c r="AC24" i="22"/>
  <c r="Z25" i="22"/>
  <c r="AA25" i="22"/>
  <c r="AB25" i="22"/>
  <c r="AC25" i="22"/>
  <c r="Z26" i="22"/>
  <c r="AA26" i="22"/>
  <c r="AB26" i="22"/>
  <c r="AC26" i="22"/>
  <c r="Z27" i="22"/>
  <c r="AA27" i="22"/>
  <c r="AB27" i="22"/>
  <c r="AC27" i="22"/>
  <c r="Z28" i="22"/>
  <c r="AA28" i="22"/>
  <c r="AB28" i="22"/>
  <c r="AC28" i="22"/>
  <c r="B29" i="22"/>
  <c r="Z29" i="22"/>
  <c r="AA29" i="22"/>
  <c r="AB29" i="22"/>
  <c r="AC29" i="22"/>
  <c r="B56" i="21"/>
  <c r="C56" i="21"/>
  <c r="F56" i="21" s="1"/>
  <c r="I56" i="21" s="1"/>
  <c r="D56" i="21"/>
  <c r="E56" i="21"/>
  <c r="G56" i="21"/>
  <c r="J56" i="21" s="1"/>
  <c r="H56" i="21"/>
  <c r="K56" i="21"/>
  <c r="N56" i="21" s="1"/>
  <c r="L56" i="21"/>
  <c r="O56" i="21" s="1"/>
  <c r="R56" i="21" s="1"/>
  <c r="M56" i="21"/>
  <c r="P56" i="21"/>
  <c r="Q56" i="21"/>
  <c r="S56" i="21"/>
  <c r="D59" i="21"/>
  <c r="B60" i="21"/>
  <c r="D61" i="21"/>
  <c r="B62" i="21"/>
  <c r="D63" i="21"/>
  <c r="B64" i="21"/>
  <c r="D12" i="19" l="1"/>
  <c r="D12" i="18"/>
  <c r="D12" i="17"/>
  <c r="D12" i="16"/>
  <c r="D12" i="22"/>
  <c r="D12" i="15"/>
  <c r="P14" i="22"/>
  <c r="F14" i="22"/>
  <c r="G63" i="21"/>
  <c r="C61" i="21"/>
  <c r="C63" i="21"/>
  <c r="B61" i="21"/>
  <c r="F60" i="21"/>
  <c r="G60" i="21"/>
  <c r="G62" i="21"/>
  <c r="G64" i="21"/>
  <c r="C60" i="21"/>
  <c r="C62" i="21"/>
  <c r="D62" i="21"/>
  <c r="B45" i="19"/>
  <c r="B46" i="19" s="1"/>
  <c r="B47" i="19" s="1"/>
  <c r="B48" i="19" s="1"/>
  <c r="B49" i="19" s="1"/>
  <c r="B50" i="19" s="1"/>
  <c r="B51" i="19" s="1"/>
  <c r="B52" i="19" s="1"/>
  <c r="B53" i="19" s="1"/>
  <c r="B54" i="19" s="1"/>
  <c r="B55" i="19" s="1"/>
  <c r="B56" i="19" s="1"/>
  <c r="B57" i="19" s="1"/>
  <c r="B58" i="19" s="1"/>
  <c r="R43" i="19"/>
  <c r="S43" i="19" s="1"/>
  <c r="T43" i="19" s="1"/>
  <c r="U43" i="19" s="1"/>
  <c r="V43" i="19" s="1"/>
  <c r="W43" i="19" s="1"/>
  <c r="K43" i="19"/>
  <c r="L43" i="19" s="1"/>
  <c r="M43" i="19" s="1"/>
  <c r="N43" i="19" s="1"/>
  <c r="O43" i="19" s="1"/>
  <c r="P43" i="19" s="1"/>
  <c r="D43" i="19"/>
  <c r="E43" i="19" s="1"/>
  <c r="F43" i="19" s="1"/>
  <c r="G43" i="19" s="1"/>
  <c r="H43" i="19" s="1"/>
  <c r="I43" i="19" s="1"/>
  <c r="AC29" i="19"/>
  <c r="AB29" i="19"/>
  <c r="AA29" i="19"/>
  <c r="Z29" i="19"/>
  <c r="AC28" i="19"/>
  <c r="AB28" i="19"/>
  <c r="AA28" i="19"/>
  <c r="Z28" i="19"/>
  <c r="AC27" i="19"/>
  <c r="AB27" i="19"/>
  <c r="AA27" i="19"/>
  <c r="Z27" i="19"/>
  <c r="AC26" i="19"/>
  <c r="AB26" i="19"/>
  <c r="AA26" i="19"/>
  <c r="Z26" i="19"/>
  <c r="AC25" i="19"/>
  <c r="AB25" i="19"/>
  <c r="AA25" i="19"/>
  <c r="Z25" i="19"/>
  <c r="AC24" i="19"/>
  <c r="AB24" i="19"/>
  <c r="AA24" i="19"/>
  <c r="Z24" i="19"/>
  <c r="AC23" i="19"/>
  <c r="AB23" i="19"/>
  <c r="AA23" i="19"/>
  <c r="Z23" i="19"/>
  <c r="AC22" i="19"/>
  <c r="AB22" i="19"/>
  <c r="AA22" i="19"/>
  <c r="Z22" i="19"/>
  <c r="AC21" i="19"/>
  <c r="AB21" i="19"/>
  <c r="AA21" i="19"/>
  <c r="Z21" i="19"/>
  <c r="AC20" i="19"/>
  <c r="AB20" i="19"/>
  <c r="AA20" i="19"/>
  <c r="Z20" i="19"/>
  <c r="AC19" i="19"/>
  <c r="AB19" i="19"/>
  <c r="AA19" i="19"/>
  <c r="Z19" i="19"/>
  <c r="AC18" i="19"/>
  <c r="AB18" i="19"/>
  <c r="AA18" i="19"/>
  <c r="Z18" i="19"/>
  <c r="AC17" i="19"/>
  <c r="AB17" i="19"/>
  <c r="AA17" i="19"/>
  <c r="Z17" i="19"/>
  <c r="AC16" i="19"/>
  <c r="AB16" i="19"/>
  <c r="AA16" i="19"/>
  <c r="Z16" i="19"/>
  <c r="B16" i="19"/>
  <c r="B17" i="19" s="1"/>
  <c r="B18" i="19" s="1"/>
  <c r="B19" i="19" s="1"/>
  <c r="B20" i="19" s="1"/>
  <c r="B21" i="19" s="1"/>
  <c r="B22" i="19" s="1"/>
  <c r="B23" i="19" s="1"/>
  <c r="B24" i="19" s="1"/>
  <c r="B25" i="19" s="1"/>
  <c r="B26" i="19" s="1"/>
  <c r="B27" i="19" s="1"/>
  <c r="B28" i="19" s="1"/>
  <c r="B29" i="19" s="1"/>
  <c r="S14" i="19"/>
  <c r="R14" i="19"/>
  <c r="K14" i="19"/>
  <c r="L14" i="19" s="1"/>
  <c r="E14" i="19"/>
  <c r="F14" i="19" s="1"/>
  <c r="D14" i="19"/>
  <c r="D2" i="19"/>
  <c r="B45" i="18"/>
  <c r="B46" i="18" s="1"/>
  <c r="B47" i="18" s="1"/>
  <c r="B48" i="18" s="1"/>
  <c r="B49" i="18" s="1"/>
  <c r="B50" i="18" s="1"/>
  <c r="B51" i="18" s="1"/>
  <c r="B52" i="18" s="1"/>
  <c r="B53" i="18" s="1"/>
  <c r="B54" i="18" s="1"/>
  <c r="B55" i="18" s="1"/>
  <c r="B56" i="18" s="1"/>
  <c r="B57" i="18" s="1"/>
  <c r="B58" i="18" s="1"/>
  <c r="T43" i="18"/>
  <c r="U43" i="18" s="1"/>
  <c r="V43" i="18" s="1"/>
  <c r="W43" i="18" s="1"/>
  <c r="R43" i="18"/>
  <c r="S43" i="18" s="1"/>
  <c r="K43" i="18"/>
  <c r="L43" i="18" s="1"/>
  <c r="M43" i="18" s="1"/>
  <c r="N43" i="18" s="1"/>
  <c r="O43" i="18" s="1"/>
  <c r="P43" i="18" s="1"/>
  <c r="D43" i="18"/>
  <c r="E43" i="18" s="1"/>
  <c r="F43" i="18" s="1"/>
  <c r="G43" i="18" s="1"/>
  <c r="H43" i="18" s="1"/>
  <c r="I43" i="18" s="1"/>
  <c r="AC29" i="18"/>
  <c r="AB29" i="18"/>
  <c r="AA29" i="18"/>
  <c r="Z29" i="18"/>
  <c r="AC28" i="18"/>
  <c r="AB28" i="18"/>
  <c r="AA28" i="18"/>
  <c r="Z28" i="18"/>
  <c r="AC27" i="18"/>
  <c r="AB27" i="18"/>
  <c r="AA27" i="18"/>
  <c r="Z27" i="18"/>
  <c r="AC26" i="18"/>
  <c r="AB26" i="18"/>
  <c r="AA26" i="18"/>
  <c r="Z26" i="18"/>
  <c r="AC25" i="18"/>
  <c r="AB25" i="18"/>
  <c r="AA25" i="18"/>
  <c r="Z25" i="18"/>
  <c r="AC24" i="18"/>
  <c r="AB24" i="18"/>
  <c r="AA24" i="18"/>
  <c r="Z24" i="18"/>
  <c r="AC23" i="18"/>
  <c r="AB23" i="18"/>
  <c r="AA23" i="18"/>
  <c r="Z23" i="18"/>
  <c r="AC22" i="18"/>
  <c r="AB22" i="18"/>
  <c r="AA22" i="18"/>
  <c r="Z22" i="18"/>
  <c r="AC21" i="18"/>
  <c r="AB21" i="18"/>
  <c r="AA21" i="18"/>
  <c r="Z21" i="18"/>
  <c r="AC20" i="18"/>
  <c r="AB20" i="18"/>
  <c r="AA20" i="18"/>
  <c r="Z20" i="18"/>
  <c r="AC19" i="18"/>
  <c r="AB19" i="18"/>
  <c r="AA19" i="18"/>
  <c r="Z19" i="18"/>
  <c r="AC18" i="18"/>
  <c r="AB18" i="18"/>
  <c r="AA18" i="18"/>
  <c r="Z18" i="18"/>
  <c r="AC17" i="18"/>
  <c r="AB17" i="18"/>
  <c r="AA17" i="18"/>
  <c r="Z17" i="18"/>
  <c r="AC16" i="18"/>
  <c r="AB16" i="18"/>
  <c r="AA16" i="18"/>
  <c r="Z16" i="18"/>
  <c r="B16" i="18"/>
  <c r="B17" i="18" s="1"/>
  <c r="B18" i="18" s="1"/>
  <c r="B19" i="18" s="1"/>
  <c r="B20" i="18" s="1"/>
  <c r="B21" i="18" s="1"/>
  <c r="B22" i="18" s="1"/>
  <c r="B23" i="18" s="1"/>
  <c r="B24" i="18" s="1"/>
  <c r="B25" i="18" s="1"/>
  <c r="B26" i="18" s="1"/>
  <c r="B27" i="18" s="1"/>
  <c r="B28" i="18" s="1"/>
  <c r="B29" i="18" s="1"/>
  <c r="S14" i="18"/>
  <c r="R14" i="18"/>
  <c r="K14" i="18"/>
  <c r="F14" i="18"/>
  <c r="G14" i="18" s="1"/>
  <c r="E14" i="18"/>
  <c r="D14" i="18"/>
  <c r="D2" i="18"/>
  <c r="B45" i="17"/>
  <c r="B46" i="17" s="1"/>
  <c r="B47" i="17" s="1"/>
  <c r="B48" i="17" s="1"/>
  <c r="B49" i="17" s="1"/>
  <c r="B50" i="17" s="1"/>
  <c r="B51" i="17" s="1"/>
  <c r="B52" i="17" s="1"/>
  <c r="B53" i="17" s="1"/>
  <c r="B54" i="17" s="1"/>
  <c r="B55" i="17" s="1"/>
  <c r="B56" i="17" s="1"/>
  <c r="B57" i="17" s="1"/>
  <c r="B58" i="17" s="1"/>
  <c r="R43" i="17"/>
  <c r="S43" i="17" s="1"/>
  <c r="T43" i="17" s="1"/>
  <c r="U43" i="17" s="1"/>
  <c r="V43" i="17" s="1"/>
  <c r="W43" i="17" s="1"/>
  <c r="K43" i="17"/>
  <c r="L43" i="17" s="1"/>
  <c r="M43" i="17" s="1"/>
  <c r="N43" i="17" s="1"/>
  <c r="O43" i="17" s="1"/>
  <c r="P43" i="17" s="1"/>
  <c r="D43" i="17"/>
  <c r="E43" i="17" s="1"/>
  <c r="F43" i="17" s="1"/>
  <c r="G43" i="17" s="1"/>
  <c r="H43" i="17" s="1"/>
  <c r="I43" i="17" s="1"/>
  <c r="D32" i="17"/>
  <c r="AC29" i="17"/>
  <c r="AB29" i="17"/>
  <c r="AA29" i="17"/>
  <c r="Z29" i="17"/>
  <c r="AC28" i="17"/>
  <c r="AB28" i="17"/>
  <c r="AA28" i="17"/>
  <c r="Z28" i="17"/>
  <c r="AC27" i="17"/>
  <c r="AB27" i="17"/>
  <c r="AA27" i="17"/>
  <c r="Z27" i="17"/>
  <c r="AC26" i="17"/>
  <c r="AB26" i="17"/>
  <c r="AA26" i="17"/>
  <c r="Z26" i="17"/>
  <c r="AC25" i="17"/>
  <c r="AB25" i="17"/>
  <c r="AA25" i="17"/>
  <c r="Z25" i="17"/>
  <c r="AC24" i="17"/>
  <c r="AB24" i="17"/>
  <c r="AA24" i="17"/>
  <c r="Z24" i="17"/>
  <c r="AC23" i="17"/>
  <c r="AB23" i="17"/>
  <c r="AA23" i="17"/>
  <c r="Z23" i="17"/>
  <c r="AC22" i="17"/>
  <c r="AB22" i="17"/>
  <c r="AA22" i="17"/>
  <c r="Z22" i="17"/>
  <c r="AC21" i="17"/>
  <c r="AB21" i="17"/>
  <c r="AA21" i="17"/>
  <c r="Z21" i="17"/>
  <c r="AC20" i="17"/>
  <c r="AB20" i="17"/>
  <c r="AA20" i="17"/>
  <c r="Z20" i="17"/>
  <c r="AC19" i="17"/>
  <c r="AB19" i="17"/>
  <c r="AA19" i="17"/>
  <c r="Z19" i="17"/>
  <c r="AC18" i="17"/>
  <c r="AB18" i="17"/>
  <c r="AA18" i="17"/>
  <c r="Z18" i="17"/>
  <c r="B18" i="17"/>
  <c r="B19" i="17" s="1"/>
  <c r="B20" i="17" s="1"/>
  <c r="B21" i="17" s="1"/>
  <c r="B22" i="17" s="1"/>
  <c r="B23" i="17" s="1"/>
  <c r="B24" i="17" s="1"/>
  <c r="B25" i="17" s="1"/>
  <c r="B26" i="17" s="1"/>
  <c r="B27" i="17" s="1"/>
  <c r="B28" i="17" s="1"/>
  <c r="B29" i="17" s="1"/>
  <c r="AC17" i="17"/>
  <c r="AB17" i="17"/>
  <c r="AA17" i="17"/>
  <c r="Z17" i="17"/>
  <c r="AC16" i="17"/>
  <c r="AB16" i="17"/>
  <c r="AA16" i="17"/>
  <c r="Z16" i="17"/>
  <c r="B16" i="17"/>
  <c r="B17" i="17" s="1"/>
  <c r="T14" i="17"/>
  <c r="S14" i="17"/>
  <c r="R14" i="17"/>
  <c r="K14" i="17"/>
  <c r="E14" i="17"/>
  <c r="F14" i="17" s="1"/>
  <c r="G14" i="17" s="1"/>
  <c r="D14" i="17"/>
  <c r="D2" i="17"/>
  <c r="B51" i="16"/>
  <c r="B52" i="16" s="1"/>
  <c r="B53" i="16" s="1"/>
  <c r="B54" i="16" s="1"/>
  <c r="B55" i="16" s="1"/>
  <c r="B56" i="16" s="1"/>
  <c r="B57" i="16" s="1"/>
  <c r="B58" i="16" s="1"/>
  <c r="B47" i="16"/>
  <c r="B48" i="16" s="1"/>
  <c r="B49" i="16" s="1"/>
  <c r="B50" i="16" s="1"/>
  <c r="B46" i="16"/>
  <c r="B45" i="16"/>
  <c r="T43" i="16"/>
  <c r="U43" i="16" s="1"/>
  <c r="V43" i="16" s="1"/>
  <c r="W43" i="16" s="1"/>
  <c r="R43" i="16"/>
  <c r="S43" i="16" s="1"/>
  <c r="K43" i="16"/>
  <c r="L43" i="16" s="1"/>
  <c r="M43" i="16" s="1"/>
  <c r="N43" i="16" s="1"/>
  <c r="O43" i="16" s="1"/>
  <c r="P43" i="16" s="1"/>
  <c r="D43" i="16"/>
  <c r="E43" i="16" s="1"/>
  <c r="F43" i="16" s="1"/>
  <c r="G43" i="16" s="1"/>
  <c r="H43" i="16" s="1"/>
  <c r="I43" i="16" s="1"/>
  <c r="D32" i="16"/>
  <c r="AC29" i="16"/>
  <c r="AB29" i="16"/>
  <c r="AA29" i="16"/>
  <c r="Z29" i="16"/>
  <c r="AC28" i="16"/>
  <c r="AB28" i="16"/>
  <c r="AA28" i="16"/>
  <c r="Z28" i="16"/>
  <c r="AC27" i="16"/>
  <c r="AB27" i="16"/>
  <c r="AA27" i="16"/>
  <c r="Z27" i="16"/>
  <c r="AC26" i="16"/>
  <c r="AB26" i="16"/>
  <c r="AA26" i="16"/>
  <c r="Z26" i="16"/>
  <c r="AC25" i="16"/>
  <c r="AB25" i="16"/>
  <c r="AA25" i="16"/>
  <c r="Z25" i="16"/>
  <c r="AC24" i="16"/>
  <c r="AB24" i="16"/>
  <c r="AA24" i="16"/>
  <c r="Z24" i="16"/>
  <c r="AC23" i="16"/>
  <c r="AB23" i="16"/>
  <c r="AA23" i="16"/>
  <c r="Z23" i="16"/>
  <c r="AC22" i="16"/>
  <c r="AB22" i="16"/>
  <c r="AA22" i="16"/>
  <c r="Z22" i="16"/>
  <c r="AC21" i="16"/>
  <c r="AB21" i="16"/>
  <c r="AA21" i="16"/>
  <c r="Z21" i="16"/>
  <c r="AC20" i="16"/>
  <c r="AB20" i="16"/>
  <c r="AA20" i="16"/>
  <c r="Z20" i="16"/>
  <c r="AC19" i="16"/>
  <c r="AB19" i="16"/>
  <c r="AA19" i="16"/>
  <c r="Z19" i="16"/>
  <c r="AC18" i="16"/>
  <c r="AB18" i="16"/>
  <c r="AA18" i="16"/>
  <c r="Z18" i="16"/>
  <c r="AC17" i="16"/>
  <c r="AB17" i="16"/>
  <c r="AA17" i="16"/>
  <c r="Z17" i="16"/>
  <c r="AC16" i="16"/>
  <c r="AB16" i="16"/>
  <c r="AA16" i="16"/>
  <c r="Z16" i="16"/>
  <c r="B16" i="16"/>
  <c r="B17" i="16" s="1"/>
  <c r="B18" i="16" s="1"/>
  <c r="B19" i="16" s="1"/>
  <c r="B20" i="16" s="1"/>
  <c r="B21" i="16" s="1"/>
  <c r="B22" i="16" s="1"/>
  <c r="B23" i="16" s="1"/>
  <c r="B24" i="16" s="1"/>
  <c r="B25" i="16" s="1"/>
  <c r="B26" i="16" s="1"/>
  <c r="B27" i="16" s="1"/>
  <c r="B28" i="16" s="1"/>
  <c r="B29" i="16" s="1"/>
  <c r="S14" i="16"/>
  <c r="R14" i="16"/>
  <c r="K14" i="16"/>
  <c r="F14" i="16"/>
  <c r="G14" i="16" s="1"/>
  <c r="E14" i="16"/>
  <c r="D14" i="16"/>
  <c r="D2" i="16"/>
  <c r="B47" i="15"/>
  <c r="B48" i="15" s="1"/>
  <c r="B49" i="15" s="1"/>
  <c r="B50" i="15" s="1"/>
  <c r="B51" i="15" s="1"/>
  <c r="B52" i="15" s="1"/>
  <c r="B53" i="15" s="1"/>
  <c r="B54" i="15" s="1"/>
  <c r="B55" i="15" s="1"/>
  <c r="B56" i="15" s="1"/>
  <c r="B57" i="15" s="1"/>
  <c r="B58" i="15" s="1"/>
  <c r="B46" i="15"/>
  <c r="B45" i="15"/>
  <c r="R43" i="15"/>
  <c r="S43" i="15" s="1"/>
  <c r="T43" i="15" s="1"/>
  <c r="U43" i="15" s="1"/>
  <c r="V43" i="15" s="1"/>
  <c r="W43" i="15" s="1"/>
  <c r="K43" i="15"/>
  <c r="L43" i="15" s="1"/>
  <c r="M43" i="15" s="1"/>
  <c r="N43" i="15" s="1"/>
  <c r="O43" i="15" s="1"/>
  <c r="P43" i="15" s="1"/>
  <c r="D43" i="15"/>
  <c r="E43" i="15" s="1"/>
  <c r="F43" i="15" s="1"/>
  <c r="G43" i="15" s="1"/>
  <c r="H43" i="15" s="1"/>
  <c r="I43" i="15" s="1"/>
  <c r="AC29" i="15"/>
  <c r="AB29" i="15"/>
  <c r="AA29" i="15"/>
  <c r="Z29" i="15"/>
  <c r="AC28" i="15"/>
  <c r="AB28" i="15"/>
  <c r="AA28" i="15"/>
  <c r="Z28" i="15"/>
  <c r="AC27" i="15"/>
  <c r="AB27" i="15"/>
  <c r="AA27" i="15"/>
  <c r="Z27" i="15"/>
  <c r="AC26" i="15"/>
  <c r="AB26" i="15"/>
  <c r="AA26" i="15"/>
  <c r="Z26" i="15"/>
  <c r="AC25" i="15"/>
  <c r="AB25" i="15"/>
  <c r="AA25" i="15"/>
  <c r="Z25" i="15"/>
  <c r="AC24" i="15"/>
  <c r="AB24" i="15"/>
  <c r="AA24" i="15"/>
  <c r="Z24" i="15"/>
  <c r="AC23" i="15"/>
  <c r="AB23" i="15"/>
  <c r="AA23" i="15"/>
  <c r="Z23" i="15"/>
  <c r="AC22" i="15"/>
  <c r="AB22" i="15"/>
  <c r="AA22" i="15"/>
  <c r="Z22" i="15"/>
  <c r="AC21" i="15"/>
  <c r="AB21" i="15"/>
  <c r="AA21" i="15"/>
  <c r="Z21" i="15"/>
  <c r="AC20" i="15"/>
  <c r="AB20" i="15"/>
  <c r="AA20" i="15"/>
  <c r="Z20" i="15"/>
  <c r="AC19" i="15"/>
  <c r="AB19" i="15"/>
  <c r="AA19" i="15"/>
  <c r="Z19" i="15"/>
  <c r="AC18" i="15"/>
  <c r="AB18" i="15"/>
  <c r="AA18" i="15"/>
  <c r="Z18" i="15"/>
  <c r="AC17" i="15"/>
  <c r="AB17" i="15"/>
  <c r="AA17" i="15"/>
  <c r="Z17" i="15"/>
  <c r="AC16" i="15"/>
  <c r="AB16" i="15"/>
  <c r="AA16" i="15"/>
  <c r="Z16" i="15"/>
  <c r="B16" i="15"/>
  <c r="B17" i="15" s="1"/>
  <c r="B18" i="15" s="1"/>
  <c r="B19" i="15" s="1"/>
  <c r="B20" i="15" s="1"/>
  <c r="B21" i="15" s="1"/>
  <c r="B22" i="15" s="1"/>
  <c r="B23" i="15" s="1"/>
  <c r="B24" i="15" s="1"/>
  <c r="B25" i="15" s="1"/>
  <c r="B26" i="15" s="1"/>
  <c r="B27" i="15" s="1"/>
  <c r="B28" i="15" s="1"/>
  <c r="B29" i="15" s="1"/>
  <c r="S14" i="15"/>
  <c r="R14" i="15"/>
  <c r="L14" i="15"/>
  <c r="K14" i="15"/>
  <c r="E14" i="15"/>
  <c r="F14" i="15" s="1"/>
  <c r="D14" i="15"/>
  <c r="D2" i="15"/>
  <c r="D32" i="20"/>
  <c r="B45" i="20"/>
  <c r="B46" i="20" s="1"/>
  <c r="B47" i="20" s="1"/>
  <c r="B48" i="20" s="1"/>
  <c r="B49" i="20" s="1"/>
  <c r="B50" i="20" s="1"/>
  <c r="B51" i="20" s="1"/>
  <c r="B52" i="20" s="1"/>
  <c r="B53" i="20" s="1"/>
  <c r="B54" i="20" s="1"/>
  <c r="B55" i="20" s="1"/>
  <c r="B56" i="20" s="1"/>
  <c r="B57" i="20" s="1"/>
  <c r="B58" i="20" s="1"/>
  <c r="T43" i="20"/>
  <c r="U43" i="20" s="1"/>
  <c r="V43" i="20" s="1"/>
  <c r="W43" i="20" s="1"/>
  <c r="S43" i="20"/>
  <c r="R43" i="20"/>
  <c r="K43" i="20"/>
  <c r="L43" i="20" s="1"/>
  <c r="M43" i="20" s="1"/>
  <c r="N43" i="20" s="1"/>
  <c r="O43" i="20" s="1"/>
  <c r="P43" i="20" s="1"/>
  <c r="E43" i="20"/>
  <c r="F43" i="20" s="1"/>
  <c r="G43" i="20" s="1"/>
  <c r="H43" i="20" s="1"/>
  <c r="I43" i="20" s="1"/>
  <c r="D43" i="20"/>
  <c r="AC29" i="20"/>
  <c r="AB29" i="20"/>
  <c r="AA29" i="20"/>
  <c r="Z29" i="20"/>
  <c r="AC28" i="20"/>
  <c r="AB28" i="20"/>
  <c r="AA28" i="20"/>
  <c r="Z28" i="20"/>
  <c r="AC27" i="20"/>
  <c r="AB27" i="20"/>
  <c r="AA27" i="20"/>
  <c r="Z27" i="20"/>
  <c r="AC26" i="20"/>
  <c r="AB26" i="20"/>
  <c r="AA26" i="20"/>
  <c r="Z26" i="20"/>
  <c r="AC25" i="20"/>
  <c r="AB25" i="20"/>
  <c r="AA25" i="20"/>
  <c r="Z25" i="20"/>
  <c r="AC24" i="20"/>
  <c r="AB24" i="20"/>
  <c r="AA24" i="20"/>
  <c r="Z24" i="20"/>
  <c r="AC23" i="20"/>
  <c r="AB23" i="20"/>
  <c r="AA23" i="20"/>
  <c r="Z23" i="20"/>
  <c r="AC22" i="20"/>
  <c r="AB22" i="20"/>
  <c r="AA22" i="20"/>
  <c r="Z22" i="20"/>
  <c r="AC21" i="20"/>
  <c r="AB21" i="20"/>
  <c r="AA21" i="20"/>
  <c r="Z21" i="20"/>
  <c r="AC20" i="20"/>
  <c r="AB20" i="20"/>
  <c r="AA20" i="20"/>
  <c r="Z20" i="20"/>
  <c r="AC19" i="20"/>
  <c r="AB19" i="20"/>
  <c r="AA19" i="20"/>
  <c r="Z19" i="20"/>
  <c r="AC18" i="20"/>
  <c r="AB18" i="20"/>
  <c r="AA18" i="20"/>
  <c r="Z18" i="20"/>
  <c r="AC17" i="20"/>
  <c r="AB17" i="20"/>
  <c r="AA17" i="20"/>
  <c r="Z17" i="20"/>
  <c r="AC16" i="20"/>
  <c r="AB16" i="20"/>
  <c r="AA16" i="20"/>
  <c r="Z16" i="20"/>
  <c r="R14" i="20"/>
  <c r="S14" i="20" s="1"/>
  <c r="T14" i="20" s="1"/>
  <c r="U14" i="20" s="1"/>
  <c r="V14" i="20" s="1"/>
  <c r="W14" i="20" s="1"/>
  <c r="K14" i="20"/>
  <c r="D14" i="20"/>
  <c r="E14" i="20" s="1"/>
  <c r="F14" i="20" s="1"/>
  <c r="G14" i="20" s="1"/>
  <c r="H14" i="20" s="1"/>
  <c r="I14" i="20" s="1"/>
  <c r="B16" i="20"/>
  <c r="B17" i="20" s="1"/>
  <c r="B18" i="20" s="1"/>
  <c r="B19" i="20" s="1"/>
  <c r="B20" i="20" s="1"/>
  <c r="B21" i="20" s="1"/>
  <c r="B22" i="20" s="1"/>
  <c r="B23" i="20" s="1"/>
  <c r="B24" i="20" s="1"/>
  <c r="B25" i="20" s="1"/>
  <c r="B26" i="20" s="1"/>
  <c r="B27" i="20" s="1"/>
  <c r="B28" i="20" s="1"/>
  <c r="B29" i="20" s="1"/>
  <c r="G14" i="22" l="1"/>
  <c r="E60" i="21"/>
  <c r="D64" i="21"/>
  <c r="B63" i="21"/>
  <c r="F61" i="21"/>
  <c r="C59" i="21"/>
  <c r="G59" i="21"/>
  <c r="D60" i="21"/>
  <c r="G61" i="21"/>
  <c r="F62" i="21"/>
  <c r="J64" i="21"/>
  <c r="F64" i="21"/>
  <c r="B59" i="21"/>
  <c r="I62" i="21"/>
  <c r="I61" i="21"/>
  <c r="F59" i="21"/>
  <c r="C64" i="21"/>
  <c r="E9" i="20" s="1"/>
  <c r="F63" i="21"/>
  <c r="I60" i="21"/>
  <c r="T14" i="19"/>
  <c r="G14" i="19"/>
  <c r="M14" i="19"/>
  <c r="D32" i="19"/>
  <c r="T14" i="18"/>
  <c r="H14" i="18"/>
  <c r="D32" i="18"/>
  <c r="L14" i="18"/>
  <c r="U14" i="17"/>
  <c r="H14" i="17"/>
  <c r="L14" i="17"/>
  <c r="T14" i="16"/>
  <c r="H14" i="16"/>
  <c r="L14" i="16"/>
  <c r="G14" i="15"/>
  <c r="T14" i="15"/>
  <c r="D32" i="15"/>
  <c r="M14" i="15"/>
  <c r="F6" i="20"/>
  <c r="F5" i="20"/>
  <c r="E5" i="20"/>
  <c r="E7" i="20"/>
  <c r="D5" i="20"/>
  <c r="D8" i="20"/>
  <c r="D6" i="20"/>
  <c r="L14" i="20"/>
  <c r="E16" i="20" l="1"/>
  <c r="G16" i="20"/>
  <c r="D16" i="20"/>
  <c r="D17" i="20" s="1"/>
  <c r="K16" i="20"/>
  <c r="K21" i="20" s="1"/>
  <c r="R16" i="20"/>
  <c r="R27" i="20" s="1"/>
  <c r="S16" i="20"/>
  <c r="S20" i="20" s="1"/>
  <c r="H14" i="22"/>
  <c r="E61" i="21"/>
  <c r="C65" i="21"/>
  <c r="I64" i="21"/>
  <c r="J62" i="21"/>
  <c r="E62" i="21"/>
  <c r="E59" i="21"/>
  <c r="I59" i="21"/>
  <c r="J63" i="21"/>
  <c r="J61" i="21"/>
  <c r="I63" i="21"/>
  <c r="H60" i="21"/>
  <c r="H62" i="21"/>
  <c r="H64" i="21"/>
  <c r="H61" i="21"/>
  <c r="H63" i="21"/>
  <c r="F65" i="21"/>
  <c r="B65" i="21"/>
  <c r="J60" i="21"/>
  <c r="D65" i="21"/>
  <c r="L62" i="21"/>
  <c r="E64" i="21"/>
  <c r="D9" i="15" s="1"/>
  <c r="E63" i="21"/>
  <c r="D8" i="15" s="1"/>
  <c r="G16" i="15" s="1"/>
  <c r="E8" i="20"/>
  <c r="D7" i="20"/>
  <c r="E6" i="20"/>
  <c r="D9" i="20"/>
  <c r="R25" i="20"/>
  <c r="R24" i="20"/>
  <c r="R23" i="20"/>
  <c r="R26" i="20"/>
  <c r="R19" i="20"/>
  <c r="R29" i="20"/>
  <c r="F8" i="15"/>
  <c r="R28" i="20"/>
  <c r="R17" i="20"/>
  <c r="R18" i="20"/>
  <c r="R21" i="20"/>
  <c r="R20" i="20"/>
  <c r="N14" i="19"/>
  <c r="H14" i="19"/>
  <c r="U14" i="19"/>
  <c r="I14" i="18"/>
  <c r="U14" i="18"/>
  <c r="M14" i="18"/>
  <c r="I14" i="17"/>
  <c r="M14" i="17"/>
  <c r="V14" i="17"/>
  <c r="U14" i="16"/>
  <c r="I14" i="16"/>
  <c r="M14" i="16"/>
  <c r="U14" i="15"/>
  <c r="H14" i="15"/>
  <c r="N14" i="15"/>
  <c r="D7" i="15"/>
  <c r="F16" i="15" s="1"/>
  <c r="F18" i="15" s="1"/>
  <c r="F35" i="15"/>
  <c r="F36" i="15"/>
  <c r="F40" i="15"/>
  <c r="F34" i="15"/>
  <c r="F4" i="15"/>
  <c r="Q16" i="15" s="1"/>
  <c r="Q17" i="15" s="1"/>
  <c r="E4" i="20"/>
  <c r="F38" i="15"/>
  <c r="F7" i="20"/>
  <c r="E38" i="15"/>
  <c r="E34" i="15"/>
  <c r="E37" i="15"/>
  <c r="E39" i="15"/>
  <c r="E35" i="15"/>
  <c r="E36" i="15"/>
  <c r="E40" i="15"/>
  <c r="F5" i="15"/>
  <c r="R16" i="15" s="1"/>
  <c r="F4" i="20"/>
  <c r="F7" i="15"/>
  <c r="T16" i="15" s="1"/>
  <c r="F9" i="15"/>
  <c r="F9" i="20"/>
  <c r="D5" i="15"/>
  <c r="D16" i="15" s="1"/>
  <c r="D24" i="15" s="1"/>
  <c r="F8" i="20"/>
  <c r="F6" i="15"/>
  <c r="S16" i="15" s="1"/>
  <c r="S27" i="15" s="1"/>
  <c r="D6" i="15"/>
  <c r="E16" i="15" s="1"/>
  <c r="E25" i="15" s="1"/>
  <c r="E28" i="20"/>
  <c r="E20" i="20"/>
  <c r="E17" i="20"/>
  <c r="E23" i="20"/>
  <c r="E26" i="20"/>
  <c r="E18" i="20"/>
  <c r="E29" i="20"/>
  <c r="E21" i="20"/>
  <c r="E25" i="20"/>
  <c r="E24" i="20"/>
  <c r="E27" i="20"/>
  <c r="E19" i="20"/>
  <c r="E22" i="20"/>
  <c r="G26" i="20"/>
  <c r="G18" i="20"/>
  <c r="G29" i="20"/>
  <c r="G21" i="20"/>
  <c r="G24" i="20"/>
  <c r="G23" i="20"/>
  <c r="G27" i="20"/>
  <c r="G19" i="20"/>
  <c r="G22" i="20"/>
  <c r="G25" i="20"/>
  <c r="G17" i="20"/>
  <c r="G28" i="20"/>
  <c r="G20" i="20"/>
  <c r="S25" i="20"/>
  <c r="S17" i="20"/>
  <c r="S27" i="20"/>
  <c r="S19" i="20"/>
  <c r="S28" i="20"/>
  <c r="S18" i="20"/>
  <c r="S29" i="20"/>
  <c r="S21" i="20"/>
  <c r="S24" i="20"/>
  <c r="D25" i="20"/>
  <c r="D22" i="20"/>
  <c r="D23" i="20"/>
  <c r="D26" i="20"/>
  <c r="D18" i="20"/>
  <c r="D29" i="20"/>
  <c r="D19" i="20"/>
  <c r="M14" i="20"/>
  <c r="M16" i="20" s="1"/>
  <c r="R22" i="20" l="1"/>
  <c r="K20" i="20"/>
  <c r="K18" i="20"/>
  <c r="L16" i="20"/>
  <c r="H16" i="20"/>
  <c r="H21" i="20" s="1"/>
  <c r="K29" i="20"/>
  <c r="J16" i="20"/>
  <c r="J28" i="20" s="1"/>
  <c r="D27" i="20"/>
  <c r="D20" i="20"/>
  <c r="S26" i="20"/>
  <c r="S22" i="20"/>
  <c r="K23" i="20"/>
  <c r="K26" i="20"/>
  <c r="V16" i="20"/>
  <c r="V28" i="20" s="1"/>
  <c r="K28" i="20"/>
  <c r="K27" i="20"/>
  <c r="K24" i="20"/>
  <c r="K22" i="20"/>
  <c r="U16" i="20"/>
  <c r="U27" i="20" s="1"/>
  <c r="F16" i="20"/>
  <c r="F29" i="20" s="1"/>
  <c r="D24" i="20"/>
  <c r="D28" i="20"/>
  <c r="S23" i="20"/>
  <c r="D21" i="20"/>
  <c r="Q16" i="20"/>
  <c r="K19" i="20"/>
  <c r="K17" i="20"/>
  <c r="K25" i="20"/>
  <c r="T16" i="20"/>
  <c r="T26" i="20" s="1"/>
  <c r="I14" i="22"/>
  <c r="M59" i="21"/>
  <c r="M60" i="21"/>
  <c r="L60" i="21"/>
  <c r="M61" i="21"/>
  <c r="M64" i="21"/>
  <c r="M63" i="21"/>
  <c r="J59" i="21"/>
  <c r="E65" i="21"/>
  <c r="O61" i="21"/>
  <c r="O60" i="21"/>
  <c r="L64" i="21"/>
  <c r="P62" i="21"/>
  <c r="G65" i="21"/>
  <c r="L63" i="21"/>
  <c r="H59" i="21"/>
  <c r="K60" i="21"/>
  <c r="K62" i="21"/>
  <c r="K64" i="21"/>
  <c r="K61" i="21"/>
  <c r="K63" i="21"/>
  <c r="M62" i="21"/>
  <c r="O63" i="21"/>
  <c r="O64" i="21"/>
  <c r="P63" i="21"/>
  <c r="L61" i="21"/>
  <c r="D8" i="16"/>
  <c r="G16" i="16" s="1"/>
  <c r="G25" i="16" s="1"/>
  <c r="E9" i="15"/>
  <c r="H17" i="20"/>
  <c r="H25" i="20"/>
  <c r="H23" i="20"/>
  <c r="H20" i="20"/>
  <c r="H27" i="20"/>
  <c r="H24" i="20"/>
  <c r="H29" i="20"/>
  <c r="H22" i="20"/>
  <c r="H19" i="20"/>
  <c r="H28" i="20"/>
  <c r="H18" i="20"/>
  <c r="H26" i="20"/>
  <c r="F23" i="20"/>
  <c r="E5" i="15"/>
  <c r="E7" i="15"/>
  <c r="E6" i="15"/>
  <c r="L16" i="15" s="1"/>
  <c r="L20" i="15" s="1"/>
  <c r="L49" i="15" s="1"/>
  <c r="Q46" i="15"/>
  <c r="F22" i="20"/>
  <c r="F17" i="20"/>
  <c r="F27" i="20"/>
  <c r="F19" i="20"/>
  <c r="F26" i="20"/>
  <c r="F28" i="20"/>
  <c r="F24" i="20"/>
  <c r="F20" i="20"/>
  <c r="F25" i="20"/>
  <c r="T20" i="20"/>
  <c r="L22" i="20"/>
  <c r="L28" i="20"/>
  <c r="L27" i="20"/>
  <c r="L25" i="20"/>
  <c r="L29" i="20"/>
  <c r="L24" i="20"/>
  <c r="L17" i="20"/>
  <c r="L20" i="20"/>
  <c r="L23" i="20"/>
  <c r="L19" i="20"/>
  <c r="L26" i="20"/>
  <c r="L18" i="20"/>
  <c r="L21" i="20"/>
  <c r="T28" i="20"/>
  <c r="T17" i="20"/>
  <c r="T19" i="20"/>
  <c r="T27" i="20"/>
  <c r="T22" i="20"/>
  <c r="T29" i="20"/>
  <c r="T23" i="20"/>
  <c r="U22" i="20"/>
  <c r="D7" i="16"/>
  <c r="F16" i="16" s="1"/>
  <c r="F23" i="16" s="1"/>
  <c r="S56" i="15"/>
  <c r="D4" i="20"/>
  <c r="U24" i="20"/>
  <c r="U17" i="20"/>
  <c r="U26" i="20"/>
  <c r="U20" i="20"/>
  <c r="T24" i="20"/>
  <c r="T25" i="20"/>
  <c r="D22" i="15"/>
  <c r="T21" i="20"/>
  <c r="V27" i="20"/>
  <c r="D28" i="15"/>
  <c r="U25" i="20"/>
  <c r="V24" i="20"/>
  <c r="T18" i="20"/>
  <c r="V19" i="20"/>
  <c r="U23" i="20"/>
  <c r="V21" i="20"/>
  <c r="V18" i="20"/>
  <c r="U19" i="20"/>
  <c r="V17" i="20"/>
  <c r="V26" i="20"/>
  <c r="F20" i="15"/>
  <c r="V22" i="20"/>
  <c r="V23" i="20"/>
  <c r="F22" i="15"/>
  <c r="E20" i="15"/>
  <c r="G18" i="16"/>
  <c r="G29" i="16"/>
  <c r="G19" i="16"/>
  <c r="G28" i="16"/>
  <c r="G24" i="16"/>
  <c r="R21" i="15"/>
  <c r="R50" i="15" s="1"/>
  <c r="R25" i="15"/>
  <c r="R54" i="15" s="1"/>
  <c r="R23" i="15"/>
  <c r="R52" i="15" s="1"/>
  <c r="R22" i="15"/>
  <c r="R51" i="15" s="1"/>
  <c r="R45" i="15"/>
  <c r="R20" i="15"/>
  <c r="R49" i="15" s="1"/>
  <c r="R27" i="15"/>
  <c r="R56" i="15" s="1"/>
  <c r="R26" i="15"/>
  <c r="R55" i="15" s="1"/>
  <c r="R29" i="15"/>
  <c r="R58" i="15" s="1"/>
  <c r="R17" i="15"/>
  <c r="R46" i="15" s="1"/>
  <c r="R28" i="15"/>
  <c r="R57" i="15" s="1"/>
  <c r="R18" i="15"/>
  <c r="R47" i="15" s="1"/>
  <c r="R19" i="15"/>
  <c r="R48" i="15" s="1"/>
  <c r="D26" i="15"/>
  <c r="F24" i="15"/>
  <c r="F26" i="15"/>
  <c r="E17" i="15"/>
  <c r="Q18" i="15"/>
  <c r="Q47" i="15" s="1"/>
  <c r="D19" i="15"/>
  <c r="F28" i="15"/>
  <c r="F19" i="15"/>
  <c r="E21" i="15"/>
  <c r="Q20" i="15"/>
  <c r="Q49" i="15" s="1"/>
  <c r="D17" i="15"/>
  <c r="D23" i="15"/>
  <c r="F17" i="15"/>
  <c r="F23" i="15"/>
  <c r="U21" i="20"/>
  <c r="U28" i="20"/>
  <c r="E18" i="15"/>
  <c r="E29" i="15"/>
  <c r="E19" i="15"/>
  <c r="E24" i="15"/>
  <c r="D21" i="15"/>
  <c r="D27" i="15"/>
  <c r="F21" i="15"/>
  <c r="F27" i="15"/>
  <c r="E22" i="15"/>
  <c r="S29" i="15"/>
  <c r="S58" i="15" s="1"/>
  <c r="R24" i="15"/>
  <c r="R53" i="15" s="1"/>
  <c r="Q24" i="20"/>
  <c r="Q26" i="20"/>
  <c r="Q21" i="20"/>
  <c r="Q28" i="20"/>
  <c r="Q25" i="20"/>
  <c r="Q27" i="20"/>
  <c r="Q23" i="20"/>
  <c r="Q20" i="20"/>
  <c r="Q29" i="20"/>
  <c r="Q17" i="20"/>
  <c r="Q22" i="20"/>
  <c r="Q19" i="20"/>
  <c r="Q18" i="20"/>
  <c r="U29" i="20"/>
  <c r="V29" i="20"/>
  <c r="Q28" i="15"/>
  <c r="Q57" i="15" s="1"/>
  <c r="Q26" i="15"/>
  <c r="Q55" i="15" s="1"/>
  <c r="Q24" i="15"/>
  <c r="Q53" i="15" s="1"/>
  <c r="Q22" i="15"/>
  <c r="Q51" i="15" s="1"/>
  <c r="Q45" i="15"/>
  <c r="Q29" i="15"/>
  <c r="Q58" i="15" s="1"/>
  <c r="Q27" i="15"/>
  <c r="Q56" i="15" s="1"/>
  <c r="Q25" i="15"/>
  <c r="Q54" i="15" s="1"/>
  <c r="Q23" i="15"/>
  <c r="Q52" i="15" s="1"/>
  <c r="Q21" i="15"/>
  <c r="Q50" i="15" s="1"/>
  <c r="Q19" i="15"/>
  <c r="Q48" i="15" s="1"/>
  <c r="D25" i="15"/>
  <c r="F25" i="15"/>
  <c r="E26" i="15"/>
  <c r="S18" i="15"/>
  <c r="S47" i="15" s="1"/>
  <c r="U18" i="20"/>
  <c r="V25" i="20"/>
  <c r="V20" i="20"/>
  <c r="D29" i="15"/>
  <c r="D20" i="15"/>
  <c r="F29" i="15"/>
  <c r="E23" i="15"/>
  <c r="G22" i="16"/>
  <c r="S20" i="15"/>
  <c r="S49" i="15" s="1"/>
  <c r="S25" i="15"/>
  <c r="S54" i="15" s="1"/>
  <c r="S45" i="15"/>
  <c r="S21" i="15"/>
  <c r="S50" i="15" s="1"/>
  <c r="S23" i="15"/>
  <c r="S52" i="15" s="1"/>
  <c r="S17" i="15"/>
  <c r="S46" i="15" s="1"/>
  <c r="S19" i="15"/>
  <c r="S48" i="15" s="1"/>
  <c r="S26" i="15"/>
  <c r="S55" i="15" s="1"/>
  <c r="S28" i="15"/>
  <c r="S57" i="15" s="1"/>
  <c r="S22" i="15"/>
  <c r="S51" i="15" s="1"/>
  <c r="D18" i="15"/>
  <c r="E28" i="15"/>
  <c r="E27" i="15"/>
  <c r="S24" i="15"/>
  <c r="S53" i="15" s="1"/>
  <c r="V14" i="19"/>
  <c r="I14" i="19"/>
  <c r="O14" i="19"/>
  <c r="V14" i="18"/>
  <c r="N14" i="18"/>
  <c r="N14" i="17"/>
  <c r="W14" i="17"/>
  <c r="V14" i="16"/>
  <c r="N14" i="16"/>
  <c r="O14" i="15"/>
  <c r="G26" i="15"/>
  <c r="G22" i="15"/>
  <c r="G18" i="15"/>
  <c r="G29" i="15"/>
  <c r="G25" i="15"/>
  <c r="G21" i="15"/>
  <c r="G17" i="15"/>
  <c r="G28" i="15"/>
  <c r="G24" i="15"/>
  <c r="G20" i="15"/>
  <c r="G19" i="15"/>
  <c r="G27" i="15"/>
  <c r="G23" i="15"/>
  <c r="H16" i="15"/>
  <c r="I14" i="15"/>
  <c r="V14" i="15"/>
  <c r="U16" i="15"/>
  <c r="T28" i="15"/>
  <c r="T24" i="15"/>
  <c r="T20" i="15"/>
  <c r="T27" i="15"/>
  <c r="T23" i="15"/>
  <c r="T19" i="15"/>
  <c r="T26" i="15"/>
  <c r="T22" i="15"/>
  <c r="T18" i="15"/>
  <c r="T29" i="15"/>
  <c r="T25" i="15"/>
  <c r="T21" i="15"/>
  <c r="T17" i="15"/>
  <c r="F9" i="16"/>
  <c r="D4" i="16"/>
  <c r="C16" i="16" s="1"/>
  <c r="F4" i="16"/>
  <c r="Q16" i="16" s="1"/>
  <c r="F10" i="20"/>
  <c r="E4" i="15"/>
  <c r="J16" i="15" s="1"/>
  <c r="F8" i="16"/>
  <c r="U16" i="16" s="1"/>
  <c r="D4" i="15"/>
  <c r="C16" i="15" s="1"/>
  <c r="E8" i="15"/>
  <c r="N16" i="15" s="1"/>
  <c r="E39" i="16"/>
  <c r="D34" i="20"/>
  <c r="D34" i="22" s="1"/>
  <c r="E36" i="20"/>
  <c r="E36" i="22" s="1"/>
  <c r="F37" i="20"/>
  <c r="F37" i="22" s="1"/>
  <c r="E38" i="20"/>
  <c r="E38" i="22" s="1"/>
  <c r="D38" i="20"/>
  <c r="E40" i="20"/>
  <c r="E40" i="22" s="1"/>
  <c r="G40" i="22" s="1"/>
  <c r="E34" i="20"/>
  <c r="F34" i="20"/>
  <c r="F40" i="20"/>
  <c r="F40" i="22" s="1"/>
  <c r="E39" i="20"/>
  <c r="E39" i="22" s="1"/>
  <c r="F36" i="20"/>
  <c r="D37" i="15"/>
  <c r="D35" i="15"/>
  <c r="D53" i="15" s="1"/>
  <c r="E35" i="20"/>
  <c r="F38" i="20"/>
  <c r="F38" i="22" s="1"/>
  <c r="D38" i="15"/>
  <c r="G45" i="15" s="1"/>
  <c r="F39" i="20"/>
  <c r="D34" i="15"/>
  <c r="D37" i="20"/>
  <c r="D35" i="20"/>
  <c r="D36" i="20"/>
  <c r="D39" i="15"/>
  <c r="F35" i="20"/>
  <c r="D40" i="15"/>
  <c r="D39" i="20"/>
  <c r="D36" i="15"/>
  <c r="E45" i="15" s="1"/>
  <c r="E37" i="20"/>
  <c r="F40" i="16"/>
  <c r="F36" i="16"/>
  <c r="F39" i="16"/>
  <c r="F35" i="16"/>
  <c r="F37" i="16"/>
  <c r="F38" i="16"/>
  <c r="F34" i="16"/>
  <c r="F6" i="16"/>
  <c r="S16" i="16" s="1"/>
  <c r="D10" i="20"/>
  <c r="F7" i="16"/>
  <c r="T16" i="16" s="1"/>
  <c r="D9" i="16"/>
  <c r="H16" i="16" s="1"/>
  <c r="H28" i="16" s="1"/>
  <c r="D5" i="16"/>
  <c r="D16" i="16" s="1"/>
  <c r="F39" i="15"/>
  <c r="E10" i="20"/>
  <c r="F37" i="15"/>
  <c r="T45" i="15" s="1"/>
  <c r="F5" i="16"/>
  <c r="R16" i="16" s="1"/>
  <c r="M28" i="20"/>
  <c r="M20" i="20"/>
  <c r="M23" i="20"/>
  <c r="M25" i="20"/>
  <c r="M26" i="20"/>
  <c r="M18" i="20"/>
  <c r="M17" i="20"/>
  <c r="M29" i="20"/>
  <c r="M21" i="20"/>
  <c r="M24" i="20"/>
  <c r="M27" i="20"/>
  <c r="M19" i="20"/>
  <c r="M22" i="20"/>
  <c r="N14" i="20"/>
  <c r="N16" i="20" s="1"/>
  <c r="D45" i="20" l="1"/>
  <c r="D35" i="22"/>
  <c r="J23" i="20"/>
  <c r="M45" i="20"/>
  <c r="E37" i="22"/>
  <c r="J21" i="20"/>
  <c r="F45" i="20"/>
  <c r="D37" i="22"/>
  <c r="G37" i="22" s="1"/>
  <c r="J18" i="20"/>
  <c r="S45" i="20"/>
  <c r="F36" i="22"/>
  <c r="H45" i="20"/>
  <c r="D39" i="22"/>
  <c r="V57" i="20"/>
  <c r="F39" i="22"/>
  <c r="G34" i="22"/>
  <c r="K45" i="20"/>
  <c r="E35" i="22"/>
  <c r="G45" i="20"/>
  <c r="D38" i="22"/>
  <c r="G38" i="22" s="1"/>
  <c r="Q45" i="20"/>
  <c r="F34" i="22"/>
  <c r="E45" i="20"/>
  <c r="D36" i="22"/>
  <c r="G36" i="22" s="1"/>
  <c r="R58" i="20"/>
  <c r="F35" i="22"/>
  <c r="J45" i="20"/>
  <c r="E34" i="22"/>
  <c r="J19" i="20"/>
  <c r="I16" i="20"/>
  <c r="J29" i="20"/>
  <c r="J22" i="20"/>
  <c r="J51" i="20" s="1"/>
  <c r="J27" i="20"/>
  <c r="W16" i="20"/>
  <c r="J25" i="20"/>
  <c r="J17" i="20"/>
  <c r="J46" i="20" s="1"/>
  <c r="M16" i="15"/>
  <c r="M45" i="15" s="1"/>
  <c r="J20" i="20"/>
  <c r="J24" i="20"/>
  <c r="J53" i="20" s="1"/>
  <c r="K16" i="15"/>
  <c r="K45" i="15" s="1"/>
  <c r="J26" i="20"/>
  <c r="C16" i="20"/>
  <c r="F21" i="20"/>
  <c r="F18" i="20"/>
  <c r="F47" i="20" s="1"/>
  <c r="G23" i="16"/>
  <c r="G21" i="16"/>
  <c r="G20" i="16"/>
  <c r="G26" i="16"/>
  <c r="G27" i="16"/>
  <c r="P64" i="21"/>
  <c r="I65" i="21"/>
  <c r="P61" i="21"/>
  <c r="S64" i="21"/>
  <c r="P60" i="21"/>
  <c r="S60" i="21"/>
  <c r="S61" i="21"/>
  <c r="S62" i="21"/>
  <c r="S63" i="21"/>
  <c r="G17" i="16"/>
  <c r="N61" i="21"/>
  <c r="N63" i="21"/>
  <c r="N60" i="21"/>
  <c r="N62" i="21"/>
  <c r="N64" i="21"/>
  <c r="J65" i="21"/>
  <c r="O62" i="21"/>
  <c r="L59" i="21"/>
  <c r="K59" i="21"/>
  <c r="H65" i="21"/>
  <c r="O59" i="21"/>
  <c r="E8" i="16"/>
  <c r="N16" i="16" s="1"/>
  <c r="T45" i="16"/>
  <c r="M29" i="15"/>
  <c r="M58" i="15" s="1"/>
  <c r="L27" i="15"/>
  <c r="L56" i="15" s="1"/>
  <c r="L25" i="15"/>
  <c r="L54" i="15" s="1"/>
  <c r="M23" i="15"/>
  <c r="M52" i="15" s="1"/>
  <c r="M27" i="15"/>
  <c r="M56" i="15" s="1"/>
  <c r="M17" i="15"/>
  <c r="M46" i="15" s="1"/>
  <c r="M21" i="15"/>
  <c r="M50" i="15" s="1"/>
  <c r="M18" i="15"/>
  <c r="M47" i="15" s="1"/>
  <c r="L56" i="20"/>
  <c r="M28" i="15"/>
  <c r="M57" i="15" s="1"/>
  <c r="M22" i="15"/>
  <c r="M51" i="15" s="1"/>
  <c r="M24" i="15"/>
  <c r="M53" i="15" s="1"/>
  <c r="M26" i="15"/>
  <c r="M55" i="15" s="1"/>
  <c r="M20" i="15"/>
  <c r="M49" i="15" s="1"/>
  <c r="M19" i="15"/>
  <c r="M48" i="15" s="1"/>
  <c r="M25" i="15"/>
  <c r="M54" i="15" s="1"/>
  <c r="L21" i="15"/>
  <c r="L50" i="15" s="1"/>
  <c r="L45" i="15"/>
  <c r="L24" i="15"/>
  <c r="L53" i="15" s="1"/>
  <c r="L19" i="15"/>
  <c r="L48" i="15" s="1"/>
  <c r="T49" i="20"/>
  <c r="L18" i="15"/>
  <c r="L47" i="15" s="1"/>
  <c r="L29" i="15"/>
  <c r="L58" i="15" s="1"/>
  <c r="L17" i="15"/>
  <c r="L46" i="15" s="1"/>
  <c r="L22" i="15"/>
  <c r="L51" i="15" s="1"/>
  <c r="L23" i="15"/>
  <c r="L52" i="15" s="1"/>
  <c r="L28" i="15"/>
  <c r="L57" i="15" s="1"/>
  <c r="L26" i="15"/>
  <c r="L55" i="15" s="1"/>
  <c r="E6" i="16"/>
  <c r="L16" i="16" s="1"/>
  <c r="L24" i="16" s="1"/>
  <c r="D10" i="15"/>
  <c r="I16" i="15" s="1"/>
  <c r="I24" i="15" s="1"/>
  <c r="K18" i="15"/>
  <c r="K47" i="15" s="1"/>
  <c r="M56" i="20"/>
  <c r="M52" i="20"/>
  <c r="M57" i="20"/>
  <c r="M50" i="20"/>
  <c r="M58" i="20"/>
  <c r="N45" i="20"/>
  <c r="K29" i="15"/>
  <c r="K58" i="15" s="1"/>
  <c r="F28" i="16"/>
  <c r="F27" i="16"/>
  <c r="F29" i="16"/>
  <c r="K22" i="15"/>
  <c r="K51" i="15" s="1"/>
  <c r="M46" i="20"/>
  <c r="M47" i="20"/>
  <c r="K25" i="15"/>
  <c r="K54" i="15" s="1"/>
  <c r="M51" i="20"/>
  <c r="M55" i="20"/>
  <c r="M48" i="20"/>
  <c r="M54" i="20"/>
  <c r="K21" i="15"/>
  <c r="K50" i="15" s="1"/>
  <c r="K17" i="15"/>
  <c r="K46" i="15" s="1"/>
  <c r="K19" i="15"/>
  <c r="K48" i="15" s="1"/>
  <c r="M53" i="20"/>
  <c r="M49" i="20"/>
  <c r="E9" i="16"/>
  <c r="K20" i="15"/>
  <c r="K49" i="15" s="1"/>
  <c r="K27" i="15"/>
  <c r="K56" i="15" s="1"/>
  <c r="K23" i="15"/>
  <c r="K52" i="15" s="1"/>
  <c r="K26" i="15"/>
  <c r="K55" i="15" s="1"/>
  <c r="K28" i="15"/>
  <c r="K57" i="15" s="1"/>
  <c r="K24" i="15"/>
  <c r="K53" i="15" s="1"/>
  <c r="U48" i="20"/>
  <c r="F17" i="16"/>
  <c r="F25" i="16"/>
  <c r="F19" i="16"/>
  <c r="F18" i="16"/>
  <c r="F20" i="16"/>
  <c r="F22" i="16"/>
  <c r="F24" i="16"/>
  <c r="F21" i="16"/>
  <c r="F26" i="16"/>
  <c r="F10" i="15"/>
  <c r="E5" i="16"/>
  <c r="K16" i="16" s="1"/>
  <c r="K27" i="16" s="1"/>
  <c r="C26" i="20"/>
  <c r="C55" i="20" s="1"/>
  <c r="C18" i="20"/>
  <c r="C47" i="20" s="1"/>
  <c r="C20" i="20"/>
  <c r="C49" i="20" s="1"/>
  <c r="C19" i="20"/>
  <c r="C48" i="20" s="1"/>
  <c r="C23" i="20"/>
  <c r="C52" i="20" s="1"/>
  <c r="C17" i="20"/>
  <c r="C46" i="20" s="1"/>
  <c r="C28" i="20"/>
  <c r="C57" i="20" s="1"/>
  <c r="C25" i="20"/>
  <c r="C54" i="20" s="1"/>
  <c r="C24" i="20"/>
  <c r="C53" i="20" s="1"/>
  <c r="C29" i="20"/>
  <c r="C58" i="20" s="1"/>
  <c r="C21" i="20"/>
  <c r="C50" i="20" s="1"/>
  <c r="C22" i="20"/>
  <c r="C51" i="20" s="1"/>
  <c r="C27" i="20"/>
  <c r="C56" i="20" s="1"/>
  <c r="C45" i="20"/>
  <c r="E7" i="16"/>
  <c r="M16" i="16" s="1"/>
  <c r="M27" i="16" s="1"/>
  <c r="F51" i="15"/>
  <c r="J29" i="15"/>
  <c r="J58" i="15" s="1"/>
  <c r="J45" i="15"/>
  <c r="J19" i="15"/>
  <c r="J48" i="15" s="1"/>
  <c r="J22" i="15"/>
  <c r="J51" i="15" s="1"/>
  <c r="J26" i="15"/>
  <c r="J55" i="15" s="1"/>
  <c r="J24" i="15"/>
  <c r="J53" i="15" s="1"/>
  <c r="J17" i="15"/>
  <c r="J46" i="15" s="1"/>
  <c r="J21" i="15"/>
  <c r="J50" i="15" s="1"/>
  <c r="J18" i="15"/>
  <c r="J47" i="15" s="1"/>
  <c r="J20" i="15"/>
  <c r="J49" i="15" s="1"/>
  <c r="J23" i="15"/>
  <c r="J52" i="15" s="1"/>
  <c r="J28" i="15"/>
  <c r="J57" i="15" s="1"/>
  <c r="J25" i="15"/>
  <c r="J54" i="15" s="1"/>
  <c r="J27" i="15"/>
  <c r="J56" i="15" s="1"/>
  <c r="C28" i="16"/>
  <c r="C22" i="16"/>
  <c r="C24" i="16"/>
  <c r="C18" i="16"/>
  <c r="C20" i="16"/>
  <c r="C21" i="16"/>
  <c r="C29" i="16"/>
  <c r="C27" i="16"/>
  <c r="C17" i="16"/>
  <c r="C23" i="16"/>
  <c r="C25" i="16"/>
  <c r="C19" i="16"/>
  <c r="C26" i="16"/>
  <c r="T51" i="15"/>
  <c r="T57" i="15"/>
  <c r="G53" i="15"/>
  <c r="G55" i="15"/>
  <c r="T29" i="16"/>
  <c r="T58" i="16" s="1"/>
  <c r="T20" i="16"/>
  <c r="T49" i="16" s="1"/>
  <c r="H17" i="16"/>
  <c r="R53" i="20"/>
  <c r="R49" i="20"/>
  <c r="V47" i="20"/>
  <c r="S54" i="20"/>
  <c r="J52" i="20"/>
  <c r="U47" i="20"/>
  <c r="D52" i="20"/>
  <c r="L51" i="20"/>
  <c r="E55" i="15"/>
  <c r="H57" i="20"/>
  <c r="F51" i="20"/>
  <c r="Q46" i="20"/>
  <c r="Q50" i="20"/>
  <c r="E51" i="15"/>
  <c r="V50" i="20"/>
  <c r="H52" i="20"/>
  <c r="U51" i="20"/>
  <c r="T54" i="20"/>
  <c r="G58" i="20"/>
  <c r="U46" i="20"/>
  <c r="F48" i="15"/>
  <c r="E51" i="20"/>
  <c r="D49" i="20"/>
  <c r="D55" i="15"/>
  <c r="T57" i="20"/>
  <c r="L46" i="20"/>
  <c r="S55" i="20"/>
  <c r="I24" i="20"/>
  <c r="I23" i="20"/>
  <c r="I21" i="20"/>
  <c r="I28" i="20"/>
  <c r="I57" i="20" s="1"/>
  <c r="I25" i="20"/>
  <c r="I27" i="20"/>
  <c r="I26" i="20"/>
  <c r="I20" i="20"/>
  <c r="I29" i="20"/>
  <c r="I58" i="20" s="1"/>
  <c r="I17" i="20"/>
  <c r="I22" i="20"/>
  <c r="I19" i="20"/>
  <c r="I18" i="20"/>
  <c r="R54" i="20"/>
  <c r="R56" i="20"/>
  <c r="R45" i="20"/>
  <c r="R51" i="20"/>
  <c r="T55" i="15"/>
  <c r="G57" i="15"/>
  <c r="T18" i="16"/>
  <c r="T47" i="16" s="1"/>
  <c r="T24" i="16"/>
  <c r="T53" i="16" s="1"/>
  <c r="H19" i="16"/>
  <c r="H21" i="16"/>
  <c r="R57" i="20"/>
  <c r="R47" i="20"/>
  <c r="V51" i="20"/>
  <c r="S47" i="20"/>
  <c r="J55" i="20"/>
  <c r="J47" i="20"/>
  <c r="H50" i="20"/>
  <c r="F52" i="20"/>
  <c r="S57" i="20"/>
  <c r="T47" i="20"/>
  <c r="L55" i="20"/>
  <c r="G46" i="20"/>
  <c r="Q58" i="20"/>
  <c r="Q55" i="20"/>
  <c r="E53" i="15"/>
  <c r="U57" i="20"/>
  <c r="D54" i="20"/>
  <c r="D56" i="20"/>
  <c r="T50" i="20"/>
  <c r="D58" i="20"/>
  <c r="S51" i="20"/>
  <c r="F57" i="15"/>
  <c r="V56" i="20"/>
  <c r="T53" i="20"/>
  <c r="L50" i="20"/>
  <c r="T48" i="15"/>
  <c r="G46" i="15"/>
  <c r="T22" i="16"/>
  <c r="T51" i="16" s="1"/>
  <c r="T28" i="16"/>
  <c r="T57" i="16" s="1"/>
  <c r="H23" i="16"/>
  <c r="H25" i="16"/>
  <c r="K50" i="20"/>
  <c r="K51" i="20"/>
  <c r="E56" i="15"/>
  <c r="U55" i="20"/>
  <c r="D51" i="20"/>
  <c r="F58" i="15"/>
  <c r="J57" i="20"/>
  <c r="H55" i="20"/>
  <c r="F56" i="20"/>
  <c r="F54" i="20"/>
  <c r="E49" i="20"/>
  <c r="G55" i="20"/>
  <c r="F58" i="20"/>
  <c r="Q49" i="20"/>
  <c r="Q53" i="20"/>
  <c r="F56" i="15"/>
  <c r="E48" i="15"/>
  <c r="U50" i="20"/>
  <c r="H48" i="20"/>
  <c r="E52" i="20"/>
  <c r="L54" i="20"/>
  <c r="K54" i="20"/>
  <c r="D48" i="15"/>
  <c r="U52" i="20"/>
  <c r="E47" i="20"/>
  <c r="G53" i="20"/>
  <c r="E49" i="15"/>
  <c r="T46" i="15"/>
  <c r="T52" i="15"/>
  <c r="G52" i="15"/>
  <c r="G50" i="15"/>
  <c r="T26" i="16"/>
  <c r="T55" i="16" s="1"/>
  <c r="H27" i="16"/>
  <c r="H29" i="16"/>
  <c r="R52" i="20"/>
  <c r="K53" i="20"/>
  <c r="K56" i="20"/>
  <c r="E57" i="15"/>
  <c r="H58" i="20"/>
  <c r="D48" i="20"/>
  <c r="D49" i="15"/>
  <c r="J50" i="20"/>
  <c r="T55" i="20"/>
  <c r="L52" i="20"/>
  <c r="S50" i="20"/>
  <c r="G57" i="20"/>
  <c r="F54" i="15"/>
  <c r="E53" i="20"/>
  <c r="G51" i="20"/>
  <c r="G50" i="20"/>
  <c r="Q52" i="20"/>
  <c r="E58" i="20"/>
  <c r="F50" i="15"/>
  <c r="E58" i="15"/>
  <c r="H53" i="20"/>
  <c r="S49" i="20"/>
  <c r="F52" i="15"/>
  <c r="E48" i="20"/>
  <c r="D46" i="20"/>
  <c r="L45" i="20"/>
  <c r="T45" i="20"/>
  <c r="U56" i="20"/>
  <c r="E46" i="15"/>
  <c r="V52" i="20"/>
  <c r="G49" i="20"/>
  <c r="V55" i="20"/>
  <c r="D18" i="16"/>
  <c r="D17" i="16"/>
  <c r="D20" i="16"/>
  <c r="D19" i="16"/>
  <c r="D29" i="16"/>
  <c r="D22" i="16"/>
  <c r="D26" i="16"/>
  <c r="D25" i="16"/>
  <c r="D28" i="16"/>
  <c r="D27" i="16"/>
  <c r="D21" i="16"/>
  <c r="D23" i="16"/>
  <c r="D24" i="16"/>
  <c r="S27" i="16"/>
  <c r="S56" i="16" s="1"/>
  <c r="S17" i="16"/>
  <c r="S46" i="16" s="1"/>
  <c r="S23" i="16"/>
  <c r="S52" i="16" s="1"/>
  <c r="S25" i="16"/>
  <c r="S54" i="16" s="1"/>
  <c r="S19" i="16"/>
  <c r="S48" i="16" s="1"/>
  <c r="S26" i="16"/>
  <c r="S55" i="16" s="1"/>
  <c r="S28" i="16"/>
  <c r="S57" i="16" s="1"/>
  <c r="S22" i="16"/>
  <c r="S51" i="16" s="1"/>
  <c r="S24" i="16"/>
  <c r="S53" i="16" s="1"/>
  <c r="S18" i="16"/>
  <c r="S47" i="16" s="1"/>
  <c r="S20" i="16"/>
  <c r="S49" i="16" s="1"/>
  <c r="S21" i="16"/>
  <c r="S50" i="16" s="1"/>
  <c r="S45" i="16"/>
  <c r="S29" i="16"/>
  <c r="S58" i="16" s="1"/>
  <c r="C28" i="15"/>
  <c r="C57" i="15" s="1"/>
  <c r="C23" i="15"/>
  <c r="C52" i="15" s="1"/>
  <c r="C18" i="15"/>
  <c r="C47" i="15" s="1"/>
  <c r="C24" i="15"/>
  <c r="C53" i="15" s="1"/>
  <c r="C25" i="15"/>
  <c r="C54" i="15" s="1"/>
  <c r="C20" i="15"/>
  <c r="C49" i="15" s="1"/>
  <c r="C21" i="15"/>
  <c r="C50" i="15" s="1"/>
  <c r="C45" i="15"/>
  <c r="C17" i="15"/>
  <c r="C46" i="15" s="1"/>
  <c r="C27" i="15"/>
  <c r="C56" i="15" s="1"/>
  <c r="C29" i="15"/>
  <c r="C58" i="15" s="1"/>
  <c r="C19" i="15"/>
  <c r="C48" i="15" s="1"/>
  <c r="C26" i="15"/>
  <c r="C55" i="15" s="1"/>
  <c r="C22" i="15"/>
  <c r="C51" i="15" s="1"/>
  <c r="Q29" i="16"/>
  <c r="Q58" i="16" s="1"/>
  <c r="Q27" i="16"/>
  <c r="Q56" i="16" s="1"/>
  <c r="Q25" i="16"/>
  <c r="Q54" i="16" s="1"/>
  <c r="Q23" i="16"/>
  <c r="Q52" i="16" s="1"/>
  <c r="Q21" i="16"/>
  <c r="Q50" i="16" s="1"/>
  <c r="Q19" i="16"/>
  <c r="Q48" i="16" s="1"/>
  <c r="Q17" i="16"/>
  <c r="Q46" i="16" s="1"/>
  <c r="Q22" i="16"/>
  <c r="Q51" i="16" s="1"/>
  <c r="Q28" i="16"/>
  <c r="Q57" i="16" s="1"/>
  <c r="Q18" i="16"/>
  <c r="Q47" i="16" s="1"/>
  <c r="Q24" i="16"/>
  <c r="Q53" i="16" s="1"/>
  <c r="Q26" i="16"/>
  <c r="Q55" i="16" s="1"/>
  <c r="Q20" i="16"/>
  <c r="Q49" i="16" s="1"/>
  <c r="Q45" i="16"/>
  <c r="T50" i="15"/>
  <c r="T56" i="15"/>
  <c r="G56" i="15"/>
  <c r="G54" i="15"/>
  <c r="T19" i="16"/>
  <c r="T48" i="16" s="1"/>
  <c r="H18" i="16"/>
  <c r="R46" i="20"/>
  <c r="R48" i="20"/>
  <c r="K57" i="20"/>
  <c r="H46" i="20"/>
  <c r="F57" i="20"/>
  <c r="D58" i="15"/>
  <c r="J48" i="20"/>
  <c r="E57" i="20"/>
  <c r="L48" i="20"/>
  <c r="F55" i="20"/>
  <c r="F50" i="20"/>
  <c r="D45" i="15"/>
  <c r="V58" i="20"/>
  <c r="S56" i="20"/>
  <c r="F46" i="20"/>
  <c r="H54" i="20"/>
  <c r="D56" i="15"/>
  <c r="E47" i="15"/>
  <c r="H49" i="20"/>
  <c r="F49" i="20"/>
  <c r="F46" i="15"/>
  <c r="V53" i="20"/>
  <c r="D53" i="20"/>
  <c r="U45" i="20"/>
  <c r="L58" i="20"/>
  <c r="V48" i="20"/>
  <c r="S52" i="20"/>
  <c r="G52" i="20"/>
  <c r="T54" i="15"/>
  <c r="G48" i="15"/>
  <c r="G58" i="15"/>
  <c r="T17" i="16"/>
  <c r="T46" i="16" s="1"/>
  <c r="T23" i="16"/>
  <c r="T52" i="16" s="1"/>
  <c r="H20" i="16"/>
  <c r="H22" i="16"/>
  <c r="K46" i="20"/>
  <c r="K47" i="20"/>
  <c r="F45" i="15"/>
  <c r="T52" i="20"/>
  <c r="L49" i="20"/>
  <c r="L53" i="20"/>
  <c r="J58" i="20"/>
  <c r="E54" i="20"/>
  <c r="G48" i="20"/>
  <c r="F48" i="20"/>
  <c r="L57" i="20"/>
  <c r="D54" i="15"/>
  <c r="V46" i="20"/>
  <c r="D55" i="20"/>
  <c r="Q47" i="20"/>
  <c r="Q56" i="20"/>
  <c r="F53" i="20"/>
  <c r="D50" i="15"/>
  <c r="T58" i="20"/>
  <c r="L47" i="20"/>
  <c r="D52" i="15"/>
  <c r="U49" i="20"/>
  <c r="E50" i="15"/>
  <c r="T46" i="20"/>
  <c r="D50" i="20"/>
  <c r="U54" i="20"/>
  <c r="D57" i="20"/>
  <c r="F47" i="15"/>
  <c r="R20" i="16"/>
  <c r="R49" i="16" s="1"/>
  <c r="R45" i="16"/>
  <c r="R29" i="16"/>
  <c r="R58" i="16" s="1"/>
  <c r="R27" i="16"/>
  <c r="R56" i="16" s="1"/>
  <c r="R25" i="16"/>
  <c r="R54" i="16" s="1"/>
  <c r="R23" i="16"/>
  <c r="R52" i="16" s="1"/>
  <c r="R21" i="16"/>
  <c r="R50" i="16" s="1"/>
  <c r="R19" i="16"/>
  <c r="R48" i="16" s="1"/>
  <c r="R17" i="16"/>
  <c r="R46" i="16" s="1"/>
  <c r="R26" i="16"/>
  <c r="R55" i="16" s="1"/>
  <c r="R28" i="16"/>
  <c r="R57" i="16" s="1"/>
  <c r="R22" i="16"/>
  <c r="R51" i="16" s="1"/>
  <c r="R24" i="16"/>
  <c r="R53" i="16" s="1"/>
  <c r="R18" i="16"/>
  <c r="R47" i="16" s="1"/>
  <c r="T58" i="15"/>
  <c r="T49" i="15"/>
  <c r="G47" i="15"/>
  <c r="T21" i="16"/>
  <c r="T50" i="16" s="1"/>
  <c r="T27" i="16"/>
  <c r="T56" i="16" s="1"/>
  <c r="H24" i="16"/>
  <c r="H26" i="16"/>
  <c r="K48" i="20"/>
  <c r="K55" i="20"/>
  <c r="K49" i="20"/>
  <c r="D47" i="15"/>
  <c r="T48" i="20"/>
  <c r="J54" i="20"/>
  <c r="J56" i="20"/>
  <c r="V49" i="20"/>
  <c r="S46" i="20"/>
  <c r="S48" i="20"/>
  <c r="U58" i="20"/>
  <c r="G47" i="20"/>
  <c r="Q48" i="20"/>
  <c r="Q54" i="20"/>
  <c r="E46" i="20"/>
  <c r="G54" i="20"/>
  <c r="F49" i="15"/>
  <c r="D46" i="15"/>
  <c r="U53" i="20"/>
  <c r="D57" i="15"/>
  <c r="T51" i="20"/>
  <c r="F55" i="15"/>
  <c r="D51" i="15"/>
  <c r="E54" i="15"/>
  <c r="T47" i="15"/>
  <c r="T53" i="15"/>
  <c r="G49" i="15"/>
  <c r="G51" i="15"/>
  <c r="T25" i="16"/>
  <c r="T54" i="16" s="1"/>
  <c r="K58" i="20"/>
  <c r="R55" i="20"/>
  <c r="K52" i="20"/>
  <c r="R50" i="20"/>
  <c r="E50" i="20"/>
  <c r="G56" i="20"/>
  <c r="E52" i="15"/>
  <c r="J49" i="20"/>
  <c r="V54" i="20"/>
  <c r="S58" i="20"/>
  <c r="H47" i="20"/>
  <c r="S53" i="20"/>
  <c r="Q51" i="20"/>
  <c r="Q57" i="20"/>
  <c r="E56" i="20"/>
  <c r="D47" i="20"/>
  <c r="T56" i="20"/>
  <c r="V45" i="20"/>
  <c r="H56" i="20"/>
  <c r="E55" i="20"/>
  <c r="F53" i="15"/>
  <c r="H51" i="20"/>
  <c r="W45" i="20"/>
  <c r="W29" i="20"/>
  <c r="W58" i="20" s="1"/>
  <c r="W28" i="20"/>
  <c r="W57" i="20" s="1"/>
  <c r="W21" i="20"/>
  <c r="W20" i="20"/>
  <c r="W24" i="20"/>
  <c r="W27" i="20"/>
  <c r="W19" i="20"/>
  <c r="W26" i="20"/>
  <c r="W22" i="20"/>
  <c r="W18" i="20"/>
  <c r="W25" i="20"/>
  <c r="W23" i="20"/>
  <c r="W17" i="20"/>
  <c r="P14" i="19"/>
  <c r="W14" i="19"/>
  <c r="O14" i="18"/>
  <c r="W14" i="18"/>
  <c r="O14" i="17"/>
  <c r="O14" i="16"/>
  <c r="U45" i="16"/>
  <c r="U27" i="16"/>
  <c r="U56" i="16" s="1"/>
  <c r="U23" i="16"/>
  <c r="U52" i="16" s="1"/>
  <c r="U19" i="16"/>
  <c r="U48" i="16" s="1"/>
  <c r="U26" i="16"/>
  <c r="U55" i="16" s="1"/>
  <c r="U22" i="16"/>
  <c r="U51" i="16" s="1"/>
  <c r="U18" i="16"/>
  <c r="U47" i="16" s="1"/>
  <c r="U29" i="16"/>
  <c r="U58" i="16" s="1"/>
  <c r="U25" i="16"/>
  <c r="U54" i="16" s="1"/>
  <c r="U21" i="16"/>
  <c r="U50" i="16" s="1"/>
  <c r="U17" i="16"/>
  <c r="U46" i="16" s="1"/>
  <c r="U28" i="16"/>
  <c r="U57" i="16" s="1"/>
  <c r="U24" i="16"/>
  <c r="U53" i="16" s="1"/>
  <c r="U20" i="16"/>
  <c r="U49" i="16" s="1"/>
  <c r="W14" i="16"/>
  <c r="V16" i="16"/>
  <c r="U45" i="15"/>
  <c r="U27" i="15"/>
  <c r="U56" i="15" s="1"/>
  <c r="U23" i="15"/>
  <c r="U52" i="15" s="1"/>
  <c r="U19" i="15"/>
  <c r="U48" i="15" s="1"/>
  <c r="U26" i="15"/>
  <c r="U55" i="15" s="1"/>
  <c r="U22" i="15"/>
  <c r="U51" i="15" s="1"/>
  <c r="U18" i="15"/>
  <c r="U47" i="15" s="1"/>
  <c r="U29" i="15"/>
  <c r="U58" i="15" s="1"/>
  <c r="U25" i="15"/>
  <c r="U54" i="15" s="1"/>
  <c r="U21" i="15"/>
  <c r="U50" i="15" s="1"/>
  <c r="U17" i="15"/>
  <c r="U46" i="15" s="1"/>
  <c r="U20" i="15"/>
  <c r="U49" i="15" s="1"/>
  <c r="U28" i="15"/>
  <c r="U57" i="15" s="1"/>
  <c r="U24" i="15"/>
  <c r="U53" i="15" s="1"/>
  <c r="W14" i="15"/>
  <c r="V16" i="15"/>
  <c r="N27" i="15"/>
  <c r="N56" i="15" s="1"/>
  <c r="N23" i="15"/>
  <c r="N52" i="15" s="1"/>
  <c r="N19" i="15"/>
  <c r="N48" i="15" s="1"/>
  <c r="N26" i="15"/>
  <c r="N55" i="15" s="1"/>
  <c r="N22" i="15"/>
  <c r="N51" i="15" s="1"/>
  <c r="N18" i="15"/>
  <c r="N47" i="15" s="1"/>
  <c r="N29" i="15"/>
  <c r="N58" i="15" s="1"/>
  <c r="N25" i="15"/>
  <c r="N54" i="15" s="1"/>
  <c r="N21" i="15"/>
  <c r="N50" i="15" s="1"/>
  <c r="N17" i="15"/>
  <c r="N46" i="15" s="1"/>
  <c r="N28" i="15"/>
  <c r="N57" i="15" s="1"/>
  <c r="N24" i="15"/>
  <c r="N53" i="15" s="1"/>
  <c r="N20" i="15"/>
  <c r="N49" i="15" s="1"/>
  <c r="N45" i="15"/>
  <c r="H26" i="15"/>
  <c r="H55" i="15" s="1"/>
  <c r="H22" i="15"/>
  <c r="H51" i="15" s="1"/>
  <c r="H18" i="15"/>
  <c r="H47" i="15" s="1"/>
  <c r="H29" i="15"/>
  <c r="H58" i="15" s="1"/>
  <c r="H25" i="15"/>
  <c r="H54" i="15" s="1"/>
  <c r="H21" i="15"/>
  <c r="H50" i="15" s="1"/>
  <c r="H17" i="15"/>
  <c r="H46" i="15" s="1"/>
  <c r="H28" i="15"/>
  <c r="H57" i="15" s="1"/>
  <c r="H24" i="15"/>
  <c r="H53" i="15" s="1"/>
  <c r="H20" i="15"/>
  <c r="H49" i="15" s="1"/>
  <c r="H45" i="15"/>
  <c r="H27" i="15"/>
  <c r="H56" i="15" s="1"/>
  <c r="H23" i="15"/>
  <c r="H52" i="15" s="1"/>
  <c r="H19" i="15"/>
  <c r="H48" i="15" s="1"/>
  <c r="P14" i="15"/>
  <c r="O16" i="15"/>
  <c r="D39" i="16"/>
  <c r="H57" i="16" s="1"/>
  <c r="D35" i="16"/>
  <c r="D45" i="16" s="1"/>
  <c r="D37" i="16"/>
  <c r="D34" i="16"/>
  <c r="C45" i="16" s="1"/>
  <c r="D40" i="16"/>
  <c r="D36" i="16"/>
  <c r="D38" i="16"/>
  <c r="G45" i="16" s="1"/>
  <c r="E38" i="16"/>
  <c r="F5" i="17"/>
  <c r="R16" i="17" s="1"/>
  <c r="D9" i="17"/>
  <c r="E36" i="16"/>
  <c r="F9" i="17"/>
  <c r="V16" i="17" s="1"/>
  <c r="V25" i="17" s="1"/>
  <c r="D6" i="16"/>
  <c r="E40" i="16"/>
  <c r="D8" i="17"/>
  <c r="G16" i="17" s="1"/>
  <c r="E35" i="16"/>
  <c r="F8" i="17"/>
  <c r="U16" i="17" s="1"/>
  <c r="F10" i="16"/>
  <c r="D10" i="16"/>
  <c r="I16" i="16" s="1"/>
  <c r="E40" i="17"/>
  <c r="F6" i="17"/>
  <c r="S16" i="17" s="1"/>
  <c r="D5" i="17"/>
  <c r="D16" i="17" s="1"/>
  <c r="F4" i="17"/>
  <c r="Q16" i="17" s="1"/>
  <c r="D6" i="17"/>
  <c r="E16" i="17" s="1"/>
  <c r="E4" i="16"/>
  <c r="J16" i="16" s="1"/>
  <c r="F35" i="17"/>
  <c r="E37" i="16"/>
  <c r="F7" i="17"/>
  <c r="T16" i="17" s="1"/>
  <c r="E10" i="15"/>
  <c r="D7" i="17"/>
  <c r="F16" i="17" s="1"/>
  <c r="E34" i="16"/>
  <c r="N23" i="20"/>
  <c r="N52" i="20" s="1"/>
  <c r="N20" i="20"/>
  <c r="N49" i="20" s="1"/>
  <c r="N26" i="20"/>
  <c r="N55" i="20" s="1"/>
  <c r="N18" i="20"/>
  <c r="N47" i="20" s="1"/>
  <c r="N29" i="20"/>
  <c r="N58" i="20" s="1"/>
  <c r="N21" i="20"/>
  <c r="N50" i="20" s="1"/>
  <c r="N28" i="20"/>
  <c r="N57" i="20" s="1"/>
  <c r="N24" i="20"/>
  <c r="N53" i="20" s="1"/>
  <c r="N27" i="20"/>
  <c r="N56" i="20" s="1"/>
  <c r="N19" i="20"/>
  <c r="N48" i="20" s="1"/>
  <c r="N22" i="20"/>
  <c r="N51" i="20" s="1"/>
  <c r="N25" i="20"/>
  <c r="N54" i="20" s="1"/>
  <c r="N17" i="20"/>
  <c r="N46" i="20" s="1"/>
  <c r="O14" i="20"/>
  <c r="O16" i="20" s="1"/>
  <c r="O45" i="20" s="1"/>
  <c r="I45" i="20" l="1"/>
  <c r="G39" i="22"/>
  <c r="G35" i="22"/>
  <c r="I46" i="20"/>
  <c r="W52" i="20"/>
  <c r="W49" i="20"/>
  <c r="I48" i="20"/>
  <c r="W54" i="20"/>
  <c r="W50" i="20"/>
  <c r="I51" i="20"/>
  <c r="W47" i="20"/>
  <c r="I50" i="20"/>
  <c r="W51" i="20"/>
  <c r="I52" i="20"/>
  <c r="W55" i="20"/>
  <c r="I49" i="20"/>
  <c r="I53" i="20"/>
  <c r="W48" i="20"/>
  <c r="I55" i="20"/>
  <c r="W56" i="20"/>
  <c r="I56" i="20"/>
  <c r="I53" i="15"/>
  <c r="W53" i="20"/>
  <c r="I47" i="20"/>
  <c r="I54" i="20"/>
  <c r="E16" i="16"/>
  <c r="H16" i="17"/>
  <c r="W46" i="20"/>
  <c r="F57" i="16"/>
  <c r="P59" i="21"/>
  <c r="L65" i="21"/>
  <c r="O65" i="21"/>
  <c r="K45" i="16"/>
  <c r="M65" i="21"/>
  <c r="K65" i="21"/>
  <c r="N59" i="21"/>
  <c r="R64" i="21"/>
  <c r="R61" i="21"/>
  <c r="R62" i="21"/>
  <c r="R63" i="21"/>
  <c r="R60" i="21"/>
  <c r="S59" i="21"/>
  <c r="L19" i="16"/>
  <c r="L48" i="16" s="1"/>
  <c r="L26" i="16"/>
  <c r="L55" i="16" s="1"/>
  <c r="M25" i="16"/>
  <c r="M54" i="16" s="1"/>
  <c r="M29" i="16"/>
  <c r="M58" i="16" s="1"/>
  <c r="M45" i="16"/>
  <c r="W16" i="15"/>
  <c r="W22" i="15" s="1"/>
  <c r="L20" i="16"/>
  <c r="L49" i="16" s="1"/>
  <c r="L29" i="16"/>
  <c r="L58" i="16" s="1"/>
  <c r="L25" i="16"/>
  <c r="L54" i="16" s="1"/>
  <c r="L53" i="16"/>
  <c r="L18" i="16"/>
  <c r="L47" i="16" s="1"/>
  <c r="L27" i="16"/>
  <c r="L56" i="16" s="1"/>
  <c r="L23" i="16"/>
  <c r="L52" i="16" s="1"/>
  <c r="L21" i="16"/>
  <c r="L50" i="16" s="1"/>
  <c r="L17" i="16"/>
  <c r="L46" i="16" s="1"/>
  <c r="L28" i="16"/>
  <c r="L57" i="16" s="1"/>
  <c r="L22" i="16"/>
  <c r="L51" i="16" s="1"/>
  <c r="I21" i="15"/>
  <c r="K19" i="16"/>
  <c r="K48" i="16" s="1"/>
  <c r="K21" i="16"/>
  <c r="K50" i="16" s="1"/>
  <c r="K26" i="16"/>
  <c r="K55" i="16" s="1"/>
  <c r="K20" i="16"/>
  <c r="K49" i="16" s="1"/>
  <c r="K23" i="16"/>
  <c r="K52" i="16" s="1"/>
  <c r="K24" i="16"/>
  <c r="K53" i="16" s="1"/>
  <c r="I25" i="15"/>
  <c r="I26" i="15"/>
  <c r="I19" i="15"/>
  <c r="I23" i="15"/>
  <c r="I28" i="15"/>
  <c r="I57" i="15" s="1"/>
  <c r="I18" i="15"/>
  <c r="I17" i="15"/>
  <c r="I27" i="15"/>
  <c r="I29" i="15"/>
  <c r="I58" i="15" s="1"/>
  <c r="I45" i="15"/>
  <c r="I20" i="15"/>
  <c r="I22" i="15"/>
  <c r="K22" i="16"/>
  <c r="K51" i="16" s="1"/>
  <c r="K28" i="16"/>
  <c r="K57" i="16" s="1"/>
  <c r="K18" i="16"/>
  <c r="K47" i="16" s="1"/>
  <c r="K25" i="16"/>
  <c r="K54" i="16" s="1"/>
  <c r="K17" i="16"/>
  <c r="K46" i="16" s="1"/>
  <c r="K29" i="16"/>
  <c r="K58" i="16" s="1"/>
  <c r="M18" i="16"/>
  <c r="M47" i="16" s="1"/>
  <c r="M24" i="16"/>
  <c r="M53" i="16" s="1"/>
  <c r="M22" i="16"/>
  <c r="M51" i="16" s="1"/>
  <c r="M28" i="16"/>
  <c r="M57" i="16" s="1"/>
  <c r="M26" i="16"/>
  <c r="M55" i="16" s="1"/>
  <c r="E6" i="17"/>
  <c r="L16" i="17" s="1"/>
  <c r="L28" i="17" s="1"/>
  <c r="M20" i="16"/>
  <c r="M49" i="16" s="1"/>
  <c r="M19" i="16"/>
  <c r="M48" i="16" s="1"/>
  <c r="F8" i="18"/>
  <c r="U16" i="18" s="1"/>
  <c r="U29" i="18" s="1"/>
  <c r="M17" i="16"/>
  <c r="M46" i="16" s="1"/>
  <c r="M23" i="16"/>
  <c r="M52" i="16" s="1"/>
  <c r="M21" i="16"/>
  <c r="M50" i="16" s="1"/>
  <c r="F26" i="17"/>
  <c r="F20" i="17"/>
  <c r="F22" i="17"/>
  <c r="F18" i="17"/>
  <c r="F24" i="17"/>
  <c r="F29" i="17"/>
  <c r="F25" i="17"/>
  <c r="F27" i="17"/>
  <c r="F21" i="17"/>
  <c r="F23" i="17"/>
  <c r="F17" i="17"/>
  <c r="F19" i="17"/>
  <c r="F28" i="17"/>
  <c r="P16" i="15"/>
  <c r="P25" i="15" s="1"/>
  <c r="V29" i="17"/>
  <c r="F53" i="16"/>
  <c r="F49" i="16"/>
  <c r="L45" i="16"/>
  <c r="G48" i="16"/>
  <c r="H50" i="16"/>
  <c r="C58" i="16"/>
  <c r="T23" i="17"/>
  <c r="T21" i="17"/>
  <c r="T19" i="17"/>
  <c r="T26" i="17"/>
  <c r="T28" i="17"/>
  <c r="T22" i="17"/>
  <c r="T24" i="17"/>
  <c r="T18" i="17"/>
  <c r="T20" i="17"/>
  <c r="T25" i="17"/>
  <c r="T29" i="17"/>
  <c r="T27" i="17"/>
  <c r="T17" i="17"/>
  <c r="Q29" i="17"/>
  <c r="Q27" i="17"/>
  <c r="Q25" i="17"/>
  <c r="Q23" i="17"/>
  <c r="Q21" i="17"/>
  <c r="Q19" i="17"/>
  <c r="Q17" i="17"/>
  <c r="Q26" i="17"/>
  <c r="Q28" i="17"/>
  <c r="Q18" i="17"/>
  <c r="Q24" i="17"/>
  <c r="Q22" i="17"/>
  <c r="Q20" i="17"/>
  <c r="M56" i="16"/>
  <c r="V28" i="17"/>
  <c r="V18" i="17"/>
  <c r="F50" i="16"/>
  <c r="G53" i="16"/>
  <c r="D53" i="16"/>
  <c r="D51" i="16"/>
  <c r="H58" i="16"/>
  <c r="H48" i="16"/>
  <c r="H46" i="16"/>
  <c r="U22" i="17"/>
  <c r="U28" i="17"/>
  <c r="U18" i="17"/>
  <c r="U29" i="17"/>
  <c r="U25" i="17"/>
  <c r="U27" i="17"/>
  <c r="U21" i="17"/>
  <c r="U23" i="17"/>
  <c r="U17" i="17"/>
  <c r="U19" i="17"/>
  <c r="U20" i="17"/>
  <c r="U26" i="17"/>
  <c r="U24" i="17"/>
  <c r="V24" i="17"/>
  <c r="V22" i="17"/>
  <c r="G47" i="16"/>
  <c r="F47" i="16"/>
  <c r="D52" i="16"/>
  <c r="D58" i="16"/>
  <c r="G54" i="16"/>
  <c r="H56" i="16"/>
  <c r="H54" i="16"/>
  <c r="C55" i="16"/>
  <c r="C50" i="16"/>
  <c r="E7" i="17"/>
  <c r="M16" i="17" s="1"/>
  <c r="S26" i="17"/>
  <c r="S28" i="17"/>
  <c r="S22" i="17"/>
  <c r="S24" i="17"/>
  <c r="S18" i="17"/>
  <c r="S20" i="17"/>
  <c r="S25" i="17"/>
  <c r="S29" i="17"/>
  <c r="S27" i="17"/>
  <c r="S17" i="17"/>
  <c r="S23" i="17"/>
  <c r="S21" i="17"/>
  <c r="S19" i="17"/>
  <c r="V26" i="17"/>
  <c r="G46" i="16"/>
  <c r="G51" i="16"/>
  <c r="H55" i="16"/>
  <c r="D50" i="16"/>
  <c r="D48" i="16"/>
  <c r="H52" i="16"/>
  <c r="G50" i="16"/>
  <c r="G52" i="16"/>
  <c r="C48" i="16"/>
  <c r="C49" i="16"/>
  <c r="G29" i="17"/>
  <c r="G27" i="17"/>
  <c r="G25" i="17"/>
  <c r="G21" i="17"/>
  <c r="G19" i="17"/>
  <c r="G17" i="17"/>
  <c r="G28" i="17"/>
  <c r="G26" i="17"/>
  <c r="G24" i="17"/>
  <c r="G22" i="17"/>
  <c r="G20" i="17"/>
  <c r="G18" i="17"/>
  <c r="G23" i="17"/>
  <c r="F45" i="16"/>
  <c r="F52" i="16"/>
  <c r="W16" i="16"/>
  <c r="W18" i="16" s="1"/>
  <c r="V20" i="17"/>
  <c r="V19" i="17"/>
  <c r="H53" i="16"/>
  <c r="H51" i="16"/>
  <c r="D56" i="16"/>
  <c r="D49" i="16"/>
  <c r="F54" i="16"/>
  <c r="F55" i="16"/>
  <c r="C54" i="16"/>
  <c r="C47" i="16"/>
  <c r="H21" i="17"/>
  <c r="H23" i="17"/>
  <c r="H17" i="17"/>
  <c r="H28" i="17"/>
  <c r="H26" i="17"/>
  <c r="H24" i="17"/>
  <c r="H22" i="17"/>
  <c r="H20" i="17"/>
  <c r="H18" i="17"/>
  <c r="H29" i="17"/>
  <c r="H27" i="17"/>
  <c r="H25" i="17"/>
  <c r="H19" i="17"/>
  <c r="V17" i="17"/>
  <c r="V23" i="17"/>
  <c r="G49" i="16"/>
  <c r="F51" i="16"/>
  <c r="G58" i="16"/>
  <c r="H49" i="16"/>
  <c r="D57" i="16"/>
  <c r="D46" i="16"/>
  <c r="G56" i="16"/>
  <c r="F48" i="16"/>
  <c r="F56" i="16"/>
  <c r="C52" i="16"/>
  <c r="C53" i="16"/>
  <c r="J28" i="16"/>
  <c r="J57" i="16" s="1"/>
  <c r="J22" i="16"/>
  <c r="J51" i="16" s="1"/>
  <c r="J24" i="16"/>
  <c r="J53" i="16" s="1"/>
  <c r="J18" i="16"/>
  <c r="J47" i="16" s="1"/>
  <c r="J20" i="16"/>
  <c r="J49" i="16" s="1"/>
  <c r="J45" i="16"/>
  <c r="J29" i="16"/>
  <c r="J58" i="16" s="1"/>
  <c r="J27" i="16"/>
  <c r="J56" i="16" s="1"/>
  <c r="J25" i="16"/>
  <c r="J54" i="16" s="1"/>
  <c r="J23" i="16"/>
  <c r="J52" i="16" s="1"/>
  <c r="J21" i="16"/>
  <c r="J50" i="16" s="1"/>
  <c r="J19" i="16"/>
  <c r="J48" i="16" s="1"/>
  <c r="J17" i="16"/>
  <c r="J46" i="16" s="1"/>
  <c r="J26" i="16"/>
  <c r="J55" i="16" s="1"/>
  <c r="E26" i="16"/>
  <c r="E55" i="16" s="1"/>
  <c r="E28" i="16"/>
  <c r="E57" i="16" s="1"/>
  <c r="E22" i="16"/>
  <c r="E51" i="16" s="1"/>
  <c r="E24" i="16"/>
  <c r="E53" i="16" s="1"/>
  <c r="E18" i="16"/>
  <c r="E47" i="16" s="1"/>
  <c r="E29" i="16"/>
  <c r="E58" i="16" s="1"/>
  <c r="E45" i="16"/>
  <c r="E25" i="16"/>
  <c r="E54" i="16" s="1"/>
  <c r="E27" i="16"/>
  <c r="E56" i="16" s="1"/>
  <c r="E21" i="16"/>
  <c r="E50" i="16" s="1"/>
  <c r="E23" i="16"/>
  <c r="E52" i="16" s="1"/>
  <c r="E17" i="16"/>
  <c r="E46" i="16" s="1"/>
  <c r="E19" i="16"/>
  <c r="E48" i="16" s="1"/>
  <c r="E20" i="16"/>
  <c r="E49" i="16" s="1"/>
  <c r="R24" i="17"/>
  <c r="R53" i="17" s="1"/>
  <c r="R26" i="17"/>
  <c r="R55" i="17" s="1"/>
  <c r="R20" i="17"/>
  <c r="R49" i="17" s="1"/>
  <c r="R45" i="17"/>
  <c r="R29" i="17"/>
  <c r="R58" i="17" s="1"/>
  <c r="R27" i="17"/>
  <c r="R56" i="17" s="1"/>
  <c r="R25" i="17"/>
  <c r="R54" i="17" s="1"/>
  <c r="R23" i="17"/>
  <c r="R52" i="17" s="1"/>
  <c r="R21" i="17"/>
  <c r="R50" i="17" s="1"/>
  <c r="R19" i="17"/>
  <c r="R48" i="17" s="1"/>
  <c r="R17" i="17"/>
  <c r="R46" i="17" s="1"/>
  <c r="R18" i="17"/>
  <c r="R47" i="17" s="1"/>
  <c r="R28" i="17"/>
  <c r="R57" i="17" s="1"/>
  <c r="R22" i="17"/>
  <c r="R51" i="17" s="1"/>
  <c r="V21" i="17"/>
  <c r="V27" i="17"/>
  <c r="G57" i="16"/>
  <c r="G55" i="16"/>
  <c r="H47" i="16"/>
  <c r="D54" i="16"/>
  <c r="D47" i="16"/>
  <c r="F58" i="16"/>
  <c r="F46" i="16"/>
  <c r="C46" i="16"/>
  <c r="C51" i="16"/>
  <c r="D25" i="17"/>
  <c r="D21" i="17"/>
  <c r="D27" i="17"/>
  <c r="D29" i="17"/>
  <c r="D23" i="17"/>
  <c r="D19" i="17"/>
  <c r="D17" i="17"/>
  <c r="D26" i="17"/>
  <c r="D28" i="17"/>
  <c r="D22" i="17"/>
  <c r="D24" i="17"/>
  <c r="D18" i="17"/>
  <c r="D20" i="17"/>
  <c r="E27" i="17"/>
  <c r="E21" i="17"/>
  <c r="E23" i="17"/>
  <c r="E17" i="17"/>
  <c r="E19" i="17"/>
  <c r="E28" i="17"/>
  <c r="E26" i="17"/>
  <c r="E20" i="17"/>
  <c r="E22" i="17"/>
  <c r="E24" i="17"/>
  <c r="E18" i="17"/>
  <c r="E29" i="17"/>
  <c r="E25" i="17"/>
  <c r="I25" i="16"/>
  <c r="I23" i="16"/>
  <c r="I21" i="16"/>
  <c r="I19" i="16"/>
  <c r="I17" i="16"/>
  <c r="I26" i="16"/>
  <c r="I28" i="16"/>
  <c r="I57" i="16" s="1"/>
  <c r="I22" i="16"/>
  <c r="I24" i="16"/>
  <c r="I18" i="16"/>
  <c r="I20" i="16"/>
  <c r="I45" i="16"/>
  <c r="I29" i="16"/>
  <c r="I58" i="16" s="1"/>
  <c r="I27" i="16"/>
  <c r="H45" i="16"/>
  <c r="D55" i="16"/>
  <c r="K56" i="16"/>
  <c r="C56" i="16"/>
  <c r="C57" i="16"/>
  <c r="P14" i="18"/>
  <c r="P14" i="17"/>
  <c r="V27" i="16"/>
  <c r="V56" i="16" s="1"/>
  <c r="V23" i="16"/>
  <c r="V52" i="16" s="1"/>
  <c r="V19" i="16"/>
  <c r="V48" i="16" s="1"/>
  <c r="V26" i="16"/>
  <c r="V55" i="16" s="1"/>
  <c r="V22" i="16"/>
  <c r="V51" i="16" s="1"/>
  <c r="V18" i="16"/>
  <c r="V47" i="16" s="1"/>
  <c r="V29" i="16"/>
  <c r="V58" i="16" s="1"/>
  <c r="V25" i="16"/>
  <c r="V54" i="16" s="1"/>
  <c r="V21" i="16"/>
  <c r="V50" i="16" s="1"/>
  <c r="V17" i="16"/>
  <c r="V46" i="16" s="1"/>
  <c r="V28" i="16"/>
  <c r="V57" i="16" s="1"/>
  <c r="V24" i="16"/>
  <c r="V53" i="16" s="1"/>
  <c r="V20" i="16"/>
  <c r="V49" i="16" s="1"/>
  <c r="V45" i="16"/>
  <c r="N27" i="16"/>
  <c r="N56" i="16" s="1"/>
  <c r="N23" i="16"/>
  <c r="N52" i="16" s="1"/>
  <c r="N19" i="16"/>
  <c r="N48" i="16" s="1"/>
  <c r="N26" i="16"/>
  <c r="N55" i="16" s="1"/>
  <c r="N22" i="16"/>
  <c r="N51" i="16" s="1"/>
  <c r="N18" i="16"/>
  <c r="N47" i="16" s="1"/>
  <c r="N29" i="16"/>
  <c r="N58" i="16" s="1"/>
  <c r="N25" i="16"/>
  <c r="N54" i="16" s="1"/>
  <c r="N21" i="16"/>
  <c r="N50" i="16" s="1"/>
  <c r="N17" i="16"/>
  <c r="N46" i="16" s="1"/>
  <c r="N28" i="16"/>
  <c r="N57" i="16" s="1"/>
  <c r="N24" i="16"/>
  <c r="N53" i="16" s="1"/>
  <c r="N20" i="16"/>
  <c r="N49" i="16" s="1"/>
  <c r="N45" i="16"/>
  <c r="P14" i="16"/>
  <c r="O16" i="16"/>
  <c r="V27" i="15"/>
  <c r="V56" i="15" s="1"/>
  <c r="V23" i="15"/>
  <c r="V52" i="15" s="1"/>
  <c r="V19" i="15"/>
  <c r="V48" i="15" s="1"/>
  <c r="V26" i="15"/>
  <c r="V55" i="15" s="1"/>
  <c r="V22" i="15"/>
  <c r="V51" i="15" s="1"/>
  <c r="V18" i="15"/>
  <c r="V47" i="15" s="1"/>
  <c r="V29" i="15"/>
  <c r="V58" i="15" s="1"/>
  <c r="V25" i="15"/>
  <c r="V54" i="15" s="1"/>
  <c r="V21" i="15"/>
  <c r="V50" i="15" s="1"/>
  <c r="V17" i="15"/>
  <c r="V46" i="15" s="1"/>
  <c r="V28" i="15"/>
  <c r="V57" i="15" s="1"/>
  <c r="V24" i="15"/>
  <c r="V53" i="15" s="1"/>
  <c r="V20" i="15"/>
  <c r="V49" i="15" s="1"/>
  <c r="V45" i="15"/>
  <c r="W18" i="15"/>
  <c r="O26" i="15"/>
  <c r="O55" i="15" s="1"/>
  <c r="O22" i="15"/>
  <c r="O51" i="15" s="1"/>
  <c r="O18" i="15"/>
  <c r="O47" i="15" s="1"/>
  <c r="O29" i="15"/>
  <c r="O58" i="15" s="1"/>
  <c r="O25" i="15"/>
  <c r="O54" i="15" s="1"/>
  <c r="O21" i="15"/>
  <c r="O50" i="15" s="1"/>
  <c r="O17" i="15"/>
  <c r="O46" i="15" s="1"/>
  <c r="O28" i="15"/>
  <c r="O57" i="15" s="1"/>
  <c r="O24" i="15"/>
  <c r="O53" i="15" s="1"/>
  <c r="O20" i="15"/>
  <c r="O49" i="15" s="1"/>
  <c r="O45" i="15"/>
  <c r="O19" i="15"/>
  <c r="O48" i="15" s="1"/>
  <c r="O27" i="15"/>
  <c r="O56" i="15" s="1"/>
  <c r="O23" i="15"/>
  <c r="O52" i="15" s="1"/>
  <c r="D37" i="18"/>
  <c r="D35" i="17"/>
  <c r="D45" i="17" s="1"/>
  <c r="D37" i="17"/>
  <c r="F45" i="17" s="1"/>
  <c r="D38" i="17"/>
  <c r="G45" i="17" s="1"/>
  <c r="D34" i="17"/>
  <c r="D40" i="17"/>
  <c r="D36" i="17"/>
  <c r="E45" i="17" s="1"/>
  <c r="D39" i="17"/>
  <c r="H45" i="17" s="1"/>
  <c r="D34" i="18"/>
  <c r="F39" i="17"/>
  <c r="V54" i="17" s="1"/>
  <c r="E34" i="17"/>
  <c r="D4" i="17"/>
  <c r="D8" i="18"/>
  <c r="G16" i="18" s="1"/>
  <c r="D7" i="18"/>
  <c r="F16" i="18" s="1"/>
  <c r="E4" i="17"/>
  <c r="J16" i="17" s="1"/>
  <c r="D38" i="18"/>
  <c r="F36" i="17"/>
  <c r="S45" i="17" s="1"/>
  <c r="F10" i="17"/>
  <c r="W16" i="17" s="1"/>
  <c r="E38" i="17"/>
  <c r="D10" i="17"/>
  <c r="I16" i="17" s="1"/>
  <c r="D9" i="18"/>
  <c r="H16" i="18" s="1"/>
  <c r="E8" i="17"/>
  <c r="N16" i="17" s="1"/>
  <c r="N29" i="17" s="1"/>
  <c r="D36" i="18"/>
  <c r="F40" i="17"/>
  <c r="E37" i="18"/>
  <c r="E39" i="18"/>
  <c r="E35" i="18"/>
  <c r="E38" i="18"/>
  <c r="E40" i="18"/>
  <c r="E34" i="18"/>
  <c r="E36" i="18"/>
  <c r="F6" i="18"/>
  <c r="S16" i="18" s="1"/>
  <c r="D40" i="18"/>
  <c r="F34" i="17"/>
  <c r="Q45" i="17" s="1"/>
  <c r="E35" i="17"/>
  <c r="D4" i="18"/>
  <c r="C16" i="18" s="1"/>
  <c r="E5" i="17"/>
  <c r="K16" i="17" s="1"/>
  <c r="F9" i="18"/>
  <c r="V16" i="18" s="1"/>
  <c r="V19" i="18" s="1"/>
  <c r="D40" i="19"/>
  <c r="D36" i="19"/>
  <c r="D38" i="19"/>
  <c r="D34" i="19"/>
  <c r="D39" i="19"/>
  <c r="D35" i="19"/>
  <c r="D37" i="19"/>
  <c r="F38" i="17"/>
  <c r="U45" i="17" s="1"/>
  <c r="E39" i="17"/>
  <c r="F4" i="18"/>
  <c r="Q16" i="18" s="1"/>
  <c r="E9" i="17"/>
  <c r="O16" i="17" s="1"/>
  <c r="F7" i="18"/>
  <c r="T16" i="18" s="1"/>
  <c r="D35" i="18"/>
  <c r="F37" i="18"/>
  <c r="F40" i="18"/>
  <c r="F36" i="18"/>
  <c r="F38" i="18"/>
  <c r="F34" i="18"/>
  <c r="F39" i="18"/>
  <c r="F35" i="18"/>
  <c r="E37" i="17"/>
  <c r="D5" i="18"/>
  <c r="D16" i="18" s="1"/>
  <c r="D39" i="18"/>
  <c r="F37" i="17"/>
  <c r="T45" i="17" s="1"/>
  <c r="E10" i="16"/>
  <c r="E36" i="17"/>
  <c r="D6" i="18"/>
  <c r="E16" i="18" s="1"/>
  <c r="O26" i="20"/>
  <c r="O55" i="20" s="1"/>
  <c r="O18" i="20"/>
  <c r="O47" i="20" s="1"/>
  <c r="O29" i="20"/>
  <c r="O58" i="20" s="1"/>
  <c r="O21" i="20"/>
  <c r="O50" i="20" s="1"/>
  <c r="O23" i="20"/>
  <c r="O52" i="20" s="1"/>
  <c r="O24" i="20"/>
  <c r="O53" i="20" s="1"/>
  <c r="O27" i="20"/>
  <c r="O56" i="20" s="1"/>
  <c r="O19" i="20"/>
  <c r="O48" i="20" s="1"/>
  <c r="O22" i="20"/>
  <c r="O51" i="20" s="1"/>
  <c r="O25" i="20"/>
  <c r="O54" i="20" s="1"/>
  <c r="O17" i="20"/>
  <c r="O46" i="20" s="1"/>
  <c r="O28" i="20"/>
  <c r="O57" i="20" s="1"/>
  <c r="O20" i="20"/>
  <c r="O49" i="20" s="1"/>
  <c r="P14" i="20"/>
  <c r="P16" i="20" s="1"/>
  <c r="P45" i="20" l="1"/>
  <c r="I56" i="16"/>
  <c r="I55" i="16"/>
  <c r="I54" i="15"/>
  <c r="W47" i="16"/>
  <c r="I56" i="15"/>
  <c r="I50" i="15"/>
  <c r="I46" i="16"/>
  <c r="I48" i="16"/>
  <c r="I46" i="15"/>
  <c r="I49" i="16"/>
  <c r="I47" i="15"/>
  <c r="W51" i="15"/>
  <c r="I55" i="15"/>
  <c r="I50" i="16"/>
  <c r="W47" i="15"/>
  <c r="I47" i="16"/>
  <c r="I52" i="16"/>
  <c r="I54" i="16"/>
  <c r="P54" i="15"/>
  <c r="I51" i="15"/>
  <c r="I52" i="15"/>
  <c r="I53" i="16"/>
  <c r="I51" i="16"/>
  <c r="I49" i="15"/>
  <c r="I48" i="15"/>
  <c r="F7" i="22"/>
  <c r="T16" i="22" s="1"/>
  <c r="X45" i="20"/>
  <c r="F9" i="22"/>
  <c r="V16" i="22" s="1"/>
  <c r="D7" i="22"/>
  <c r="F16" i="22" s="1"/>
  <c r="F8" i="22"/>
  <c r="U16" i="22" s="1"/>
  <c r="C16" i="17"/>
  <c r="W45" i="15"/>
  <c r="W17" i="15"/>
  <c r="N65" i="21"/>
  <c r="Q63" i="21"/>
  <c r="R59" i="21"/>
  <c r="Q64" i="21"/>
  <c r="Q61" i="21"/>
  <c r="Q62" i="21"/>
  <c r="Q59" i="21"/>
  <c r="P65" i="21"/>
  <c r="S65" i="21"/>
  <c r="U58" i="18"/>
  <c r="Q60" i="21"/>
  <c r="W27" i="15"/>
  <c r="W24" i="15"/>
  <c r="W25" i="15"/>
  <c r="W26" i="15"/>
  <c r="W19" i="15"/>
  <c r="W28" i="15"/>
  <c r="W57" i="15" s="1"/>
  <c r="W29" i="15"/>
  <c r="W58" i="15" s="1"/>
  <c r="W23" i="15"/>
  <c r="W20" i="15"/>
  <c r="W21" i="15"/>
  <c r="W22" i="16"/>
  <c r="W24" i="16"/>
  <c r="P29" i="15"/>
  <c r="P58" i="15" s="1"/>
  <c r="F9" i="19"/>
  <c r="V16" i="19" s="1"/>
  <c r="V19" i="19" s="1"/>
  <c r="L26" i="17"/>
  <c r="L55" i="17" s="1"/>
  <c r="D9" i="19"/>
  <c r="U21" i="18"/>
  <c r="U50" i="18" s="1"/>
  <c r="W19" i="16"/>
  <c r="W20" i="16"/>
  <c r="W28" i="16"/>
  <c r="W57" i="16" s="1"/>
  <c r="W17" i="16"/>
  <c r="W21" i="16"/>
  <c r="W26" i="16"/>
  <c r="L19" i="17"/>
  <c r="L48" i="17" s="1"/>
  <c r="L20" i="17"/>
  <c r="L49" i="17" s="1"/>
  <c r="L23" i="17"/>
  <c r="L52" i="17" s="1"/>
  <c r="L18" i="17"/>
  <c r="L47" i="17" s="1"/>
  <c r="L29" i="17"/>
  <c r="L58" i="17" s="1"/>
  <c r="L21" i="17"/>
  <c r="L50" i="17" s="1"/>
  <c r="L24" i="17"/>
  <c r="L53" i="17" s="1"/>
  <c r="L27" i="17"/>
  <c r="L56" i="17" s="1"/>
  <c r="L17" i="17"/>
  <c r="L46" i="17" s="1"/>
  <c r="L45" i="17"/>
  <c r="L22" i="17"/>
  <c r="L51" i="17" s="1"/>
  <c r="L25" i="17"/>
  <c r="L54" i="17" s="1"/>
  <c r="U26" i="18"/>
  <c r="U55" i="18" s="1"/>
  <c r="U24" i="18"/>
  <c r="U53" i="18" s="1"/>
  <c r="D6" i="19"/>
  <c r="E16" i="19" s="1"/>
  <c r="E26" i="19" s="1"/>
  <c r="E55" i="19" s="1"/>
  <c r="F5" i="19"/>
  <c r="R16" i="19" s="1"/>
  <c r="R24" i="19" s="1"/>
  <c r="W23" i="16"/>
  <c r="W25" i="16"/>
  <c r="U25" i="18"/>
  <c r="U54" i="18" s="1"/>
  <c r="W27" i="16"/>
  <c r="W29" i="16"/>
  <c r="W58" i="16" s="1"/>
  <c r="F6" i="19"/>
  <c r="S16" i="19" s="1"/>
  <c r="S19" i="19" s="1"/>
  <c r="W45" i="16"/>
  <c r="U23" i="18"/>
  <c r="U52" i="18" s="1"/>
  <c r="U19" i="18"/>
  <c r="U48" i="18" s="1"/>
  <c r="P27" i="15"/>
  <c r="U27" i="18"/>
  <c r="U56" i="18" s="1"/>
  <c r="U17" i="18"/>
  <c r="U46" i="18" s="1"/>
  <c r="U28" i="18"/>
  <c r="U57" i="18" s="1"/>
  <c r="U22" i="18"/>
  <c r="U51" i="18" s="1"/>
  <c r="U20" i="18"/>
  <c r="U49" i="18" s="1"/>
  <c r="P45" i="15"/>
  <c r="P18" i="15"/>
  <c r="P20" i="15"/>
  <c r="P22" i="15"/>
  <c r="P24" i="15"/>
  <c r="P26" i="15"/>
  <c r="P28" i="15"/>
  <c r="P57" i="15" s="1"/>
  <c r="U18" i="18"/>
  <c r="U47" i="18" s="1"/>
  <c r="P17" i="15"/>
  <c r="P19" i="15"/>
  <c r="P21" i="15"/>
  <c r="P23" i="15"/>
  <c r="D8" i="19"/>
  <c r="G16" i="19" s="1"/>
  <c r="G45" i="19" s="1"/>
  <c r="F7" i="19"/>
  <c r="T16" i="19" s="1"/>
  <c r="T19" i="19" s="1"/>
  <c r="V48" i="18"/>
  <c r="N58" i="17"/>
  <c r="F8" i="19"/>
  <c r="U16" i="19" s="1"/>
  <c r="U29" i="19" s="1"/>
  <c r="S24" i="18"/>
  <c r="S53" i="18" s="1"/>
  <c r="S18" i="18"/>
  <c r="S47" i="18" s="1"/>
  <c r="S20" i="18"/>
  <c r="S49" i="18" s="1"/>
  <c r="S21" i="18"/>
  <c r="S50" i="18" s="1"/>
  <c r="S45" i="18"/>
  <c r="S29" i="18"/>
  <c r="S58" i="18" s="1"/>
  <c r="S27" i="18"/>
  <c r="S56" i="18" s="1"/>
  <c r="S17" i="18"/>
  <c r="S46" i="18" s="1"/>
  <c r="S23" i="18"/>
  <c r="S52" i="18" s="1"/>
  <c r="S25" i="18"/>
  <c r="S54" i="18" s="1"/>
  <c r="S19" i="18"/>
  <c r="S48" i="18" s="1"/>
  <c r="S26" i="18"/>
  <c r="S55" i="18" s="1"/>
  <c r="S28" i="18"/>
  <c r="S57" i="18" s="1"/>
  <c r="S22" i="18"/>
  <c r="S51" i="18" s="1"/>
  <c r="N28" i="17"/>
  <c r="N57" i="17" s="1"/>
  <c r="N18" i="17"/>
  <c r="N47" i="17" s="1"/>
  <c r="V17" i="18"/>
  <c r="V46" i="18" s="1"/>
  <c r="V23" i="18"/>
  <c r="V52" i="18" s="1"/>
  <c r="E49" i="17"/>
  <c r="D49" i="17"/>
  <c r="D52" i="17"/>
  <c r="L57" i="17"/>
  <c r="H56" i="17"/>
  <c r="H57" i="17"/>
  <c r="G46" i="17"/>
  <c r="S50" i="17"/>
  <c r="S47" i="17"/>
  <c r="U48" i="17"/>
  <c r="U47" i="17"/>
  <c r="V47" i="17"/>
  <c r="Q57" i="17"/>
  <c r="Q58" i="17"/>
  <c r="T47" i="17"/>
  <c r="F57" i="17"/>
  <c r="F53" i="17"/>
  <c r="T23" i="18"/>
  <c r="T52" i="18" s="1"/>
  <c r="T17" i="18"/>
  <c r="T46" i="18" s="1"/>
  <c r="T19" i="18"/>
  <c r="T48" i="18" s="1"/>
  <c r="T26" i="18"/>
  <c r="T55" i="18" s="1"/>
  <c r="T28" i="18"/>
  <c r="T57" i="18" s="1"/>
  <c r="T22" i="18"/>
  <c r="T51" i="18" s="1"/>
  <c r="T24" i="18"/>
  <c r="T53" i="18" s="1"/>
  <c r="T18" i="18"/>
  <c r="T47" i="18" s="1"/>
  <c r="T20" i="18"/>
  <c r="T49" i="18" s="1"/>
  <c r="T29" i="18"/>
  <c r="T58" i="18" s="1"/>
  <c r="T45" i="18"/>
  <c r="T25" i="18"/>
  <c r="T54" i="18" s="1"/>
  <c r="T27" i="18"/>
  <c r="T56" i="18" s="1"/>
  <c r="T21" i="18"/>
  <c r="T50" i="18" s="1"/>
  <c r="D7" i="19"/>
  <c r="F16" i="19" s="1"/>
  <c r="G22" i="18"/>
  <c r="G51" i="18" s="1"/>
  <c r="G20" i="18"/>
  <c r="G49" i="18" s="1"/>
  <c r="G18" i="18"/>
  <c r="G47" i="18" s="1"/>
  <c r="G45" i="18"/>
  <c r="G45" i="22" s="1"/>
  <c r="G29" i="18"/>
  <c r="G58" i="18" s="1"/>
  <c r="G19" i="18"/>
  <c r="G48" i="18" s="1"/>
  <c r="G25" i="18"/>
  <c r="G54" i="18" s="1"/>
  <c r="G27" i="18"/>
  <c r="G56" i="18" s="1"/>
  <c r="G21" i="18"/>
  <c r="G50" i="18" s="1"/>
  <c r="G23" i="18"/>
  <c r="G52" i="18" s="1"/>
  <c r="G17" i="18"/>
  <c r="G46" i="18" s="1"/>
  <c r="G28" i="18"/>
  <c r="G57" i="18" s="1"/>
  <c r="G26" i="18"/>
  <c r="G55" i="18" s="1"/>
  <c r="G24" i="18"/>
  <c r="G53" i="18" s="1"/>
  <c r="W22" i="17"/>
  <c r="W20" i="17"/>
  <c r="W18" i="17"/>
  <c r="W45" i="17"/>
  <c r="W29" i="17"/>
  <c r="W58" i="17" s="1"/>
  <c r="W19" i="17"/>
  <c r="W25" i="17"/>
  <c r="W23" i="17"/>
  <c r="W21" i="17"/>
  <c r="W27" i="17"/>
  <c r="W17" i="17"/>
  <c r="W28" i="17"/>
  <c r="W57" i="17" s="1"/>
  <c r="W26" i="17"/>
  <c r="W24" i="17"/>
  <c r="N24" i="17"/>
  <c r="N53" i="17" s="1"/>
  <c r="N22" i="17"/>
  <c r="N51" i="17" s="1"/>
  <c r="V21" i="18"/>
  <c r="V50" i="18" s="1"/>
  <c r="V27" i="18"/>
  <c r="V56" i="18" s="1"/>
  <c r="V21" i="19"/>
  <c r="E55" i="17"/>
  <c r="D47" i="17"/>
  <c r="D58" i="17"/>
  <c r="H58" i="17"/>
  <c r="H46" i="17"/>
  <c r="G52" i="17"/>
  <c r="G48" i="17"/>
  <c r="S52" i="17"/>
  <c r="S53" i="17"/>
  <c r="U46" i="17"/>
  <c r="U57" i="17"/>
  <c r="V57" i="17"/>
  <c r="Q55" i="17"/>
  <c r="T53" i="17"/>
  <c r="F48" i="17"/>
  <c r="F47" i="17"/>
  <c r="K45" i="17"/>
  <c r="K25" i="17"/>
  <c r="K54" i="17" s="1"/>
  <c r="K27" i="17"/>
  <c r="K56" i="17" s="1"/>
  <c r="K29" i="17"/>
  <c r="K58" i="17" s="1"/>
  <c r="K23" i="17"/>
  <c r="K52" i="17" s="1"/>
  <c r="K17" i="17"/>
  <c r="K46" i="17" s="1"/>
  <c r="K19" i="17"/>
  <c r="K48" i="17" s="1"/>
  <c r="K26" i="17"/>
  <c r="K55" i="17" s="1"/>
  <c r="K28" i="17"/>
  <c r="K57" i="17" s="1"/>
  <c r="K22" i="17"/>
  <c r="K51" i="17" s="1"/>
  <c r="K24" i="17"/>
  <c r="K53" i="17" s="1"/>
  <c r="K18" i="17"/>
  <c r="K47" i="17" s="1"/>
  <c r="K20" i="17"/>
  <c r="K49" i="17" s="1"/>
  <c r="K21" i="17"/>
  <c r="K50" i="17" s="1"/>
  <c r="C17" i="18"/>
  <c r="C46" i="18" s="1"/>
  <c r="C29" i="18"/>
  <c r="C58" i="18" s="1"/>
  <c r="C45" i="18"/>
  <c r="C25" i="18"/>
  <c r="C54" i="18" s="1"/>
  <c r="C27" i="18"/>
  <c r="C56" i="18" s="1"/>
  <c r="C23" i="18"/>
  <c r="C52" i="18" s="1"/>
  <c r="C19" i="18"/>
  <c r="C48" i="18" s="1"/>
  <c r="C26" i="18"/>
  <c r="C55" i="18" s="1"/>
  <c r="C28" i="18"/>
  <c r="C57" i="18" s="1"/>
  <c r="C22" i="18"/>
  <c r="C51" i="18" s="1"/>
  <c r="C21" i="18"/>
  <c r="C50" i="18" s="1"/>
  <c r="C24" i="18"/>
  <c r="C53" i="18" s="1"/>
  <c r="C18" i="18"/>
  <c r="C47" i="18" s="1"/>
  <c r="C20" i="18"/>
  <c r="C49" i="18" s="1"/>
  <c r="J24" i="17"/>
  <c r="J53" i="17" s="1"/>
  <c r="J22" i="17"/>
  <c r="J51" i="17" s="1"/>
  <c r="J20" i="17"/>
  <c r="J49" i="17" s="1"/>
  <c r="J45" i="17"/>
  <c r="J29" i="17"/>
  <c r="J58" i="17" s="1"/>
  <c r="J27" i="17"/>
  <c r="J56" i="17" s="1"/>
  <c r="J25" i="17"/>
  <c r="J54" i="17" s="1"/>
  <c r="J23" i="17"/>
  <c r="J52" i="17" s="1"/>
  <c r="J21" i="17"/>
  <c r="J50" i="17" s="1"/>
  <c r="J19" i="17"/>
  <c r="J48" i="17" s="1"/>
  <c r="J17" i="17"/>
  <c r="J46" i="17" s="1"/>
  <c r="J26" i="17"/>
  <c r="J55" i="17" s="1"/>
  <c r="J28" i="17"/>
  <c r="J57" i="17" s="1"/>
  <c r="J18" i="17"/>
  <c r="J47" i="17" s="1"/>
  <c r="N45" i="17"/>
  <c r="N26" i="17"/>
  <c r="N55" i="17" s="1"/>
  <c r="V25" i="18"/>
  <c r="V54" i="18" s="1"/>
  <c r="V25" i="19"/>
  <c r="E57" i="17"/>
  <c r="D53" i="17"/>
  <c r="D56" i="17"/>
  <c r="U45" i="18"/>
  <c r="V52" i="17"/>
  <c r="H52" i="17"/>
  <c r="G47" i="17"/>
  <c r="G50" i="17"/>
  <c r="S46" i="17"/>
  <c r="S51" i="17"/>
  <c r="V51" i="17"/>
  <c r="U52" i="17"/>
  <c r="U51" i="17"/>
  <c r="Q46" i="17"/>
  <c r="T46" i="17"/>
  <c r="T51" i="17"/>
  <c r="F46" i="17"/>
  <c r="E29" i="18"/>
  <c r="E58" i="18" s="1"/>
  <c r="E45" i="18"/>
  <c r="E25" i="18"/>
  <c r="E54" i="18" s="1"/>
  <c r="E27" i="18"/>
  <c r="E56" i="18" s="1"/>
  <c r="E21" i="18"/>
  <c r="E50" i="18" s="1"/>
  <c r="E23" i="18"/>
  <c r="E52" i="18" s="1"/>
  <c r="E17" i="18"/>
  <c r="E46" i="18" s="1"/>
  <c r="E19" i="18"/>
  <c r="E48" i="18" s="1"/>
  <c r="E20" i="18"/>
  <c r="E49" i="18" s="1"/>
  <c r="E26" i="18"/>
  <c r="E55" i="18" s="1"/>
  <c r="E28" i="18"/>
  <c r="E57" i="18" s="1"/>
  <c r="E22" i="18"/>
  <c r="E51" i="18" s="1"/>
  <c r="E24" i="18"/>
  <c r="E53" i="18" s="1"/>
  <c r="E18" i="18"/>
  <c r="E47" i="18" s="1"/>
  <c r="P16" i="16"/>
  <c r="P26" i="16" s="1"/>
  <c r="N20" i="17"/>
  <c r="N49" i="17" s="1"/>
  <c r="N19" i="17"/>
  <c r="N48" i="17" s="1"/>
  <c r="V29" i="18"/>
  <c r="V58" i="18" s="1"/>
  <c r="V29" i="19"/>
  <c r="E54" i="17"/>
  <c r="E48" i="17"/>
  <c r="D51" i="17"/>
  <c r="D50" i="17"/>
  <c r="V46" i="17"/>
  <c r="H47" i="17"/>
  <c r="H50" i="17"/>
  <c r="V48" i="17"/>
  <c r="G49" i="17"/>
  <c r="S56" i="17"/>
  <c r="S57" i="17"/>
  <c r="V53" i="17"/>
  <c r="U50" i="17"/>
  <c r="Q48" i="17"/>
  <c r="T56" i="17"/>
  <c r="T57" i="17"/>
  <c r="F52" i="17"/>
  <c r="F51" i="17"/>
  <c r="Q17" i="18"/>
  <c r="Q46" i="18" s="1"/>
  <c r="Q22" i="18"/>
  <c r="Q51" i="18" s="1"/>
  <c r="Q28" i="18"/>
  <c r="Q57" i="18" s="1"/>
  <c r="Q18" i="18"/>
  <c r="Q47" i="18" s="1"/>
  <c r="Q24" i="18"/>
  <c r="Q53" i="18" s="1"/>
  <c r="Q26" i="18"/>
  <c r="Q55" i="18" s="1"/>
  <c r="Q20" i="18"/>
  <c r="Q49" i="18" s="1"/>
  <c r="Q45" i="18"/>
  <c r="Q29" i="18"/>
  <c r="Q58" i="18" s="1"/>
  <c r="Q27" i="18"/>
  <c r="Q56" i="18" s="1"/>
  <c r="Q25" i="18"/>
  <c r="Q54" i="18" s="1"/>
  <c r="Q23" i="18"/>
  <c r="Q52" i="18" s="1"/>
  <c r="Q19" i="18"/>
  <c r="Q48" i="18" s="1"/>
  <c r="Q21" i="18"/>
  <c r="Q50" i="18" s="1"/>
  <c r="F18" i="18"/>
  <c r="F47" i="18" s="1"/>
  <c r="F45" i="18"/>
  <c r="F29" i="18"/>
  <c r="F58" i="18" s="1"/>
  <c r="F25" i="18"/>
  <c r="F54" i="18" s="1"/>
  <c r="F27" i="18"/>
  <c r="F56" i="18" s="1"/>
  <c r="F21" i="18"/>
  <c r="F50" i="18" s="1"/>
  <c r="F23" i="18"/>
  <c r="F52" i="18" s="1"/>
  <c r="F17" i="18"/>
  <c r="F46" i="18" s="1"/>
  <c r="F19" i="18"/>
  <c r="F48" i="18" s="1"/>
  <c r="F28" i="18"/>
  <c r="F57" i="18" s="1"/>
  <c r="F26" i="18"/>
  <c r="F55" i="18" s="1"/>
  <c r="F24" i="18"/>
  <c r="F53" i="18" s="1"/>
  <c r="F20" i="18"/>
  <c r="F49" i="18" s="1"/>
  <c r="F22" i="18"/>
  <c r="F51" i="18" s="1"/>
  <c r="N17" i="17"/>
  <c r="N46" i="17" s="1"/>
  <c r="N23" i="17"/>
  <c r="N52" i="17" s="1"/>
  <c r="V45" i="18"/>
  <c r="V18" i="18"/>
  <c r="V47" i="18" s="1"/>
  <c r="V18" i="19"/>
  <c r="E58" i="17"/>
  <c r="E46" i="17"/>
  <c r="D57" i="17"/>
  <c r="H49" i="17"/>
  <c r="V49" i="17"/>
  <c r="G51" i="17"/>
  <c r="G54" i="17"/>
  <c r="V55" i="17"/>
  <c r="S58" i="17"/>
  <c r="S55" i="17"/>
  <c r="U56" i="17"/>
  <c r="Q49" i="17"/>
  <c r="Q50" i="17"/>
  <c r="T58" i="17"/>
  <c r="T55" i="17"/>
  <c r="V58" i="17"/>
  <c r="F50" i="17"/>
  <c r="F49" i="17"/>
  <c r="E20" i="19"/>
  <c r="E49" i="19" s="1"/>
  <c r="E25" i="19"/>
  <c r="E54" i="19" s="1"/>
  <c r="N21" i="17"/>
  <c r="N50" i="17" s="1"/>
  <c r="N27" i="17"/>
  <c r="N56" i="17" s="1"/>
  <c r="V20" i="18"/>
  <c r="V49" i="18" s="1"/>
  <c r="V22" i="18"/>
  <c r="V51" i="18" s="1"/>
  <c r="V20" i="19"/>
  <c r="V22" i="19"/>
  <c r="E47" i="17"/>
  <c r="E52" i="17"/>
  <c r="D55" i="17"/>
  <c r="D54" i="17"/>
  <c r="V56" i="17"/>
  <c r="H51" i="17"/>
  <c r="G53" i="17"/>
  <c r="G56" i="17"/>
  <c r="V45" i="17"/>
  <c r="M19" i="17"/>
  <c r="M48" i="17" s="1"/>
  <c r="M20" i="17"/>
  <c r="M49" i="17" s="1"/>
  <c r="M26" i="17"/>
  <c r="M55" i="17" s="1"/>
  <c r="M24" i="17"/>
  <c r="M53" i="17" s="1"/>
  <c r="M22" i="17"/>
  <c r="M51" i="17" s="1"/>
  <c r="M28" i="17"/>
  <c r="M57" i="17" s="1"/>
  <c r="M18" i="17"/>
  <c r="M47" i="17" s="1"/>
  <c r="M29" i="17"/>
  <c r="M58" i="17" s="1"/>
  <c r="M45" i="17"/>
  <c r="M25" i="17"/>
  <c r="M54" i="17" s="1"/>
  <c r="M27" i="17"/>
  <c r="M56" i="17" s="1"/>
  <c r="M21" i="17"/>
  <c r="M50" i="17" s="1"/>
  <c r="M23" i="17"/>
  <c r="M52" i="17" s="1"/>
  <c r="M17" i="17"/>
  <c r="M46" i="17" s="1"/>
  <c r="U53" i="17"/>
  <c r="U54" i="17"/>
  <c r="Q51" i="17"/>
  <c r="Q52" i="17"/>
  <c r="T48" i="17"/>
  <c r="F56" i="17"/>
  <c r="F55" i="17"/>
  <c r="D26" i="18"/>
  <c r="D55" i="18" s="1"/>
  <c r="D28" i="18"/>
  <c r="D57" i="18" s="1"/>
  <c r="D22" i="18"/>
  <c r="D51" i="18" s="1"/>
  <c r="D24" i="18"/>
  <c r="D53" i="18" s="1"/>
  <c r="D18" i="18"/>
  <c r="D47" i="18" s="1"/>
  <c r="D20" i="18"/>
  <c r="D49" i="18" s="1"/>
  <c r="D29" i="18"/>
  <c r="D58" i="18" s="1"/>
  <c r="D45" i="18"/>
  <c r="D25" i="18"/>
  <c r="D54" i="18" s="1"/>
  <c r="D27" i="18"/>
  <c r="D56" i="18" s="1"/>
  <c r="D21" i="18"/>
  <c r="D50" i="18" s="1"/>
  <c r="D23" i="18"/>
  <c r="D52" i="18" s="1"/>
  <c r="D17" i="18"/>
  <c r="D46" i="18" s="1"/>
  <c r="D19" i="18"/>
  <c r="D48" i="18" s="1"/>
  <c r="H22" i="18"/>
  <c r="H51" i="18" s="1"/>
  <c r="H20" i="18"/>
  <c r="H49" i="18" s="1"/>
  <c r="H18" i="18"/>
  <c r="H47" i="18" s="1"/>
  <c r="H45" i="18"/>
  <c r="H29" i="18"/>
  <c r="H58" i="18" s="1"/>
  <c r="H27" i="18"/>
  <c r="H56" i="18" s="1"/>
  <c r="H25" i="18"/>
  <c r="H54" i="18" s="1"/>
  <c r="H23" i="18"/>
  <c r="H52" i="18" s="1"/>
  <c r="H21" i="18"/>
  <c r="H50" i="18" s="1"/>
  <c r="H19" i="18"/>
  <c r="H48" i="18" s="1"/>
  <c r="H17" i="18"/>
  <c r="H46" i="18" s="1"/>
  <c r="H28" i="18"/>
  <c r="H57" i="18" s="1"/>
  <c r="H26" i="18"/>
  <c r="H55" i="18" s="1"/>
  <c r="H24" i="18"/>
  <c r="H53" i="18" s="1"/>
  <c r="I25" i="17"/>
  <c r="I23" i="17"/>
  <c r="I21" i="17"/>
  <c r="I19" i="17"/>
  <c r="I17" i="17"/>
  <c r="I22" i="17"/>
  <c r="I28" i="17"/>
  <c r="I57" i="17" s="1"/>
  <c r="I26" i="17"/>
  <c r="I24" i="17"/>
  <c r="I18" i="17"/>
  <c r="I20" i="17"/>
  <c r="I45" i="17"/>
  <c r="I29" i="17"/>
  <c r="I58" i="17" s="1"/>
  <c r="I27" i="17"/>
  <c r="C23" i="17"/>
  <c r="C52" i="17" s="1"/>
  <c r="C29" i="17"/>
  <c r="C58" i="17" s="1"/>
  <c r="C19" i="17"/>
  <c r="C48" i="17" s="1"/>
  <c r="C26" i="17"/>
  <c r="C55" i="17" s="1"/>
  <c r="C28" i="17"/>
  <c r="C57" i="17" s="1"/>
  <c r="C22" i="17"/>
  <c r="C51" i="17" s="1"/>
  <c r="C24" i="17"/>
  <c r="C53" i="17" s="1"/>
  <c r="C18" i="17"/>
  <c r="C47" i="17" s="1"/>
  <c r="C20" i="17"/>
  <c r="C49" i="17" s="1"/>
  <c r="C17" i="17"/>
  <c r="C46" i="17" s="1"/>
  <c r="C45" i="17"/>
  <c r="C21" i="17"/>
  <c r="C50" i="17" s="1"/>
  <c r="C27" i="17"/>
  <c r="C56" i="17" s="1"/>
  <c r="C25" i="17"/>
  <c r="C54" i="17" s="1"/>
  <c r="N25" i="17"/>
  <c r="N54" i="17" s="1"/>
  <c r="V24" i="18"/>
  <c r="V53" i="18" s="1"/>
  <c r="V26" i="18"/>
  <c r="V55" i="18" s="1"/>
  <c r="V24" i="19"/>
  <c r="V26" i="19"/>
  <c r="E53" i="17"/>
  <c r="E50" i="17"/>
  <c r="D46" i="17"/>
  <c r="V50" i="17"/>
  <c r="H48" i="17"/>
  <c r="H53" i="17"/>
  <c r="G55" i="17"/>
  <c r="G58" i="17"/>
  <c r="S54" i="17"/>
  <c r="U55" i="17"/>
  <c r="Q53" i="17"/>
  <c r="Q54" i="17"/>
  <c r="T54" i="17"/>
  <c r="T50" i="17"/>
  <c r="F54" i="17"/>
  <c r="U18" i="19"/>
  <c r="V28" i="18"/>
  <c r="V57" i="18" s="1"/>
  <c r="V28" i="19"/>
  <c r="E51" i="17"/>
  <c r="E56" i="17"/>
  <c r="D48" i="17"/>
  <c r="H54" i="17"/>
  <c r="H55" i="17"/>
  <c r="G57" i="17"/>
  <c r="S48" i="17"/>
  <c r="S49" i="17"/>
  <c r="U49" i="17"/>
  <c r="U58" i="17"/>
  <c r="Q47" i="17"/>
  <c r="Q56" i="17"/>
  <c r="T49" i="17"/>
  <c r="T52" i="17"/>
  <c r="F58" i="17"/>
  <c r="O26" i="17"/>
  <c r="O55" i="17" s="1"/>
  <c r="O22" i="17"/>
  <c r="O51" i="17" s="1"/>
  <c r="O18" i="17"/>
  <c r="O47" i="17" s="1"/>
  <c r="O29" i="17"/>
  <c r="O58" i="17" s="1"/>
  <c r="O25" i="17"/>
  <c r="O54" i="17" s="1"/>
  <c r="O21" i="17"/>
  <c r="O50" i="17" s="1"/>
  <c r="O17" i="17"/>
  <c r="O46" i="17" s="1"/>
  <c r="O28" i="17"/>
  <c r="O57" i="17" s="1"/>
  <c r="O24" i="17"/>
  <c r="O53" i="17" s="1"/>
  <c r="O20" i="17"/>
  <c r="O49" i="17" s="1"/>
  <c r="O27" i="17"/>
  <c r="O56" i="17" s="1"/>
  <c r="O45" i="17"/>
  <c r="O19" i="17"/>
  <c r="O48" i="17" s="1"/>
  <c r="O23" i="17"/>
  <c r="O52" i="17" s="1"/>
  <c r="O26" i="16"/>
  <c r="O55" i="16" s="1"/>
  <c r="O22" i="16"/>
  <c r="O51" i="16" s="1"/>
  <c r="O18" i="16"/>
  <c r="O47" i="16" s="1"/>
  <c r="O29" i="16"/>
  <c r="O58" i="16" s="1"/>
  <c r="O25" i="16"/>
  <c r="O54" i="16" s="1"/>
  <c r="O21" i="16"/>
  <c r="O50" i="16" s="1"/>
  <c r="O17" i="16"/>
  <c r="O46" i="16" s="1"/>
  <c r="O28" i="16"/>
  <c r="O57" i="16" s="1"/>
  <c r="O24" i="16"/>
  <c r="O53" i="16" s="1"/>
  <c r="O20" i="16"/>
  <c r="O49" i="16" s="1"/>
  <c r="O45" i="16"/>
  <c r="O27" i="16"/>
  <c r="O56" i="16" s="1"/>
  <c r="O23" i="16"/>
  <c r="O52" i="16" s="1"/>
  <c r="O19" i="16"/>
  <c r="O48" i="16" s="1"/>
  <c r="E6" i="18"/>
  <c r="L16" i="18" s="1"/>
  <c r="E10" i="17"/>
  <c r="P16" i="17" s="1"/>
  <c r="E4" i="18"/>
  <c r="E8" i="18"/>
  <c r="N16" i="18" s="1"/>
  <c r="F10" i="18"/>
  <c r="D10" i="18"/>
  <c r="I16" i="18" s="1"/>
  <c r="F39" i="19"/>
  <c r="F35" i="19"/>
  <c r="F37" i="19"/>
  <c r="F40" i="19"/>
  <c r="F34" i="19"/>
  <c r="F36" i="19"/>
  <c r="F38" i="19"/>
  <c r="E7" i="18"/>
  <c r="M16" i="18" s="1"/>
  <c r="D4" i="19"/>
  <c r="C16" i="19" s="1"/>
  <c r="E5" i="18"/>
  <c r="K16" i="18" s="1"/>
  <c r="E40" i="19"/>
  <c r="E36" i="19"/>
  <c r="E39" i="19"/>
  <c r="E35" i="19"/>
  <c r="E37" i="19"/>
  <c r="E34" i="19"/>
  <c r="E38" i="19"/>
  <c r="F5" i="18"/>
  <c r="D5" i="19"/>
  <c r="E9" i="18"/>
  <c r="O16" i="18" s="1"/>
  <c r="O25" i="18" s="1"/>
  <c r="O54" i="18" s="1"/>
  <c r="F4" i="19"/>
  <c r="Q16" i="19" s="1"/>
  <c r="P29" i="20"/>
  <c r="P58" i="20" s="1"/>
  <c r="P21" i="20"/>
  <c r="P24" i="20"/>
  <c r="P18" i="20"/>
  <c r="P27" i="20"/>
  <c r="P19" i="20"/>
  <c r="P26" i="20"/>
  <c r="P22" i="20"/>
  <c r="P25" i="20"/>
  <c r="P17" i="20"/>
  <c r="P28" i="20"/>
  <c r="P57" i="20" s="1"/>
  <c r="P20" i="20"/>
  <c r="P23" i="20"/>
  <c r="E55" i="22" l="1"/>
  <c r="W56" i="16"/>
  <c r="W49" i="16"/>
  <c r="W54" i="15"/>
  <c r="P47" i="20"/>
  <c r="P54" i="20"/>
  <c r="I47" i="17"/>
  <c r="I52" i="17"/>
  <c r="E54" i="22"/>
  <c r="W54" i="17"/>
  <c r="W50" i="16"/>
  <c r="P51" i="20"/>
  <c r="W46" i="16"/>
  <c r="W48" i="15"/>
  <c r="I53" i="17"/>
  <c r="I54" i="17"/>
  <c r="W53" i="17"/>
  <c r="W48" i="17"/>
  <c r="P55" i="20"/>
  <c r="I55" i="17"/>
  <c r="W55" i="17"/>
  <c r="P55" i="15"/>
  <c r="W53" i="16"/>
  <c r="W55" i="15"/>
  <c r="P48" i="20"/>
  <c r="P53" i="15"/>
  <c r="I56" i="17"/>
  <c r="I51" i="17"/>
  <c r="W46" i="17"/>
  <c r="W47" i="17"/>
  <c r="E49" i="22"/>
  <c r="P52" i="15"/>
  <c r="P51" i="15"/>
  <c r="W48" i="16"/>
  <c r="W50" i="15"/>
  <c r="W53" i="15"/>
  <c r="W51" i="16"/>
  <c r="P52" i="20"/>
  <c r="P49" i="20"/>
  <c r="P55" i="16"/>
  <c r="W56" i="17"/>
  <c r="W49" i="17"/>
  <c r="P50" i="15"/>
  <c r="P49" i="15"/>
  <c r="P56" i="15"/>
  <c r="W54" i="16"/>
  <c r="W49" i="15"/>
  <c r="W56" i="15"/>
  <c r="I46" i="17"/>
  <c r="P53" i="20"/>
  <c r="I48" i="17"/>
  <c r="W50" i="17"/>
  <c r="W51" i="17"/>
  <c r="P48" i="15"/>
  <c r="P47" i="15"/>
  <c r="W52" i="16"/>
  <c r="W52" i="15"/>
  <c r="P56" i="20"/>
  <c r="P50" i="20"/>
  <c r="I49" i="17"/>
  <c r="I50" i="17"/>
  <c r="W52" i="17"/>
  <c r="P46" i="15"/>
  <c r="W55" i="16"/>
  <c r="E45" i="22"/>
  <c r="D45" i="22"/>
  <c r="U17" i="22"/>
  <c r="U25" i="22"/>
  <c r="U22" i="22"/>
  <c r="U24" i="22"/>
  <c r="U21" i="22"/>
  <c r="U29" i="22"/>
  <c r="U23" i="22"/>
  <c r="U28" i="22"/>
  <c r="U18" i="22"/>
  <c r="U26" i="22"/>
  <c r="U27" i="22"/>
  <c r="U20" i="22"/>
  <c r="U19" i="22"/>
  <c r="V27" i="22"/>
  <c r="V21" i="22"/>
  <c r="V19" i="22"/>
  <c r="V22" i="22"/>
  <c r="V24" i="22"/>
  <c r="V23" i="22"/>
  <c r="V29" i="22"/>
  <c r="V26" i="22"/>
  <c r="V18" i="22"/>
  <c r="V17" i="22"/>
  <c r="V25" i="22"/>
  <c r="V28" i="22"/>
  <c r="V20" i="22"/>
  <c r="R16" i="18"/>
  <c r="F5" i="22"/>
  <c r="R16" i="22" s="1"/>
  <c r="X45" i="15"/>
  <c r="F4" i="22"/>
  <c r="Q16" i="22" s="1"/>
  <c r="T25" i="22"/>
  <c r="T29" i="22"/>
  <c r="T23" i="22"/>
  <c r="T22" i="22"/>
  <c r="T26" i="22"/>
  <c r="T27" i="22"/>
  <c r="T24" i="22"/>
  <c r="T28" i="22"/>
  <c r="T20" i="22"/>
  <c r="T19" i="22"/>
  <c r="T21" i="22"/>
  <c r="T18" i="22"/>
  <c r="T17" i="22"/>
  <c r="X57" i="20"/>
  <c r="E5" i="22"/>
  <c r="K16" i="22" s="1"/>
  <c r="D10" i="22"/>
  <c r="D16" i="19"/>
  <c r="D5" i="22"/>
  <c r="F20" i="22"/>
  <c r="F19" i="22"/>
  <c r="F26" i="22"/>
  <c r="F24" i="22"/>
  <c r="F21" i="22"/>
  <c r="F27" i="22"/>
  <c r="F28" i="22"/>
  <c r="F18" i="22"/>
  <c r="F25" i="22"/>
  <c r="F22" i="22"/>
  <c r="F23" i="22"/>
  <c r="F17" i="22"/>
  <c r="F29" i="22"/>
  <c r="F6" i="22"/>
  <c r="S16" i="22" s="1"/>
  <c r="W16" i="18"/>
  <c r="D8" i="22"/>
  <c r="X58" i="20"/>
  <c r="H16" i="19"/>
  <c r="H24" i="19" s="1"/>
  <c r="H53" i="19" s="1"/>
  <c r="H53" i="22" s="1"/>
  <c r="D9" i="22"/>
  <c r="D4" i="22"/>
  <c r="D6" i="22"/>
  <c r="X51" i="20"/>
  <c r="J16" i="18"/>
  <c r="X58" i="15"/>
  <c r="X45" i="16"/>
  <c r="X57" i="15"/>
  <c r="W46" i="15"/>
  <c r="V48" i="19"/>
  <c r="V48" i="22" s="1"/>
  <c r="P46" i="20"/>
  <c r="Q65" i="21"/>
  <c r="R65" i="21"/>
  <c r="T17" i="19"/>
  <c r="T46" i="19" s="1"/>
  <c r="T46" i="22" s="1"/>
  <c r="H20" i="19"/>
  <c r="H49" i="19" s="1"/>
  <c r="H49" i="22" s="1"/>
  <c r="H22" i="19"/>
  <c r="H51" i="19" s="1"/>
  <c r="H51" i="22" s="1"/>
  <c r="T27" i="19"/>
  <c r="T29" i="19"/>
  <c r="T58" i="19" s="1"/>
  <c r="T58" i="22" s="1"/>
  <c r="T20" i="19"/>
  <c r="T49" i="19" s="1"/>
  <c r="T49" i="22" s="1"/>
  <c r="T26" i="19"/>
  <c r="T55" i="19" s="1"/>
  <c r="T55" i="22" s="1"/>
  <c r="T45" i="19"/>
  <c r="T45" i="22" s="1"/>
  <c r="T23" i="19"/>
  <c r="T52" i="19" s="1"/>
  <c r="T52" i="22" s="1"/>
  <c r="H29" i="19"/>
  <c r="H58" i="19" s="1"/>
  <c r="H58" i="22" s="1"/>
  <c r="H28" i="19"/>
  <c r="H57" i="19" s="1"/>
  <c r="H57" i="22" s="1"/>
  <c r="H17" i="19"/>
  <c r="H46" i="19" s="1"/>
  <c r="H46" i="22" s="1"/>
  <c r="H27" i="19"/>
  <c r="H56" i="19" s="1"/>
  <c r="H56" i="22" s="1"/>
  <c r="H25" i="19"/>
  <c r="H54" i="19" s="1"/>
  <c r="H54" i="22" s="1"/>
  <c r="H26" i="19"/>
  <c r="H55" i="19" s="1"/>
  <c r="H55" i="22" s="1"/>
  <c r="H45" i="19"/>
  <c r="H45" i="22" s="1"/>
  <c r="H19" i="19"/>
  <c r="H48" i="19" s="1"/>
  <c r="H48" i="22" s="1"/>
  <c r="H18" i="19"/>
  <c r="H47" i="19" s="1"/>
  <c r="H47" i="22" s="1"/>
  <c r="H21" i="19"/>
  <c r="H50" i="19" s="1"/>
  <c r="H50" i="22" s="1"/>
  <c r="H23" i="19"/>
  <c r="H52" i="19" s="1"/>
  <c r="H52" i="22" s="1"/>
  <c r="T18" i="19"/>
  <c r="T47" i="19" s="1"/>
  <c r="T47" i="22" s="1"/>
  <c r="T24" i="19"/>
  <c r="T22" i="19"/>
  <c r="T51" i="19" s="1"/>
  <c r="T51" i="22" s="1"/>
  <c r="T21" i="19"/>
  <c r="T28" i="19"/>
  <c r="T57" i="19" s="1"/>
  <c r="T57" i="22" s="1"/>
  <c r="T25" i="19"/>
  <c r="T54" i="19" s="1"/>
  <c r="T54" i="22" s="1"/>
  <c r="V23" i="19"/>
  <c r="V52" i="19" s="1"/>
  <c r="V52" i="22" s="1"/>
  <c r="V17" i="19"/>
  <c r="V46" i="19" s="1"/>
  <c r="V46" i="22" s="1"/>
  <c r="V27" i="19"/>
  <c r="V56" i="19" s="1"/>
  <c r="V56" i="22" s="1"/>
  <c r="E45" i="19"/>
  <c r="E19" i="19"/>
  <c r="E48" i="19" s="1"/>
  <c r="E48" i="22" s="1"/>
  <c r="E29" i="19"/>
  <c r="E58" i="19" s="1"/>
  <c r="E58" i="22" s="1"/>
  <c r="E17" i="19"/>
  <c r="E46" i="19" s="1"/>
  <c r="E46" i="22" s="1"/>
  <c r="E18" i="19"/>
  <c r="E47" i="19" s="1"/>
  <c r="E47" i="22" s="1"/>
  <c r="E23" i="19"/>
  <c r="E52" i="19" s="1"/>
  <c r="E52" i="22" s="1"/>
  <c r="E24" i="19"/>
  <c r="E53" i="19" s="1"/>
  <c r="E53" i="22" s="1"/>
  <c r="E21" i="19"/>
  <c r="E50" i="19" s="1"/>
  <c r="E50" i="22" s="1"/>
  <c r="E22" i="19"/>
  <c r="E51" i="19" s="1"/>
  <c r="E51" i="22" s="1"/>
  <c r="E27" i="19"/>
  <c r="E56" i="19" s="1"/>
  <c r="E56" i="22" s="1"/>
  <c r="E28" i="19"/>
  <c r="E57" i="19" s="1"/>
  <c r="E57" i="22" s="1"/>
  <c r="R21" i="19"/>
  <c r="R50" i="19" s="1"/>
  <c r="R22" i="19"/>
  <c r="R51" i="19" s="1"/>
  <c r="U17" i="19"/>
  <c r="U46" i="19" s="1"/>
  <c r="U46" i="22" s="1"/>
  <c r="R23" i="19"/>
  <c r="R52" i="19" s="1"/>
  <c r="R28" i="19"/>
  <c r="R25" i="19"/>
  <c r="R54" i="19" s="1"/>
  <c r="R26" i="19"/>
  <c r="R55" i="19" s="1"/>
  <c r="R27" i="19"/>
  <c r="R56" i="19" s="1"/>
  <c r="R17" i="19"/>
  <c r="R46" i="19" s="1"/>
  <c r="S18" i="19"/>
  <c r="S47" i="19" s="1"/>
  <c r="S47" i="22" s="1"/>
  <c r="R29" i="19"/>
  <c r="R58" i="19" s="1"/>
  <c r="U23" i="19"/>
  <c r="U52" i="19" s="1"/>
  <c r="U52" i="22" s="1"/>
  <c r="R20" i="19"/>
  <c r="R49" i="19" s="1"/>
  <c r="R18" i="19"/>
  <c r="R47" i="19" s="1"/>
  <c r="R45" i="19"/>
  <c r="R19" i="19"/>
  <c r="R48" i="19" s="1"/>
  <c r="S21" i="19"/>
  <c r="S50" i="19" s="1"/>
  <c r="S50" i="22" s="1"/>
  <c r="S25" i="19"/>
  <c r="S54" i="19" s="1"/>
  <c r="S54" i="22" s="1"/>
  <c r="G21" i="19"/>
  <c r="G50" i="19" s="1"/>
  <c r="G50" i="22" s="1"/>
  <c r="G22" i="19"/>
  <c r="G51" i="19" s="1"/>
  <c r="G51" i="22" s="1"/>
  <c r="G17" i="19"/>
  <c r="G46" i="19" s="1"/>
  <c r="G46" i="22" s="1"/>
  <c r="G18" i="19"/>
  <c r="G47" i="19" s="1"/>
  <c r="G47" i="22" s="1"/>
  <c r="G23" i="19"/>
  <c r="G52" i="19" s="1"/>
  <c r="G52" i="22" s="1"/>
  <c r="G20" i="19"/>
  <c r="G49" i="19" s="1"/>
  <c r="G49" i="22" s="1"/>
  <c r="S20" i="19"/>
  <c r="S49" i="19" s="1"/>
  <c r="S49" i="22" s="1"/>
  <c r="S23" i="19"/>
  <c r="S52" i="19" s="1"/>
  <c r="S52" i="22" s="1"/>
  <c r="G27" i="19"/>
  <c r="G56" i="19" s="1"/>
  <c r="G56" i="22" s="1"/>
  <c r="S24" i="19"/>
  <c r="S53" i="19" s="1"/>
  <c r="S53" i="22" s="1"/>
  <c r="G24" i="19"/>
  <c r="G53" i="19" s="1"/>
  <c r="G53" i="22" s="1"/>
  <c r="S45" i="19"/>
  <c r="S45" i="22" s="1"/>
  <c r="G25" i="19"/>
  <c r="G54" i="19" s="1"/>
  <c r="G54" i="22" s="1"/>
  <c r="G26" i="19"/>
  <c r="G55" i="19" s="1"/>
  <c r="G55" i="22" s="1"/>
  <c r="S22" i="19"/>
  <c r="S51" i="19" s="1"/>
  <c r="S51" i="22" s="1"/>
  <c r="S27" i="19"/>
  <c r="S56" i="19" s="1"/>
  <c r="S56" i="22" s="1"/>
  <c r="S28" i="19"/>
  <c r="S57" i="19" s="1"/>
  <c r="S57" i="22" s="1"/>
  <c r="G19" i="19"/>
  <c r="G48" i="19" s="1"/>
  <c r="G48" i="22" s="1"/>
  <c r="G28" i="19"/>
  <c r="G57" i="19" s="1"/>
  <c r="G57" i="22" s="1"/>
  <c r="G29" i="19"/>
  <c r="G58" i="19" s="1"/>
  <c r="G58" i="22" s="1"/>
  <c r="S17" i="19"/>
  <c r="S46" i="19" s="1"/>
  <c r="S46" i="22" s="1"/>
  <c r="S26" i="19"/>
  <c r="S55" i="19" s="1"/>
  <c r="S55" i="22" s="1"/>
  <c r="S29" i="19"/>
  <c r="S58" i="19" s="1"/>
  <c r="S58" i="22" s="1"/>
  <c r="U28" i="19"/>
  <c r="U57" i="19" s="1"/>
  <c r="U57" i="22" s="1"/>
  <c r="U19" i="19"/>
  <c r="U20" i="19"/>
  <c r="U49" i="19" s="1"/>
  <c r="U49" i="22" s="1"/>
  <c r="U21" i="19"/>
  <c r="U50" i="19" s="1"/>
  <c r="U50" i="22" s="1"/>
  <c r="U45" i="19"/>
  <c r="U45" i="22" s="1"/>
  <c r="U22" i="19"/>
  <c r="U51" i="19" s="1"/>
  <c r="U51" i="22" s="1"/>
  <c r="U27" i="19"/>
  <c r="U56" i="19" s="1"/>
  <c r="U56" i="22" s="1"/>
  <c r="U24" i="19"/>
  <c r="U53" i="19" s="1"/>
  <c r="U53" i="22" s="1"/>
  <c r="U25" i="19"/>
  <c r="U54" i="19" s="1"/>
  <c r="U54" i="22" s="1"/>
  <c r="U26" i="19"/>
  <c r="U55" i="19" s="1"/>
  <c r="U55" i="22" s="1"/>
  <c r="P28" i="16"/>
  <c r="P57" i="16" s="1"/>
  <c r="X57" i="16" s="1"/>
  <c r="P17" i="16"/>
  <c r="P19" i="16"/>
  <c r="P21" i="16"/>
  <c r="P23" i="16"/>
  <c r="P25" i="16"/>
  <c r="P27" i="16"/>
  <c r="P29" i="16"/>
  <c r="P58" i="16" s="1"/>
  <c r="P45" i="16"/>
  <c r="P18" i="16"/>
  <c r="P20" i="16"/>
  <c r="P22" i="16"/>
  <c r="P24" i="16"/>
  <c r="P18" i="17"/>
  <c r="P45" i="17"/>
  <c r="X45" i="17" s="1"/>
  <c r="P29" i="17"/>
  <c r="P58" i="17" s="1"/>
  <c r="X58" i="17" s="1"/>
  <c r="P19" i="17"/>
  <c r="P25" i="17"/>
  <c r="P23" i="17"/>
  <c r="P21" i="17"/>
  <c r="P27" i="17"/>
  <c r="P17" i="17"/>
  <c r="P28" i="17"/>
  <c r="P57" i="17" s="1"/>
  <c r="X57" i="17" s="1"/>
  <c r="P26" i="17"/>
  <c r="P24" i="17"/>
  <c r="P22" i="17"/>
  <c r="P20" i="17"/>
  <c r="C26" i="19"/>
  <c r="C55" i="19" s="1"/>
  <c r="C55" i="22" s="1"/>
  <c r="C28" i="19"/>
  <c r="C57" i="19" s="1"/>
  <c r="C57" i="22" s="1"/>
  <c r="C22" i="19"/>
  <c r="C51" i="19" s="1"/>
  <c r="C51" i="22" s="1"/>
  <c r="C24" i="19"/>
  <c r="C53" i="19" s="1"/>
  <c r="C53" i="22" s="1"/>
  <c r="C18" i="19"/>
  <c r="C47" i="19" s="1"/>
  <c r="C47" i="22" s="1"/>
  <c r="C20" i="19"/>
  <c r="C49" i="19" s="1"/>
  <c r="C49" i="22" s="1"/>
  <c r="C25" i="19"/>
  <c r="C54" i="19" s="1"/>
  <c r="C54" i="22" s="1"/>
  <c r="C45" i="19"/>
  <c r="C45" i="22" s="1"/>
  <c r="C21" i="19"/>
  <c r="C50" i="19" s="1"/>
  <c r="C50" i="22" s="1"/>
  <c r="C27" i="19"/>
  <c r="C56" i="19" s="1"/>
  <c r="C56" i="22" s="1"/>
  <c r="C29" i="19"/>
  <c r="C58" i="19" s="1"/>
  <c r="C58" i="22" s="1"/>
  <c r="C23" i="19"/>
  <c r="C52" i="19" s="1"/>
  <c r="C52" i="22" s="1"/>
  <c r="C17" i="19"/>
  <c r="C46" i="19" s="1"/>
  <c r="C46" i="22" s="1"/>
  <c r="C19" i="19"/>
  <c r="C48" i="19" s="1"/>
  <c r="C48" i="22" s="1"/>
  <c r="I45" i="18"/>
  <c r="I29" i="18"/>
  <c r="I58" i="18" s="1"/>
  <c r="I27" i="18"/>
  <c r="I25" i="18"/>
  <c r="I23" i="18"/>
  <c r="I21" i="18"/>
  <c r="I19" i="18"/>
  <c r="I17" i="18"/>
  <c r="I26" i="18"/>
  <c r="I28" i="18"/>
  <c r="I57" i="18" s="1"/>
  <c r="I22" i="18"/>
  <c r="I24" i="18"/>
  <c r="I18" i="18"/>
  <c r="I20" i="18"/>
  <c r="L26" i="18"/>
  <c r="L55" i="18" s="1"/>
  <c r="L28" i="18"/>
  <c r="L57" i="18" s="1"/>
  <c r="L22" i="18"/>
  <c r="L51" i="18" s="1"/>
  <c r="L24" i="18"/>
  <c r="L53" i="18" s="1"/>
  <c r="L18" i="18"/>
  <c r="L47" i="18" s="1"/>
  <c r="L20" i="18"/>
  <c r="L49" i="18" s="1"/>
  <c r="L29" i="18"/>
  <c r="L58" i="18" s="1"/>
  <c r="L45" i="18"/>
  <c r="L25" i="18"/>
  <c r="L54" i="18" s="1"/>
  <c r="L27" i="18"/>
  <c r="L56" i="18" s="1"/>
  <c r="L21" i="18"/>
  <c r="L50" i="18" s="1"/>
  <c r="L23" i="18"/>
  <c r="L52" i="18" s="1"/>
  <c r="L17" i="18"/>
  <c r="L46" i="18" s="1"/>
  <c r="L19" i="18"/>
  <c r="L48" i="18" s="1"/>
  <c r="O27" i="18"/>
  <c r="O56" i="18" s="1"/>
  <c r="O29" i="18"/>
  <c r="O58" i="18" s="1"/>
  <c r="U48" i="19"/>
  <c r="U48" i="22" s="1"/>
  <c r="V49" i="19"/>
  <c r="V49" i="22" s="1"/>
  <c r="R57" i="19"/>
  <c r="T53" i="19"/>
  <c r="T53" i="22" s="1"/>
  <c r="S48" i="19"/>
  <c r="S48" i="22" s="1"/>
  <c r="W25" i="18"/>
  <c r="W23" i="18"/>
  <c r="W21" i="18"/>
  <c r="W19" i="18"/>
  <c r="W17" i="18"/>
  <c r="W28" i="18"/>
  <c r="W57" i="18" s="1"/>
  <c r="W26" i="18"/>
  <c r="W24" i="18"/>
  <c r="W22" i="18"/>
  <c r="W20" i="18"/>
  <c r="W18" i="18"/>
  <c r="W45" i="18"/>
  <c r="W29" i="18"/>
  <c r="W58" i="18" s="1"/>
  <c r="W27" i="18"/>
  <c r="O45" i="18"/>
  <c r="O18" i="18"/>
  <c r="O47" i="18" s="1"/>
  <c r="T50" i="19"/>
  <c r="T50" i="22" s="1"/>
  <c r="V54" i="19"/>
  <c r="V54" i="22" s="1"/>
  <c r="N29" i="18"/>
  <c r="N58" i="18" s="1"/>
  <c r="N25" i="18"/>
  <c r="N54" i="18" s="1"/>
  <c r="N27" i="18"/>
  <c r="N56" i="18" s="1"/>
  <c r="N21" i="18"/>
  <c r="N50" i="18" s="1"/>
  <c r="N23" i="18"/>
  <c r="N52" i="18" s="1"/>
  <c r="N17" i="18"/>
  <c r="N46" i="18" s="1"/>
  <c r="N19" i="18"/>
  <c r="N48" i="18" s="1"/>
  <c r="N28" i="18"/>
  <c r="N57" i="18" s="1"/>
  <c r="N26" i="18"/>
  <c r="N55" i="18" s="1"/>
  <c r="N24" i="18"/>
  <c r="N53" i="18" s="1"/>
  <c r="N22" i="18"/>
  <c r="N51" i="18" s="1"/>
  <c r="N20" i="18"/>
  <c r="N49" i="18" s="1"/>
  <c r="N18" i="18"/>
  <c r="N47" i="18" s="1"/>
  <c r="N45" i="18"/>
  <c r="O20" i="18"/>
  <c r="O49" i="18" s="1"/>
  <c r="O22" i="18"/>
  <c r="O51" i="18" s="1"/>
  <c r="U47" i="19"/>
  <c r="U47" i="22" s="1"/>
  <c r="V55" i="19"/>
  <c r="V55" i="22" s="1"/>
  <c r="T56" i="19"/>
  <c r="T56" i="22" s="1"/>
  <c r="V58" i="19"/>
  <c r="V58" i="22" s="1"/>
  <c r="Q17" i="19"/>
  <c r="Q46" i="19" s="1"/>
  <c r="Q46" i="22" s="1"/>
  <c r="Q26" i="19"/>
  <c r="Q55" i="19" s="1"/>
  <c r="Q55" i="22" s="1"/>
  <c r="Q28" i="19"/>
  <c r="Q57" i="19" s="1"/>
  <c r="Q57" i="22" s="1"/>
  <c r="Q22" i="19"/>
  <c r="Q51" i="19" s="1"/>
  <c r="Q51" i="22" s="1"/>
  <c r="Q24" i="19"/>
  <c r="Q53" i="19" s="1"/>
  <c r="Q53" i="22" s="1"/>
  <c r="Q18" i="19"/>
  <c r="Q47" i="19" s="1"/>
  <c r="Q47" i="22" s="1"/>
  <c r="Q20" i="19"/>
  <c r="Q49" i="19" s="1"/>
  <c r="Q49" i="22" s="1"/>
  <c r="Q45" i="19"/>
  <c r="Q45" i="22" s="1"/>
  <c r="Q29" i="19"/>
  <c r="Q58" i="19" s="1"/>
  <c r="Q58" i="22" s="1"/>
  <c r="Q27" i="19"/>
  <c r="Q56" i="19" s="1"/>
  <c r="Q56" i="22" s="1"/>
  <c r="Q25" i="19"/>
  <c r="Q54" i="19" s="1"/>
  <c r="Q54" i="22" s="1"/>
  <c r="Q23" i="19"/>
  <c r="Q52" i="19" s="1"/>
  <c r="Q52" i="22" s="1"/>
  <c r="Q21" i="19"/>
  <c r="Q50" i="19" s="1"/>
  <c r="Q50" i="22" s="1"/>
  <c r="Q19" i="19"/>
  <c r="Q48" i="19" s="1"/>
  <c r="Q48" i="22" s="1"/>
  <c r="J17" i="18"/>
  <c r="J46" i="18" s="1"/>
  <c r="J26" i="18"/>
  <c r="J55" i="18" s="1"/>
  <c r="J28" i="18"/>
  <c r="J57" i="18" s="1"/>
  <c r="J22" i="18"/>
  <c r="J51" i="18" s="1"/>
  <c r="J24" i="18"/>
  <c r="J53" i="18" s="1"/>
  <c r="J18" i="18"/>
  <c r="J47" i="18" s="1"/>
  <c r="J20" i="18"/>
  <c r="J49" i="18" s="1"/>
  <c r="J45" i="18"/>
  <c r="J29" i="18"/>
  <c r="J58" i="18" s="1"/>
  <c r="J27" i="18"/>
  <c r="J56" i="18" s="1"/>
  <c r="J25" i="18"/>
  <c r="J54" i="18" s="1"/>
  <c r="J23" i="18"/>
  <c r="J52" i="18" s="1"/>
  <c r="J21" i="18"/>
  <c r="J50" i="18" s="1"/>
  <c r="J19" i="18"/>
  <c r="J48" i="18" s="1"/>
  <c r="O24" i="18"/>
  <c r="O53" i="18" s="1"/>
  <c r="O26" i="18"/>
  <c r="O55" i="18" s="1"/>
  <c r="V53" i="19"/>
  <c r="V53" i="22" s="1"/>
  <c r="O28" i="18"/>
  <c r="O57" i="18" s="1"/>
  <c r="T48" i="19"/>
  <c r="T48" i="22" s="1"/>
  <c r="V50" i="19"/>
  <c r="V50" i="22" s="1"/>
  <c r="O17" i="18"/>
  <c r="O46" i="18" s="1"/>
  <c r="V47" i="19"/>
  <c r="V47" i="22" s="1"/>
  <c r="F23" i="19"/>
  <c r="F52" i="19" s="1"/>
  <c r="F52" i="22" s="1"/>
  <c r="F17" i="19"/>
  <c r="F46" i="19" s="1"/>
  <c r="F46" i="22" s="1"/>
  <c r="F19" i="19"/>
  <c r="F48" i="19" s="1"/>
  <c r="F48" i="22" s="1"/>
  <c r="F28" i="19"/>
  <c r="F57" i="19" s="1"/>
  <c r="F57" i="22" s="1"/>
  <c r="F26" i="19"/>
  <c r="F55" i="19" s="1"/>
  <c r="F55" i="22" s="1"/>
  <c r="F24" i="19"/>
  <c r="F53" i="19" s="1"/>
  <c r="F53" i="22" s="1"/>
  <c r="F22" i="19"/>
  <c r="F51" i="19" s="1"/>
  <c r="F51" i="22" s="1"/>
  <c r="F20" i="19"/>
  <c r="F49" i="19" s="1"/>
  <c r="F49" i="22" s="1"/>
  <c r="F18" i="19"/>
  <c r="F47" i="19" s="1"/>
  <c r="F47" i="22" s="1"/>
  <c r="F45" i="19"/>
  <c r="F45" i="22" s="1"/>
  <c r="F29" i="19"/>
  <c r="F58" i="19" s="1"/>
  <c r="F58" i="22" s="1"/>
  <c r="F25" i="19"/>
  <c r="F54" i="19" s="1"/>
  <c r="F54" i="22" s="1"/>
  <c r="F27" i="19"/>
  <c r="F56" i="19" s="1"/>
  <c r="F56" i="22" s="1"/>
  <c r="F21" i="19"/>
  <c r="F50" i="19" s="1"/>
  <c r="F50" i="22" s="1"/>
  <c r="K26" i="18"/>
  <c r="K55" i="18" s="1"/>
  <c r="K28" i="18"/>
  <c r="K57" i="18" s="1"/>
  <c r="K22" i="18"/>
  <c r="K51" i="18" s="1"/>
  <c r="K24" i="18"/>
  <c r="K53" i="18" s="1"/>
  <c r="K18" i="18"/>
  <c r="K47" i="18" s="1"/>
  <c r="K20" i="18"/>
  <c r="K49" i="18" s="1"/>
  <c r="K21" i="18"/>
  <c r="K50" i="18" s="1"/>
  <c r="K45" i="18"/>
  <c r="K29" i="18"/>
  <c r="K58" i="18" s="1"/>
  <c r="K27" i="18"/>
  <c r="K56" i="18" s="1"/>
  <c r="K17" i="18"/>
  <c r="K46" i="18" s="1"/>
  <c r="K23" i="18"/>
  <c r="K52" i="18" s="1"/>
  <c r="K25" i="18"/>
  <c r="K54" i="18" s="1"/>
  <c r="K19" i="18"/>
  <c r="K48" i="18" s="1"/>
  <c r="O19" i="18"/>
  <c r="O48" i="18" s="1"/>
  <c r="O21" i="18"/>
  <c r="O50" i="18" s="1"/>
  <c r="V57" i="19"/>
  <c r="V57" i="22" s="1"/>
  <c r="R53" i="19"/>
  <c r="V45" i="19"/>
  <c r="V45" i="22" s="1"/>
  <c r="D24" i="19"/>
  <c r="D53" i="19" s="1"/>
  <c r="D53" i="22" s="1"/>
  <c r="D18" i="19"/>
  <c r="D47" i="19" s="1"/>
  <c r="D47" i="22" s="1"/>
  <c r="D20" i="19"/>
  <c r="D49" i="19" s="1"/>
  <c r="D49" i="22" s="1"/>
  <c r="D29" i="19"/>
  <c r="D58" i="19" s="1"/>
  <c r="D58" i="22" s="1"/>
  <c r="D45" i="19"/>
  <c r="D25" i="19"/>
  <c r="D54" i="19" s="1"/>
  <c r="D54" i="22" s="1"/>
  <c r="D27" i="19"/>
  <c r="D56" i="19" s="1"/>
  <c r="D56" i="22" s="1"/>
  <c r="D21" i="19"/>
  <c r="D50" i="19" s="1"/>
  <c r="D50" i="22" s="1"/>
  <c r="D23" i="19"/>
  <c r="D52" i="19" s="1"/>
  <c r="D52" i="22" s="1"/>
  <c r="D17" i="19"/>
  <c r="D46" i="19" s="1"/>
  <c r="D46" i="22" s="1"/>
  <c r="D19" i="19"/>
  <c r="D48" i="19" s="1"/>
  <c r="D48" i="22" s="1"/>
  <c r="D26" i="19"/>
  <c r="D55" i="19" s="1"/>
  <c r="D55" i="22" s="1"/>
  <c r="D28" i="19"/>
  <c r="D57" i="19" s="1"/>
  <c r="D57" i="22" s="1"/>
  <c r="D22" i="19"/>
  <c r="D51" i="19" s="1"/>
  <c r="D51" i="22" s="1"/>
  <c r="R17" i="18"/>
  <c r="R46" i="18" s="1"/>
  <c r="R26" i="18"/>
  <c r="R55" i="18" s="1"/>
  <c r="R28" i="18"/>
  <c r="R57" i="18" s="1"/>
  <c r="R22" i="18"/>
  <c r="R51" i="18" s="1"/>
  <c r="R24" i="18"/>
  <c r="R53" i="18" s="1"/>
  <c r="R18" i="18"/>
  <c r="R47" i="18" s="1"/>
  <c r="R20" i="18"/>
  <c r="R49" i="18" s="1"/>
  <c r="R45" i="18"/>
  <c r="R29" i="18"/>
  <c r="R58" i="18" s="1"/>
  <c r="R27" i="18"/>
  <c r="R56" i="18" s="1"/>
  <c r="R25" i="18"/>
  <c r="R54" i="18" s="1"/>
  <c r="R23" i="18"/>
  <c r="R52" i="18" s="1"/>
  <c r="R21" i="18"/>
  <c r="R50" i="18" s="1"/>
  <c r="R19" i="18"/>
  <c r="R48" i="18" s="1"/>
  <c r="M22" i="18"/>
  <c r="M51" i="18" s="1"/>
  <c r="M24" i="18"/>
  <c r="M53" i="18" s="1"/>
  <c r="M18" i="18"/>
  <c r="M47" i="18" s="1"/>
  <c r="M29" i="18"/>
  <c r="M58" i="18" s="1"/>
  <c r="M45" i="18"/>
  <c r="M25" i="18"/>
  <c r="M54" i="18" s="1"/>
  <c r="M27" i="18"/>
  <c r="M56" i="18" s="1"/>
  <c r="M21" i="18"/>
  <c r="M50" i="18" s="1"/>
  <c r="M23" i="18"/>
  <c r="M52" i="18" s="1"/>
  <c r="M17" i="18"/>
  <c r="M46" i="18" s="1"/>
  <c r="M19" i="18"/>
  <c r="M48" i="18" s="1"/>
  <c r="M20" i="18"/>
  <c r="M49" i="18" s="1"/>
  <c r="M26" i="18"/>
  <c r="M55" i="18" s="1"/>
  <c r="M28" i="18"/>
  <c r="M57" i="18" s="1"/>
  <c r="O23" i="18"/>
  <c r="O52" i="18" s="1"/>
  <c r="U58" i="19"/>
  <c r="U58" i="22" s="1"/>
  <c r="V51" i="19"/>
  <c r="V51" i="22" s="1"/>
  <c r="E9" i="19"/>
  <c r="E5" i="19"/>
  <c r="K16" i="19" s="1"/>
  <c r="E4" i="19"/>
  <c r="J16" i="19" s="1"/>
  <c r="E8" i="19"/>
  <c r="N16" i="19" s="1"/>
  <c r="E10" i="18"/>
  <c r="P16" i="18" s="1"/>
  <c r="E6" i="19"/>
  <c r="L16" i="19" s="1"/>
  <c r="E7" i="19"/>
  <c r="M16" i="19" s="1"/>
  <c r="F10" i="19"/>
  <c r="W16" i="19" s="1"/>
  <c r="D10" i="19"/>
  <c r="I16" i="19" s="1"/>
  <c r="R50" i="22" l="1"/>
  <c r="X56" i="15"/>
  <c r="X48" i="20"/>
  <c r="X49" i="20"/>
  <c r="X52" i="20"/>
  <c r="X54" i="15"/>
  <c r="R48" i="22"/>
  <c r="R56" i="22"/>
  <c r="X55" i="16"/>
  <c r="R53" i="22"/>
  <c r="X49" i="15"/>
  <c r="X50" i="15"/>
  <c r="X53" i="15"/>
  <c r="X55" i="20"/>
  <c r="X53" i="20"/>
  <c r="X47" i="20"/>
  <c r="R46" i="22"/>
  <c r="X55" i="15"/>
  <c r="R57" i="22"/>
  <c r="X50" i="20"/>
  <c r="X52" i="15"/>
  <c r="R54" i="22"/>
  <c r="R58" i="22"/>
  <c r="X54" i="20"/>
  <c r="X56" i="20"/>
  <c r="P55" i="17"/>
  <c r="W50" i="18"/>
  <c r="I49" i="18"/>
  <c r="I50" i="18"/>
  <c r="W49" i="18"/>
  <c r="W52" i="18"/>
  <c r="I47" i="18"/>
  <c r="I52" i="18"/>
  <c r="P46" i="17"/>
  <c r="P47" i="17"/>
  <c r="P54" i="16"/>
  <c r="X51" i="15"/>
  <c r="W48" i="18"/>
  <c r="I48" i="18"/>
  <c r="W47" i="18"/>
  <c r="W51" i="18"/>
  <c r="W54" i="18"/>
  <c r="I53" i="18"/>
  <c r="I54" i="18"/>
  <c r="P56" i="17"/>
  <c r="P53" i="16"/>
  <c r="P52" i="16"/>
  <c r="X48" i="15"/>
  <c r="X47" i="15"/>
  <c r="P56" i="16"/>
  <c r="R47" i="22"/>
  <c r="W53" i="18"/>
  <c r="I51" i="18"/>
  <c r="I56" i="18"/>
  <c r="P50" i="17"/>
  <c r="P51" i="16"/>
  <c r="P50" i="16"/>
  <c r="X50" i="16" s="1"/>
  <c r="W55" i="18"/>
  <c r="P52" i="17"/>
  <c r="P49" i="17"/>
  <c r="P49" i="16"/>
  <c r="P48" i="16"/>
  <c r="R52" i="22"/>
  <c r="R51" i="22"/>
  <c r="W56" i="18"/>
  <c r="I55" i="18"/>
  <c r="P51" i="17"/>
  <c r="P54" i="17"/>
  <c r="P47" i="16"/>
  <c r="P46" i="16"/>
  <c r="W46" i="18"/>
  <c r="I46" i="18"/>
  <c r="P53" i="17"/>
  <c r="P48" i="17"/>
  <c r="H16" i="22"/>
  <c r="S18" i="22"/>
  <c r="S22" i="22"/>
  <c r="S25" i="22"/>
  <c r="S23" i="22"/>
  <c r="S21" i="22"/>
  <c r="S26" i="22"/>
  <c r="S17" i="22"/>
  <c r="S28" i="22"/>
  <c r="S27" i="22"/>
  <c r="S24" i="22"/>
  <c r="S29" i="22"/>
  <c r="S19" i="22"/>
  <c r="S20" i="22"/>
  <c r="I16" i="22"/>
  <c r="X46" i="20"/>
  <c r="E8" i="22"/>
  <c r="N16" i="22" s="1"/>
  <c r="E6" i="22"/>
  <c r="L16" i="22" s="1"/>
  <c r="R55" i="22"/>
  <c r="X46" i="15"/>
  <c r="K26" i="22"/>
  <c r="K24" i="22"/>
  <c r="K22" i="22"/>
  <c r="K29" i="22"/>
  <c r="K18" i="22"/>
  <c r="K21" i="22"/>
  <c r="K23" i="22"/>
  <c r="K28" i="22"/>
  <c r="K25" i="22"/>
  <c r="K17" i="22"/>
  <c r="K27" i="22"/>
  <c r="K20" i="22"/>
  <c r="K19" i="22"/>
  <c r="O16" i="19"/>
  <c r="E9" i="22"/>
  <c r="O16" i="22" s="1"/>
  <c r="X45" i="18"/>
  <c r="E16" i="22"/>
  <c r="F10" i="22"/>
  <c r="W16" i="22" s="1"/>
  <c r="C16" i="22"/>
  <c r="D16" i="22"/>
  <c r="G5" i="22"/>
  <c r="R22" i="22"/>
  <c r="R28" i="22"/>
  <c r="R21" i="22"/>
  <c r="R18" i="22"/>
  <c r="R25" i="22"/>
  <c r="R29" i="22"/>
  <c r="R23" i="22"/>
  <c r="R17" i="22"/>
  <c r="R27" i="22"/>
  <c r="R19" i="22"/>
  <c r="R26" i="22"/>
  <c r="R20" i="22"/>
  <c r="R24" i="22"/>
  <c r="E4" i="22"/>
  <c r="J16" i="22" s="1"/>
  <c r="R45" i="22"/>
  <c r="R49" i="22"/>
  <c r="E7" i="22"/>
  <c r="X58" i="16"/>
  <c r="G8" i="22"/>
  <c r="G16" i="22"/>
  <c r="E10" i="22"/>
  <c r="P16" i="22" s="1"/>
  <c r="Q27" i="22"/>
  <c r="Q17" i="22"/>
  <c r="Q28" i="22"/>
  <c r="Q21" i="22"/>
  <c r="Q29" i="22"/>
  <c r="Q23" i="22"/>
  <c r="Q24" i="22"/>
  <c r="Q25" i="22"/>
  <c r="Q26" i="22"/>
  <c r="Q19" i="22"/>
  <c r="Q22" i="22"/>
  <c r="Q20" i="22"/>
  <c r="Q18" i="22"/>
  <c r="K23" i="19"/>
  <c r="K52" i="19" s="1"/>
  <c r="K52" i="22" s="1"/>
  <c r="K25" i="19"/>
  <c r="K54" i="19" s="1"/>
  <c r="K54" i="22" s="1"/>
  <c r="K19" i="19"/>
  <c r="K48" i="19" s="1"/>
  <c r="K48" i="22" s="1"/>
  <c r="K26" i="19"/>
  <c r="K55" i="19" s="1"/>
  <c r="K55" i="22" s="1"/>
  <c r="K28" i="19"/>
  <c r="K57" i="19" s="1"/>
  <c r="K57" i="22" s="1"/>
  <c r="K22" i="19"/>
  <c r="K51" i="19" s="1"/>
  <c r="K51" i="22" s="1"/>
  <c r="K24" i="19"/>
  <c r="K53" i="19" s="1"/>
  <c r="K53" i="22" s="1"/>
  <c r="K18" i="19"/>
  <c r="K47" i="19" s="1"/>
  <c r="K47" i="22" s="1"/>
  <c r="K20" i="19"/>
  <c r="K49" i="19" s="1"/>
  <c r="K49" i="22" s="1"/>
  <c r="K21" i="19"/>
  <c r="K50" i="19" s="1"/>
  <c r="K50" i="22" s="1"/>
  <c r="K45" i="19"/>
  <c r="K45" i="22" s="1"/>
  <c r="K29" i="19"/>
  <c r="K58" i="19" s="1"/>
  <c r="K58" i="22" s="1"/>
  <c r="K27" i="19"/>
  <c r="K56" i="19" s="1"/>
  <c r="K56" i="22" s="1"/>
  <c r="K17" i="19"/>
  <c r="K46" i="19" s="1"/>
  <c r="K46" i="22" s="1"/>
  <c r="W26" i="19"/>
  <c r="W24" i="19"/>
  <c r="W22" i="19"/>
  <c r="W20" i="19"/>
  <c r="W18" i="19"/>
  <c r="W45" i="19"/>
  <c r="W29" i="19"/>
  <c r="W58" i="19" s="1"/>
  <c r="W27" i="19"/>
  <c r="W25" i="19"/>
  <c r="W23" i="19"/>
  <c r="W21" i="19"/>
  <c r="W19" i="19"/>
  <c r="W17" i="19"/>
  <c r="W28" i="19"/>
  <c r="W57" i="19" s="1"/>
  <c r="W57" i="22" s="1"/>
  <c r="M27" i="19"/>
  <c r="M56" i="19" s="1"/>
  <c r="M56" i="22" s="1"/>
  <c r="M21" i="19"/>
  <c r="M50" i="19" s="1"/>
  <c r="M50" i="22" s="1"/>
  <c r="M23" i="19"/>
  <c r="M52" i="19" s="1"/>
  <c r="M52" i="22" s="1"/>
  <c r="M17" i="19"/>
  <c r="M46" i="19" s="1"/>
  <c r="M46" i="22" s="1"/>
  <c r="M19" i="19"/>
  <c r="M48" i="19" s="1"/>
  <c r="M48" i="22" s="1"/>
  <c r="M20" i="19"/>
  <c r="M49" i="19" s="1"/>
  <c r="M49" i="22" s="1"/>
  <c r="M26" i="19"/>
  <c r="M55" i="19" s="1"/>
  <c r="M55" i="22" s="1"/>
  <c r="M28" i="19"/>
  <c r="M57" i="19" s="1"/>
  <c r="M57" i="22" s="1"/>
  <c r="M22" i="19"/>
  <c r="M51" i="19" s="1"/>
  <c r="M51" i="22" s="1"/>
  <c r="M24" i="19"/>
  <c r="M53" i="19" s="1"/>
  <c r="M53" i="22" s="1"/>
  <c r="M18" i="19"/>
  <c r="M47" i="19" s="1"/>
  <c r="M47" i="22" s="1"/>
  <c r="M29" i="19"/>
  <c r="M58" i="19" s="1"/>
  <c r="M58" i="22" s="1"/>
  <c r="M45" i="19"/>
  <c r="M45" i="22" s="1"/>
  <c r="M25" i="19"/>
  <c r="M54" i="19" s="1"/>
  <c r="M54" i="22" s="1"/>
  <c r="O25" i="19"/>
  <c r="O54" i="19" s="1"/>
  <c r="O54" i="22" s="1"/>
  <c r="O19" i="19"/>
  <c r="O48" i="19" s="1"/>
  <c r="O48" i="22" s="1"/>
  <c r="O21" i="19"/>
  <c r="O50" i="19" s="1"/>
  <c r="O50" i="22" s="1"/>
  <c r="O23" i="19"/>
  <c r="O52" i="19" s="1"/>
  <c r="O52" i="22" s="1"/>
  <c r="O17" i="19"/>
  <c r="O46" i="19" s="1"/>
  <c r="O46" i="22" s="1"/>
  <c r="O28" i="19"/>
  <c r="O57" i="19" s="1"/>
  <c r="O57" i="22" s="1"/>
  <c r="O26" i="19"/>
  <c r="O55" i="19" s="1"/>
  <c r="O55" i="22" s="1"/>
  <c r="O24" i="19"/>
  <c r="O53" i="19" s="1"/>
  <c r="O53" i="22" s="1"/>
  <c r="O22" i="19"/>
  <c r="O51" i="19" s="1"/>
  <c r="O51" i="22" s="1"/>
  <c r="O20" i="19"/>
  <c r="O49" i="19" s="1"/>
  <c r="O49" i="22" s="1"/>
  <c r="O18" i="19"/>
  <c r="O47" i="19" s="1"/>
  <c r="O47" i="22" s="1"/>
  <c r="O45" i="19"/>
  <c r="O45" i="22" s="1"/>
  <c r="O29" i="19"/>
  <c r="O58" i="19" s="1"/>
  <c r="O58" i="22" s="1"/>
  <c r="O27" i="19"/>
  <c r="O56" i="19" s="1"/>
  <c r="O56" i="22" s="1"/>
  <c r="L26" i="19"/>
  <c r="L55" i="19" s="1"/>
  <c r="L55" i="22" s="1"/>
  <c r="L28" i="19"/>
  <c r="L57" i="19" s="1"/>
  <c r="L57" i="22" s="1"/>
  <c r="L22" i="19"/>
  <c r="L51" i="19" s="1"/>
  <c r="L51" i="22" s="1"/>
  <c r="L24" i="19"/>
  <c r="L53" i="19" s="1"/>
  <c r="L53" i="22" s="1"/>
  <c r="L18" i="19"/>
  <c r="L47" i="19" s="1"/>
  <c r="L47" i="22" s="1"/>
  <c r="L20" i="19"/>
  <c r="L49" i="19" s="1"/>
  <c r="L49" i="22" s="1"/>
  <c r="L29" i="19"/>
  <c r="L58" i="19" s="1"/>
  <c r="L58" i="22" s="1"/>
  <c r="L45" i="19"/>
  <c r="L45" i="22" s="1"/>
  <c r="L25" i="19"/>
  <c r="L54" i="19" s="1"/>
  <c r="L54" i="22" s="1"/>
  <c r="L27" i="19"/>
  <c r="L56" i="19" s="1"/>
  <c r="L56" i="22" s="1"/>
  <c r="L21" i="19"/>
  <c r="L50" i="19" s="1"/>
  <c r="L50" i="22" s="1"/>
  <c r="L23" i="19"/>
  <c r="L52" i="19" s="1"/>
  <c r="L52" i="22" s="1"/>
  <c r="L17" i="19"/>
  <c r="L46" i="19" s="1"/>
  <c r="L46" i="22" s="1"/>
  <c r="L19" i="19"/>
  <c r="L48" i="19" s="1"/>
  <c r="L48" i="22" s="1"/>
  <c r="P17" i="18"/>
  <c r="P28" i="18"/>
  <c r="P57" i="18" s="1"/>
  <c r="X57" i="18" s="1"/>
  <c r="P26" i="18"/>
  <c r="P24" i="18"/>
  <c r="P22" i="18"/>
  <c r="P20" i="18"/>
  <c r="P18" i="18"/>
  <c r="P45" i="18"/>
  <c r="P29" i="18"/>
  <c r="P58" i="18" s="1"/>
  <c r="X58" i="18" s="1"/>
  <c r="P27" i="18"/>
  <c r="P25" i="18"/>
  <c r="P23" i="18"/>
  <c r="P21" i="18"/>
  <c r="P19" i="18"/>
  <c r="I17" i="19"/>
  <c r="I26" i="19"/>
  <c r="I28" i="19"/>
  <c r="I57" i="19" s="1"/>
  <c r="I57" i="22" s="1"/>
  <c r="I22" i="19"/>
  <c r="I24" i="19"/>
  <c r="I18" i="19"/>
  <c r="I20" i="19"/>
  <c r="I45" i="19"/>
  <c r="I45" i="22" s="1"/>
  <c r="I29" i="19"/>
  <c r="I58" i="19" s="1"/>
  <c r="I58" i="22" s="1"/>
  <c r="I27" i="19"/>
  <c r="I25" i="19"/>
  <c r="I23" i="19"/>
  <c r="I21" i="19"/>
  <c r="I19" i="19"/>
  <c r="J45" i="19"/>
  <c r="J45" i="22" s="1"/>
  <c r="J29" i="19"/>
  <c r="J58" i="19" s="1"/>
  <c r="J58" i="22" s="1"/>
  <c r="J27" i="19"/>
  <c r="J56" i="19" s="1"/>
  <c r="J56" i="22" s="1"/>
  <c r="J25" i="19"/>
  <c r="J54" i="19" s="1"/>
  <c r="J54" i="22" s="1"/>
  <c r="J23" i="19"/>
  <c r="J52" i="19" s="1"/>
  <c r="J52" i="22" s="1"/>
  <c r="J21" i="19"/>
  <c r="J50" i="19" s="1"/>
  <c r="J50" i="22" s="1"/>
  <c r="J19" i="19"/>
  <c r="J48" i="19" s="1"/>
  <c r="J48" i="22" s="1"/>
  <c r="J17" i="19"/>
  <c r="J46" i="19" s="1"/>
  <c r="J46" i="22" s="1"/>
  <c r="J26" i="19"/>
  <c r="J55" i="19" s="1"/>
  <c r="J55" i="22" s="1"/>
  <c r="J28" i="19"/>
  <c r="J57" i="19" s="1"/>
  <c r="J57" i="22" s="1"/>
  <c r="J22" i="19"/>
  <c r="J51" i="19" s="1"/>
  <c r="J51" i="22" s="1"/>
  <c r="J24" i="19"/>
  <c r="J53" i="19" s="1"/>
  <c r="J53" i="22" s="1"/>
  <c r="J18" i="19"/>
  <c r="J47" i="19" s="1"/>
  <c r="J47" i="22" s="1"/>
  <c r="J20" i="19"/>
  <c r="J49" i="19" s="1"/>
  <c r="J49" i="22" s="1"/>
  <c r="N25" i="19"/>
  <c r="N54" i="19" s="1"/>
  <c r="N54" i="22" s="1"/>
  <c r="N27" i="19"/>
  <c r="N56" i="19" s="1"/>
  <c r="N56" i="22" s="1"/>
  <c r="N21" i="19"/>
  <c r="N50" i="19" s="1"/>
  <c r="N50" i="22" s="1"/>
  <c r="N23" i="19"/>
  <c r="N52" i="19" s="1"/>
  <c r="N52" i="22" s="1"/>
  <c r="N17" i="19"/>
  <c r="N46" i="19" s="1"/>
  <c r="N46" i="22" s="1"/>
  <c r="N19" i="19"/>
  <c r="N48" i="19" s="1"/>
  <c r="N48" i="22" s="1"/>
  <c r="N28" i="19"/>
  <c r="N57" i="19" s="1"/>
  <c r="N57" i="22" s="1"/>
  <c r="N26" i="19"/>
  <c r="N55" i="19" s="1"/>
  <c r="N55" i="22" s="1"/>
  <c r="N24" i="19"/>
  <c r="N53" i="19" s="1"/>
  <c r="N53" i="22" s="1"/>
  <c r="N22" i="19"/>
  <c r="N51" i="19" s="1"/>
  <c r="N51" i="22" s="1"/>
  <c r="N20" i="19"/>
  <c r="N49" i="19" s="1"/>
  <c r="N49" i="22" s="1"/>
  <c r="N18" i="19"/>
  <c r="N47" i="19" s="1"/>
  <c r="N47" i="22" s="1"/>
  <c r="N45" i="19"/>
  <c r="N45" i="22" s="1"/>
  <c r="N29" i="19"/>
  <c r="N58" i="19" s="1"/>
  <c r="N58" i="22" s="1"/>
  <c r="E10" i="19"/>
  <c r="P16" i="19" s="1"/>
  <c r="X53" i="16" l="1"/>
  <c r="X51" i="16"/>
  <c r="G6" i="22"/>
  <c r="X52" i="16"/>
  <c r="X54" i="17"/>
  <c r="I56" i="19"/>
  <c r="I46" i="19"/>
  <c r="P47" i="18"/>
  <c r="X47" i="16"/>
  <c r="W56" i="19"/>
  <c r="X48" i="17"/>
  <c r="X53" i="17"/>
  <c r="P50" i="18"/>
  <c r="P48" i="18"/>
  <c r="I49" i="19"/>
  <c r="P51" i="18"/>
  <c r="W46" i="19"/>
  <c r="W47" i="19"/>
  <c r="I48" i="19"/>
  <c r="I47" i="19"/>
  <c r="P52" i="18"/>
  <c r="X52" i="18" s="1"/>
  <c r="P53" i="18"/>
  <c r="W48" i="19"/>
  <c r="W49" i="19"/>
  <c r="I55" i="19"/>
  <c r="P54" i="18"/>
  <c r="I50" i="19"/>
  <c r="W50" i="19"/>
  <c r="W51" i="19"/>
  <c r="I51" i="19"/>
  <c r="W52" i="19"/>
  <c r="W53" i="19"/>
  <c r="P49" i="18"/>
  <c r="I53" i="19"/>
  <c r="P55" i="18"/>
  <c r="I52" i="19"/>
  <c r="P56" i="18"/>
  <c r="I54" i="19"/>
  <c r="P46" i="18"/>
  <c r="W54" i="19"/>
  <c r="W55" i="19"/>
  <c r="W55" i="22" s="1"/>
  <c r="X56" i="17"/>
  <c r="X46" i="16"/>
  <c r="X49" i="17"/>
  <c r="X54" i="16"/>
  <c r="X52" i="17"/>
  <c r="X50" i="17"/>
  <c r="X48" i="16"/>
  <c r="X56" i="16"/>
  <c r="X47" i="17"/>
  <c r="X55" i="17"/>
  <c r="X51" i="17"/>
  <c r="X49" i="16"/>
  <c r="X46" i="17"/>
  <c r="G27" i="22"/>
  <c r="G25" i="22"/>
  <c r="G29" i="22"/>
  <c r="G17" i="22"/>
  <c r="G26" i="22"/>
  <c r="G20" i="22"/>
  <c r="G19" i="22"/>
  <c r="G22" i="22"/>
  <c r="G23" i="22"/>
  <c r="G24" i="22"/>
  <c r="G21" i="22"/>
  <c r="G28" i="22"/>
  <c r="G18" i="22"/>
  <c r="X46" i="18"/>
  <c r="W48" i="22"/>
  <c r="D25" i="22"/>
  <c r="D24" i="22"/>
  <c r="D18" i="22"/>
  <c r="D28" i="22"/>
  <c r="D21" i="22"/>
  <c r="D17" i="22"/>
  <c r="D22" i="22"/>
  <c r="D20" i="22"/>
  <c r="D19" i="22"/>
  <c r="D29" i="22"/>
  <c r="D23" i="22"/>
  <c r="D27" i="22"/>
  <c r="D26" i="22"/>
  <c r="W24" i="22"/>
  <c r="W25" i="22"/>
  <c r="W19" i="22"/>
  <c r="W23" i="22"/>
  <c r="W22" i="22"/>
  <c r="W26" i="22"/>
  <c r="W17" i="22"/>
  <c r="W20" i="22"/>
  <c r="W28" i="22"/>
  <c r="W27" i="22"/>
  <c r="W18" i="22"/>
  <c r="W29" i="22"/>
  <c r="W21" i="22"/>
  <c r="O29" i="22"/>
  <c r="O28" i="22"/>
  <c r="O21" i="22"/>
  <c r="O26" i="22"/>
  <c r="O23" i="22"/>
  <c r="O22" i="22"/>
  <c r="O18" i="22"/>
  <c r="O19" i="22"/>
  <c r="O25" i="22"/>
  <c r="O24" i="22"/>
  <c r="O27" i="22"/>
  <c r="O17" i="22"/>
  <c r="O20" i="22"/>
  <c r="L18" i="22"/>
  <c r="L28" i="22"/>
  <c r="L17" i="22"/>
  <c r="L27" i="22"/>
  <c r="L19" i="22"/>
  <c r="L24" i="22"/>
  <c r="L25" i="22"/>
  <c r="L21" i="22"/>
  <c r="L23" i="22"/>
  <c r="L26" i="22"/>
  <c r="L22" i="22"/>
  <c r="L20" i="22"/>
  <c r="L29" i="22"/>
  <c r="I19" i="22"/>
  <c r="I17" i="22"/>
  <c r="I23" i="22"/>
  <c r="I24" i="22"/>
  <c r="I27" i="22"/>
  <c r="I26" i="22"/>
  <c r="I18" i="22"/>
  <c r="I21" i="22"/>
  <c r="I25" i="22"/>
  <c r="I28" i="22"/>
  <c r="I20" i="22"/>
  <c r="I22" i="22"/>
  <c r="I29" i="22"/>
  <c r="G9" i="22"/>
  <c r="G4" i="22"/>
  <c r="N28" i="22"/>
  <c r="N21" i="22"/>
  <c r="N25" i="22"/>
  <c r="N18" i="22"/>
  <c r="N22" i="22"/>
  <c r="N17" i="22"/>
  <c r="N26" i="22"/>
  <c r="N24" i="22"/>
  <c r="N29" i="22"/>
  <c r="N20" i="22"/>
  <c r="N27" i="22"/>
  <c r="N19" i="22"/>
  <c r="N23" i="22"/>
  <c r="G10" i="22"/>
  <c r="J25" i="22"/>
  <c r="J18" i="22"/>
  <c r="J28" i="22"/>
  <c r="J22" i="22"/>
  <c r="J27" i="22"/>
  <c r="J23" i="22"/>
  <c r="J17" i="22"/>
  <c r="J19" i="22"/>
  <c r="J29" i="22"/>
  <c r="J26" i="22"/>
  <c r="J24" i="22"/>
  <c r="J20" i="22"/>
  <c r="J21" i="22"/>
  <c r="C26" i="22"/>
  <c r="C22" i="22"/>
  <c r="C19" i="22"/>
  <c r="C28" i="22"/>
  <c r="C23" i="22"/>
  <c r="C18" i="22"/>
  <c r="C25" i="22"/>
  <c r="C29" i="22"/>
  <c r="C17" i="22"/>
  <c r="C24" i="22"/>
  <c r="C21" i="22"/>
  <c r="C27" i="22"/>
  <c r="C20" i="22"/>
  <c r="E17" i="22"/>
  <c r="E21" i="22"/>
  <c r="E22" i="22"/>
  <c r="E26" i="22"/>
  <c r="E23" i="22"/>
  <c r="E28" i="22"/>
  <c r="E20" i="22"/>
  <c r="E25" i="22"/>
  <c r="E18" i="22"/>
  <c r="E27" i="22"/>
  <c r="E19" i="22"/>
  <c r="E24" i="22"/>
  <c r="E29" i="22"/>
  <c r="P29" i="22"/>
  <c r="P17" i="22"/>
  <c r="P24" i="22"/>
  <c r="P19" i="22"/>
  <c r="P26" i="22"/>
  <c r="P23" i="22"/>
  <c r="P21" i="22"/>
  <c r="P27" i="22"/>
  <c r="P28" i="22"/>
  <c r="P20" i="22"/>
  <c r="P18" i="22"/>
  <c r="P22" i="22"/>
  <c r="P25" i="22"/>
  <c r="W58" i="22"/>
  <c r="H18" i="22"/>
  <c r="H21" i="22"/>
  <c r="H25" i="22"/>
  <c r="H28" i="22"/>
  <c r="H20" i="22"/>
  <c r="H22" i="22"/>
  <c r="H29" i="22"/>
  <c r="H19" i="22"/>
  <c r="H17" i="22"/>
  <c r="H23" i="22"/>
  <c r="H24" i="22"/>
  <c r="H27" i="22"/>
  <c r="H26" i="22"/>
  <c r="W45" i="22"/>
  <c r="G7" i="22"/>
  <c r="M16" i="22"/>
  <c r="P17" i="19"/>
  <c r="P28" i="19"/>
  <c r="P57" i="19" s="1"/>
  <c r="P57" i="22" s="1"/>
  <c r="P26" i="19"/>
  <c r="P24" i="19"/>
  <c r="P22" i="19"/>
  <c r="P20" i="19"/>
  <c r="P18" i="19"/>
  <c r="P45" i="19"/>
  <c r="P45" i="22" s="1"/>
  <c r="P29" i="19"/>
  <c r="P58" i="19" s="1"/>
  <c r="P58" i="22" s="1"/>
  <c r="P27" i="19"/>
  <c r="P25" i="19"/>
  <c r="P23" i="19"/>
  <c r="P21" i="19"/>
  <c r="P19" i="19"/>
  <c r="W56" i="22" l="1"/>
  <c r="W46" i="22"/>
  <c r="X56" i="18"/>
  <c r="W49" i="22"/>
  <c r="W52" i="22"/>
  <c r="X51" i="18"/>
  <c r="I52" i="22"/>
  <c r="X49" i="18"/>
  <c r="I50" i="22"/>
  <c r="I48" i="22"/>
  <c r="I49" i="22"/>
  <c r="W30" i="22"/>
  <c r="P56" i="19"/>
  <c r="I30" i="22"/>
  <c r="X55" i="18"/>
  <c r="I51" i="22"/>
  <c r="X53" i="18"/>
  <c r="W47" i="22"/>
  <c r="P52" i="19"/>
  <c r="I54" i="22"/>
  <c r="I55" i="22"/>
  <c r="X47" i="18"/>
  <c r="I53" i="22"/>
  <c r="W51" i="22"/>
  <c r="I56" i="22"/>
  <c r="P54" i="19"/>
  <c r="X48" i="18"/>
  <c r="I46" i="22"/>
  <c r="P48" i="19"/>
  <c r="W53" i="22"/>
  <c r="W50" i="22"/>
  <c r="I47" i="22"/>
  <c r="X50" i="18"/>
  <c r="P53" i="19"/>
  <c r="P55" i="19"/>
  <c r="P46" i="19"/>
  <c r="P47" i="19"/>
  <c r="P49" i="19"/>
  <c r="P50" i="19"/>
  <c r="P51" i="19"/>
  <c r="W54" i="22"/>
  <c r="X54" i="18"/>
  <c r="X45" i="19"/>
  <c r="X45" i="22" s="1"/>
  <c r="X57" i="19"/>
  <c r="X57" i="22" s="1"/>
  <c r="X58" i="19"/>
  <c r="X58" i="22" s="1"/>
  <c r="M21" i="22"/>
  <c r="M22" i="22"/>
  <c r="M27" i="22"/>
  <c r="M19" i="22"/>
  <c r="M28" i="22"/>
  <c r="M26" i="22"/>
  <c r="M18" i="22"/>
  <c r="M23" i="22"/>
  <c r="M17" i="22"/>
  <c r="M20" i="22"/>
  <c r="M29" i="22"/>
  <c r="M24" i="22"/>
  <c r="M25" i="22"/>
  <c r="P30" i="22"/>
  <c r="P52" i="22" l="1"/>
  <c r="P47" i="22"/>
  <c r="X53" i="19"/>
  <c r="X53" i="22" s="1"/>
  <c r="X54" i="19"/>
  <c r="P49" i="22"/>
  <c r="X51" i="19"/>
  <c r="X51" i="22" s="1"/>
  <c r="X46" i="19"/>
  <c r="X46" i="22" s="1"/>
  <c r="X54" i="22"/>
  <c r="X49" i="19"/>
  <c r="X49" i="22" s="1"/>
  <c r="X52" i="19"/>
  <c r="X52" i="22" s="1"/>
  <c r="X55" i="19"/>
  <c r="X55" i="22" s="1"/>
  <c r="P55" i="22"/>
  <c r="P53" i="22"/>
  <c r="X50" i="19"/>
  <c r="X50" i="22" s="1"/>
  <c r="P50" i="22"/>
  <c r="X47" i="19"/>
  <c r="X47" i="22" s="1"/>
  <c r="P51" i="22"/>
  <c r="X48" i="19"/>
  <c r="X48" i="22" s="1"/>
  <c r="P48" i="22"/>
  <c r="P56" i="22"/>
  <c r="X56" i="19"/>
  <c r="X56" i="22" s="1"/>
  <c r="P46" i="22"/>
  <c r="P54" i="22"/>
</calcChain>
</file>

<file path=xl/sharedStrings.xml><?xml version="1.0" encoding="utf-8"?>
<sst xmlns="http://schemas.openxmlformats.org/spreadsheetml/2006/main" count="804" uniqueCount="109">
  <si>
    <t>Four of the IPCC's SSP Scenarios for Future Atmospheric CO2 Concentrations, Worldwide Population, and GDP</t>
  </si>
  <si>
    <t>The scenarios produced by the Intergovernmental Panel on Climate Change (IPCC) are referred to as Shared Socioeconomic Pathways (SSPs). The SSPs reflect assumptions about population growth, economic growth, the use of sustainable energy sources versus fossil fuels, as well as other factors which, collectively, lead to a prediction for the trajectory of Green House Gas (GHG) emissions and the resulting atmospheric Carbon Dioxide (CO2) concentrations.</t>
  </si>
  <si>
    <t>https://ourworldindata.org/explorers/ipcc-scenarios</t>
  </si>
  <si>
    <t>Scenarios</t>
  </si>
  <si>
    <t>SSP1‒2.6</t>
  </si>
  <si>
    <t>Low Emissions</t>
  </si>
  <si>
    <t>SSP2‒3.4</t>
  </si>
  <si>
    <t>Medium Emissions</t>
  </si>
  <si>
    <t>SSP3‒6.0</t>
  </si>
  <si>
    <t>High Emissions</t>
  </si>
  <si>
    <t>SSP5‒Baseline</t>
  </si>
  <si>
    <t>Very High Emissions</t>
  </si>
  <si>
    <t>Atmospheric CO2 in Parts per Million</t>
  </si>
  <si>
    <t>World Population (Billions)</t>
  </si>
  <si>
    <t>Worldwide GDP (Trillions $US)</t>
  </si>
  <si>
    <t>GDP Per Capita ($US)</t>
  </si>
  <si>
    <t>SSP1‒
2.6</t>
  </si>
  <si>
    <t>SSP2‒
3.4</t>
  </si>
  <si>
    <t>SSP3‒
6.0</t>
  </si>
  <si>
    <t>SSP5‒ Baseline</t>
  </si>
  <si>
    <t>Note: The IPCC's SSP dataset shows projections through 2100. The amounts for 2110 through 2150 were developed by the Society of Actuaries Research Institute solely for the 2023 Student Research Case Study Challenge.</t>
  </si>
  <si>
    <t>For your information, the explanations below have been copied from the website https://ourworldindata.org/explorers/ipcc-scenarios</t>
  </si>
  <si>
    <t>What are the Shared Socioeconomic Pathways (SSPs)?</t>
  </si>
  <si>
    <t>The Shared Socioeconomic Pathways are a set of scenarios which are central to the work of the UN climate reports produced by the Intergovernmental Panel on Climate Change (IPCC).</t>
  </si>
  <si>
    <t>Why are these scenarios so important for the IPCC report?</t>
  </si>
  <si>
    <t>• How much greenhouse gas emissions the world emits in the coming decades is unknown. It is up to us. It will depend on what people around the world will do now and in the future.</t>
  </si>
  <si>
    <t>• In this situation, it’s helpful to create scenarios that cover a range of possible futures. This is what the ‘Shared Socioeconomic Pathways’ (SSPs) are. SSPs are the possible futures that climate</t>
  </si>
  <si>
    <t xml:space="preserve">   researchers in the IPCC consider in their models.</t>
  </si>
  <si>
    <r>
      <rPr>
        <sz val="11"/>
        <color rgb="FF000000"/>
        <rFont val="Calibri Light"/>
        <family val="2"/>
      </rPr>
      <t>• SSPs </t>
    </r>
    <r>
      <rPr>
        <i/>
        <sz val="11"/>
        <color rgb="FF000000"/>
        <rFont val="Calibri Light"/>
        <family val="2"/>
      </rPr>
      <t>do not</t>
    </r>
    <r>
      <rPr>
        <sz val="11"/>
        <color rgb="FF000000"/>
        <rFont val="Calibri Light"/>
        <family val="2"/>
      </rPr>
      <t> tell us what the world </t>
    </r>
    <r>
      <rPr>
        <i/>
        <sz val="11"/>
        <color rgb="FF000000"/>
        <rFont val="Calibri Light"/>
        <family val="2"/>
      </rPr>
      <t>will</t>
    </r>
    <r>
      <rPr>
        <sz val="11"/>
        <color rgb="FF000000"/>
        <rFont val="Calibri Light"/>
        <family val="2"/>
      </rPr>
      <t> look like. Instead, they tell us what the world </t>
    </r>
    <r>
      <rPr>
        <i/>
        <sz val="11"/>
        <color rgb="FF000000"/>
        <rFont val="Calibri Light"/>
        <family val="2"/>
      </rPr>
      <t>could</t>
    </r>
    <r>
      <rPr>
        <sz val="11"/>
        <color rgb="FF000000"/>
        <rFont val="Calibri Light"/>
        <family val="2"/>
      </rPr>
      <t> look like.</t>
    </r>
  </si>
  <si>
    <t>• The key aspect of these scenarios is the emissions of greenhouse gases that result. This is the key aspect because that what will determine the future of the climate.</t>
  </si>
  <si>
    <t>• To understand how our emissions might evolve we need to know how the world might change from a socioeconomic and technological perspective. These scenarios therefore differ in their</t>
  </si>
  <si>
    <t xml:space="preserve">    assumptions about socioeconomic and technological development in the coming decades.</t>
  </si>
  <si>
    <t>• The socioeconomic and technological factors that the SSPs include are: population growth, economic growth, urbanization, trade, energy, and agricultural systems. You find all them in the</t>
  </si>
  <si>
    <t xml:space="preserve">    Data Explorer above.</t>
  </si>
  <si>
    <t>• For more details on how SSPs are constructed, Zeke Hausfather has written (https://www.carbonbrief.org/explainer-how-shared-socioeconomic-pathways-explore-future-climate-change/)</t>
  </si>
  <si>
    <t>   an excellent explainer for Carbon Brief on this topic.</t>
  </si>
  <si>
    <t>Summaries of the five Shared Socioeconomic Pathways</t>
  </si>
  <si>
    <r>
      <rPr>
        <sz val="11"/>
        <color rgb="FF000000"/>
        <rFont val="Calibri Light"/>
        <family val="2"/>
      </rPr>
      <t>There are five key SSPs that are used in the research, and adopted by the IPCC. Below we provide the full description – as given by the IPCC – of these futures. In summary, </t>
    </r>
    <r>
      <rPr>
        <b/>
        <sz val="11"/>
        <color rgb="FF000000"/>
        <rFont val="Calibri Light"/>
        <family val="2"/>
      </rPr>
      <t>SSP1</t>
    </r>
    <r>
      <rPr>
        <sz val="11"/>
        <color rgb="FF000000"/>
        <rFont val="Calibri Light"/>
        <family val="2"/>
      </rPr>
      <t> provides the most positive scenario for both human development and environmental action. We continue to see improvements in education (https://ourworldindata.org/children-not-in-school) and health (https://ourworldindata.org/life-expectancy-globally) across the world; large reductions in poverty; and a shrinking in global inequalities. This is a scenario in which the researchers at the same time envision that the world is moving into a much more sustainable direction. </t>
    </r>
    <r>
      <rPr>
        <b/>
        <sz val="11"/>
        <color rgb="FF000000"/>
        <rFont val="Calibri Light"/>
        <family val="2"/>
      </rPr>
      <t>SSP5</t>
    </r>
    <r>
      <rPr>
        <sz val="11"/>
        <color rgb="FF000000"/>
        <rFont val="Calibri Light"/>
        <family val="2"/>
      </rPr>
      <t xml:space="preserve"> is similarly optimistic in terms of human development, but achieves this through a large growth in fossil fuels. This is therefore leading to continued large negative effects on the environment. </t>
    </r>
    <r>
      <rPr>
        <b/>
        <sz val="11"/>
        <color rgb="FF000000"/>
        <rFont val="Calibri Light"/>
        <family val="2"/>
      </rPr>
      <t>SSP3</t>
    </r>
    <r>
      <rPr>
        <sz val="11"/>
        <color rgb="FF000000"/>
        <rFont val="Calibri Light"/>
        <family val="2"/>
      </rPr>
      <t> and </t>
    </r>
    <r>
      <rPr>
        <b/>
        <sz val="11"/>
        <color rgb="FF000000"/>
        <rFont val="Calibri Light"/>
        <family val="2"/>
      </rPr>
      <t>SSP4</t>
    </r>
    <r>
      <rPr>
        <sz val="11"/>
        <color rgb="FF000000"/>
        <rFont val="Calibri Light"/>
        <family val="2"/>
      </rPr>
      <t> are pessimistic about development: they envision a divided future with high levels of nationalism and large persistent global inequalities as a result. </t>
    </r>
    <r>
      <rPr>
        <b/>
        <sz val="11"/>
        <color rgb="FF000000"/>
        <rFont val="Calibri Light"/>
        <family val="2"/>
      </rPr>
      <t>SSP2</t>
    </r>
    <r>
      <rPr>
        <sz val="11"/>
        <color rgb="FF000000"/>
        <rFont val="Calibri Light"/>
        <family val="2"/>
      </rPr>
      <t> sits in the middle of these scenarios: development is not as slow or divided as in SSP3 and SSP4, but progress is slow and unequal.</t>
    </r>
  </si>
  <si>
    <t>Complete descriptions of the five Shared Socioeconomic Pathways</t>
  </si>
  <si>
    <t>These are the full descriptions of the SSP narratives, as described by the IPCC:</t>
  </si>
  <si>
    <t>SSP1: Sustainability – Taking the Green Road (Low challenges to mitigation and adaptation)</t>
  </si>
  <si>
    <t>“The world shifts gradually, but pervasively, toward a more sustainable path, emphasizing more inclusive development that respects perceived environmental boundaries. Management of the global commons slowly improves, educational and health investments accelerate the demographic transition, and the emphasis on economic growth shifts toward a broader emphasis on human well-being. Driven by an increasing commitment to achieving development goals, inequality is reduced both across and within countries. Consumption is oriented toward low material growth and lower resource and energy intensity.”</t>
  </si>
  <si>
    <t>SSP2: Middle of the Road (Medium challenges to mitigation and adaptation)</t>
  </si>
  <si>
    <t>“The world follows a path in which social, economic, and technological trends do not shift markedly from historical patterns. Development and income growth proceeds unevenly, with some countries making relatively good progress while others fall short of expectations. Global and national institutions work toward but make slow progress in achieving sustainable development goals. Environmental systems experience degradation, although there are some improvements and overall the intensity of resource and energy use declines. Global population growth is moderate and levels off in the second half of the century. Income inequality persists or improves only slowly and challenges to reducing vulnerability to societal and environmental changes remain.”</t>
  </si>
  <si>
    <t>SSP3: Regional Rivalry – A Rocky Road (High challenges to mitigation and adaptation)</t>
  </si>
  <si>
    <t>“A resurgent nationalism, concerns about competitiveness and security, and regional conflicts push countries to increasingly focus on domestic or, at most, regional issues. Policies shift over time to become increasingly oriented toward national and regional security issues. Countries focus on achieving energy and food security goals within their own regions at the expense of broader-based development. Investments in education and technological development decline. Economic development is slow, consumption is material-intensive, and inequalities persist or worsen over time. Population growth is low in industrialized and high in developing countries. A low international priority for addressing environmental concerns leads to strong environmental degradation in some regions.”</t>
  </si>
  <si>
    <t>SSP4 Inequality – A Road Divided (Low challenges to mitigation, high challenges to adaptation)</t>
  </si>
  <si>
    <t>“Highly unequal investments in human capital, combined with increasing disparities in economic opportunity and political power, lead to increasing inequalities and stratification both across and within countries. Over time, a gap widens between an internationally-connected society that contributes to knowledge- and capital-intensive sectors of the global economy, and a fragmented collection of lower-income, poorly educated societies that work in a labor-intensive, low-tech economy. Social cohesion degrades and conflict and unrest become increasingly common. Technology development is high in the high-tech economy and sectors. The globally connected energy sector diversifies, with investments in both carbon-intensive fuels like coal and unconventional oil, but also low-carbon energy sources. Environmental policies focus on local issues around middle and high-income areas.”</t>
  </si>
  <si>
    <t>SSP5 Fossil-Fueled Development – Taking the Highway (High challenges to mitigation, low challenges to adaptation)</t>
  </si>
  <si>
    <t>“This world places increasing faith in competitive markets, innovation and participatory societies to produce rapid technological progress and development of human capital as the path to sustainable development. Global markets are increasingly integrated. There are also strong investments in health, education, and institutions to enhance human and social capital. At the same time, the push for economic and social development is coupled with the exploitation of abundant fossil fuel resources and the adoption of resource and energy-intensive lifestyles around the world. All these factors lead to rapid growth of the global economy, while global population peaks and declines in the 21st century. Local environmental problems like air pollution are successfully managed. There is faith in the ability to effectively manage social and ecological systems, including by geo-engineering if necessary.”</t>
  </si>
  <si>
    <t>How are SSPs modeled to fit specific climate scenario outcomes?</t>
  </si>
  <si>
    <t>• Each of the five SSPs also have variations of each scenario that would deliver a particular climate target. These variations correspond to the level of radiative forcing that they would lead to. </t>
  </si>
  <si>
    <t>• Let’s take “SSP1 – 2.6” as an example.  You can do this for yourself by selecting “SSP1 – 2.6” in our explorer, and changing the metrics.</t>
  </si>
  <si>
    <t>• It is a scenario with the socioeconomic development pathway of SSP1 (the same scenario in terms of population and economic growth) that would lead to a forcing of 2.6 watts per meter squared. </t>
  </si>
  <si>
    <t>• To achieve that under these socioeconomic conditions would mean that something else would have to change to reduce emissions. For example, it lays out a future in which the world implements</t>
  </si>
  <si>
    <t xml:space="preserve">   a carbon price globally; or total energy consumption is lower because we improve efficiency; or we have more nuclear energy; or we have much more carbon capture and storage.</t>
  </si>
  <si>
    <t>• For some SSPs, the changes would have to be extreme to meet these climate pathways. For example, in SSP5 – the fossil-fuel-heavy development path – we would need a very high carbon price,</t>
  </si>
  <si>
    <t xml:space="preserve">    and lots of carbon capture and storage.</t>
  </si>
  <si>
    <t>What is the source of this data?</t>
  </si>
  <si>
    <t>• The data presented is sourced from the work of  Keywan Riahi et a. (2017), which brings together the results of independent researchers that have mapped out a range of socioeconomic scenarios</t>
  </si>
  <si>
    <t xml:space="preserve">   for how the world could change in the coming decades. Full citation below.</t>
  </si>
  <si>
    <t>• The underlying data from these scenarios – that we presented in our Explorer – is accessible from the SSP Database (https://tntcat.iiasa.ac.at/SspDb/dsd?Action=htmlpage&amp;page=welcome),</t>
  </si>
  <si>
    <t xml:space="preserve">   published and maintained by the International Institute for Applied Systems Analysis (IIASA).</t>
  </si>
  <si>
    <r>
      <rPr>
        <b/>
        <sz val="10"/>
        <color rgb="FF000000"/>
        <rFont val="Calibri Light"/>
        <family val="2"/>
      </rPr>
      <t>Full citation:</t>
    </r>
    <r>
      <rPr>
        <sz val="10"/>
        <color rgb="FF000000"/>
        <rFont val="Calibri Light"/>
        <family val="2"/>
      </rPr>
      <t xml:space="preserve"> Keywan Riahi, Detlef P. van Vuuren, Elmar Kriegler, Jae Edmonds, Brian C. O’Neill, Shinichiro Fujimori, Nico Bauer, Katherine Calvin, Rob Dellink, Oliver Fricko, Wolfgang Lutz, Alexander Popp, Jesus Crespo Cuaresma, Samir KC, Marian Leimbach, Leiwen Jiang, Tom Kram, Shilpa Rao, Johannes Emmerling, Kristie Ebi, Tomoko Hasegawa, Petr Havlík, Florian Humpenöder, Lara Aleluia Da Silva, Steve Smith, Elke Stehfest, Valentina Bosetti, Jiyong Eom, David Gernaat, Toshihiko Masui, Joeri Rogelj, Jessica Strefler, Laurent Drouet, Volker Krey, Gunnar Luderer, Mathijs Harmsen, Kiyoshi Takahashi, Lavinia Baumstark, Jonathan C. Doelman, Mikiko Kainuma, Zbigniew Klimont, Giacomo Marangoni, Hermann Lotze-Campen, Michael Obersteiner, Andrzej Tabeau, Massimo Tavoni. </t>
    </r>
    <r>
      <rPr>
        <i/>
        <sz val="10"/>
        <color rgb="FF000000"/>
        <rFont val="Calibri Light"/>
        <family val="2"/>
      </rPr>
      <t>The Shared Socioeconomic Pathways and Their Energy, Land Use, and Greenhouse Gas Emissions Implications: An overview, Global Environmental Change</t>
    </r>
    <r>
      <rPr>
        <sz val="10"/>
        <color rgb="FF000000"/>
        <rFont val="Calibri Light"/>
        <family val="2"/>
      </rPr>
      <t>, Volume 42, Pages 153-168 (2017). (https://www.sciencedirect.com/science/article/pii/S0959378016300681)</t>
    </r>
  </si>
  <si>
    <t>Weights</t>
  </si>
  <si>
    <t>&lt;1999</t>
  </si>
  <si>
    <t>&gt;2000</t>
  </si>
  <si>
    <t>Total</t>
  </si>
  <si>
    <t>Weighted Average Number of Hazard Events with Property Damage in the Past 60 Years</t>
  </si>
  <si>
    <t>Major</t>
  </si>
  <si>
    <t>Medium</t>
  </si>
  <si>
    <t>Minor</t>
  </si>
  <si>
    <t>Heat/Drought/Fire</t>
  </si>
  <si>
    <t>Landslide</t>
  </si>
  <si>
    <t>Severe Storm</t>
  </si>
  <si>
    <t>Storm</t>
  </si>
  <si>
    <t>Tornado</t>
  </si>
  <si>
    <t>Tropical Storm</t>
  </si>
  <si>
    <t>Weighted Average Number of Hazard Events with Injury in the Past 60 Years</t>
  </si>
  <si>
    <t>Total (PD + Injury)</t>
  </si>
  <si>
    <t>Property Damage + Injury</t>
  </si>
  <si>
    <t>Weighted Average Cost of Property Damage</t>
  </si>
  <si>
    <t>Weighted Average Number of Injuries</t>
  </si>
  <si>
    <t>Region 1</t>
  </si>
  <si>
    <t>&lt;- input</t>
  </si>
  <si>
    <t>Starting Inputs</t>
  </si>
  <si>
    <t>Scenario</t>
  </si>
  <si>
    <t>Risk Amplification Factor (RAF)</t>
  </si>
  <si>
    <t>SSP1‒ 2.6</t>
  </si>
  <si>
    <t>Avg. Property Damage</t>
  </si>
  <si>
    <t>Inflate?</t>
  </si>
  <si>
    <t>Estimated Property Damage</t>
  </si>
  <si>
    <t>No cost of injury included</t>
  </si>
  <si>
    <t>Region 2</t>
  </si>
  <si>
    <t>Region 3</t>
  </si>
  <si>
    <t>Region 4</t>
  </si>
  <si>
    <t>Region 5</t>
  </si>
  <si>
    <t>Region 6</t>
  </si>
  <si>
    <t>Check</t>
  </si>
  <si>
    <t>&lt;- scenario</t>
  </si>
  <si>
    <t>Final Total</t>
  </si>
  <si>
    <t>risk</t>
  </si>
  <si>
    <t>Total Property Damage</t>
  </si>
  <si>
    <t>relocate</t>
  </si>
  <si>
    <t>safe</t>
  </si>
  <si>
    <t>Region</t>
  </si>
  <si>
    <t>Number of Employers, 2020</t>
  </si>
  <si>
    <t>Unemployment Rate, 2016-2020</t>
  </si>
  <si>
    <r>
      <t>Median Household Income, 2020 (</t>
    </r>
    <r>
      <rPr>
        <b/>
        <sz val="11"/>
        <color rgb="FF444444"/>
        <rFont val="Times New Roman"/>
        <family val="1"/>
      </rPr>
      <t>Ꝕ</t>
    </r>
    <r>
      <rPr>
        <b/>
        <sz val="11"/>
        <color theme="1"/>
        <rFont val="Times New Roman"/>
        <family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</si>
</sst>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0.000"/>
    <numFmt numFmtId="165" formatCode="0.00000"/>
    <numFmt numFmtId="166" formatCode="_-&quot;$&quot;* #,##0_-;\-&quot;$&quot;* #,##0_-;_-&quot;$&quot;* &quot;-&quot;??_-;_-@_-"/>
  </numFmts>
  <fonts count="26" x14ac:knownFonts="1">
    <font>
      <sz val="10"/>
      <color theme="1"/>
      <name val="Calibri Light"/>
      <family val="2"/>
    </font>
    <font>
      <u/>
      <sz val="10"/>
      <color theme="10"/>
      <name val="Calibri Light"/>
      <family val="2"/>
    </font>
    <font>
      <sz val="10"/>
      <color theme="1"/>
      <name val="Calibri Light"/>
      <family val="2"/>
    </font>
    <font>
      <sz val="11"/>
      <color rgb="FF000000"/>
      <name val="Calibri Light"/>
      <family val="2"/>
    </font>
    <font>
      <b/>
      <sz val="11"/>
      <color rgb="FFC00000"/>
      <name val="Calibri Light"/>
      <family val="2"/>
    </font>
    <font>
      <b/>
      <sz val="11"/>
      <color rgb="FF000000"/>
      <name val="Calibri Light"/>
      <family val="2"/>
    </font>
    <font>
      <sz val="11"/>
      <color theme="1"/>
      <name val="Calibri Light"/>
      <family val="2"/>
    </font>
    <font>
      <i/>
      <sz val="11"/>
      <color rgb="FF000000"/>
      <name val="Calibri Light"/>
      <family val="2"/>
    </font>
    <font>
      <sz val="11"/>
      <name val="Calibri Light"/>
      <family val="2"/>
    </font>
    <font>
      <b/>
      <sz val="14"/>
      <color theme="4"/>
      <name val="Calibri Light"/>
      <family val="2"/>
    </font>
    <font>
      <b/>
      <sz val="11"/>
      <name val="Calibri"/>
      <family val="2"/>
    </font>
    <font>
      <b/>
      <sz val="11"/>
      <color theme="0"/>
      <name val="Calibri"/>
      <family val="2"/>
    </font>
    <font>
      <b/>
      <sz val="10"/>
      <color rgb="FF000000"/>
      <name val="Calibri Light"/>
      <family val="2"/>
    </font>
    <font>
      <u/>
      <sz val="11"/>
      <color theme="10"/>
      <name val="Calibri Light"/>
      <family val="2"/>
    </font>
    <font>
      <b/>
      <sz val="11"/>
      <color theme="4"/>
      <name val="Calibri"/>
      <family val="2"/>
    </font>
    <font>
      <sz val="8"/>
      <color rgb="FF000000"/>
      <name val="Calibri Light"/>
      <family val="2"/>
    </font>
    <font>
      <b/>
      <sz val="12"/>
      <color theme="4"/>
      <name val="Calibri"/>
      <family val="2"/>
    </font>
    <font>
      <sz val="10"/>
      <color rgb="FF000000"/>
      <name val="Calibri Light"/>
      <family val="2"/>
    </font>
    <font>
      <i/>
      <sz val="10"/>
      <color rgb="FF000000"/>
      <name val="Calibri Light"/>
      <family val="2"/>
    </font>
    <font>
      <b/>
      <sz val="10"/>
      <color theme="1"/>
      <name val="Calibri Light"/>
      <family val="2"/>
    </font>
    <font>
      <b/>
      <sz val="10"/>
      <color rgb="FFFF0000"/>
      <name val="Calibri Light"/>
      <family val="2"/>
    </font>
    <font>
      <b/>
      <sz val="11"/>
      <color theme="1"/>
      <name val="Times New Roman"/>
      <family val="1"/>
    </font>
    <font>
      <b/>
      <sz val="10"/>
      <color rgb="FF000000"/>
      <name val="Times New Roman"/>
      <family val="1"/>
    </font>
    <font>
      <b/>
      <sz val="11"/>
      <color rgb="FF444444"/>
      <name val="Times New Roman"/>
      <family val="1"/>
    </font>
    <font>
      <sz val="11"/>
      <color rgb="FF444444"/>
      <name val="Times New Roman"/>
      <family val="1"/>
    </font>
    <font>
      <sz val="11"/>
      <color rgb="FF000000"/>
      <name val="Times New Roman"/>
      <family val="1"/>
    </font>
  </fonts>
  <fills count="11">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FF00"/>
        <bgColor indexed="64"/>
      </patternFill>
    </fill>
  </fills>
  <borders count="6">
    <border>
      <left/>
      <right/>
      <top/>
      <bottom/>
      <diagonal/>
    </border>
    <border>
      <left/>
      <right/>
      <top style="hair">
        <color indexed="64"/>
      </top>
      <bottom/>
      <diagonal/>
    </border>
    <border>
      <left/>
      <right/>
      <top/>
      <bottom style="hair">
        <color indexed="64"/>
      </bottom>
      <diagonal/>
    </border>
    <border>
      <left/>
      <right/>
      <top/>
      <bottom style="dashed">
        <color theme="0" tint="-0.24994659260841701"/>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5">
    <xf numFmtId="0" fontId="0" fillId="0" borderId="0"/>
    <xf numFmtId="0" fontId="1"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cellStyleXfs>
  <cellXfs count="74">
    <xf numFmtId="0" fontId="0" fillId="0" borderId="0" xfId="0"/>
    <xf numFmtId="0" fontId="11" fillId="2" borderId="0" xfId="0" applyFont="1" applyFill="1"/>
    <xf numFmtId="0" fontId="11" fillId="2" borderId="1" xfId="0" applyFont="1" applyFill="1" applyBorder="1" applyAlignment="1">
      <alignment horizontal="center"/>
    </xf>
    <xf numFmtId="0" fontId="10" fillId="2" borderId="0" xfId="0" applyFont="1" applyFill="1"/>
    <xf numFmtId="0" fontId="3" fillId="3" borderId="0" xfId="0" applyFont="1" applyFill="1"/>
    <xf numFmtId="0" fontId="0" fillId="3" borderId="0" xfId="0" applyFill="1"/>
    <xf numFmtId="0" fontId="3" fillId="3" borderId="0" xfId="0" applyFont="1" applyFill="1" applyAlignment="1">
      <alignment vertical="top" wrapText="1"/>
    </xf>
    <xf numFmtId="0" fontId="3" fillId="3" borderId="0" xfId="0" applyFont="1" applyFill="1" applyAlignment="1">
      <alignment horizontal="right"/>
    </xf>
    <xf numFmtId="0" fontId="6" fillId="3" borderId="0" xfId="0" applyFont="1" applyFill="1"/>
    <xf numFmtId="0" fontId="13" fillId="3" borderId="0" xfId="1" applyFont="1" applyFill="1" applyAlignment="1">
      <alignment vertical="top" wrapText="1"/>
    </xf>
    <xf numFmtId="0" fontId="9" fillId="3" borderId="0" xfId="0" applyFont="1" applyFill="1" applyAlignment="1">
      <alignment horizontal="left" vertical="top"/>
    </xf>
    <xf numFmtId="0" fontId="8" fillId="3" borderId="0" xfId="0" applyFont="1" applyFill="1" applyAlignment="1">
      <alignment vertical="top" wrapText="1"/>
    </xf>
    <xf numFmtId="0" fontId="3" fillId="3" borderId="0" xfId="0" applyFont="1" applyFill="1" applyAlignment="1">
      <alignment horizontal="left" vertical="top" wrapText="1"/>
    </xf>
    <xf numFmtId="0" fontId="4" fillId="3" borderId="0" xfId="0" applyFont="1" applyFill="1" applyAlignment="1">
      <alignment vertical="top"/>
    </xf>
    <xf numFmtId="0" fontId="5" fillId="3" borderId="0" xfId="0" applyFont="1" applyFill="1" applyAlignment="1">
      <alignment horizontal="center"/>
    </xf>
    <xf numFmtId="0" fontId="8" fillId="3" borderId="0" xfId="0" applyFont="1" applyFill="1"/>
    <xf numFmtId="0" fontId="8" fillId="3" borderId="0" xfId="0" applyFont="1" applyFill="1" applyAlignment="1">
      <alignment vertical="top"/>
    </xf>
    <xf numFmtId="0" fontId="14" fillId="3" borderId="0" xfId="0" applyFont="1" applyFill="1" applyAlignment="1">
      <alignment vertical="top"/>
    </xf>
    <xf numFmtId="0" fontId="11" fillId="2" borderId="0" xfId="0" applyFont="1" applyFill="1" applyAlignment="1">
      <alignment vertical="top" wrapText="1"/>
    </xf>
    <xf numFmtId="4" fontId="3" fillId="3" borderId="0" xfId="0" applyNumberFormat="1" applyFont="1" applyFill="1"/>
    <xf numFmtId="4" fontId="3" fillId="3" borderId="0" xfId="0" applyNumberFormat="1" applyFont="1" applyFill="1" applyAlignment="1">
      <alignment horizontal="right"/>
    </xf>
    <xf numFmtId="0" fontId="11" fillId="2" borderId="0" xfId="0" applyFont="1" applyFill="1" applyAlignment="1">
      <alignment horizontal="right" wrapText="1"/>
    </xf>
    <xf numFmtId="0" fontId="11" fillId="2" borderId="0" xfId="0" applyFont="1" applyFill="1" applyAlignment="1">
      <alignment horizontal="right" vertical="top" wrapText="1"/>
    </xf>
    <xf numFmtId="0" fontId="5" fillId="4" borderId="0" xfId="0" applyFont="1" applyFill="1" applyAlignment="1">
      <alignment horizontal="center"/>
    </xf>
    <xf numFmtId="4" fontId="8" fillId="3" borderId="0" xfId="0" applyNumberFormat="1" applyFont="1" applyFill="1" applyAlignment="1">
      <alignment horizontal="right"/>
    </xf>
    <xf numFmtId="3" fontId="8" fillId="3" borderId="0" xfId="0" applyNumberFormat="1" applyFont="1" applyFill="1" applyAlignment="1">
      <alignment horizontal="right"/>
    </xf>
    <xf numFmtId="4" fontId="8" fillId="4" borderId="0" xfId="0" applyNumberFormat="1" applyFont="1" applyFill="1" applyAlignment="1">
      <alignment horizontal="right"/>
    </xf>
    <xf numFmtId="3" fontId="8" fillId="4" borderId="0" xfId="0" applyNumberFormat="1" applyFont="1" applyFill="1" applyAlignment="1">
      <alignment horizontal="right"/>
    </xf>
    <xf numFmtId="0" fontId="15" fillId="3" borderId="0" xfId="0" applyFont="1" applyFill="1" applyAlignment="1">
      <alignment horizontal="left"/>
    </xf>
    <xf numFmtId="0" fontId="16" fillId="3" borderId="0" xfId="0" applyFont="1" applyFill="1" applyAlignment="1">
      <alignment vertical="top"/>
    </xf>
    <xf numFmtId="0" fontId="3" fillId="3" borderId="0" xfId="0" applyFont="1" applyFill="1" applyAlignment="1">
      <alignment vertical="top"/>
    </xf>
    <xf numFmtId="0" fontId="5" fillId="3" borderId="0" xfId="0" applyFont="1" applyFill="1" applyAlignment="1">
      <alignment vertical="top"/>
    </xf>
    <xf numFmtId="0" fontId="7" fillId="3" borderId="0" xfId="0" applyFont="1" applyFill="1" applyAlignment="1">
      <alignment vertical="top"/>
    </xf>
    <xf numFmtId="4" fontId="3" fillId="4" borderId="0" xfId="0" applyNumberFormat="1" applyFont="1" applyFill="1" applyAlignment="1">
      <alignment horizontal="right"/>
    </xf>
    <xf numFmtId="0" fontId="12" fillId="3" borderId="0" xfId="0" applyFont="1" applyFill="1" applyAlignment="1">
      <alignment vertical="top" wrapText="1"/>
    </xf>
    <xf numFmtId="165" fontId="8" fillId="5" borderId="0" xfId="0" applyNumberFormat="1" applyFont="1" applyFill="1" applyAlignment="1">
      <alignment horizontal="center"/>
    </xf>
    <xf numFmtId="44" fontId="0" fillId="0" borderId="0" xfId="0" applyNumberFormat="1"/>
    <xf numFmtId="2" fontId="0" fillId="0" borderId="0" xfId="0" applyNumberFormat="1"/>
    <xf numFmtId="44" fontId="0" fillId="0" borderId="0" xfId="3" applyFont="1"/>
    <xf numFmtId="166" fontId="0" fillId="0" borderId="0" xfId="3" applyNumberFormat="1" applyFont="1"/>
    <xf numFmtId="0" fontId="0" fillId="0" borderId="0" xfId="0" applyAlignment="1">
      <alignment horizontal="center"/>
    </xf>
    <xf numFmtId="0" fontId="19" fillId="0" borderId="0" xfId="0" applyFont="1"/>
    <xf numFmtId="0" fontId="19" fillId="6" borderId="0" xfId="0" applyFont="1" applyFill="1"/>
    <xf numFmtId="0" fontId="19" fillId="0" borderId="0" xfId="0" applyFont="1" applyAlignment="1">
      <alignment horizontal="center"/>
    </xf>
    <xf numFmtId="44" fontId="19" fillId="7" borderId="0" xfId="3" applyFont="1" applyFill="1" applyAlignment="1">
      <alignment horizontal="center"/>
    </xf>
    <xf numFmtId="43" fontId="0" fillId="0" borderId="0" xfId="4" applyFont="1"/>
    <xf numFmtId="0" fontId="20" fillId="6" borderId="0" xfId="0" applyFont="1" applyFill="1"/>
    <xf numFmtId="43" fontId="19" fillId="0" borderId="0" xfId="0" applyNumberFormat="1" applyFont="1"/>
    <xf numFmtId="0" fontId="19" fillId="8" borderId="0" xfId="0" applyFont="1" applyFill="1"/>
    <xf numFmtId="164" fontId="0" fillId="0" borderId="0" xfId="0" applyNumberFormat="1"/>
    <xf numFmtId="43" fontId="0" fillId="0" borderId="0" xfId="0" applyNumberFormat="1" applyAlignment="1">
      <alignment horizontal="center"/>
    </xf>
    <xf numFmtId="43" fontId="0" fillId="0" borderId="0" xfId="0" applyNumberFormat="1"/>
    <xf numFmtId="9" fontId="0" fillId="0" borderId="0" xfId="2" applyFont="1"/>
    <xf numFmtId="43" fontId="19" fillId="9" borderId="0" xfId="0" applyNumberFormat="1" applyFont="1" applyFill="1"/>
    <xf numFmtId="43" fontId="0" fillId="10" borderId="0" xfId="0" applyNumberFormat="1" applyFill="1"/>
    <xf numFmtId="43" fontId="0" fillId="10" borderId="0" xfId="4" applyFont="1" applyFill="1"/>
    <xf numFmtId="0" fontId="19" fillId="7" borderId="0" xfId="0" applyFont="1" applyFill="1"/>
    <xf numFmtId="43" fontId="0" fillId="10" borderId="0" xfId="0" applyNumberFormat="1" applyFill="1" applyAlignment="1">
      <alignment horizontal="center"/>
    </xf>
    <xf numFmtId="0" fontId="0" fillId="10" borderId="0" xfId="0" applyFill="1"/>
    <xf numFmtId="0" fontId="0" fillId="9" borderId="0" xfId="0" applyFill="1"/>
    <xf numFmtId="0" fontId="19" fillId="10" borderId="0" xfId="0" applyFont="1" applyFill="1"/>
    <xf numFmtId="0" fontId="22" fillId="0" borderId="4" xfId="0" applyFont="1" applyBorder="1" applyAlignment="1">
      <alignment horizontal="justify" vertical="center"/>
    </xf>
    <xf numFmtId="0" fontId="22" fillId="0" borderId="5" xfId="0" applyFont="1" applyBorder="1" applyAlignment="1">
      <alignment vertical="center"/>
    </xf>
    <xf numFmtId="3" fontId="24" fillId="0" borderId="5" xfId="0" applyNumberFormat="1" applyFont="1" applyBorder="1" applyAlignment="1">
      <alignment horizontal="justify" vertical="center"/>
    </xf>
    <xf numFmtId="10" fontId="25" fillId="0" borderId="5" xfId="0" applyNumberFormat="1" applyFont="1" applyBorder="1" applyAlignment="1">
      <alignment horizontal="justify" vertical="center"/>
    </xf>
    <xf numFmtId="0" fontId="3" fillId="3" borderId="0" xfId="0" applyFont="1" applyFill="1" applyAlignment="1">
      <alignment horizontal="left" vertical="top" wrapText="1"/>
    </xf>
    <xf numFmtId="0" fontId="12" fillId="3" borderId="0" xfId="0" applyFont="1" applyFill="1" applyAlignment="1">
      <alignment horizontal="left" vertical="top" wrapText="1"/>
    </xf>
    <xf numFmtId="0" fontId="8" fillId="3" borderId="0" xfId="0" applyFont="1" applyFill="1"/>
    <xf numFmtId="0" fontId="3" fillId="3" borderId="0" xfId="0" applyFont="1" applyFill="1"/>
    <xf numFmtId="0" fontId="11" fillId="2" borderId="3" xfId="0" applyFont="1" applyFill="1" applyBorder="1" applyAlignment="1">
      <alignment horizontal="center"/>
    </xf>
    <xf numFmtId="0" fontId="1" fillId="3" borderId="0" xfId="1" applyFill="1" applyAlignment="1">
      <alignment horizontal="left" vertical="top" wrapText="1"/>
    </xf>
    <xf numFmtId="0" fontId="8" fillId="3" borderId="0" xfId="0" applyFont="1" applyFill="1" applyAlignment="1">
      <alignment horizontal="left" vertical="top" wrapText="1"/>
    </xf>
    <xf numFmtId="0" fontId="19" fillId="7" borderId="0" xfId="0" applyFont="1" applyFill="1" applyAlignment="1">
      <alignment horizontal="center"/>
    </xf>
    <xf numFmtId="0" fontId="11" fillId="2" borderId="2" xfId="0" applyFont="1" applyFill="1" applyBorder="1" applyAlignment="1">
      <alignment horizontal="center"/>
    </xf>
  </cellXfs>
  <cellStyles count="5">
    <cellStyle name="Comma" xfId="4" builtinId="3"/>
    <cellStyle name="Currency" xfId="3" builtinId="4"/>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1 - Sum of Minor Flag</c:v>
          </c:tx>
          <c:spPr>
            <a:ln w="28575" cap="rnd">
              <a:solidFill>
                <a:schemeClr val="accent1"/>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6</c:v>
              </c:pt>
              <c:pt idx="1">
                <c:v>7</c:v>
              </c:pt>
              <c:pt idx="2">
                <c:v>1</c:v>
              </c:pt>
              <c:pt idx="3">
                <c:v>6</c:v>
              </c:pt>
              <c:pt idx="4">
                <c:v>12</c:v>
              </c:pt>
              <c:pt idx="5">
                <c:v>9</c:v>
              </c:pt>
              <c:pt idx="6">
                <c:v>8</c:v>
              </c:pt>
              <c:pt idx="7">
                <c:v>4</c:v>
              </c:pt>
              <c:pt idx="8">
                <c:v>7</c:v>
              </c:pt>
              <c:pt idx="9">
                <c:v>5</c:v>
              </c:pt>
              <c:pt idx="10">
                <c:v>3</c:v>
              </c:pt>
              <c:pt idx="11">
                <c:v>4</c:v>
              </c:pt>
              <c:pt idx="12">
                <c:v>5</c:v>
              </c:pt>
              <c:pt idx="13">
                <c:v>14</c:v>
              </c:pt>
              <c:pt idx="14">
                <c:v>10</c:v>
              </c:pt>
              <c:pt idx="15">
                <c:v>21</c:v>
              </c:pt>
              <c:pt idx="16">
                <c:v>8</c:v>
              </c:pt>
              <c:pt idx="17">
                <c:v>17</c:v>
              </c:pt>
              <c:pt idx="18">
                <c:v>9</c:v>
              </c:pt>
              <c:pt idx="19">
                <c:v>4</c:v>
              </c:pt>
              <c:pt idx="20">
                <c:v>12</c:v>
              </c:pt>
              <c:pt idx="21">
                <c:v>5</c:v>
              </c:pt>
              <c:pt idx="22">
                <c:v>17</c:v>
              </c:pt>
              <c:pt idx="23">
                <c:v>14</c:v>
              </c:pt>
              <c:pt idx="24">
                <c:v>20</c:v>
              </c:pt>
              <c:pt idx="25">
                <c:v>19</c:v>
              </c:pt>
              <c:pt idx="26">
                <c:v>20</c:v>
              </c:pt>
              <c:pt idx="27">
                <c:v>22</c:v>
              </c:pt>
              <c:pt idx="28">
                <c:v>16</c:v>
              </c:pt>
              <c:pt idx="29">
                <c:v>26</c:v>
              </c:pt>
              <c:pt idx="30">
                <c:v>9</c:v>
              </c:pt>
              <c:pt idx="31">
                <c:v>7</c:v>
              </c:pt>
              <c:pt idx="32">
                <c:v>7</c:v>
              </c:pt>
              <c:pt idx="33">
                <c:v>13</c:v>
              </c:pt>
              <c:pt idx="34">
                <c:v>16</c:v>
              </c:pt>
              <c:pt idx="35">
                <c:v>14</c:v>
              </c:pt>
              <c:pt idx="36">
                <c:v>16</c:v>
              </c:pt>
              <c:pt idx="37">
                <c:v>3</c:v>
              </c:pt>
              <c:pt idx="38">
                <c:v>4</c:v>
              </c:pt>
              <c:pt idx="39">
                <c:v>5</c:v>
              </c:pt>
              <c:pt idx="40">
                <c:v>4</c:v>
              </c:pt>
              <c:pt idx="41">
                <c:v>0</c:v>
              </c:pt>
              <c:pt idx="42">
                <c:v>9</c:v>
              </c:pt>
              <c:pt idx="43">
                <c:v>9</c:v>
              </c:pt>
              <c:pt idx="44">
                <c:v>12</c:v>
              </c:pt>
              <c:pt idx="45">
                <c:v>4</c:v>
              </c:pt>
              <c:pt idx="46">
                <c:v>2</c:v>
              </c:pt>
              <c:pt idx="47">
                <c:v>5</c:v>
              </c:pt>
              <c:pt idx="48">
                <c:v>2</c:v>
              </c:pt>
              <c:pt idx="49">
                <c:v>1</c:v>
              </c:pt>
              <c:pt idx="50">
                <c:v>1</c:v>
              </c:pt>
              <c:pt idx="51">
                <c:v>1</c:v>
              </c:pt>
              <c:pt idx="52">
                <c:v>1</c:v>
              </c:pt>
              <c:pt idx="53">
                <c:v>2</c:v>
              </c:pt>
              <c:pt idx="54">
                <c:v>5</c:v>
              </c:pt>
              <c:pt idx="55">
                <c:v>8</c:v>
              </c:pt>
              <c:pt idx="56">
                <c:v>1</c:v>
              </c:pt>
              <c:pt idx="57">
                <c:v>13</c:v>
              </c:pt>
              <c:pt idx="58">
                <c:v>6</c:v>
              </c:pt>
              <c:pt idx="59">
                <c:v>0</c:v>
              </c:pt>
              <c:pt idx="60">
                <c:v>5</c:v>
              </c:pt>
            </c:numLit>
          </c:val>
          <c:smooth val="0"/>
          <c:extLst>
            <c:ext xmlns:c16="http://schemas.microsoft.com/office/drawing/2014/chart" uri="{C3380CC4-5D6E-409C-BE32-E72D297353CC}">
              <c16:uniqueId val="{00000000-CBB5-4B35-8C20-FA51B3EF4CDB}"/>
            </c:ext>
          </c:extLst>
        </c:ser>
        <c:ser>
          <c:idx val="1"/>
          <c:order val="1"/>
          <c:tx>
            <c:v>1 - Sum of Medium Flag</c:v>
          </c:tx>
          <c:spPr>
            <a:ln w="28575" cap="rnd">
              <a:solidFill>
                <a:schemeClr val="accent2"/>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0</c:v>
              </c:pt>
              <c:pt idx="1">
                <c:v>0</c:v>
              </c:pt>
              <c:pt idx="2">
                <c:v>0</c:v>
              </c:pt>
              <c:pt idx="3">
                <c:v>0</c:v>
              </c:pt>
              <c:pt idx="4">
                <c:v>1</c:v>
              </c:pt>
              <c:pt idx="5">
                <c:v>0</c:v>
              </c:pt>
              <c:pt idx="6">
                <c:v>0</c:v>
              </c:pt>
              <c:pt idx="7">
                <c:v>0</c:v>
              </c:pt>
              <c:pt idx="8">
                <c:v>0</c:v>
              </c:pt>
              <c:pt idx="9">
                <c:v>1</c:v>
              </c:pt>
              <c:pt idx="10">
                <c:v>1</c:v>
              </c:pt>
              <c:pt idx="11">
                <c:v>0</c:v>
              </c:pt>
              <c:pt idx="12">
                <c:v>1</c:v>
              </c:pt>
              <c:pt idx="13">
                <c:v>2</c:v>
              </c:pt>
              <c:pt idx="14">
                <c:v>0</c:v>
              </c:pt>
              <c:pt idx="15">
                <c:v>1</c:v>
              </c:pt>
              <c:pt idx="16">
                <c:v>3</c:v>
              </c:pt>
              <c:pt idx="17">
                <c:v>0</c:v>
              </c:pt>
              <c:pt idx="18">
                <c:v>1</c:v>
              </c:pt>
              <c:pt idx="19">
                <c:v>2</c:v>
              </c:pt>
              <c:pt idx="20">
                <c:v>1</c:v>
              </c:pt>
              <c:pt idx="21">
                <c:v>0</c:v>
              </c:pt>
              <c:pt idx="22">
                <c:v>1</c:v>
              </c:pt>
              <c:pt idx="23">
                <c:v>0</c:v>
              </c:pt>
              <c:pt idx="24">
                <c:v>3</c:v>
              </c:pt>
              <c:pt idx="25">
                <c:v>0</c:v>
              </c:pt>
              <c:pt idx="26">
                <c:v>2</c:v>
              </c:pt>
              <c:pt idx="27">
                <c:v>1</c:v>
              </c:pt>
              <c:pt idx="28">
                <c:v>2</c:v>
              </c:pt>
              <c:pt idx="29">
                <c:v>6</c:v>
              </c:pt>
              <c:pt idx="30">
                <c:v>4</c:v>
              </c:pt>
              <c:pt idx="31">
                <c:v>3</c:v>
              </c:pt>
              <c:pt idx="32">
                <c:v>3</c:v>
              </c:pt>
              <c:pt idx="33">
                <c:v>4</c:v>
              </c:pt>
              <c:pt idx="34">
                <c:v>3</c:v>
              </c:pt>
              <c:pt idx="35">
                <c:v>4</c:v>
              </c:pt>
              <c:pt idx="36">
                <c:v>2</c:v>
              </c:pt>
              <c:pt idx="37">
                <c:v>2</c:v>
              </c:pt>
              <c:pt idx="38">
                <c:v>1</c:v>
              </c:pt>
              <c:pt idx="39">
                <c:v>1</c:v>
              </c:pt>
              <c:pt idx="40">
                <c:v>1</c:v>
              </c:pt>
              <c:pt idx="41">
                <c:v>0</c:v>
              </c:pt>
              <c:pt idx="42">
                <c:v>2</c:v>
              </c:pt>
              <c:pt idx="43">
                <c:v>3</c:v>
              </c:pt>
              <c:pt idx="44">
                <c:v>1</c:v>
              </c:pt>
              <c:pt idx="45">
                <c:v>2</c:v>
              </c:pt>
              <c:pt idx="46">
                <c:v>0</c:v>
              </c:pt>
              <c:pt idx="47">
                <c:v>0</c:v>
              </c:pt>
              <c:pt idx="48">
                <c:v>1</c:v>
              </c:pt>
              <c:pt idx="49">
                <c:v>1</c:v>
              </c:pt>
              <c:pt idx="50">
                <c:v>0</c:v>
              </c:pt>
              <c:pt idx="51">
                <c:v>0</c:v>
              </c:pt>
              <c:pt idx="52">
                <c:v>0</c:v>
              </c:pt>
              <c:pt idx="53">
                <c:v>0</c:v>
              </c:pt>
              <c:pt idx="54">
                <c:v>2</c:v>
              </c:pt>
              <c:pt idx="55">
                <c:v>1</c:v>
              </c:pt>
              <c:pt idx="56">
                <c:v>1</c:v>
              </c:pt>
              <c:pt idx="57">
                <c:v>2</c:v>
              </c:pt>
              <c:pt idx="58">
                <c:v>0</c:v>
              </c:pt>
              <c:pt idx="59">
                <c:v>1</c:v>
              </c:pt>
              <c:pt idx="60">
                <c:v>5</c:v>
              </c:pt>
            </c:numLit>
          </c:val>
          <c:smooth val="0"/>
          <c:extLst>
            <c:ext xmlns:c16="http://schemas.microsoft.com/office/drawing/2014/chart" uri="{C3380CC4-5D6E-409C-BE32-E72D297353CC}">
              <c16:uniqueId val="{00000001-CBB5-4B35-8C20-FA51B3EF4CDB}"/>
            </c:ext>
          </c:extLst>
        </c:ser>
        <c:ser>
          <c:idx val="2"/>
          <c:order val="2"/>
          <c:tx>
            <c:v>1 - Sum of Major Flag</c:v>
          </c:tx>
          <c:spPr>
            <a:ln w="28575" cap="rnd">
              <a:solidFill>
                <a:schemeClr val="accent3"/>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1</c:v>
              </c:pt>
              <c:pt idx="29">
                <c:v>1</c:v>
              </c:pt>
              <c:pt idx="30">
                <c:v>0</c:v>
              </c:pt>
              <c:pt idx="31">
                <c:v>0</c:v>
              </c:pt>
              <c:pt idx="32">
                <c:v>0</c:v>
              </c:pt>
              <c:pt idx="33">
                <c:v>2</c:v>
              </c:pt>
              <c:pt idx="34">
                <c:v>0</c:v>
              </c:pt>
              <c:pt idx="35">
                <c:v>3</c:v>
              </c:pt>
              <c:pt idx="36">
                <c:v>1</c:v>
              </c:pt>
              <c:pt idx="37">
                <c:v>0</c:v>
              </c:pt>
              <c:pt idx="38">
                <c:v>0</c:v>
              </c:pt>
              <c:pt idx="39">
                <c:v>1</c:v>
              </c:pt>
              <c:pt idx="40">
                <c:v>1</c:v>
              </c:pt>
              <c:pt idx="41">
                <c:v>0</c:v>
              </c:pt>
              <c:pt idx="42">
                <c:v>1</c:v>
              </c:pt>
              <c:pt idx="43">
                <c:v>1</c:v>
              </c:pt>
              <c:pt idx="44">
                <c:v>1</c:v>
              </c:pt>
              <c:pt idx="45">
                <c:v>1</c:v>
              </c:pt>
              <c:pt idx="46">
                <c:v>0</c:v>
              </c:pt>
              <c:pt idx="47">
                <c:v>1</c:v>
              </c:pt>
              <c:pt idx="48">
                <c:v>1</c:v>
              </c:pt>
              <c:pt idx="49">
                <c:v>0</c:v>
              </c:pt>
              <c:pt idx="50">
                <c:v>0</c:v>
              </c:pt>
              <c:pt idx="51">
                <c:v>0</c:v>
              </c:pt>
              <c:pt idx="52">
                <c:v>0</c:v>
              </c:pt>
              <c:pt idx="53">
                <c:v>1</c:v>
              </c:pt>
              <c:pt idx="54">
                <c:v>1</c:v>
              </c:pt>
              <c:pt idx="55">
                <c:v>0</c:v>
              </c:pt>
              <c:pt idx="56">
                <c:v>1</c:v>
              </c:pt>
              <c:pt idx="57">
                <c:v>0</c:v>
              </c:pt>
              <c:pt idx="58">
                <c:v>0</c:v>
              </c:pt>
              <c:pt idx="59">
                <c:v>0</c:v>
              </c:pt>
              <c:pt idx="60">
                <c:v>3</c:v>
              </c:pt>
            </c:numLit>
          </c:val>
          <c:smooth val="0"/>
          <c:extLst>
            <c:ext xmlns:c16="http://schemas.microsoft.com/office/drawing/2014/chart" uri="{C3380CC4-5D6E-409C-BE32-E72D297353CC}">
              <c16:uniqueId val="{00000002-CBB5-4B35-8C20-FA51B3EF4CDB}"/>
            </c:ext>
          </c:extLst>
        </c:ser>
        <c:ser>
          <c:idx val="3"/>
          <c:order val="3"/>
          <c:tx>
            <c:v>2 - Sum of Minor Flag</c:v>
          </c:tx>
          <c:spPr>
            <a:ln w="28575" cap="rnd">
              <a:solidFill>
                <a:schemeClr val="accent4"/>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1</c:v>
              </c:pt>
              <c:pt idx="1">
                <c:v>6</c:v>
              </c:pt>
              <c:pt idx="2">
                <c:v>3</c:v>
              </c:pt>
              <c:pt idx="3">
                <c:v>4</c:v>
              </c:pt>
              <c:pt idx="4">
                <c:v>10</c:v>
              </c:pt>
              <c:pt idx="5">
                <c:v>7</c:v>
              </c:pt>
              <c:pt idx="6">
                <c:v>5</c:v>
              </c:pt>
              <c:pt idx="7">
                <c:v>4</c:v>
              </c:pt>
              <c:pt idx="8">
                <c:v>5</c:v>
              </c:pt>
              <c:pt idx="9">
                <c:v>1</c:v>
              </c:pt>
              <c:pt idx="10">
                <c:v>4</c:v>
              </c:pt>
              <c:pt idx="11">
                <c:v>2</c:v>
              </c:pt>
              <c:pt idx="12">
                <c:v>5</c:v>
              </c:pt>
              <c:pt idx="13">
                <c:v>8</c:v>
              </c:pt>
              <c:pt idx="14">
                <c:v>9</c:v>
              </c:pt>
              <c:pt idx="15">
                <c:v>15</c:v>
              </c:pt>
              <c:pt idx="16">
                <c:v>8</c:v>
              </c:pt>
              <c:pt idx="17">
                <c:v>15</c:v>
              </c:pt>
              <c:pt idx="18">
                <c:v>6</c:v>
              </c:pt>
              <c:pt idx="19">
                <c:v>3</c:v>
              </c:pt>
              <c:pt idx="20">
                <c:v>11</c:v>
              </c:pt>
              <c:pt idx="21">
                <c:v>5</c:v>
              </c:pt>
              <c:pt idx="22">
                <c:v>11</c:v>
              </c:pt>
              <c:pt idx="23">
                <c:v>11</c:v>
              </c:pt>
              <c:pt idx="24">
                <c:v>10</c:v>
              </c:pt>
              <c:pt idx="25">
                <c:v>14</c:v>
              </c:pt>
              <c:pt idx="26">
                <c:v>13</c:v>
              </c:pt>
              <c:pt idx="27">
                <c:v>18</c:v>
              </c:pt>
              <c:pt idx="28">
                <c:v>22</c:v>
              </c:pt>
              <c:pt idx="29">
                <c:v>19</c:v>
              </c:pt>
              <c:pt idx="30">
                <c:v>5</c:v>
              </c:pt>
              <c:pt idx="31">
                <c:v>4</c:v>
              </c:pt>
              <c:pt idx="32">
                <c:v>1</c:v>
              </c:pt>
              <c:pt idx="33">
                <c:v>6</c:v>
              </c:pt>
              <c:pt idx="34">
                <c:v>4</c:v>
              </c:pt>
              <c:pt idx="35">
                <c:v>16</c:v>
              </c:pt>
              <c:pt idx="36">
                <c:v>2</c:v>
              </c:pt>
              <c:pt idx="37">
                <c:v>3</c:v>
              </c:pt>
              <c:pt idx="38">
                <c:v>8</c:v>
              </c:pt>
              <c:pt idx="39">
                <c:v>4</c:v>
              </c:pt>
              <c:pt idx="40">
                <c:v>8</c:v>
              </c:pt>
              <c:pt idx="41">
                <c:v>7</c:v>
              </c:pt>
              <c:pt idx="42">
                <c:v>2</c:v>
              </c:pt>
              <c:pt idx="43">
                <c:v>2</c:v>
              </c:pt>
              <c:pt idx="44">
                <c:v>4</c:v>
              </c:pt>
              <c:pt idx="45">
                <c:v>2</c:v>
              </c:pt>
              <c:pt idx="46">
                <c:v>5</c:v>
              </c:pt>
              <c:pt idx="47">
                <c:v>7</c:v>
              </c:pt>
              <c:pt idx="48">
                <c:v>4</c:v>
              </c:pt>
              <c:pt idx="49">
                <c:v>7</c:v>
              </c:pt>
              <c:pt idx="50">
                <c:v>31</c:v>
              </c:pt>
              <c:pt idx="51">
                <c:v>69</c:v>
              </c:pt>
              <c:pt idx="52">
                <c:v>39</c:v>
              </c:pt>
              <c:pt idx="53">
                <c:v>16</c:v>
              </c:pt>
              <c:pt idx="54">
                <c:v>49</c:v>
              </c:pt>
              <c:pt idx="55">
                <c:v>20</c:v>
              </c:pt>
              <c:pt idx="56">
                <c:v>21</c:v>
              </c:pt>
              <c:pt idx="57">
                <c:v>14</c:v>
              </c:pt>
              <c:pt idx="58">
                <c:v>21</c:v>
              </c:pt>
              <c:pt idx="59">
                <c:v>13</c:v>
              </c:pt>
              <c:pt idx="60">
                <c:v>14</c:v>
              </c:pt>
            </c:numLit>
          </c:val>
          <c:smooth val="0"/>
          <c:extLst>
            <c:ext xmlns:c16="http://schemas.microsoft.com/office/drawing/2014/chart" uri="{C3380CC4-5D6E-409C-BE32-E72D297353CC}">
              <c16:uniqueId val="{00000003-CBB5-4B35-8C20-FA51B3EF4CDB}"/>
            </c:ext>
          </c:extLst>
        </c:ser>
        <c:ser>
          <c:idx val="4"/>
          <c:order val="4"/>
          <c:tx>
            <c:v>2 - Sum of Medium Flag</c:v>
          </c:tx>
          <c:spPr>
            <a:ln w="28575" cap="rnd">
              <a:solidFill>
                <a:schemeClr val="accent5"/>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0</c:v>
              </c:pt>
              <c:pt idx="1">
                <c:v>0</c:v>
              </c:pt>
              <c:pt idx="2">
                <c:v>0</c:v>
              </c:pt>
              <c:pt idx="3">
                <c:v>0</c:v>
              </c:pt>
              <c:pt idx="4">
                <c:v>1</c:v>
              </c:pt>
              <c:pt idx="5">
                <c:v>2</c:v>
              </c:pt>
              <c:pt idx="6">
                <c:v>0</c:v>
              </c:pt>
              <c:pt idx="7">
                <c:v>0</c:v>
              </c:pt>
              <c:pt idx="8">
                <c:v>0</c:v>
              </c:pt>
              <c:pt idx="9">
                <c:v>0</c:v>
              </c:pt>
              <c:pt idx="10">
                <c:v>2</c:v>
              </c:pt>
              <c:pt idx="11">
                <c:v>1</c:v>
              </c:pt>
              <c:pt idx="12">
                <c:v>0</c:v>
              </c:pt>
              <c:pt idx="13">
                <c:v>2</c:v>
              </c:pt>
              <c:pt idx="14">
                <c:v>0</c:v>
              </c:pt>
              <c:pt idx="15">
                <c:v>0</c:v>
              </c:pt>
              <c:pt idx="16">
                <c:v>1</c:v>
              </c:pt>
              <c:pt idx="17">
                <c:v>0</c:v>
              </c:pt>
              <c:pt idx="18">
                <c:v>0</c:v>
              </c:pt>
              <c:pt idx="19">
                <c:v>4</c:v>
              </c:pt>
              <c:pt idx="20">
                <c:v>0</c:v>
              </c:pt>
              <c:pt idx="21">
                <c:v>1</c:v>
              </c:pt>
              <c:pt idx="22">
                <c:v>3</c:v>
              </c:pt>
              <c:pt idx="23">
                <c:v>3</c:v>
              </c:pt>
              <c:pt idx="24">
                <c:v>2</c:v>
              </c:pt>
              <c:pt idx="25">
                <c:v>4</c:v>
              </c:pt>
              <c:pt idx="26">
                <c:v>6</c:v>
              </c:pt>
              <c:pt idx="27">
                <c:v>2</c:v>
              </c:pt>
              <c:pt idx="28">
                <c:v>1</c:v>
              </c:pt>
              <c:pt idx="29">
                <c:v>1</c:v>
              </c:pt>
              <c:pt idx="30">
                <c:v>0</c:v>
              </c:pt>
              <c:pt idx="31">
                <c:v>1</c:v>
              </c:pt>
              <c:pt idx="32">
                <c:v>0</c:v>
              </c:pt>
              <c:pt idx="33">
                <c:v>1</c:v>
              </c:pt>
              <c:pt idx="34">
                <c:v>3</c:v>
              </c:pt>
              <c:pt idx="35">
                <c:v>1</c:v>
              </c:pt>
              <c:pt idx="36">
                <c:v>2</c:v>
              </c:pt>
              <c:pt idx="37">
                <c:v>1</c:v>
              </c:pt>
              <c:pt idx="38">
                <c:v>4</c:v>
              </c:pt>
              <c:pt idx="39">
                <c:v>1</c:v>
              </c:pt>
              <c:pt idx="40">
                <c:v>1</c:v>
              </c:pt>
              <c:pt idx="41">
                <c:v>2</c:v>
              </c:pt>
              <c:pt idx="42">
                <c:v>0</c:v>
              </c:pt>
              <c:pt idx="43">
                <c:v>1</c:v>
              </c:pt>
              <c:pt idx="44">
                <c:v>2</c:v>
              </c:pt>
              <c:pt idx="45">
                <c:v>1</c:v>
              </c:pt>
              <c:pt idx="46">
                <c:v>1</c:v>
              </c:pt>
              <c:pt idx="47">
                <c:v>0</c:v>
              </c:pt>
              <c:pt idx="48">
                <c:v>0</c:v>
              </c:pt>
              <c:pt idx="49">
                <c:v>3</c:v>
              </c:pt>
              <c:pt idx="50">
                <c:v>4</c:v>
              </c:pt>
              <c:pt idx="51">
                <c:v>2</c:v>
              </c:pt>
              <c:pt idx="52">
                <c:v>0</c:v>
              </c:pt>
              <c:pt idx="53">
                <c:v>1</c:v>
              </c:pt>
              <c:pt idx="54">
                <c:v>1</c:v>
              </c:pt>
              <c:pt idx="55">
                <c:v>12</c:v>
              </c:pt>
              <c:pt idx="56">
                <c:v>2</c:v>
              </c:pt>
              <c:pt idx="57">
                <c:v>0</c:v>
              </c:pt>
              <c:pt idx="58">
                <c:v>3</c:v>
              </c:pt>
              <c:pt idx="59">
                <c:v>5</c:v>
              </c:pt>
              <c:pt idx="60">
                <c:v>2</c:v>
              </c:pt>
            </c:numLit>
          </c:val>
          <c:smooth val="0"/>
          <c:extLst>
            <c:ext xmlns:c16="http://schemas.microsoft.com/office/drawing/2014/chart" uri="{C3380CC4-5D6E-409C-BE32-E72D297353CC}">
              <c16:uniqueId val="{00000004-CBB5-4B35-8C20-FA51B3EF4CDB}"/>
            </c:ext>
          </c:extLst>
        </c:ser>
        <c:ser>
          <c:idx val="5"/>
          <c:order val="5"/>
          <c:tx>
            <c:v>2 - Sum of Major Flag</c:v>
          </c:tx>
          <c:spPr>
            <a:ln w="28575" cap="rnd">
              <a:solidFill>
                <a:schemeClr val="accent6"/>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0</c:v>
              </c:pt>
              <c:pt idx="24">
                <c:v>0</c:v>
              </c:pt>
              <c:pt idx="25">
                <c:v>0</c:v>
              </c:pt>
              <c:pt idx="26">
                <c:v>0</c:v>
              </c:pt>
              <c:pt idx="27">
                <c:v>1</c:v>
              </c:pt>
              <c:pt idx="28">
                <c:v>0</c:v>
              </c:pt>
              <c:pt idx="29">
                <c:v>1</c:v>
              </c:pt>
              <c:pt idx="30">
                <c:v>0</c:v>
              </c:pt>
              <c:pt idx="31">
                <c:v>0</c:v>
              </c:pt>
              <c:pt idx="32">
                <c:v>0</c:v>
              </c:pt>
              <c:pt idx="33">
                <c:v>2</c:v>
              </c:pt>
              <c:pt idx="34">
                <c:v>0</c:v>
              </c:pt>
              <c:pt idx="35">
                <c:v>1</c:v>
              </c:pt>
              <c:pt idx="36">
                <c:v>3</c:v>
              </c:pt>
              <c:pt idx="37">
                <c:v>0</c:v>
              </c:pt>
              <c:pt idx="38">
                <c:v>1</c:v>
              </c:pt>
              <c:pt idx="39">
                <c:v>0</c:v>
              </c:pt>
              <c:pt idx="40">
                <c:v>1</c:v>
              </c:pt>
              <c:pt idx="41">
                <c:v>2</c:v>
              </c:pt>
              <c:pt idx="42">
                <c:v>0</c:v>
              </c:pt>
              <c:pt idx="43">
                <c:v>0</c:v>
              </c:pt>
              <c:pt idx="44">
                <c:v>2</c:v>
              </c:pt>
              <c:pt idx="45">
                <c:v>1</c:v>
              </c:pt>
              <c:pt idx="46">
                <c:v>0</c:v>
              </c:pt>
              <c:pt idx="47">
                <c:v>1</c:v>
              </c:pt>
              <c:pt idx="48">
                <c:v>0</c:v>
              </c:pt>
              <c:pt idx="49">
                <c:v>1</c:v>
              </c:pt>
              <c:pt idx="50">
                <c:v>0</c:v>
              </c:pt>
              <c:pt idx="51">
                <c:v>0</c:v>
              </c:pt>
              <c:pt idx="52">
                <c:v>0</c:v>
              </c:pt>
              <c:pt idx="53">
                <c:v>1</c:v>
              </c:pt>
              <c:pt idx="54">
                <c:v>0</c:v>
              </c:pt>
              <c:pt idx="55">
                <c:v>1</c:v>
              </c:pt>
              <c:pt idx="56">
                <c:v>10</c:v>
              </c:pt>
              <c:pt idx="57">
                <c:v>1</c:v>
              </c:pt>
              <c:pt idx="58">
                <c:v>0</c:v>
              </c:pt>
              <c:pt idx="59">
                <c:v>0</c:v>
              </c:pt>
              <c:pt idx="60">
                <c:v>0</c:v>
              </c:pt>
            </c:numLit>
          </c:val>
          <c:smooth val="0"/>
          <c:extLst>
            <c:ext xmlns:c16="http://schemas.microsoft.com/office/drawing/2014/chart" uri="{C3380CC4-5D6E-409C-BE32-E72D297353CC}">
              <c16:uniqueId val="{00000005-CBB5-4B35-8C20-FA51B3EF4CDB}"/>
            </c:ext>
          </c:extLst>
        </c:ser>
        <c:ser>
          <c:idx val="6"/>
          <c:order val="6"/>
          <c:tx>
            <c:v>3 - Sum of Minor Flag</c:v>
          </c:tx>
          <c:spPr>
            <a:ln w="28575" cap="rnd">
              <a:solidFill>
                <a:schemeClr val="accent1">
                  <a:lumMod val="60000"/>
                </a:schemeClr>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8</c:v>
              </c:pt>
              <c:pt idx="1">
                <c:v>9</c:v>
              </c:pt>
              <c:pt idx="2">
                <c:v>1</c:v>
              </c:pt>
              <c:pt idx="3">
                <c:v>2</c:v>
              </c:pt>
              <c:pt idx="4">
                <c:v>10</c:v>
              </c:pt>
              <c:pt idx="5">
                <c:v>16</c:v>
              </c:pt>
              <c:pt idx="6">
                <c:v>8</c:v>
              </c:pt>
              <c:pt idx="7">
                <c:v>4</c:v>
              </c:pt>
              <c:pt idx="8">
                <c:v>1</c:v>
              </c:pt>
              <c:pt idx="9">
                <c:v>3</c:v>
              </c:pt>
              <c:pt idx="10">
                <c:v>3</c:v>
              </c:pt>
              <c:pt idx="11">
                <c:v>4</c:v>
              </c:pt>
              <c:pt idx="12">
                <c:v>4</c:v>
              </c:pt>
              <c:pt idx="13">
                <c:v>11</c:v>
              </c:pt>
              <c:pt idx="14">
                <c:v>11</c:v>
              </c:pt>
              <c:pt idx="15">
                <c:v>16</c:v>
              </c:pt>
              <c:pt idx="16">
                <c:v>8</c:v>
              </c:pt>
              <c:pt idx="17">
                <c:v>14</c:v>
              </c:pt>
              <c:pt idx="18">
                <c:v>5</c:v>
              </c:pt>
              <c:pt idx="19">
                <c:v>2</c:v>
              </c:pt>
              <c:pt idx="20">
                <c:v>6</c:v>
              </c:pt>
              <c:pt idx="21">
                <c:v>6</c:v>
              </c:pt>
              <c:pt idx="22">
                <c:v>11</c:v>
              </c:pt>
              <c:pt idx="23">
                <c:v>13</c:v>
              </c:pt>
              <c:pt idx="24">
                <c:v>16</c:v>
              </c:pt>
              <c:pt idx="25">
                <c:v>11</c:v>
              </c:pt>
              <c:pt idx="26">
                <c:v>25</c:v>
              </c:pt>
              <c:pt idx="27">
                <c:v>15</c:v>
              </c:pt>
              <c:pt idx="28">
                <c:v>22</c:v>
              </c:pt>
              <c:pt idx="29">
                <c:v>9</c:v>
              </c:pt>
              <c:pt idx="30">
                <c:v>3</c:v>
              </c:pt>
              <c:pt idx="31">
                <c:v>5</c:v>
              </c:pt>
              <c:pt idx="32">
                <c:v>0</c:v>
              </c:pt>
              <c:pt idx="33">
                <c:v>5</c:v>
              </c:pt>
              <c:pt idx="34">
                <c:v>5</c:v>
              </c:pt>
              <c:pt idx="35">
                <c:v>7</c:v>
              </c:pt>
              <c:pt idx="36">
                <c:v>1</c:v>
              </c:pt>
              <c:pt idx="37">
                <c:v>2</c:v>
              </c:pt>
              <c:pt idx="38">
                <c:v>0</c:v>
              </c:pt>
              <c:pt idx="39">
                <c:v>1</c:v>
              </c:pt>
              <c:pt idx="40">
                <c:v>2</c:v>
              </c:pt>
              <c:pt idx="41">
                <c:v>0</c:v>
              </c:pt>
              <c:pt idx="42">
                <c:v>1</c:v>
              </c:pt>
              <c:pt idx="43">
                <c:v>0</c:v>
              </c:pt>
              <c:pt idx="44">
                <c:v>1</c:v>
              </c:pt>
              <c:pt idx="45">
                <c:v>0</c:v>
              </c:pt>
              <c:pt idx="46">
                <c:v>0</c:v>
              </c:pt>
              <c:pt idx="47">
                <c:v>1</c:v>
              </c:pt>
              <c:pt idx="48">
                <c:v>4</c:v>
              </c:pt>
              <c:pt idx="49">
                <c:v>15</c:v>
              </c:pt>
              <c:pt idx="50">
                <c:v>29</c:v>
              </c:pt>
              <c:pt idx="51">
                <c:v>50</c:v>
              </c:pt>
              <c:pt idx="52">
                <c:v>37</c:v>
              </c:pt>
              <c:pt idx="53">
                <c:v>28</c:v>
              </c:pt>
              <c:pt idx="54">
                <c:v>22</c:v>
              </c:pt>
              <c:pt idx="55">
                <c:v>47</c:v>
              </c:pt>
              <c:pt idx="56">
                <c:v>12</c:v>
              </c:pt>
              <c:pt idx="57">
                <c:v>45</c:v>
              </c:pt>
              <c:pt idx="58">
                <c:v>11</c:v>
              </c:pt>
              <c:pt idx="59">
                <c:v>14</c:v>
              </c:pt>
              <c:pt idx="60">
                <c:v>27</c:v>
              </c:pt>
            </c:numLit>
          </c:val>
          <c:smooth val="0"/>
          <c:extLst>
            <c:ext xmlns:c16="http://schemas.microsoft.com/office/drawing/2014/chart" uri="{C3380CC4-5D6E-409C-BE32-E72D297353CC}">
              <c16:uniqueId val="{00000006-CBB5-4B35-8C20-FA51B3EF4CDB}"/>
            </c:ext>
          </c:extLst>
        </c:ser>
        <c:ser>
          <c:idx val="7"/>
          <c:order val="7"/>
          <c:tx>
            <c:v>3 - Sum of Medium Flag</c:v>
          </c:tx>
          <c:spPr>
            <a:ln w="28575" cap="rnd">
              <a:solidFill>
                <a:schemeClr val="accent2">
                  <a:lumMod val="60000"/>
                </a:schemeClr>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0</c:v>
              </c:pt>
              <c:pt idx="1">
                <c:v>0</c:v>
              </c:pt>
              <c:pt idx="2">
                <c:v>0</c:v>
              </c:pt>
              <c:pt idx="3">
                <c:v>0</c:v>
              </c:pt>
              <c:pt idx="4">
                <c:v>1</c:v>
              </c:pt>
              <c:pt idx="5">
                <c:v>0</c:v>
              </c:pt>
              <c:pt idx="6">
                <c:v>1</c:v>
              </c:pt>
              <c:pt idx="7">
                <c:v>1</c:v>
              </c:pt>
              <c:pt idx="8">
                <c:v>2</c:v>
              </c:pt>
              <c:pt idx="9">
                <c:v>0</c:v>
              </c:pt>
              <c:pt idx="10">
                <c:v>0</c:v>
              </c:pt>
              <c:pt idx="11">
                <c:v>1</c:v>
              </c:pt>
              <c:pt idx="12">
                <c:v>0</c:v>
              </c:pt>
              <c:pt idx="13">
                <c:v>1</c:v>
              </c:pt>
              <c:pt idx="14">
                <c:v>0</c:v>
              </c:pt>
              <c:pt idx="15">
                <c:v>1</c:v>
              </c:pt>
              <c:pt idx="16">
                <c:v>1</c:v>
              </c:pt>
              <c:pt idx="17">
                <c:v>0</c:v>
              </c:pt>
              <c:pt idx="18">
                <c:v>0</c:v>
              </c:pt>
              <c:pt idx="19">
                <c:v>2</c:v>
              </c:pt>
              <c:pt idx="20">
                <c:v>2</c:v>
              </c:pt>
              <c:pt idx="21">
                <c:v>0</c:v>
              </c:pt>
              <c:pt idx="22">
                <c:v>2</c:v>
              </c:pt>
              <c:pt idx="23">
                <c:v>0</c:v>
              </c:pt>
              <c:pt idx="24">
                <c:v>3</c:v>
              </c:pt>
              <c:pt idx="25">
                <c:v>0</c:v>
              </c:pt>
              <c:pt idx="26">
                <c:v>4</c:v>
              </c:pt>
              <c:pt idx="27">
                <c:v>1</c:v>
              </c:pt>
              <c:pt idx="28">
                <c:v>1</c:v>
              </c:pt>
              <c:pt idx="29">
                <c:v>1</c:v>
              </c:pt>
              <c:pt idx="30">
                <c:v>0</c:v>
              </c:pt>
              <c:pt idx="31">
                <c:v>0</c:v>
              </c:pt>
              <c:pt idx="32">
                <c:v>0</c:v>
              </c:pt>
              <c:pt idx="33">
                <c:v>1</c:v>
              </c:pt>
              <c:pt idx="34">
                <c:v>0</c:v>
              </c:pt>
              <c:pt idx="35">
                <c:v>2</c:v>
              </c:pt>
              <c:pt idx="36">
                <c:v>1</c:v>
              </c:pt>
              <c:pt idx="37">
                <c:v>2</c:v>
              </c:pt>
              <c:pt idx="38">
                <c:v>0</c:v>
              </c:pt>
              <c:pt idx="39">
                <c:v>0</c:v>
              </c:pt>
              <c:pt idx="40">
                <c:v>0</c:v>
              </c:pt>
              <c:pt idx="41">
                <c:v>0</c:v>
              </c:pt>
              <c:pt idx="42">
                <c:v>0</c:v>
              </c:pt>
              <c:pt idx="43">
                <c:v>4</c:v>
              </c:pt>
              <c:pt idx="44">
                <c:v>1</c:v>
              </c:pt>
              <c:pt idx="45">
                <c:v>0</c:v>
              </c:pt>
              <c:pt idx="46">
                <c:v>0</c:v>
              </c:pt>
              <c:pt idx="47">
                <c:v>1</c:v>
              </c:pt>
              <c:pt idx="48">
                <c:v>4</c:v>
              </c:pt>
              <c:pt idx="49">
                <c:v>3</c:v>
              </c:pt>
              <c:pt idx="50">
                <c:v>6</c:v>
              </c:pt>
              <c:pt idx="51">
                <c:v>11</c:v>
              </c:pt>
              <c:pt idx="52">
                <c:v>4</c:v>
              </c:pt>
              <c:pt idx="53">
                <c:v>2</c:v>
              </c:pt>
              <c:pt idx="54">
                <c:v>2</c:v>
              </c:pt>
              <c:pt idx="55">
                <c:v>18</c:v>
              </c:pt>
              <c:pt idx="56">
                <c:v>4</c:v>
              </c:pt>
              <c:pt idx="57">
                <c:v>0</c:v>
              </c:pt>
              <c:pt idx="58">
                <c:v>0</c:v>
              </c:pt>
              <c:pt idx="59">
                <c:v>0</c:v>
              </c:pt>
              <c:pt idx="60">
                <c:v>0</c:v>
              </c:pt>
            </c:numLit>
          </c:val>
          <c:smooth val="0"/>
          <c:extLst>
            <c:ext xmlns:c16="http://schemas.microsoft.com/office/drawing/2014/chart" uri="{C3380CC4-5D6E-409C-BE32-E72D297353CC}">
              <c16:uniqueId val="{00000007-CBB5-4B35-8C20-FA51B3EF4CDB}"/>
            </c:ext>
          </c:extLst>
        </c:ser>
        <c:ser>
          <c:idx val="8"/>
          <c:order val="8"/>
          <c:tx>
            <c:v>3 - Sum of Major Flag</c:v>
          </c:tx>
          <c:spPr>
            <a:ln w="28575" cap="rnd">
              <a:solidFill>
                <a:schemeClr val="accent3">
                  <a:lumMod val="60000"/>
                </a:schemeClr>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1</c:v>
              </c:pt>
              <c:pt idx="27">
                <c:v>0</c:v>
              </c:pt>
              <c:pt idx="28">
                <c:v>0</c:v>
              </c:pt>
              <c:pt idx="29">
                <c:v>2</c:v>
              </c:pt>
              <c:pt idx="30">
                <c:v>0</c:v>
              </c:pt>
              <c:pt idx="31">
                <c:v>2</c:v>
              </c:pt>
              <c:pt idx="32">
                <c:v>0</c:v>
              </c:pt>
              <c:pt idx="33">
                <c:v>1</c:v>
              </c:pt>
              <c:pt idx="34">
                <c:v>0</c:v>
              </c:pt>
              <c:pt idx="35">
                <c:v>2</c:v>
              </c:pt>
              <c:pt idx="36">
                <c:v>0</c:v>
              </c:pt>
              <c:pt idx="37">
                <c:v>1</c:v>
              </c:pt>
              <c:pt idx="38">
                <c:v>0</c:v>
              </c:pt>
              <c:pt idx="39">
                <c:v>0</c:v>
              </c:pt>
              <c:pt idx="40">
                <c:v>0</c:v>
              </c:pt>
              <c:pt idx="41">
                <c:v>0</c:v>
              </c:pt>
              <c:pt idx="42">
                <c:v>0</c:v>
              </c:pt>
              <c:pt idx="43">
                <c:v>0</c:v>
              </c:pt>
              <c:pt idx="44">
                <c:v>2</c:v>
              </c:pt>
              <c:pt idx="45">
                <c:v>2</c:v>
              </c:pt>
              <c:pt idx="46">
                <c:v>1</c:v>
              </c:pt>
              <c:pt idx="47">
                <c:v>0</c:v>
              </c:pt>
              <c:pt idx="48">
                <c:v>0</c:v>
              </c:pt>
              <c:pt idx="49">
                <c:v>3</c:v>
              </c:pt>
              <c:pt idx="50">
                <c:v>1</c:v>
              </c:pt>
              <c:pt idx="51">
                <c:v>1</c:v>
              </c:pt>
              <c:pt idx="52">
                <c:v>0</c:v>
              </c:pt>
              <c:pt idx="53">
                <c:v>1</c:v>
              </c:pt>
              <c:pt idx="54">
                <c:v>0</c:v>
              </c:pt>
              <c:pt idx="55">
                <c:v>17</c:v>
              </c:pt>
              <c:pt idx="56">
                <c:v>3</c:v>
              </c:pt>
              <c:pt idx="57">
                <c:v>0</c:v>
              </c:pt>
              <c:pt idx="58">
                <c:v>0</c:v>
              </c:pt>
              <c:pt idx="59">
                <c:v>0</c:v>
              </c:pt>
              <c:pt idx="60">
                <c:v>0</c:v>
              </c:pt>
            </c:numLit>
          </c:val>
          <c:smooth val="0"/>
          <c:extLst>
            <c:ext xmlns:c16="http://schemas.microsoft.com/office/drawing/2014/chart" uri="{C3380CC4-5D6E-409C-BE32-E72D297353CC}">
              <c16:uniqueId val="{00000008-CBB5-4B35-8C20-FA51B3EF4CDB}"/>
            </c:ext>
          </c:extLst>
        </c:ser>
        <c:ser>
          <c:idx val="9"/>
          <c:order val="9"/>
          <c:tx>
            <c:v>4 - Sum of Minor Flag</c:v>
          </c:tx>
          <c:spPr>
            <a:ln w="28575" cap="rnd">
              <a:solidFill>
                <a:schemeClr val="accent4">
                  <a:lumMod val="60000"/>
                </a:schemeClr>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4</c:v>
              </c:pt>
              <c:pt idx="1">
                <c:v>8</c:v>
              </c:pt>
              <c:pt idx="2">
                <c:v>3</c:v>
              </c:pt>
              <c:pt idx="3">
                <c:v>6</c:v>
              </c:pt>
              <c:pt idx="4">
                <c:v>9</c:v>
              </c:pt>
              <c:pt idx="5">
                <c:v>8</c:v>
              </c:pt>
              <c:pt idx="6">
                <c:v>5</c:v>
              </c:pt>
              <c:pt idx="7">
                <c:v>2</c:v>
              </c:pt>
              <c:pt idx="8">
                <c:v>1</c:v>
              </c:pt>
              <c:pt idx="9">
                <c:v>2</c:v>
              </c:pt>
              <c:pt idx="10">
                <c:v>4</c:v>
              </c:pt>
              <c:pt idx="11">
                <c:v>2</c:v>
              </c:pt>
              <c:pt idx="12">
                <c:v>4</c:v>
              </c:pt>
              <c:pt idx="13">
                <c:v>6</c:v>
              </c:pt>
              <c:pt idx="14">
                <c:v>10</c:v>
              </c:pt>
              <c:pt idx="15">
                <c:v>14</c:v>
              </c:pt>
              <c:pt idx="16">
                <c:v>5</c:v>
              </c:pt>
              <c:pt idx="17">
                <c:v>12</c:v>
              </c:pt>
              <c:pt idx="18">
                <c:v>8</c:v>
              </c:pt>
              <c:pt idx="19">
                <c:v>3</c:v>
              </c:pt>
              <c:pt idx="20">
                <c:v>6</c:v>
              </c:pt>
              <c:pt idx="21">
                <c:v>8</c:v>
              </c:pt>
              <c:pt idx="22">
                <c:v>13</c:v>
              </c:pt>
              <c:pt idx="23">
                <c:v>13</c:v>
              </c:pt>
              <c:pt idx="24">
                <c:v>12</c:v>
              </c:pt>
              <c:pt idx="25">
                <c:v>10</c:v>
              </c:pt>
              <c:pt idx="26">
                <c:v>11</c:v>
              </c:pt>
              <c:pt idx="27">
                <c:v>13</c:v>
              </c:pt>
              <c:pt idx="28">
                <c:v>18</c:v>
              </c:pt>
              <c:pt idx="29">
                <c:v>9</c:v>
              </c:pt>
              <c:pt idx="30">
                <c:v>3</c:v>
              </c:pt>
              <c:pt idx="31">
                <c:v>2</c:v>
              </c:pt>
              <c:pt idx="32">
                <c:v>1</c:v>
              </c:pt>
              <c:pt idx="33">
                <c:v>5</c:v>
              </c:pt>
              <c:pt idx="34">
                <c:v>4</c:v>
              </c:pt>
              <c:pt idx="35">
                <c:v>10</c:v>
              </c:pt>
              <c:pt idx="36">
                <c:v>2</c:v>
              </c:pt>
              <c:pt idx="37">
                <c:v>1</c:v>
              </c:pt>
              <c:pt idx="38">
                <c:v>0</c:v>
              </c:pt>
              <c:pt idx="39">
                <c:v>1</c:v>
              </c:pt>
              <c:pt idx="40">
                <c:v>0</c:v>
              </c:pt>
              <c:pt idx="41">
                <c:v>0</c:v>
              </c:pt>
              <c:pt idx="42">
                <c:v>4</c:v>
              </c:pt>
              <c:pt idx="43">
                <c:v>1</c:v>
              </c:pt>
              <c:pt idx="44">
                <c:v>1</c:v>
              </c:pt>
              <c:pt idx="45">
                <c:v>0</c:v>
              </c:pt>
              <c:pt idx="46">
                <c:v>2</c:v>
              </c:pt>
              <c:pt idx="47">
                <c:v>1</c:v>
              </c:pt>
              <c:pt idx="48">
                <c:v>3</c:v>
              </c:pt>
              <c:pt idx="49">
                <c:v>9</c:v>
              </c:pt>
              <c:pt idx="50">
                <c:v>25</c:v>
              </c:pt>
              <c:pt idx="51">
                <c:v>24</c:v>
              </c:pt>
              <c:pt idx="52">
                <c:v>16</c:v>
              </c:pt>
              <c:pt idx="53">
                <c:v>19</c:v>
              </c:pt>
              <c:pt idx="54">
                <c:v>5</c:v>
              </c:pt>
              <c:pt idx="55">
                <c:v>21</c:v>
              </c:pt>
              <c:pt idx="56">
                <c:v>3</c:v>
              </c:pt>
              <c:pt idx="57">
                <c:v>10</c:v>
              </c:pt>
              <c:pt idx="58">
                <c:v>3</c:v>
              </c:pt>
              <c:pt idx="59">
                <c:v>7</c:v>
              </c:pt>
              <c:pt idx="60">
                <c:v>8</c:v>
              </c:pt>
            </c:numLit>
          </c:val>
          <c:smooth val="0"/>
          <c:extLst>
            <c:ext xmlns:c16="http://schemas.microsoft.com/office/drawing/2014/chart" uri="{C3380CC4-5D6E-409C-BE32-E72D297353CC}">
              <c16:uniqueId val="{00000009-CBB5-4B35-8C20-FA51B3EF4CDB}"/>
            </c:ext>
          </c:extLst>
        </c:ser>
        <c:ser>
          <c:idx val="10"/>
          <c:order val="10"/>
          <c:tx>
            <c:v>4 - Sum of Medium Flag</c:v>
          </c:tx>
          <c:spPr>
            <a:ln w="28575" cap="rnd">
              <a:solidFill>
                <a:schemeClr val="accent5">
                  <a:lumMod val="60000"/>
                </a:schemeClr>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0</c:v>
              </c:pt>
              <c:pt idx="1">
                <c:v>0</c:v>
              </c:pt>
              <c:pt idx="2">
                <c:v>0</c:v>
              </c:pt>
              <c:pt idx="3">
                <c:v>1</c:v>
              </c:pt>
              <c:pt idx="4">
                <c:v>1</c:v>
              </c:pt>
              <c:pt idx="5">
                <c:v>0</c:v>
              </c:pt>
              <c:pt idx="6">
                <c:v>2</c:v>
              </c:pt>
              <c:pt idx="7">
                <c:v>0</c:v>
              </c:pt>
              <c:pt idx="8">
                <c:v>0</c:v>
              </c:pt>
              <c:pt idx="9">
                <c:v>0</c:v>
              </c:pt>
              <c:pt idx="10">
                <c:v>0</c:v>
              </c:pt>
              <c:pt idx="11">
                <c:v>2</c:v>
              </c:pt>
              <c:pt idx="12">
                <c:v>0</c:v>
              </c:pt>
              <c:pt idx="13">
                <c:v>2</c:v>
              </c:pt>
              <c:pt idx="14">
                <c:v>0</c:v>
              </c:pt>
              <c:pt idx="15">
                <c:v>0</c:v>
              </c:pt>
              <c:pt idx="16">
                <c:v>4</c:v>
              </c:pt>
              <c:pt idx="17">
                <c:v>0</c:v>
              </c:pt>
              <c:pt idx="18">
                <c:v>1</c:v>
              </c:pt>
              <c:pt idx="19">
                <c:v>0</c:v>
              </c:pt>
              <c:pt idx="20">
                <c:v>2</c:v>
              </c:pt>
              <c:pt idx="21">
                <c:v>0</c:v>
              </c:pt>
              <c:pt idx="22">
                <c:v>0</c:v>
              </c:pt>
              <c:pt idx="23">
                <c:v>5</c:v>
              </c:pt>
              <c:pt idx="24">
                <c:v>3</c:v>
              </c:pt>
              <c:pt idx="25">
                <c:v>2</c:v>
              </c:pt>
              <c:pt idx="26">
                <c:v>2</c:v>
              </c:pt>
              <c:pt idx="27">
                <c:v>3</c:v>
              </c:pt>
              <c:pt idx="28">
                <c:v>0</c:v>
              </c:pt>
              <c:pt idx="29">
                <c:v>3</c:v>
              </c:pt>
              <c:pt idx="30">
                <c:v>2</c:v>
              </c:pt>
              <c:pt idx="31">
                <c:v>0</c:v>
              </c:pt>
              <c:pt idx="32">
                <c:v>0</c:v>
              </c:pt>
              <c:pt idx="33">
                <c:v>2</c:v>
              </c:pt>
              <c:pt idx="34">
                <c:v>2</c:v>
              </c:pt>
              <c:pt idx="35">
                <c:v>3</c:v>
              </c:pt>
              <c:pt idx="36">
                <c:v>1</c:v>
              </c:pt>
              <c:pt idx="37">
                <c:v>1</c:v>
              </c:pt>
              <c:pt idx="38">
                <c:v>1</c:v>
              </c:pt>
              <c:pt idx="39">
                <c:v>0</c:v>
              </c:pt>
              <c:pt idx="40">
                <c:v>0</c:v>
              </c:pt>
              <c:pt idx="41">
                <c:v>0</c:v>
              </c:pt>
              <c:pt idx="42">
                <c:v>0</c:v>
              </c:pt>
              <c:pt idx="43">
                <c:v>0</c:v>
              </c:pt>
              <c:pt idx="44">
                <c:v>0</c:v>
              </c:pt>
              <c:pt idx="45">
                <c:v>0</c:v>
              </c:pt>
              <c:pt idx="46">
                <c:v>1</c:v>
              </c:pt>
              <c:pt idx="47">
                <c:v>0</c:v>
              </c:pt>
              <c:pt idx="48">
                <c:v>1</c:v>
              </c:pt>
              <c:pt idx="49">
                <c:v>2</c:v>
              </c:pt>
              <c:pt idx="50">
                <c:v>1</c:v>
              </c:pt>
              <c:pt idx="51">
                <c:v>4</c:v>
              </c:pt>
              <c:pt idx="52">
                <c:v>6</c:v>
              </c:pt>
              <c:pt idx="53">
                <c:v>0</c:v>
              </c:pt>
              <c:pt idx="54">
                <c:v>2</c:v>
              </c:pt>
              <c:pt idx="55">
                <c:v>4</c:v>
              </c:pt>
              <c:pt idx="56">
                <c:v>1</c:v>
              </c:pt>
              <c:pt idx="57">
                <c:v>0</c:v>
              </c:pt>
              <c:pt idx="58">
                <c:v>0</c:v>
              </c:pt>
              <c:pt idx="59">
                <c:v>0</c:v>
              </c:pt>
              <c:pt idx="60">
                <c:v>0</c:v>
              </c:pt>
            </c:numLit>
          </c:val>
          <c:smooth val="0"/>
          <c:extLst>
            <c:ext xmlns:c16="http://schemas.microsoft.com/office/drawing/2014/chart" uri="{C3380CC4-5D6E-409C-BE32-E72D297353CC}">
              <c16:uniqueId val="{0000000A-CBB5-4B35-8C20-FA51B3EF4CDB}"/>
            </c:ext>
          </c:extLst>
        </c:ser>
        <c:ser>
          <c:idx val="11"/>
          <c:order val="11"/>
          <c:tx>
            <c:v>4 - Sum of Major Flag</c:v>
          </c:tx>
          <c:spPr>
            <a:ln w="28575" cap="rnd">
              <a:solidFill>
                <a:schemeClr val="accent6">
                  <a:lumMod val="60000"/>
                </a:schemeClr>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2</c:v>
              </c:pt>
              <c:pt idx="20">
                <c:v>0</c:v>
              </c:pt>
              <c:pt idx="21">
                <c:v>0</c:v>
              </c:pt>
              <c:pt idx="22">
                <c:v>1</c:v>
              </c:pt>
              <c:pt idx="23">
                <c:v>0</c:v>
              </c:pt>
              <c:pt idx="24">
                <c:v>0</c:v>
              </c:pt>
              <c:pt idx="25">
                <c:v>0</c:v>
              </c:pt>
              <c:pt idx="26">
                <c:v>0</c:v>
              </c:pt>
              <c:pt idx="27">
                <c:v>0</c:v>
              </c:pt>
              <c:pt idx="28">
                <c:v>0</c:v>
              </c:pt>
              <c:pt idx="29">
                <c:v>2</c:v>
              </c:pt>
              <c:pt idx="30">
                <c:v>1</c:v>
              </c:pt>
              <c:pt idx="31">
                <c:v>0</c:v>
              </c:pt>
              <c:pt idx="32">
                <c:v>0</c:v>
              </c:pt>
              <c:pt idx="33">
                <c:v>1</c:v>
              </c:pt>
              <c:pt idx="34">
                <c:v>0</c:v>
              </c:pt>
              <c:pt idx="35">
                <c:v>2</c:v>
              </c:pt>
              <c:pt idx="36">
                <c:v>1</c:v>
              </c:pt>
              <c:pt idx="37">
                <c:v>1</c:v>
              </c:pt>
              <c:pt idx="38">
                <c:v>1</c:v>
              </c:pt>
              <c:pt idx="39">
                <c:v>0</c:v>
              </c:pt>
              <c:pt idx="40">
                <c:v>0</c:v>
              </c:pt>
              <c:pt idx="41">
                <c:v>0</c:v>
              </c:pt>
              <c:pt idx="42">
                <c:v>0</c:v>
              </c:pt>
              <c:pt idx="43">
                <c:v>0</c:v>
              </c:pt>
              <c:pt idx="44">
                <c:v>1</c:v>
              </c:pt>
              <c:pt idx="45">
                <c:v>0</c:v>
              </c:pt>
              <c:pt idx="46">
                <c:v>0</c:v>
              </c:pt>
              <c:pt idx="47">
                <c:v>0</c:v>
              </c:pt>
              <c:pt idx="48">
                <c:v>0</c:v>
              </c:pt>
              <c:pt idx="49">
                <c:v>0</c:v>
              </c:pt>
              <c:pt idx="50">
                <c:v>0</c:v>
              </c:pt>
              <c:pt idx="51">
                <c:v>0</c:v>
              </c:pt>
              <c:pt idx="52">
                <c:v>0</c:v>
              </c:pt>
              <c:pt idx="53">
                <c:v>2</c:v>
              </c:pt>
              <c:pt idx="54">
                <c:v>0</c:v>
              </c:pt>
              <c:pt idx="55">
                <c:v>3</c:v>
              </c:pt>
              <c:pt idx="56">
                <c:v>2</c:v>
              </c:pt>
              <c:pt idx="57">
                <c:v>0</c:v>
              </c:pt>
              <c:pt idx="58">
                <c:v>0</c:v>
              </c:pt>
              <c:pt idx="59">
                <c:v>0</c:v>
              </c:pt>
              <c:pt idx="60">
                <c:v>0</c:v>
              </c:pt>
            </c:numLit>
          </c:val>
          <c:smooth val="0"/>
          <c:extLst>
            <c:ext xmlns:c16="http://schemas.microsoft.com/office/drawing/2014/chart" uri="{C3380CC4-5D6E-409C-BE32-E72D297353CC}">
              <c16:uniqueId val="{0000000B-CBB5-4B35-8C20-FA51B3EF4CDB}"/>
            </c:ext>
          </c:extLst>
        </c:ser>
        <c:ser>
          <c:idx val="12"/>
          <c:order val="12"/>
          <c:tx>
            <c:v>5 - Sum of Minor Flag</c:v>
          </c:tx>
          <c:spPr>
            <a:ln w="28575" cap="rnd">
              <a:solidFill>
                <a:schemeClr val="accent1">
                  <a:lumMod val="80000"/>
                  <a:lumOff val="20000"/>
                </a:schemeClr>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2</c:v>
              </c:pt>
              <c:pt idx="1">
                <c:v>6</c:v>
              </c:pt>
              <c:pt idx="2">
                <c:v>1</c:v>
              </c:pt>
              <c:pt idx="3">
                <c:v>3</c:v>
              </c:pt>
              <c:pt idx="4">
                <c:v>9</c:v>
              </c:pt>
              <c:pt idx="5">
                <c:v>5</c:v>
              </c:pt>
              <c:pt idx="6">
                <c:v>4</c:v>
              </c:pt>
              <c:pt idx="7">
                <c:v>3</c:v>
              </c:pt>
              <c:pt idx="8">
                <c:v>1</c:v>
              </c:pt>
              <c:pt idx="9">
                <c:v>2</c:v>
              </c:pt>
              <c:pt idx="10">
                <c:v>3</c:v>
              </c:pt>
              <c:pt idx="11">
                <c:v>4</c:v>
              </c:pt>
              <c:pt idx="12">
                <c:v>4</c:v>
              </c:pt>
              <c:pt idx="13">
                <c:v>10</c:v>
              </c:pt>
              <c:pt idx="14">
                <c:v>10</c:v>
              </c:pt>
              <c:pt idx="15">
                <c:v>16</c:v>
              </c:pt>
              <c:pt idx="16">
                <c:v>5</c:v>
              </c:pt>
              <c:pt idx="17">
                <c:v>13</c:v>
              </c:pt>
              <c:pt idx="18">
                <c:v>4</c:v>
              </c:pt>
              <c:pt idx="19">
                <c:v>2</c:v>
              </c:pt>
              <c:pt idx="20">
                <c:v>6</c:v>
              </c:pt>
              <c:pt idx="21">
                <c:v>3</c:v>
              </c:pt>
              <c:pt idx="22">
                <c:v>12</c:v>
              </c:pt>
              <c:pt idx="23">
                <c:v>13</c:v>
              </c:pt>
              <c:pt idx="24">
                <c:v>13</c:v>
              </c:pt>
              <c:pt idx="25">
                <c:v>13</c:v>
              </c:pt>
              <c:pt idx="26">
                <c:v>12</c:v>
              </c:pt>
              <c:pt idx="27">
                <c:v>9</c:v>
              </c:pt>
              <c:pt idx="28">
                <c:v>13</c:v>
              </c:pt>
              <c:pt idx="29">
                <c:v>9</c:v>
              </c:pt>
              <c:pt idx="30">
                <c:v>3</c:v>
              </c:pt>
              <c:pt idx="31">
                <c:v>2</c:v>
              </c:pt>
              <c:pt idx="32">
                <c:v>1</c:v>
              </c:pt>
              <c:pt idx="33">
                <c:v>3</c:v>
              </c:pt>
              <c:pt idx="34">
                <c:v>2</c:v>
              </c:pt>
              <c:pt idx="35">
                <c:v>7</c:v>
              </c:pt>
              <c:pt idx="36">
                <c:v>0</c:v>
              </c:pt>
              <c:pt idx="37">
                <c:v>0</c:v>
              </c:pt>
              <c:pt idx="38">
                <c:v>1</c:v>
              </c:pt>
              <c:pt idx="39">
                <c:v>0</c:v>
              </c:pt>
              <c:pt idx="40">
                <c:v>0</c:v>
              </c:pt>
              <c:pt idx="41">
                <c:v>0</c:v>
              </c:pt>
              <c:pt idx="42">
                <c:v>0</c:v>
              </c:pt>
              <c:pt idx="43">
                <c:v>0</c:v>
              </c:pt>
              <c:pt idx="44">
                <c:v>0</c:v>
              </c:pt>
              <c:pt idx="45">
                <c:v>0</c:v>
              </c:pt>
              <c:pt idx="46">
                <c:v>2</c:v>
              </c:pt>
              <c:pt idx="47">
                <c:v>2</c:v>
              </c:pt>
              <c:pt idx="48">
                <c:v>3</c:v>
              </c:pt>
              <c:pt idx="49">
                <c:v>10</c:v>
              </c:pt>
              <c:pt idx="50">
                <c:v>14</c:v>
              </c:pt>
              <c:pt idx="51">
                <c:v>15</c:v>
              </c:pt>
              <c:pt idx="52">
                <c:v>11</c:v>
              </c:pt>
              <c:pt idx="53">
                <c:v>10</c:v>
              </c:pt>
              <c:pt idx="54">
                <c:v>5</c:v>
              </c:pt>
              <c:pt idx="55">
                <c:v>20</c:v>
              </c:pt>
              <c:pt idx="56">
                <c:v>9</c:v>
              </c:pt>
              <c:pt idx="57">
                <c:v>4</c:v>
              </c:pt>
              <c:pt idx="58">
                <c:v>7</c:v>
              </c:pt>
              <c:pt idx="59">
                <c:v>4</c:v>
              </c:pt>
              <c:pt idx="60">
                <c:v>8</c:v>
              </c:pt>
            </c:numLit>
          </c:val>
          <c:smooth val="0"/>
          <c:extLst>
            <c:ext xmlns:c16="http://schemas.microsoft.com/office/drawing/2014/chart" uri="{C3380CC4-5D6E-409C-BE32-E72D297353CC}">
              <c16:uniqueId val="{0000000C-CBB5-4B35-8C20-FA51B3EF4CDB}"/>
            </c:ext>
          </c:extLst>
        </c:ser>
        <c:ser>
          <c:idx val="13"/>
          <c:order val="13"/>
          <c:tx>
            <c:v>5 - Sum of Medium Flag</c:v>
          </c:tx>
          <c:spPr>
            <a:ln w="28575" cap="rnd">
              <a:solidFill>
                <a:schemeClr val="accent2">
                  <a:lumMod val="80000"/>
                  <a:lumOff val="20000"/>
                </a:schemeClr>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0</c:v>
              </c:pt>
              <c:pt idx="1">
                <c:v>0</c:v>
              </c:pt>
              <c:pt idx="2">
                <c:v>0</c:v>
              </c:pt>
              <c:pt idx="3">
                <c:v>1</c:v>
              </c:pt>
              <c:pt idx="4">
                <c:v>1</c:v>
              </c:pt>
              <c:pt idx="5">
                <c:v>0</c:v>
              </c:pt>
              <c:pt idx="6">
                <c:v>2</c:v>
              </c:pt>
              <c:pt idx="7">
                <c:v>0</c:v>
              </c:pt>
              <c:pt idx="8">
                <c:v>1</c:v>
              </c:pt>
              <c:pt idx="9">
                <c:v>0</c:v>
              </c:pt>
              <c:pt idx="10">
                <c:v>0</c:v>
              </c:pt>
              <c:pt idx="11">
                <c:v>1</c:v>
              </c:pt>
              <c:pt idx="12">
                <c:v>0</c:v>
              </c:pt>
              <c:pt idx="13">
                <c:v>0</c:v>
              </c:pt>
              <c:pt idx="14">
                <c:v>0</c:v>
              </c:pt>
              <c:pt idx="15">
                <c:v>0</c:v>
              </c:pt>
              <c:pt idx="16">
                <c:v>1</c:v>
              </c:pt>
              <c:pt idx="17">
                <c:v>0</c:v>
              </c:pt>
              <c:pt idx="18">
                <c:v>0</c:v>
              </c:pt>
              <c:pt idx="19">
                <c:v>0</c:v>
              </c:pt>
              <c:pt idx="20">
                <c:v>2</c:v>
              </c:pt>
              <c:pt idx="21">
                <c:v>0</c:v>
              </c:pt>
              <c:pt idx="22">
                <c:v>0</c:v>
              </c:pt>
              <c:pt idx="23">
                <c:v>1</c:v>
              </c:pt>
              <c:pt idx="24">
                <c:v>2</c:v>
              </c:pt>
              <c:pt idx="25">
                <c:v>2</c:v>
              </c:pt>
              <c:pt idx="26">
                <c:v>1</c:v>
              </c:pt>
              <c:pt idx="27">
                <c:v>0</c:v>
              </c:pt>
              <c:pt idx="28">
                <c:v>0</c:v>
              </c:pt>
              <c:pt idx="29">
                <c:v>2</c:v>
              </c:pt>
              <c:pt idx="30">
                <c:v>1</c:v>
              </c:pt>
              <c:pt idx="31">
                <c:v>1</c:v>
              </c:pt>
              <c:pt idx="32">
                <c:v>1</c:v>
              </c:pt>
              <c:pt idx="33">
                <c:v>2</c:v>
              </c:pt>
              <c:pt idx="34">
                <c:v>1</c:v>
              </c:pt>
              <c:pt idx="35">
                <c:v>0</c:v>
              </c:pt>
              <c:pt idx="36">
                <c:v>1</c:v>
              </c:pt>
              <c:pt idx="37">
                <c:v>1</c:v>
              </c:pt>
              <c:pt idx="38">
                <c:v>0</c:v>
              </c:pt>
              <c:pt idx="39">
                <c:v>0</c:v>
              </c:pt>
              <c:pt idx="40">
                <c:v>0</c:v>
              </c:pt>
              <c:pt idx="41">
                <c:v>0</c:v>
              </c:pt>
              <c:pt idx="42">
                <c:v>0</c:v>
              </c:pt>
              <c:pt idx="43">
                <c:v>0</c:v>
              </c:pt>
              <c:pt idx="44">
                <c:v>0</c:v>
              </c:pt>
              <c:pt idx="45">
                <c:v>0</c:v>
              </c:pt>
              <c:pt idx="46">
                <c:v>0</c:v>
              </c:pt>
              <c:pt idx="47">
                <c:v>1</c:v>
              </c:pt>
              <c:pt idx="48">
                <c:v>0</c:v>
              </c:pt>
              <c:pt idx="49">
                <c:v>3</c:v>
              </c:pt>
              <c:pt idx="50">
                <c:v>4</c:v>
              </c:pt>
              <c:pt idx="51">
                <c:v>16</c:v>
              </c:pt>
              <c:pt idx="52">
                <c:v>2</c:v>
              </c:pt>
              <c:pt idx="53">
                <c:v>1</c:v>
              </c:pt>
              <c:pt idx="54">
                <c:v>0</c:v>
              </c:pt>
              <c:pt idx="55">
                <c:v>1</c:v>
              </c:pt>
              <c:pt idx="56">
                <c:v>1</c:v>
              </c:pt>
              <c:pt idx="57">
                <c:v>0</c:v>
              </c:pt>
              <c:pt idx="58">
                <c:v>0</c:v>
              </c:pt>
              <c:pt idx="59">
                <c:v>0</c:v>
              </c:pt>
              <c:pt idx="60">
                <c:v>0</c:v>
              </c:pt>
            </c:numLit>
          </c:val>
          <c:smooth val="0"/>
          <c:extLst>
            <c:ext xmlns:c16="http://schemas.microsoft.com/office/drawing/2014/chart" uri="{C3380CC4-5D6E-409C-BE32-E72D297353CC}">
              <c16:uniqueId val="{0000000D-CBB5-4B35-8C20-FA51B3EF4CDB}"/>
            </c:ext>
          </c:extLst>
        </c:ser>
        <c:ser>
          <c:idx val="14"/>
          <c:order val="14"/>
          <c:tx>
            <c:v>5 - Sum of Major Flag</c:v>
          </c:tx>
          <c:spPr>
            <a:ln w="28575" cap="rnd">
              <a:solidFill>
                <a:schemeClr val="accent3">
                  <a:lumMod val="80000"/>
                  <a:lumOff val="20000"/>
                </a:schemeClr>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2</c:v>
              </c:pt>
              <c:pt idx="20">
                <c:v>0</c:v>
              </c:pt>
              <c:pt idx="21">
                <c:v>0</c:v>
              </c:pt>
              <c:pt idx="22">
                <c:v>1</c:v>
              </c:pt>
              <c:pt idx="23">
                <c:v>0</c:v>
              </c:pt>
              <c:pt idx="24">
                <c:v>0</c:v>
              </c:pt>
              <c:pt idx="25">
                <c:v>0</c:v>
              </c:pt>
              <c:pt idx="26">
                <c:v>1</c:v>
              </c:pt>
              <c:pt idx="27">
                <c:v>0</c:v>
              </c:pt>
              <c:pt idx="28">
                <c:v>0</c:v>
              </c:pt>
              <c:pt idx="29">
                <c:v>2</c:v>
              </c:pt>
              <c:pt idx="30">
                <c:v>1</c:v>
              </c:pt>
              <c:pt idx="31">
                <c:v>0</c:v>
              </c:pt>
              <c:pt idx="32">
                <c:v>0</c:v>
              </c:pt>
              <c:pt idx="33">
                <c:v>1</c:v>
              </c:pt>
              <c:pt idx="34">
                <c:v>0</c:v>
              </c:pt>
              <c:pt idx="35">
                <c:v>2</c:v>
              </c:pt>
              <c:pt idx="36">
                <c:v>0</c:v>
              </c:pt>
              <c:pt idx="37">
                <c:v>1</c:v>
              </c:pt>
              <c:pt idx="38">
                <c:v>0</c:v>
              </c:pt>
              <c:pt idx="39">
                <c:v>1</c:v>
              </c:pt>
              <c:pt idx="40">
                <c:v>0</c:v>
              </c:pt>
              <c:pt idx="41">
                <c:v>0</c:v>
              </c:pt>
              <c:pt idx="42">
                <c:v>0</c:v>
              </c:pt>
              <c:pt idx="43">
                <c:v>0</c:v>
              </c:pt>
              <c:pt idx="44">
                <c:v>1</c:v>
              </c:pt>
              <c:pt idx="45">
                <c:v>0</c:v>
              </c:pt>
              <c:pt idx="46">
                <c:v>0</c:v>
              </c:pt>
              <c:pt idx="47">
                <c:v>0</c:v>
              </c:pt>
              <c:pt idx="48">
                <c:v>0</c:v>
              </c:pt>
              <c:pt idx="49">
                <c:v>0</c:v>
              </c:pt>
              <c:pt idx="50">
                <c:v>0</c:v>
              </c:pt>
              <c:pt idx="51">
                <c:v>1</c:v>
              </c:pt>
              <c:pt idx="52">
                <c:v>1</c:v>
              </c:pt>
              <c:pt idx="53">
                <c:v>0</c:v>
              </c:pt>
              <c:pt idx="54">
                <c:v>0</c:v>
              </c:pt>
              <c:pt idx="55">
                <c:v>0</c:v>
              </c:pt>
              <c:pt idx="56">
                <c:v>1</c:v>
              </c:pt>
              <c:pt idx="57">
                <c:v>0</c:v>
              </c:pt>
              <c:pt idx="58">
                <c:v>0</c:v>
              </c:pt>
              <c:pt idx="59">
                <c:v>0</c:v>
              </c:pt>
              <c:pt idx="60">
                <c:v>0</c:v>
              </c:pt>
            </c:numLit>
          </c:val>
          <c:smooth val="0"/>
          <c:extLst>
            <c:ext xmlns:c16="http://schemas.microsoft.com/office/drawing/2014/chart" uri="{C3380CC4-5D6E-409C-BE32-E72D297353CC}">
              <c16:uniqueId val="{0000000E-CBB5-4B35-8C20-FA51B3EF4CDB}"/>
            </c:ext>
          </c:extLst>
        </c:ser>
        <c:ser>
          <c:idx val="15"/>
          <c:order val="15"/>
          <c:tx>
            <c:v>6 - Sum of Minor Flag</c:v>
          </c:tx>
          <c:spPr>
            <a:ln w="28575" cap="rnd">
              <a:solidFill>
                <a:schemeClr val="accent4">
                  <a:lumMod val="80000"/>
                  <a:lumOff val="20000"/>
                </a:schemeClr>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0</c:v>
              </c:pt>
              <c:pt idx="1">
                <c:v>5</c:v>
              </c:pt>
              <c:pt idx="2">
                <c:v>0</c:v>
              </c:pt>
              <c:pt idx="3">
                <c:v>2</c:v>
              </c:pt>
              <c:pt idx="4">
                <c:v>7</c:v>
              </c:pt>
              <c:pt idx="5">
                <c:v>7</c:v>
              </c:pt>
              <c:pt idx="6">
                <c:v>4</c:v>
              </c:pt>
              <c:pt idx="7">
                <c:v>1</c:v>
              </c:pt>
              <c:pt idx="8">
                <c:v>2</c:v>
              </c:pt>
              <c:pt idx="9">
                <c:v>2</c:v>
              </c:pt>
              <c:pt idx="10">
                <c:v>2</c:v>
              </c:pt>
              <c:pt idx="11">
                <c:v>2</c:v>
              </c:pt>
              <c:pt idx="12">
                <c:v>2</c:v>
              </c:pt>
              <c:pt idx="13">
                <c:v>6</c:v>
              </c:pt>
              <c:pt idx="14">
                <c:v>6</c:v>
              </c:pt>
              <c:pt idx="15">
                <c:v>11</c:v>
              </c:pt>
              <c:pt idx="16">
                <c:v>2</c:v>
              </c:pt>
              <c:pt idx="17">
                <c:v>10</c:v>
              </c:pt>
              <c:pt idx="18">
                <c:v>3</c:v>
              </c:pt>
              <c:pt idx="19">
                <c:v>1</c:v>
              </c:pt>
              <c:pt idx="20">
                <c:v>5</c:v>
              </c:pt>
              <c:pt idx="21">
                <c:v>1</c:v>
              </c:pt>
              <c:pt idx="22">
                <c:v>7</c:v>
              </c:pt>
              <c:pt idx="23">
                <c:v>7</c:v>
              </c:pt>
              <c:pt idx="24">
                <c:v>5</c:v>
              </c:pt>
              <c:pt idx="25">
                <c:v>7</c:v>
              </c:pt>
              <c:pt idx="26">
                <c:v>6</c:v>
              </c:pt>
              <c:pt idx="27">
                <c:v>6</c:v>
              </c:pt>
              <c:pt idx="28">
                <c:v>11</c:v>
              </c:pt>
              <c:pt idx="29">
                <c:v>7</c:v>
              </c:pt>
              <c:pt idx="30">
                <c:v>1</c:v>
              </c:pt>
              <c:pt idx="31">
                <c:v>0</c:v>
              </c:pt>
              <c:pt idx="32">
                <c:v>2</c:v>
              </c:pt>
              <c:pt idx="33">
                <c:v>5</c:v>
              </c:pt>
              <c:pt idx="34">
                <c:v>2</c:v>
              </c:pt>
              <c:pt idx="35">
                <c:v>3</c:v>
              </c:pt>
              <c:pt idx="36">
                <c:v>0</c:v>
              </c:pt>
              <c:pt idx="37">
                <c:v>0</c:v>
              </c:pt>
              <c:pt idx="38">
                <c:v>0</c:v>
              </c:pt>
              <c:pt idx="39">
                <c:v>1</c:v>
              </c:pt>
              <c:pt idx="40">
                <c:v>0</c:v>
              </c:pt>
              <c:pt idx="41">
                <c:v>0</c:v>
              </c:pt>
              <c:pt idx="42">
                <c:v>0</c:v>
              </c:pt>
              <c:pt idx="43">
                <c:v>0</c:v>
              </c:pt>
              <c:pt idx="44">
                <c:v>0</c:v>
              </c:pt>
              <c:pt idx="45">
                <c:v>0</c:v>
              </c:pt>
              <c:pt idx="46">
                <c:v>0</c:v>
              </c:pt>
              <c:pt idx="47">
                <c:v>1</c:v>
              </c:pt>
              <c:pt idx="48">
                <c:v>2</c:v>
              </c:pt>
              <c:pt idx="49">
                <c:v>5</c:v>
              </c:pt>
              <c:pt idx="50">
                <c:v>9</c:v>
              </c:pt>
              <c:pt idx="51">
                <c:v>11</c:v>
              </c:pt>
              <c:pt idx="52">
                <c:v>5</c:v>
              </c:pt>
              <c:pt idx="53">
                <c:v>8</c:v>
              </c:pt>
              <c:pt idx="54">
                <c:v>2</c:v>
              </c:pt>
              <c:pt idx="55">
                <c:v>3</c:v>
              </c:pt>
              <c:pt idx="56">
                <c:v>1</c:v>
              </c:pt>
              <c:pt idx="57">
                <c:v>2</c:v>
              </c:pt>
              <c:pt idx="58">
                <c:v>0</c:v>
              </c:pt>
              <c:pt idx="59">
                <c:v>1</c:v>
              </c:pt>
              <c:pt idx="60">
                <c:v>7</c:v>
              </c:pt>
            </c:numLit>
          </c:val>
          <c:smooth val="0"/>
          <c:extLst>
            <c:ext xmlns:c16="http://schemas.microsoft.com/office/drawing/2014/chart" uri="{C3380CC4-5D6E-409C-BE32-E72D297353CC}">
              <c16:uniqueId val="{0000000F-CBB5-4B35-8C20-FA51B3EF4CDB}"/>
            </c:ext>
          </c:extLst>
        </c:ser>
        <c:ser>
          <c:idx val="16"/>
          <c:order val="16"/>
          <c:tx>
            <c:v>6 - Sum of Medium Flag</c:v>
          </c:tx>
          <c:spPr>
            <a:ln w="28575" cap="rnd">
              <a:solidFill>
                <a:schemeClr val="accent5">
                  <a:lumMod val="80000"/>
                  <a:lumOff val="20000"/>
                </a:schemeClr>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0</c:v>
              </c:pt>
              <c:pt idx="1">
                <c:v>0</c:v>
              </c:pt>
              <c:pt idx="2">
                <c:v>0</c:v>
              </c:pt>
              <c:pt idx="3">
                <c:v>0</c:v>
              </c:pt>
              <c:pt idx="4">
                <c:v>1</c:v>
              </c:pt>
              <c:pt idx="5">
                <c:v>0</c:v>
              </c:pt>
              <c:pt idx="6">
                <c:v>1</c:v>
              </c:pt>
              <c:pt idx="7">
                <c:v>0</c:v>
              </c:pt>
              <c:pt idx="8">
                <c:v>1</c:v>
              </c:pt>
              <c:pt idx="9">
                <c:v>0</c:v>
              </c:pt>
              <c:pt idx="10">
                <c:v>0</c:v>
              </c:pt>
              <c:pt idx="11">
                <c:v>0</c:v>
              </c:pt>
              <c:pt idx="12">
                <c:v>0</c:v>
              </c:pt>
              <c:pt idx="13">
                <c:v>1</c:v>
              </c:pt>
              <c:pt idx="14">
                <c:v>0</c:v>
              </c:pt>
              <c:pt idx="15">
                <c:v>1</c:v>
              </c:pt>
              <c:pt idx="16">
                <c:v>0</c:v>
              </c:pt>
              <c:pt idx="17">
                <c:v>0</c:v>
              </c:pt>
              <c:pt idx="18">
                <c:v>1</c:v>
              </c:pt>
              <c:pt idx="19">
                <c:v>2</c:v>
              </c:pt>
              <c:pt idx="20">
                <c:v>1</c:v>
              </c:pt>
              <c:pt idx="21">
                <c:v>0</c:v>
              </c:pt>
              <c:pt idx="22">
                <c:v>1</c:v>
              </c:pt>
              <c:pt idx="23">
                <c:v>2</c:v>
              </c:pt>
              <c:pt idx="24">
                <c:v>0</c:v>
              </c:pt>
              <c:pt idx="25">
                <c:v>1</c:v>
              </c:pt>
              <c:pt idx="26">
                <c:v>1</c:v>
              </c:pt>
              <c:pt idx="27">
                <c:v>0</c:v>
              </c:pt>
              <c:pt idx="28">
                <c:v>0</c:v>
              </c:pt>
              <c:pt idx="29">
                <c:v>1</c:v>
              </c:pt>
              <c:pt idx="30">
                <c:v>1</c:v>
              </c:pt>
              <c:pt idx="31">
                <c:v>1</c:v>
              </c:pt>
              <c:pt idx="32">
                <c:v>2</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3</c:v>
              </c:pt>
              <c:pt idx="51">
                <c:v>2</c:v>
              </c:pt>
              <c:pt idx="52">
                <c:v>3</c:v>
              </c:pt>
              <c:pt idx="53">
                <c:v>1</c:v>
              </c:pt>
              <c:pt idx="54">
                <c:v>1</c:v>
              </c:pt>
              <c:pt idx="55">
                <c:v>0</c:v>
              </c:pt>
              <c:pt idx="56">
                <c:v>0</c:v>
              </c:pt>
              <c:pt idx="57">
                <c:v>0</c:v>
              </c:pt>
              <c:pt idx="58">
                <c:v>0</c:v>
              </c:pt>
              <c:pt idx="59">
                <c:v>0</c:v>
              </c:pt>
              <c:pt idx="60">
                <c:v>0</c:v>
              </c:pt>
            </c:numLit>
          </c:val>
          <c:smooth val="0"/>
          <c:extLst>
            <c:ext xmlns:c16="http://schemas.microsoft.com/office/drawing/2014/chart" uri="{C3380CC4-5D6E-409C-BE32-E72D297353CC}">
              <c16:uniqueId val="{00000010-CBB5-4B35-8C20-FA51B3EF4CDB}"/>
            </c:ext>
          </c:extLst>
        </c:ser>
        <c:ser>
          <c:idx val="17"/>
          <c:order val="17"/>
          <c:tx>
            <c:v>6 - Sum of Major Flag</c:v>
          </c:tx>
          <c:spPr>
            <a:ln w="28575" cap="rnd">
              <a:solidFill>
                <a:schemeClr val="accent6">
                  <a:lumMod val="80000"/>
                  <a:lumOff val="20000"/>
                </a:schemeClr>
              </a:solidFill>
              <a:round/>
            </a:ln>
            <a:effectLst/>
          </c:spPr>
          <c:marker>
            <c:symbol val="none"/>
          </c:marker>
          <c:cat>
            <c:strLit>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Lit>
          </c:cat>
          <c:val>
            <c:numLit>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2</c:v>
              </c:pt>
              <c:pt idx="31">
                <c:v>0</c:v>
              </c:pt>
              <c:pt idx="32">
                <c:v>0</c:v>
              </c:pt>
              <c:pt idx="33">
                <c:v>1</c:v>
              </c:pt>
              <c:pt idx="34">
                <c:v>0</c:v>
              </c:pt>
              <c:pt idx="35">
                <c:v>1</c:v>
              </c:pt>
              <c:pt idx="36">
                <c:v>0</c:v>
              </c:pt>
              <c:pt idx="37">
                <c:v>0</c:v>
              </c:pt>
              <c:pt idx="38">
                <c:v>3</c:v>
              </c:pt>
              <c:pt idx="39">
                <c:v>0</c:v>
              </c:pt>
              <c:pt idx="40">
                <c:v>0</c:v>
              </c:pt>
              <c:pt idx="41">
                <c:v>0</c:v>
              </c:pt>
              <c:pt idx="42">
                <c:v>0</c:v>
              </c:pt>
              <c:pt idx="43">
                <c:v>0</c:v>
              </c:pt>
              <c:pt idx="44">
                <c:v>0</c:v>
              </c:pt>
              <c:pt idx="45">
                <c:v>0</c:v>
              </c:pt>
              <c:pt idx="46">
                <c:v>0</c:v>
              </c:pt>
              <c:pt idx="47">
                <c:v>0</c:v>
              </c:pt>
              <c:pt idx="48">
                <c:v>0</c:v>
              </c:pt>
              <c:pt idx="49">
                <c:v>0</c:v>
              </c:pt>
              <c:pt idx="50">
                <c:v>1</c:v>
              </c:pt>
              <c:pt idx="51">
                <c:v>1</c:v>
              </c:pt>
              <c:pt idx="52">
                <c:v>0</c:v>
              </c:pt>
              <c:pt idx="53">
                <c:v>0</c:v>
              </c:pt>
              <c:pt idx="54">
                <c:v>0</c:v>
              </c:pt>
              <c:pt idx="55">
                <c:v>0</c:v>
              </c:pt>
              <c:pt idx="56">
                <c:v>0</c:v>
              </c:pt>
              <c:pt idx="57">
                <c:v>0</c:v>
              </c:pt>
              <c:pt idx="58">
                <c:v>0</c:v>
              </c:pt>
              <c:pt idx="59">
                <c:v>0</c:v>
              </c:pt>
              <c:pt idx="60">
                <c:v>0</c:v>
              </c:pt>
            </c:numLit>
          </c:val>
          <c:smooth val="0"/>
          <c:extLst>
            <c:ext xmlns:c16="http://schemas.microsoft.com/office/drawing/2014/chart" uri="{C3380CC4-5D6E-409C-BE32-E72D297353CC}">
              <c16:uniqueId val="{00000011-CBB5-4B35-8C20-FA51B3EF4CDB}"/>
            </c:ext>
          </c:extLst>
        </c:ser>
        <c:dLbls>
          <c:showLegendKey val="0"/>
          <c:showVal val="0"/>
          <c:showCatName val="0"/>
          <c:showSerName val="0"/>
          <c:showPercent val="0"/>
          <c:showBubbleSize val="0"/>
        </c:dLbls>
        <c:smooth val="0"/>
        <c:axId val="665684336"/>
        <c:axId val="665679656"/>
      </c:lineChart>
      <c:catAx>
        <c:axId val="66568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79656"/>
        <c:crosses val="autoZero"/>
        <c:auto val="1"/>
        <c:lblAlgn val="ctr"/>
        <c:lblOffset val="100"/>
        <c:noMultiLvlLbl val="0"/>
      </c:catAx>
      <c:valAx>
        <c:axId val="66567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8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571500</xdr:colOff>
      <xdr:row>18</xdr:row>
      <xdr:rowOff>53340</xdr:rowOff>
    </xdr:to>
    <xdr:graphicFrame macro="">
      <xdr:nvGraphicFramePr>
        <xdr:cNvPr id="2" name="Chart 1">
          <a:extLst>
            <a:ext uri="{FF2B5EF4-FFF2-40B4-BE49-F238E27FC236}">
              <a16:creationId xmlns:a16="http://schemas.microsoft.com/office/drawing/2014/main" id="{95681C6F-3FDE-462F-BC21-E97EF95D4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OA-Excel">
  <a:themeElements>
    <a:clrScheme name="SOA Blue hyperlink">
      <a:dk1>
        <a:srgbClr val="000000"/>
      </a:dk1>
      <a:lt1>
        <a:sysClr val="window" lastClr="FFFFFF"/>
      </a:lt1>
      <a:dk2>
        <a:srgbClr val="44546A"/>
      </a:dk2>
      <a:lt2>
        <a:srgbClr val="E7E6E6"/>
      </a:lt2>
      <a:accent1>
        <a:srgbClr val="024D7C"/>
      </a:accent1>
      <a:accent2>
        <a:srgbClr val="77C4D5"/>
      </a:accent2>
      <a:accent3>
        <a:srgbClr val="D23138"/>
      </a:accent3>
      <a:accent4>
        <a:srgbClr val="FDCE07"/>
      </a:accent4>
      <a:accent5>
        <a:srgbClr val="BABF33"/>
      </a:accent5>
      <a:accent6>
        <a:srgbClr val="E27F26"/>
      </a:accent6>
      <a:hlink>
        <a:srgbClr val="4E82A3"/>
      </a:hlink>
      <a:folHlink>
        <a:srgbClr val="024D7C"/>
      </a:folHlink>
    </a:clrScheme>
    <a:fontScheme name="SOA">
      <a:majorFont>
        <a:latin typeface="Calibri"/>
        <a:ea typeface=""/>
        <a:cs typeface=""/>
      </a:majorFont>
      <a:minorFont>
        <a:latin typeface="Calibri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urworldindata.org/explorers/ipcc-scenar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2461E-0F5E-4B7A-9467-793FD3F8E661}">
  <dimension ref="A1:Y117"/>
  <sheetViews>
    <sheetView workbookViewId="0">
      <selection activeCell="D21" sqref="D21"/>
    </sheetView>
  </sheetViews>
  <sheetFormatPr defaultColWidth="8.88671875" defaultRowHeight="14.4" x14ac:dyDescent="0.3"/>
  <cols>
    <col min="1" max="1" width="3.6640625" style="8" customWidth="1"/>
    <col min="2" max="2" width="8.88671875" style="8"/>
    <col min="3" max="3" width="4.5546875" style="8" customWidth="1"/>
    <col min="4" max="7" width="8.6640625" style="8" customWidth="1"/>
    <col min="8" max="8" width="4.5546875" style="8" customWidth="1"/>
    <col min="9" max="12" width="8.6640625" style="8" customWidth="1"/>
    <col min="13" max="13" width="4.5546875" style="8" customWidth="1"/>
    <col min="14" max="17" width="8.6640625" style="8" customWidth="1"/>
    <col min="18" max="18" width="4.5546875" style="8" customWidth="1"/>
    <col min="19" max="22" width="8.6640625" style="8" customWidth="1"/>
    <col min="23" max="23" width="3.6640625" style="8" customWidth="1"/>
    <col min="24" max="24" width="8.88671875" style="8"/>
    <col min="25" max="25" width="11.44140625" style="8" customWidth="1"/>
    <col min="26" max="16384" width="8.88671875" style="8"/>
  </cols>
  <sheetData>
    <row r="1" spans="1:25" x14ac:dyDescent="0.3">
      <c r="B1" s="68"/>
      <c r="C1" s="68"/>
      <c r="D1" s="4"/>
      <c r="E1" s="4"/>
      <c r="F1" s="4"/>
      <c r="G1" s="4"/>
      <c r="H1" s="68"/>
      <c r="I1" s="68"/>
      <c r="J1" s="4"/>
      <c r="K1" s="4"/>
      <c r="L1" s="4"/>
      <c r="M1" s="68"/>
      <c r="N1" s="68"/>
      <c r="O1" s="4"/>
      <c r="P1" s="4"/>
      <c r="Q1" s="4"/>
      <c r="R1" s="68"/>
      <c r="S1" s="68"/>
      <c r="T1" s="4"/>
      <c r="U1" s="4"/>
      <c r="V1" s="4"/>
    </row>
    <row r="2" spans="1:25" ht="18" x14ac:dyDescent="0.3">
      <c r="B2" s="10" t="s">
        <v>0</v>
      </c>
      <c r="C2" s="6"/>
      <c r="D2" s="6"/>
      <c r="E2" s="6"/>
      <c r="F2" s="6"/>
      <c r="G2" s="6"/>
      <c r="H2" s="6"/>
      <c r="I2" s="6"/>
      <c r="J2" s="6"/>
      <c r="K2" s="6"/>
      <c r="L2" s="6"/>
      <c r="M2" s="6"/>
      <c r="N2" s="6"/>
      <c r="O2" s="6"/>
      <c r="P2" s="6"/>
      <c r="Q2" s="6"/>
      <c r="R2" s="6"/>
      <c r="S2" s="6"/>
      <c r="T2" s="6"/>
      <c r="U2" s="6"/>
      <c r="V2" s="6"/>
    </row>
    <row r="3" spans="1:25" x14ac:dyDescent="0.3">
      <c r="B3" s="71" t="s">
        <v>1</v>
      </c>
      <c r="C3" s="71"/>
      <c r="D3" s="71"/>
      <c r="E3" s="71"/>
      <c r="F3" s="71"/>
      <c r="G3" s="71"/>
      <c r="H3" s="71"/>
      <c r="I3" s="71"/>
      <c r="J3" s="71"/>
      <c r="K3" s="71"/>
      <c r="L3" s="71"/>
      <c r="M3" s="71"/>
      <c r="N3" s="71"/>
      <c r="O3" s="71"/>
      <c r="P3" s="71"/>
      <c r="Q3" s="71"/>
      <c r="R3" s="71"/>
      <c r="S3" s="71"/>
      <c r="T3" s="71"/>
      <c r="U3" s="71"/>
      <c r="V3" s="71"/>
      <c r="X3" s="11"/>
      <c r="Y3" s="11"/>
    </row>
    <row r="4" spans="1:25" x14ac:dyDescent="0.3">
      <c r="B4" s="71"/>
      <c r="C4" s="71"/>
      <c r="D4" s="71"/>
      <c r="E4" s="71"/>
      <c r="F4" s="71"/>
      <c r="G4" s="71"/>
      <c r="H4" s="71"/>
      <c r="I4" s="71"/>
      <c r="J4" s="71"/>
      <c r="K4" s="71"/>
      <c r="L4" s="71"/>
      <c r="M4" s="71"/>
      <c r="N4" s="71"/>
      <c r="O4" s="71"/>
      <c r="P4" s="71"/>
      <c r="Q4" s="71"/>
      <c r="R4" s="71"/>
      <c r="S4" s="71"/>
      <c r="T4" s="71"/>
      <c r="U4" s="71"/>
      <c r="V4" s="71"/>
      <c r="X4" s="11"/>
      <c r="Y4" s="11"/>
    </row>
    <row r="5" spans="1:25" x14ac:dyDescent="0.3">
      <c r="B5" s="71"/>
      <c r="C5" s="71"/>
      <c r="D5" s="71"/>
      <c r="E5" s="71"/>
      <c r="F5" s="71"/>
      <c r="G5" s="71"/>
      <c r="H5" s="71"/>
      <c r="I5" s="71"/>
      <c r="J5" s="71"/>
      <c r="K5" s="71"/>
      <c r="L5" s="71"/>
      <c r="M5" s="71"/>
      <c r="N5" s="71"/>
      <c r="O5" s="71"/>
      <c r="P5" s="71"/>
      <c r="Q5" s="71"/>
      <c r="R5" s="71"/>
      <c r="S5" s="71"/>
      <c r="T5" s="71"/>
      <c r="U5" s="71"/>
      <c r="V5" s="71"/>
      <c r="X5" s="11"/>
      <c r="Y5" s="11"/>
    </row>
    <row r="6" spans="1:25" x14ac:dyDescent="0.3">
      <c r="A6" s="5"/>
      <c r="B6" s="70" t="s">
        <v>2</v>
      </c>
      <c r="C6" s="70"/>
      <c r="D6" s="70"/>
      <c r="E6" s="70"/>
      <c r="F6" s="70"/>
      <c r="G6" s="70"/>
      <c r="H6" s="9"/>
      <c r="I6" s="9"/>
      <c r="J6" s="9"/>
      <c r="K6" s="9"/>
      <c r="L6" s="9"/>
      <c r="M6" s="9"/>
      <c r="N6" s="9"/>
      <c r="O6" s="9"/>
      <c r="P6" s="9"/>
      <c r="Q6" s="9"/>
      <c r="R6" s="9"/>
      <c r="S6" s="9"/>
      <c r="T6" s="9"/>
      <c r="U6" s="9"/>
      <c r="V6" s="9"/>
      <c r="W6" s="5"/>
    </row>
    <row r="7" spans="1:25" x14ac:dyDescent="0.3">
      <c r="B7" s="4"/>
      <c r="C7" s="4"/>
      <c r="D7" s="6"/>
      <c r="E7" s="6"/>
      <c r="F7" s="6"/>
      <c r="G7" s="6"/>
      <c r="H7" s="6"/>
      <c r="I7" s="4"/>
      <c r="J7" s="4"/>
      <c r="K7" s="4"/>
      <c r="L7" s="4"/>
      <c r="M7" s="68"/>
      <c r="N7" s="68"/>
      <c r="O7" s="4"/>
      <c r="P7" s="4"/>
      <c r="Q7" s="4"/>
      <c r="R7" s="68"/>
      <c r="S7" s="68"/>
      <c r="T7" s="4"/>
      <c r="U7" s="4"/>
      <c r="V7" s="4"/>
    </row>
    <row r="8" spans="1:25" x14ac:dyDescent="0.3">
      <c r="B8" s="17" t="s">
        <v>3</v>
      </c>
      <c r="C8" s="6"/>
      <c r="D8" s="6"/>
      <c r="E8" s="6"/>
      <c r="F8" s="6"/>
      <c r="G8" s="12"/>
      <c r="H8" s="12"/>
      <c r="I8" s="4"/>
      <c r="J8" s="4"/>
      <c r="K8" s="4"/>
      <c r="L8" s="4"/>
      <c r="M8" s="4"/>
      <c r="N8" s="4"/>
      <c r="O8" s="4"/>
      <c r="P8" s="4"/>
      <c r="Q8" s="4"/>
      <c r="R8" s="4"/>
      <c r="S8" s="4"/>
      <c r="T8" s="4"/>
      <c r="U8" s="4"/>
      <c r="V8" s="4"/>
    </row>
    <row r="9" spans="1:25" s="15" customFormat="1" x14ac:dyDescent="0.3">
      <c r="B9" s="16" t="s">
        <v>4</v>
      </c>
      <c r="C9" s="11"/>
      <c r="D9" s="16" t="s">
        <v>5</v>
      </c>
      <c r="E9" s="11"/>
      <c r="F9" s="11"/>
      <c r="M9" s="67"/>
      <c r="N9" s="67"/>
      <c r="R9" s="67"/>
      <c r="S9" s="67"/>
    </row>
    <row r="10" spans="1:25" s="15" customFormat="1" x14ac:dyDescent="0.3">
      <c r="B10" s="16" t="s">
        <v>6</v>
      </c>
      <c r="C10" s="11"/>
      <c r="D10" s="16" t="s">
        <v>7</v>
      </c>
      <c r="E10" s="11"/>
      <c r="F10" s="11"/>
      <c r="M10" s="67"/>
      <c r="N10" s="67"/>
      <c r="R10" s="67"/>
      <c r="S10" s="67"/>
    </row>
    <row r="11" spans="1:25" s="15" customFormat="1" x14ac:dyDescent="0.3">
      <c r="B11" s="16" t="s">
        <v>8</v>
      </c>
      <c r="C11" s="11"/>
      <c r="D11" s="16" t="s">
        <v>9</v>
      </c>
      <c r="E11" s="11"/>
      <c r="F11" s="11"/>
      <c r="M11" s="67"/>
      <c r="N11" s="67"/>
      <c r="R11" s="67"/>
      <c r="S11" s="67"/>
    </row>
    <row r="12" spans="1:25" s="15" customFormat="1" x14ac:dyDescent="0.3">
      <c r="B12" s="16" t="s">
        <v>10</v>
      </c>
      <c r="C12" s="11"/>
      <c r="D12" s="16" t="s">
        <v>11</v>
      </c>
      <c r="E12" s="11"/>
      <c r="F12" s="11"/>
      <c r="M12" s="67"/>
      <c r="N12" s="67"/>
      <c r="R12" s="67"/>
      <c r="S12" s="67"/>
    </row>
    <row r="13" spans="1:25" x14ac:dyDescent="0.3">
      <c r="B13" s="4"/>
      <c r="C13" s="4"/>
      <c r="D13" s="4"/>
      <c r="E13" s="4"/>
      <c r="F13" s="4"/>
      <c r="G13" s="4"/>
      <c r="H13" s="4"/>
      <c r="I13" s="4"/>
      <c r="J13" s="4"/>
      <c r="K13" s="4"/>
      <c r="L13" s="4"/>
      <c r="M13" s="68"/>
      <c r="N13" s="68"/>
      <c r="O13" s="4"/>
      <c r="P13" s="4"/>
      <c r="Q13" s="4"/>
      <c r="R13" s="68"/>
      <c r="S13" s="68"/>
      <c r="T13" s="4"/>
      <c r="U13" s="4"/>
      <c r="V13" s="4"/>
    </row>
    <row r="14" spans="1:25" x14ac:dyDescent="0.3">
      <c r="B14" s="1"/>
      <c r="C14" s="1"/>
      <c r="D14" s="69" t="s">
        <v>12</v>
      </c>
      <c r="E14" s="69"/>
      <c r="F14" s="69"/>
      <c r="G14" s="69"/>
      <c r="H14" s="1"/>
      <c r="I14" s="69" t="s">
        <v>13</v>
      </c>
      <c r="J14" s="69"/>
      <c r="K14" s="69"/>
      <c r="L14" s="69"/>
      <c r="M14" s="1"/>
      <c r="N14" s="69" t="s">
        <v>14</v>
      </c>
      <c r="O14" s="69"/>
      <c r="P14" s="69"/>
      <c r="Q14" s="69"/>
      <c r="R14" s="1"/>
      <c r="S14" s="69" t="s">
        <v>15</v>
      </c>
      <c r="T14" s="69"/>
      <c r="U14" s="69"/>
      <c r="V14" s="69"/>
    </row>
    <row r="15" spans="1:25" ht="28.8" x14ac:dyDescent="0.3">
      <c r="B15" s="18"/>
      <c r="C15" s="18"/>
      <c r="D15" s="21" t="s">
        <v>16</v>
      </c>
      <c r="E15" s="21" t="s">
        <v>17</v>
      </c>
      <c r="F15" s="21" t="s">
        <v>18</v>
      </c>
      <c r="G15" s="21" t="s">
        <v>19</v>
      </c>
      <c r="H15" s="22"/>
      <c r="I15" s="21" t="s">
        <v>16</v>
      </c>
      <c r="J15" s="21" t="s">
        <v>17</v>
      </c>
      <c r="K15" s="21" t="s">
        <v>18</v>
      </c>
      <c r="L15" s="21" t="s">
        <v>19</v>
      </c>
      <c r="M15" s="22"/>
      <c r="N15" s="21" t="s">
        <v>16</v>
      </c>
      <c r="O15" s="21" t="s">
        <v>17</v>
      </c>
      <c r="P15" s="21" t="s">
        <v>18</v>
      </c>
      <c r="Q15" s="21" t="s">
        <v>19</v>
      </c>
      <c r="R15" s="22"/>
      <c r="S15" s="21" t="s">
        <v>16</v>
      </c>
      <c r="T15" s="21" t="s">
        <v>17</v>
      </c>
      <c r="U15" s="21" t="s">
        <v>18</v>
      </c>
      <c r="V15" s="21" t="s">
        <v>19</v>
      </c>
    </row>
    <row r="16" spans="1:25" x14ac:dyDescent="0.3">
      <c r="B16" s="4"/>
      <c r="C16" s="4"/>
      <c r="D16" s="7"/>
      <c r="E16" s="7"/>
      <c r="F16" s="7"/>
      <c r="G16" s="7"/>
      <c r="H16" s="4"/>
      <c r="I16" s="4"/>
      <c r="J16" s="7"/>
      <c r="K16" s="7"/>
      <c r="L16" s="7"/>
      <c r="M16" s="4"/>
      <c r="N16" s="4"/>
      <c r="O16" s="7"/>
      <c r="P16" s="7"/>
      <c r="Q16" s="7"/>
      <c r="R16" s="4"/>
      <c r="S16" s="4"/>
      <c r="T16" s="7"/>
      <c r="U16" s="7"/>
      <c r="V16" s="7"/>
    </row>
    <row r="17" spans="2:22" x14ac:dyDescent="0.3">
      <c r="B17" s="14">
        <v>2005</v>
      </c>
      <c r="C17" s="14"/>
      <c r="D17" s="24">
        <v>379.85</v>
      </c>
      <c r="E17" s="24">
        <v>379.85</v>
      </c>
      <c r="F17" s="24">
        <v>379.85</v>
      </c>
      <c r="G17" s="24">
        <v>379.85</v>
      </c>
      <c r="H17" s="24"/>
      <c r="I17" s="24">
        <v>6.53</v>
      </c>
      <c r="J17" s="24">
        <v>6.5</v>
      </c>
      <c r="K17" s="24">
        <v>6.49</v>
      </c>
      <c r="L17" s="24">
        <v>6.51</v>
      </c>
      <c r="M17" s="24"/>
      <c r="N17" s="24">
        <v>57.41</v>
      </c>
      <c r="O17" s="24">
        <v>56.53</v>
      </c>
      <c r="P17" s="24">
        <v>54.73</v>
      </c>
      <c r="Q17" s="24">
        <v>56.69</v>
      </c>
      <c r="R17" s="24"/>
      <c r="S17" s="25">
        <v>8791</v>
      </c>
      <c r="T17" s="25">
        <v>8697</v>
      </c>
      <c r="U17" s="25">
        <v>8433</v>
      </c>
      <c r="V17" s="25">
        <v>8708</v>
      </c>
    </row>
    <row r="18" spans="2:22" x14ac:dyDescent="0.3">
      <c r="B18" s="14">
        <v>2010</v>
      </c>
      <c r="C18" s="14"/>
      <c r="D18" s="24">
        <v>390.51</v>
      </c>
      <c r="E18" s="24">
        <v>390.51</v>
      </c>
      <c r="F18" s="24">
        <v>390.51</v>
      </c>
      <c r="G18" s="24">
        <v>390.51</v>
      </c>
      <c r="H18" s="24"/>
      <c r="I18" s="24">
        <v>6.92</v>
      </c>
      <c r="J18" s="24">
        <v>6.87</v>
      </c>
      <c r="K18" s="24">
        <v>6.88</v>
      </c>
      <c r="L18" s="24">
        <v>6.89</v>
      </c>
      <c r="M18" s="24"/>
      <c r="N18" s="24">
        <v>68.459999999999994</v>
      </c>
      <c r="O18" s="24">
        <v>67.52</v>
      </c>
      <c r="P18" s="24">
        <v>64.81</v>
      </c>
      <c r="Q18" s="24">
        <v>67.569999999999993</v>
      </c>
      <c r="R18" s="24"/>
      <c r="S18" s="25">
        <v>9893</v>
      </c>
      <c r="T18" s="25">
        <v>9828</v>
      </c>
      <c r="U18" s="25">
        <v>9420</v>
      </c>
      <c r="V18" s="25">
        <v>9806</v>
      </c>
    </row>
    <row r="19" spans="2:22" x14ac:dyDescent="0.3">
      <c r="B19" s="23">
        <v>2020</v>
      </c>
      <c r="C19" s="23"/>
      <c r="D19" s="26">
        <v>414.55</v>
      </c>
      <c r="E19" s="26">
        <v>414.44</v>
      </c>
      <c r="F19" s="26">
        <v>417.07</v>
      </c>
      <c r="G19" s="26">
        <v>417.25</v>
      </c>
      <c r="H19" s="26"/>
      <c r="I19" s="26">
        <v>7.58</v>
      </c>
      <c r="J19" s="26">
        <v>7.61</v>
      </c>
      <c r="K19" s="26">
        <v>7.7</v>
      </c>
      <c r="L19" s="26">
        <v>7.55</v>
      </c>
      <c r="M19" s="26"/>
      <c r="N19" s="26">
        <v>101.82</v>
      </c>
      <c r="O19" s="26">
        <v>101.16</v>
      </c>
      <c r="P19" s="26">
        <v>97.4</v>
      </c>
      <c r="Q19" s="26">
        <v>101.9</v>
      </c>
      <c r="R19" s="26"/>
      <c r="S19" s="27">
        <v>13432</v>
      </c>
      <c r="T19" s="27">
        <v>13293</v>
      </c>
      <c r="U19" s="27">
        <v>12649</v>
      </c>
      <c r="V19" s="27">
        <v>13496</v>
      </c>
    </row>
    <row r="20" spans="2:22" x14ac:dyDescent="0.3">
      <c r="B20" s="14">
        <v>2030</v>
      </c>
      <c r="C20" s="14"/>
      <c r="D20" s="24">
        <v>436.54</v>
      </c>
      <c r="E20" s="24">
        <v>439.28</v>
      </c>
      <c r="F20" s="24">
        <v>448.55</v>
      </c>
      <c r="G20" s="24">
        <v>452.77</v>
      </c>
      <c r="H20" s="24"/>
      <c r="I20" s="24">
        <v>8.06</v>
      </c>
      <c r="J20" s="24">
        <v>8.26</v>
      </c>
      <c r="K20" s="24">
        <v>8.51</v>
      </c>
      <c r="L20" s="24">
        <v>8.0500000000000007</v>
      </c>
      <c r="M20" s="24"/>
      <c r="N20" s="24">
        <v>155.85</v>
      </c>
      <c r="O20" s="24">
        <v>142.88999999999999</v>
      </c>
      <c r="P20" s="24">
        <v>130.22999999999999</v>
      </c>
      <c r="Q20" s="24">
        <v>165.8</v>
      </c>
      <c r="R20" s="24"/>
      <c r="S20" s="25">
        <v>19336</v>
      </c>
      <c r="T20" s="25">
        <v>17299</v>
      </c>
      <c r="U20" s="25">
        <v>15303</v>
      </c>
      <c r="V20" s="25">
        <v>20596</v>
      </c>
    </row>
    <row r="21" spans="2:22" x14ac:dyDescent="0.3">
      <c r="B21" s="14">
        <v>2040</v>
      </c>
      <c r="C21" s="14"/>
      <c r="D21" s="24">
        <v>452.29</v>
      </c>
      <c r="E21" s="24">
        <v>463.05</v>
      </c>
      <c r="F21" s="24">
        <v>480.63</v>
      </c>
      <c r="G21" s="24">
        <v>499.68</v>
      </c>
      <c r="H21" s="24"/>
      <c r="I21" s="24">
        <v>8.39</v>
      </c>
      <c r="J21" s="24">
        <v>8.7899999999999991</v>
      </c>
      <c r="K21" s="24">
        <v>9.26</v>
      </c>
      <c r="L21" s="24">
        <v>8.4</v>
      </c>
      <c r="M21" s="24"/>
      <c r="N21" s="24">
        <v>223.2</v>
      </c>
      <c r="O21" s="24">
        <v>185.39</v>
      </c>
      <c r="P21" s="24">
        <v>153.37</v>
      </c>
      <c r="Q21" s="24">
        <v>260.2</v>
      </c>
      <c r="R21" s="24"/>
      <c r="S21" s="25">
        <v>26603</v>
      </c>
      <c r="T21" s="25">
        <v>21091</v>
      </c>
      <c r="U21" s="25">
        <v>16562</v>
      </c>
      <c r="V21" s="25">
        <v>30976</v>
      </c>
    </row>
    <row r="22" spans="2:22" x14ac:dyDescent="0.3">
      <c r="B22" s="23">
        <v>2050</v>
      </c>
      <c r="C22" s="23"/>
      <c r="D22" s="26">
        <v>460.69</v>
      </c>
      <c r="E22" s="26">
        <v>483.24</v>
      </c>
      <c r="F22" s="26">
        <v>511.43</v>
      </c>
      <c r="G22" s="26">
        <v>559.69000000000005</v>
      </c>
      <c r="H22" s="26"/>
      <c r="I22" s="26">
        <v>8.5299999999999994</v>
      </c>
      <c r="J22" s="26">
        <v>9.17</v>
      </c>
      <c r="K22" s="26">
        <v>9.9600000000000009</v>
      </c>
      <c r="L22" s="26">
        <v>8.58</v>
      </c>
      <c r="M22" s="26"/>
      <c r="N22" s="26">
        <v>291.3</v>
      </c>
      <c r="O22" s="26">
        <v>230.19</v>
      </c>
      <c r="P22" s="26">
        <v>171.5</v>
      </c>
      <c r="Q22" s="26">
        <v>364.7</v>
      </c>
      <c r="R22" s="26"/>
      <c r="S22" s="27">
        <v>34150</v>
      </c>
      <c r="T22" s="27">
        <v>25102</v>
      </c>
      <c r="U22" s="27">
        <v>17218</v>
      </c>
      <c r="V22" s="27">
        <v>42505</v>
      </c>
    </row>
    <row r="23" spans="2:22" x14ac:dyDescent="0.3">
      <c r="B23" s="14">
        <v>2060</v>
      </c>
      <c r="C23" s="14"/>
      <c r="D23" s="24">
        <v>462.9</v>
      </c>
      <c r="E23" s="24">
        <v>497.49</v>
      </c>
      <c r="F23" s="24">
        <v>542.95000000000005</v>
      </c>
      <c r="G23" s="24">
        <v>635.79</v>
      </c>
      <c r="H23" s="24"/>
      <c r="I23" s="24">
        <v>8.49</v>
      </c>
      <c r="J23" s="24">
        <v>9.3800000000000008</v>
      </c>
      <c r="K23" s="24">
        <v>10.57</v>
      </c>
      <c r="L23" s="24">
        <v>8.59</v>
      </c>
      <c r="M23" s="24"/>
      <c r="N23" s="24">
        <v>356.29</v>
      </c>
      <c r="O23" s="24">
        <v>278.62</v>
      </c>
      <c r="P23" s="24">
        <v>187.41</v>
      </c>
      <c r="Q23" s="24">
        <v>478.3</v>
      </c>
      <c r="R23" s="24"/>
      <c r="S23" s="25">
        <v>41965</v>
      </c>
      <c r="T23" s="25">
        <v>29703</v>
      </c>
      <c r="U23" s="25">
        <v>17730</v>
      </c>
      <c r="V23" s="25">
        <v>55681</v>
      </c>
    </row>
    <row r="24" spans="2:22" x14ac:dyDescent="0.3">
      <c r="B24" s="14">
        <v>2070</v>
      </c>
      <c r="C24" s="14"/>
      <c r="D24" s="24">
        <v>460.64</v>
      </c>
      <c r="E24" s="24">
        <v>504.28</v>
      </c>
      <c r="F24" s="24">
        <v>573.5</v>
      </c>
      <c r="G24" s="24">
        <v>730.03</v>
      </c>
      <c r="H24" s="24"/>
      <c r="I24" s="24">
        <v>8.3000000000000007</v>
      </c>
      <c r="J24" s="24">
        <v>9.4600000000000009</v>
      </c>
      <c r="K24" s="24">
        <v>11.12</v>
      </c>
      <c r="L24" s="24">
        <v>8.4600000000000009</v>
      </c>
      <c r="M24" s="24"/>
      <c r="N24" s="24">
        <v>419.29</v>
      </c>
      <c r="O24" s="24">
        <v>334.19</v>
      </c>
      <c r="P24" s="24">
        <v>204.08</v>
      </c>
      <c r="Q24" s="24">
        <v>605.79999999999995</v>
      </c>
      <c r="R24" s="24"/>
      <c r="S24" s="25">
        <v>50516</v>
      </c>
      <c r="T24" s="25">
        <v>35326</v>
      </c>
      <c r="U24" s="25">
        <v>18352</v>
      </c>
      <c r="V24" s="25">
        <v>71607</v>
      </c>
    </row>
    <row r="25" spans="2:22" x14ac:dyDescent="0.3">
      <c r="B25" s="23">
        <v>2080</v>
      </c>
      <c r="C25" s="23"/>
      <c r="D25" s="26">
        <v>453.86</v>
      </c>
      <c r="E25" s="26">
        <v>504.78</v>
      </c>
      <c r="F25" s="26">
        <v>599.94000000000005</v>
      </c>
      <c r="G25" s="26">
        <v>841.52</v>
      </c>
      <c r="H25" s="26"/>
      <c r="I25" s="26">
        <v>7.97</v>
      </c>
      <c r="J25" s="26">
        <v>9.41</v>
      </c>
      <c r="K25" s="26">
        <v>11.63</v>
      </c>
      <c r="L25" s="26">
        <v>8.1999999999999993</v>
      </c>
      <c r="M25" s="26"/>
      <c r="N25" s="26">
        <v>475.42</v>
      </c>
      <c r="O25" s="26">
        <v>394.48</v>
      </c>
      <c r="P25" s="26">
        <v>221.35</v>
      </c>
      <c r="Q25" s="26">
        <v>740.6</v>
      </c>
      <c r="R25" s="26"/>
      <c r="S25" s="27">
        <v>59651</v>
      </c>
      <c r="T25" s="27">
        <v>41921</v>
      </c>
      <c r="U25" s="27">
        <v>19032</v>
      </c>
      <c r="V25" s="27">
        <v>90317</v>
      </c>
    </row>
    <row r="26" spans="2:22" x14ac:dyDescent="0.3">
      <c r="B26" s="14">
        <v>2090</v>
      </c>
      <c r="C26" s="14"/>
      <c r="D26" s="24">
        <v>443.09</v>
      </c>
      <c r="E26" s="24">
        <v>500.71</v>
      </c>
      <c r="F26" s="24">
        <v>623.13</v>
      </c>
      <c r="G26" s="24">
        <v>963.84</v>
      </c>
      <c r="H26" s="24"/>
      <c r="I26" s="24">
        <v>7.51</v>
      </c>
      <c r="J26" s="24">
        <v>9.25</v>
      </c>
      <c r="K26" s="24">
        <v>12.13</v>
      </c>
      <c r="L26" s="24">
        <v>7.83</v>
      </c>
      <c r="M26" s="24"/>
      <c r="N26" s="24">
        <v>524.88</v>
      </c>
      <c r="O26" s="24">
        <v>459.9</v>
      </c>
      <c r="P26" s="24">
        <v>240.09</v>
      </c>
      <c r="Q26" s="24">
        <v>882.3</v>
      </c>
      <c r="R26" s="24"/>
      <c r="S26" s="25">
        <v>69890</v>
      </c>
      <c r="T26" s="25">
        <v>49718</v>
      </c>
      <c r="U26" s="25">
        <v>19793</v>
      </c>
      <c r="V26" s="25">
        <v>112681</v>
      </c>
    </row>
    <row r="27" spans="2:22" x14ac:dyDescent="0.3">
      <c r="B27" s="14">
        <v>2100</v>
      </c>
      <c r="C27" s="14"/>
      <c r="D27" s="24">
        <v>432.17</v>
      </c>
      <c r="E27" s="24">
        <v>494.15</v>
      </c>
      <c r="F27" s="24">
        <v>645.05999999999995</v>
      </c>
      <c r="G27" s="24">
        <v>1088.97</v>
      </c>
      <c r="H27" s="24"/>
      <c r="I27" s="24">
        <v>6.96</v>
      </c>
      <c r="J27" s="24">
        <v>9.0299999999999994</v>
      </c>
      <c r="K27" s="24">
        <v>12.62</v>
      </c>
      <c r="L27" s="24">
        <v>7.38</v>
      </c>
      <c r="M27" s="24"/>
      <c r="N27" s="24">
        <v>565.39</v>
      </c>
      <c r="O27" s="24">
        <v>531.92999999999995</v>
      </c>
      <c r="P27" s="24">
        <v>261.54000000000002</v>
      </c>
      <c r="Q27" s="24">
        <v>1031</v>
      </c>
      <c r="R27" s="24"/>
      <c r="S27" s="25">
        <v>81234</v>
      </c>
      <c r="T27" s="25">
        <v>58906</v>
      </c>
      <c r="U27" s="25">
        <v>20724</v>
      </c>
      <c r="V27" s="25">
        <v>139701</v>
      </c>
    </row>
    <row r="28" spans="2:22" x14ac:dyDescent="0.3">
      <c r="B28" s="23">
        <v>2110</v>
      </c>
      <c r="C28" s="23"/>
      <c r="D28" s="33">
        <v>421.25</v>
      </c>
      <c r="E28" s="33">
        <v>487.59</v>
      </c>
      <c r="F28" s="33">
        <v>666.99</v>
      </c>
      <c r="G28" s="33">
        <v>1214.0999999999999</v>
      </c>
      <c r="H28" s="19"/>
      <c r="I28" s="19"/>
      <c r="J28" s="20"/>
      <c r="K28" s="20"/>
      <c r="L28" s="20"/>
      <c r="M28" s="19"/>
      <c r="N28" s="19"/>
      <c r="O28" s="20"/>
      <c r="P28" s="20"/>
      <c r="Q28" s="20"/>
      <c r="R28" s="19"/>
      <c r="S28" s="19"/>
      <c r="T28" s="20"/>
      <c r="U28" s="20"/>
      <c r="V28" s="20"/>
    </row>
    <row r="29" spans="2:22" x14ac:dyDescent="0.3">
      <c r="B29" s="14">
        <v>2120</v>
      </c>
      <c r="C29" s="14"/>
      <c r="D29" s="20">
        <v>410.33</v>
      </c>
      <c r="E29" s="20">
        <v>481.03</v>
      </c>
      <c r="F29" s="20">
        <v>688.92</v>
      </c>
      <c r="G29" s="20">
        <v>1339.23</v>
      </c>
      <c r="H29" s="19"/>
      <c r="I29" s="19"/>
      <c r="J29" s="20"/>
      <c r="K29" s="20"/>
      <c r="L29" s="20"/>
      <c r="M29" s="19"/>
      <c r="N29" s="19"/>
      <c r="O29" s="20"/>
      <c r="P29" s="20"/>
      <c r="Q29" s="20"/>
      <c r="R29" s="19"/>
      <c r="S29" s="19"/>
      <c r="T29" s="20"/>
      <c r="U29" s="20"/>
      <c r="V29" s="20"/>
    </row>
    <row r="30" spans="2:22" x14ac:dyDescent="0.3">
      <c r="B30" s="14">
        <v>2130</v>
      </c>
      <c r="C30" s="14"/>
      <c r="D30" s="20">
        <v>400</v>
      </c>
      <c r="E30" s="20">
        <v>474.47</v>
      </c>
      <c r="F30" s="20">
        <v>710.85</v>
      </c>
      <c r="G30" s="20">
        <v>1464.36</v>
      </c>
      <c r="H30" s="19"/>
      <c r="I30" s="19"/>
      <c r="J30" s="20"/>
      <c r="K30" s="20"/>
      <c r="L30" s="20"/>
      <c r="M30" s="19"/>
      <c r="N30" s="19"/>
      <c r="O30" s="20"/>
      <c r="P30" s="20"/>
      <c r="Q30" s="20"/>
      <c r="R30" s="19"/>
      <c r="S30" s="19"/>
      <c r="T30" s="20"/>
      <c r="U30" s="20"/>
      <c r="V30" s="20"/>
    </row>
    <row r="31" spans="2:22" x14ac:dyDescent="0.3">
      <c r="B31" s="23">
        <v>2140</v>
      </c>
      <c r="C31" s="23"/>
      <c r="D31" s="33">
        <v>400</v>
      </c>
      <c r="E31" s="33">
        <v>467.91</v>
      </c>
      <c r="F31" s="33">
        <v>732.78</v>
      </c>
      <c r="G31" s="33">
        <v>1589.49</v>
      </c>
      <c r="H31" s="19"/>
      <c r="I31" s="19"/>
      <c r="J31" s="20"/>
      <c r="K31" s="20"/>
      <c r="L31" s="20"/>
      <c r="M31" s="19"/>
      <c r="N31" s="19"/>
      <c r="O31" s="20"/>
      <c r="P31" s="20"/>
      <c r="Q31" s="20"/>
      <c r="R31" s="19"/>
      <c r="S31" s="19"/>
      <c r="T31" s="20"/>
      <c r="U31" s="20"/>
      <c r="V31" s="20"/>
    </row>
    <row r="32" spans="2:22" x14ac:dyDescent="0.3">
      <c r="B32" s="14">
        <v>2150</v>
      </c>
      <c r="C32" s="14"/>
      <c r="D32" s="20">
        <v>400</v>
      </c>
      <c r="E32" s="20">
        <v>461.35</v>
      </c>
      <c r="F32" s="20">
        <v>754.71</v>
      </c>
      <c r="G32" s="20">
        <v>1714.62</v>
      </c>
      <c r="H32" s="19"/>
      <c r="I32" s="19"/>
      <c r="J32" s="20"/>
      <c r="K32" s="20"/>
      <c r="L32" s="20"/>
      <c r="M32" s="19"/>
      <c r="N32" s="19"/>
      <c r="O32" s="20"/>
      <c r="P32" s="20"/>
      <c r="Q32" s="20"/>
      <c r="R32" s="19"/>
      <c r="S32" s="19"/>
      <c r="T32" s="20"/>
      <c r="U32" s="20"/>
      <c r="V32" s="20"/>
    </row>
    <row r="33" spans="2:22" x14ac:dyDescent="0.3">
      <c r="B33" s="14"/>
      <c r="C33" s="14"/>
      <c r="D33" s="20"/>
      <c r="E33" s="20"/>
      <c r="F33" s="20"/>
      <c r="G33" s="20"/>
      <c r="H33" s="19"/>
      <c r="I33" s="19"/>
      <c r="J33" s="20"/>
      <c r="K33" s="20"/>
      <c r="L33" s="20"/>
      <c r="M33" s="19"/>
      <c r="N33" s="19"/>
      <c r="O33" s="20"/>
      <c r="P33" s="20"/>
      <c r="Q33" s="20"/>
      <c r="R33" s="19"/>
      <c r="S33" s="19"/>
      <c r="T33" s="20"/>
      <c r="U33" s="20"/>
      <c r="V33" s="20"/>
    </row>
    <row r="34" spans="2:22" x14ac:dyDescent="0.3">
      <c r="B34" s="28" t="s">
        <v>20</v>
      </c>
      <c r="C34" s="28"/>
      <c r="D34" s="4"/>
      <c r="E34" s="4"/>
      <c r="F34" s="4"/>
      <c r="G34" s="4"/>
      <c r="H34" s="4"/>
      <c r="I34" s="4"/>
      <c r="J34" s="4"/>
      <c r="K34" s="4"/>
      <c r="L34" s="4"/>
      <c r="M34" s="4"/>
      <c r="N34" s="4"/>
      <c r="O34" s="4"/>
      <c r="P34" s="4"/>
      <c r="Q34" s="4"/>
      <c r="R34" s="4"/>
      <c r="S34" s="4"/>
      <c r="T34" s="4"/>
      <c r="U34" s="4"/>
      <c r="V34" s="4"/>
    </row>
    <row r="35" spans="2:22" x14ac:dyDescent="0.3">
      <c r="B35" s="4"/>
      <c r="C35" s="4"/>
      <c r="D35" s="4"/>
      <c r="E35" s="4"/>
      <c r="F35" s="4"/>
      <c r="G35" s="4"/>
      <c r="H35" s="4"/>
      <c r="I35" s="4"/>
      <c r="J35" s="4"/>
      <c r="K35" s="4"/>
      <c r="L35" s="4"/>
      <c r="M35" s="4"/>
      <c r="N35" s="4"/>
      <c r="O35" s="4"/>
      <c r="P35" s="4"/>
      <c r="Q35" s="4"/>
      <c r="R35" s="4"/>
      <c r="S35" s="4"/>
      <c r="T35" s="4"/>
      <c r="U35" s="4"/>
      <c r="V35" s="4"/>
    </row>
    <row r="36" spans="2:22" x14ac:dyDescent="0.3">
      <c r="B36" s="30" t="s">
        <v>21</v>
      </c>
      <c r="C36" s="13"/>
      <c r="D36" s="13"/>
      <c r="E36" s="13"/>
      <c r="F36" s="13"/>
      <c r="G36" s="13"/>
      <c r="H36" s="13"/>
      <c r="I36" s="13"/>
      <c r="J36" s="13"/>
      <c r="K36" s="13"/>
      <c r="L36" s="13"/>
      <c r="M36" s="13"/>
      <c r="N36" s="13"/>
      <c r="O36" s="13"/>
      <c r="P36" s="13"/>
      <c r="Q36" s="13"/>
      <c r="R36" s="13"/>
      <c r="S36" s="13"/>
      <c r="T36" s="13"/>
      <c r="U36" s="13"/>
      <c r="V36" s="13"/>
    </row>
    <row r="37" spans="2:22" ht="15.6" x14ac:dyDescent="0.3">
      <c r="B37" s="29" t="s">
        <v>22</v>
      </c>
      <c r="C37" s="30"/>
      <c r="D37" s="30"/>
      <c r="E37" s="30"/>
      <c r="F37" s="30"/>
      <c r="G37" s="30"/>
      <c r="H37" s="30"/>
      <c r="I37" s="30"/>
      <c r="J37" s="30"/>
      <c r="K37" s="30"/>
      <c r="L37" s="30"/>
      <c r="M37" s="30"/>
      <c r="N37" s="30"/>
      <c r="O37" s="30"/>
      <c r="P37" s="30"/>
      <c r="Q37" s="30"/>
      <c r="R37" s="30"/>
      <c r="S37" s="30"/>
      <c r="T37" s="30"/>
      <c r="U37" s="30"/>
      <c r="V37" s="30"/>
    </row>
    <row r="38" spans="2:22" x14ac:dyDescent="0.3">
      <c r="B38" s="30" t="s">
        <v>23</v>
      </c>
      <c r="C38" s="30"/>
      <c r="D38" s="30"/>
      <c r="E38" s="30"/>
      <c r="F38" s="30"/>
      <c r="G38" s="30"/>
      <c r="H38" s="30"/>
      <c r="I38" s="30"/>
      <c r="J38" s="30"/>
      <c r="K38" s="30"/>
      <c r="L38" s="30"/>
      <c r="M38" s="30"/>
      <c r="N38" s="30"/>
      <c r="O38" s="30"/>
      <c r="P38" s="30"/>
      <c r="Q38" s="30"/>
      <c r="R38" s="30"/>
      <c r="S38" s="30"/>
      <c r="T38" s="30"/>
      <c r="U38" s="30"/>
      <c r="V38" s="30"/>
    </row>
    <row r="39" spans="2:22" x14ac:dyDescent="0.3">
      <c r="B39" s="30"/>
      <c r="C39" s="30"/>
      <c r="D39" s="30"/>
      <c r="E39" s="30"/>
      <c r="F39" s="30"/>
      <c r="G39" s="30"/>
      <c r="H39" s="30"/>
      <c r="I39" s="30"/>
      <c r="J39" s="30"/>
      <c r="K39" s="30"/>
      <c r="L39" s="30"/>
      <c r="M39" s="30"/>
      <c r="N39" s="30"/>
      <c r="O39" s="30"/>
      <c r="P39" s="30"/>
      <c r="Q39" s="30"/>
      <c r="R39" s="30"/>
      <c r="S39" s="30"/>
      <c r="T39" s="30"/>
      <c r="U39" s="30"/>
      <c r="V39" s="30"/>
    </row>
    <row r="40" spans="2:22" ht="15.6" x14ac:dyDescent="0.3">
      <c r="B40" s="29" t="s">
        <v>24</v>
      </c>
      <c r="C40" s="30"/>
      <c r="D40" s="30"/>
      <c r="E40" s="30"/>
      <c r="F40" s="30"/>
      <c r="G40" s="30"/>
      <c r="H40" s="30"/>
      <c r="I40" s="30"/>
      <c r="J40" s="30"/>
      <c r="K40" s="30"/>
      <c r="L40" s="30"/>
      <c r="M40" s="30"/>
      <c r="N40" s="30"/>
      <c r="O40" s="30"/>
      <c r="P40" s="30"/>
      <c r="Q40" s="30"/>
      <c r="R40" s="30"/>
      <c r="S40" s="30"/>
      <c r="T40" s="30"/>
      <c r="U40" s="30"/>
      <c r="V40" s="30"/>
    </row>
    <row r="41" spans="2:22" x14ac:dyDescent="0.3">
      <c r="B41" s="30" t="s">
        <v>25</v>
      </c>
      <c r="C41" s="30"/>
      <c r="D41" s="30"/>
      <c r="E41" s="30"/>
      <c r="F41" s="30"/>
      <c r="G41" s="30"/>
      <c r="H41" s="30"/>
      <c r="I41" s="30"/>
      <c r="J41" s="30"/>
      <c r="K41" s="30"/>
      <c r="L41" s="30"/>
      <c r="M41" s="30"/>
      <c r="N41" s="30"/>
      <c r="O41" s="30"/>
      <c r="P41" s="30"/>
      <c r="Q41" s="30"/>
      <c r="R41" s="30"/>
      <c r="S41" s="30"/>
      <c r="T41" s="30"/>
      <c r="U41" s="30"/>
      <c r="V41" s="30"/>
    </row>
    <row r="42" spans="2:22" x14ac:dyDescent="0.3">
      <c r="B42" s="30" t="s">
        <v>26</v>
      </c>
      <c r="C42" s="30"/>
      <c r="D42" s="30"/>
      <c r="E42" s="30"/>
      <c r="F42" s="30"/>
      <c r="G42" s="30"/>
      <c r="H42" s="30"/>
      <c r="I42" s="30"/>
      <c r="J42" s="30"/>
      <c r="K42" s="30"/>
      <c r="L42" s="30"/>
      <c r="M42" s="30"/>
      <c r="N42" s="30"/>
      <c r="O42" s="30"/>
      <c r="P42" s="30"/>
      <c r="Q42" s="30"/>
      <c r="R42" s="30"/>
      <c r="S42" s="30"/>
      <c r="T42" s="30"/>
      <c r="U42" s="30"/>
      <c r="V42" s="30"/>
    </row>
    <row r="43" spans="2:22" x14ac:dyDescent="0.3">
      <c r="B43" s="30" t="s">
        <v>27</v>
      </c>
      <c r="C43" s="30"/>
      <c r="D43" s="30"/>
      <c r="E43" s="30"/>
      <c r="F43" s="30"/>
      <c r="G43" s="30"/>
      <c r="H43" s="30"/>
      <c r="I43" s="30"/>
      <c r="J43" s="30"/>
      <c r="K43" s="30"/>
      <c r="L43" s="30"/>
      <c r="M43" s="30"/>
      <c r="N43" s="30"/>
      <c r="O43" s="30"/>
      <c r="P43" s="30"/>
      <c r="Q43" s="30"/>
      <c r="R43" s="30"/>
      <c r="S43" s="30"/>
      <c r="T43" s="30"/>
      <c r="U43" s="30"/>
      <c r="V43" s="30"/>
    </row>
    <row r="44" spans="2:22" x14ac:dyDescent="0.3">
      <c r="B44" s="30" t="s">
        <v>28</v>
      </c>
      <c r="C44" s="30"/>
      <c r="D44" s="30"/>
      <c r="E44" s="30"/>
      <c r="F44" s="30"/>
      <c r="G44" s="30"/>
      <c r="H44" s="30"/>
      <c r="I44" s="30"/>
      <c r="J44" s="30"/>
      <c r="K44" s="30"/>
      <c r="L44" s="30"/>
      <c r="M44" s="30"/>
      <c r="N44" s="30"/>
      <c r="O44" s="30"/>
      <c r="P44" s="30"/>
      <c r="Q44" s="30"/>
      <c r="R44" s="30"/>
      <c r="S44" s="30"/>
      <c r="T44" s="30"/>
      <c r="U44" s="30"/>
      <c r="V44" s="30"/>
    </row>
    <row r="45" spans="2:22" x14ac:dyDescent="0.3">
      <c r="B45" s="30" t="s">
        <v>29</v>
      </c>
      <c r="C45" s="30"/>
      <c r="D45" s="30"/>
      <c r="E45" s="30"/>
      <c r="F45" s="30"/>
      <c r="G45" s="30"/>
      <c r="H45" s="30"/>
      <c r="I45" s="30"/>
      <c r="J45" s="30"/>
      <c r="K45" s="30"/>
      <c r="L45" s="30"/>
      <c r="M45" s="30"/>
      <c r="N45" s="30"/>
      <c r="O45" s="30"/>
      <c r="P45" s="30"/>
      <c r="Q45" s="30"/>
      <c r="R45" s="30"/>
      <c r="S45" s="30"/>
      <c r="T45" s="30"/>
      <c r="U45" s="30"/>
      <c r="V45" s="30"/>
    </row>
    <row r="46" spans="2:22" x14ac:dyDescent="0.3">
      <c r="B46" s="30" t="s">
        <v>30</v>
      </c>
      <c r="C46" s="30"/>
      <c r="D46" s="30"/>
      <c r="E46" s="30"/>
      <c r="F46" s="30"/>
      <c r="G46" s="30"/>
      <c r="H46" s="30"/>
      <c r="I46" s="30"/>
      <c r="J46" s="30"/>
      <c r="K46" s="30"/>
      <c r="L46" s="30"/>
      <c r="M46" s="30"/>
      <c r="N46" s="30"/>
      <c r="O46" s="30"/>
      <c r="P46" s="30"/>
      <c r="Q46" s="30"/>
      <c r="R46" s="30"/>
      <c r="S46" s="30"/>
      <c r="T46" s="30"/>
      <c r="U46" s="30"/>
      <c r="V46" s="30"/>
    </row>
    <row r="47" spans="2:22" x14ac:dyDescent="0.3">
      <c r="B47" s="30" t="s">
        <v>31</v>
      </c>
      <c r="C47" s="30"/>
      <c r="D47" s="30"/>
      <c r="E47" s="30"/>
      <c r="F47" s="30"/>
      <c r="G47" s="30"/>
      <c r="H47" s="30"/>
      <c r="I47" s="30"/>
      <c r="J47" s="30"/>
      <c r="K47" s="30"/>
      <c r="L47" s="30"/>
      <c r="M47" s="30"/>
      <c r="N47" s="30"/>
      <c r="O47" s="30"/>
      <c r="P47" s="30"/>
      <c r="Q47" s="30"/>
      <c r="R47" s="30"/>
      <c r="S47" s="30"/>
      <c r="T47" s="30"/>
      <c r="U47" s="30"/>
      <c r="V47" s="30"/>
    </row>
    <row r="48" spans="2:22" x14ac:dyDescent="0.3">
      <c r="B48" s="30" t="s">
        <v>32</v>
      </c>
      <c r="C48" s="30"/>
      <c r="D48" s="30"/>
      <c r="E48" s="30"/>
      <c r="F48" s="30"/>
      <c r="G48" s="30"/>
      <c r="H48" s="30"/>
      <c r="I48" s="30"/>
      <c r="J48" s="30"/>
      <c r="K48" s="30"/>
      <c r="L48" s="30"/>
      <c r="M48" s="30"/>
      <c r="N48" s="30"/>
      <c r="O48" s="30"/>
      <c r="P48" s="30"/>
      <c r="Q48" s="30"/>
      <c r="R48" s="30"/>
      <c r="S48" s="30"/>
      <c r="T48" s="30"/>
      <c r="U48" s="30"/>
      <c r="V48" s="30"/>
    </row>
    <row r="49" spans="2:25" x14ac:dyDescent="0.3">
      <c r="B49" s="30" t="s">
        <v>33</v>
      </c>
      <c r="C49" s="30"/>
      <c r="D49" s="30"/>
      <c r="E49" s="30"/>
      <c r="F49" s="30"/>
      <c r="G49" s="30"/>
      <c r="H49" s="30"/>
      <c r="I49" s="30"/>
      <c r="J49" s="30"/>
      <c r="K49" s="30"/>
      <c r="L49" s="30"/>
      <c r="M49" s="30"/>
      <c r="N49" s="30"/>
      <c r="O49" s="30"/>
      <c r="P49" s="30"/>
      <c r="Q49" s="30"/>
      <c r="R49" s="30"/>
      <c r="S49" s="30"/>
      <c r="T49" s="30"/>
      <c r="U49" s="30"/>
      <c r="V49" s="30"/>
    </row>
    <row r="50" spans="2:25" x14ac:dyDescent="0.3">
      <c r="B50" s="30" t="s">
        <v>34</v>
      </c>
      <c r="C50" s="30"/>
      <c r="D50" s="30"/>
      <c r="E50" s="30"/>
      <c r="F50" s="30"/>
      <c r="G50" s="30"/>
      <c r="H50" s="30"/>
      <c r="I50" s="30"/>
      <c r="J50" s="30"/>
      <c r="K50" s="30"/>
      <c r="L50" s="30"/>
      <c r="M50" s="30"/>
      <c r="N50" s="30"/>
      <c r="O50" s="30"/>
      <c r="P50" s="30"/>
      <c r="Q50" s="30"/>
      <c r="R50" s="30"/>
      <c r="S50" s="30"/>
      <c r="T50" s="30"/>
      <c r="U50" s="30"/>
      <c r="V50" s="30"/>
    </row>
    <row r="51" spans="2:25" x14ac:dyDescent="0.3">
      <c r="B51" s="30" t="s">
        <v>35</v>
      </c>
      <c r="C51" s="30"/>
      <c r="D51" s="30"/>
      <c r="E51" s="30"/>
      <c r="F51" s="30"/>
      <c r="G51" s="30"/>
      <c r="H51" s="30"/>
      <c r="I51" s="30"/>
      <c r="J51" s="30"/>
      <c r="K51" s="30"/>
      <c r="L51" s="30"/>
      <c r="M51" s="30"/>
      <c r="N51" s="30"/>
      <c r="O51" s="30"/>
      <c r="P51" s="30"/>
      <c r="Q51" s="30"/>
      <c r="R51" s="30"/>
      <c r="S51" s="30"/>
      <c r="T51" s="30"/>
      <c r="U51" s="30"/>
      <c r="V51" s="30"/>
    </row>
    <row r="52" spans="2:25" x14ac:dyDescent="0.3">
      <c r="B52" s="30"/>
      <c r="C52" s="30"/>
      <c r="D52" s="30"/>
      <c r="E52" s="30"/>
      <c r="F52" s="30"/>
      <c r="G52" s="30"/>
      <c r="H52" s="30"/>
      <c r="I52" s="30"/>
      <c r="J52" s="30"/>
      <c r="K52" s="30"/>
      <c r="L52" s="30"/>
      <c r="M52" s="30"/>
      <c r="N52" s="30"/>
      <c r="O52" s="30"/>
      <c r="P52" s="30"/>
      <c r="Q52" s="30"/>
      <c r="R52" s="30"/>
      <c r="S52" s="30"/>
      <c r="T52" s="30"/>
      <c r="U52" s="30"/>
      <c r="V52" s="30"/>
    </row>
    <row r="53" spans="2:25" ht="15.6" x14ac:dyDescent="0.3">
      <c r="B53" s="29" t="s">
        <v>36</v>
      </c>
      <c r="C53" s="30"/>
      <c r="D53" s="30"/>
      <c r="E53" s="30"/>
      <c r="F53" s="30"/>
      <c r="G53" s="30"/>
      <c r="H53" s="30"/>
      <c r="I53" s="30"/>
      <c r="J53" s="30"/>
      <c r="K53" s="30"/>
      <c r="L53" s="30"/>
      <c r="M53" s="30"/>
      <c r="N53" s="30"/>
      <c r="O53" s="30"/>
      <c r="P53" s="30"/>
      <c r="Q53" s="30"/>
      <c r="R53" s="30"/>
      <c r="S53" s="30"/>
      <c r="T53" s="30"/>
      <c r="U53" s="30"/>
      <c r="V53" s="30"/>
    </row>
    <row r="54" spans="2:25" ht="15" customHeight="1" x14ac:dyDescent="0.3">
      <c r="B54" s="65" t="s">
        <v>37</v>
      </c>
      <c r="C54" s="65"/>
      <c r="D54" s="65"/>
      <c r="E54" s="65"/>
      <c r="F54" s="65"/>
      <c r="G54" s="65"/>
      <c r="H54" s="65"/>
      <c r="I54" s="65"/>
      <c r="J54" s="65"/>
      <c r="K54" s="65"/>
      <c r="L54" s="65"/>
      <c r="M54" s="65"/>
      <c r="N54" s="65"/>
      <c r="O54" s="65"/>
      <c r="P54" s="65"/>
      <c r="Q54" s="65"/>
      <c r="R54" s="65"/>
      <c r="S54" s="65"/>
      <c r="T54" s="65"/>
      <c r="U54" s="65"/>
      <c r="V54" s="65"/>
      <c r="W54" s="6"/>
      <c r="X54" s="6"/>
      <c r="Y54" s="6"/>
    </row>
    <row r="55" spans="2:25" x14ac:dyDescent="0.3">
      <c r="B55" s="65"/>
      <c r="C55" s="65"/>
      <c r="D55" s="65"/>
      <c r="E55" s="65"/>
      <c r="F55" s="65"/>
      <c r="G55" s="65"/>
      <c r="H55" s="65"/>
      <c r="I55" s="65"/>
      <c r="J55" s="65"/>
      <c r="K55" s="65"/>
      <c r="L55" s="65"/>
      <c r="M55" s="65"/>
      <c r="N55" s="65"/>
      <c r="O55" s="65"/>
      <c r="P55" s="65"/>
      <c r="Q55" s="65"/>
      <c r="R55" s="65"/>
      <c r="S55" s="65"/>
      <c r="T55" s="65"/>
      <c r="U55" s="65"/>
      <c r="V55" s="65"/>
      <c r="W55" s="6"/>
      <c r="X55" s="6"/>
      <c r="Y55" s="6"/>
    </row>
    <row r="56" spans="2:25" x14ac:dyDescent="0.3">
      <c r="B56" s="65"/>
      <c r="C56" s="65"/>
      <c r="D56" s="65"/>
      <c r="E56" s="65"/>
      <c r="F56" s="65"/>
      <c r="G56" s="65"/>
      <c r="H56" s="65"/>
      <c r="I56" s="65"/>
      <c r="J56" s="65"/>
      <c r="K56" s="65"/>
      <c r="L56" s="65"/>
      <c r="M56" s="65"/>
      <c r="N56" s="65"/>
      <c r="O56" s="65"/>
      <c r="P56" s="65"/>
      <c r="Q56" s="65"/>
      <c r="R56" s="65"/>
      <c r="S56" s="65"/>
      <c r="T56" s="65"/>
      <c r="U56" s="65"/>
      <c r="V56" s="65"/>
      <c r="W56" s="6"/>
      <c r="X56" s="6"/>
      <c r="Y56" s="6"/>
    </row>
    <row r="57" spans="2:25" x14ac:dyDescent="0.3">
      <c r="B57" s="65"/>
      <c r="C57" s="65"/>
      <c r="D57" s="65"/>
      <c r="E57" s="65"/>
      <c r="F57" s="65"/>
      <c r="G57" s="65"/>
      <c r="H57" s="65"/>
      <c r="I57" s="65"/>
      <c r="J57" s="65"/>
      <c r="K57" s="65"/>
      <c r="L57" s="65"/>
      <c r="M57" s="65"/>
      <c r="N57" s="65"/>
      <c r="O57" s="65"/>
      <c r="P57" s="65"/>
      <c r="Q57" s="65"/>
      <c r="R57" s="65"/>
      <c r="S57" s="65"/>
      <c r="T57" s="65"/>
      <c r="U57" s="65"/>
      <c r="V57" s="65"/>
      <c r="W57" s="6"/>
      <c r="X57" s="6"/>
      <c r="Y57" s="6"/>
    </row>
    <row r="58" spans="2:25" x14ac:dyDescent="0.3">
      <c r="B58" s="65"/>
      <c r="C58" s="65"/>
      <c r="D58" s="65"/>
      <c r="E58" s="65"/>
      <c r="F58" s="65"/>
      <c r="G58" s="65"/>
      <c r="H58" s="65"/>
      <c r="I58" s="65"/>
      <c r="J58" s="65"/>
      <c r="K58" s="65"/>
      <c r="L58" s="65"/>
      <c r="M58" s="65"/>
      <c r="N58" s="65"/>
      <c r="O58" s="65"/>
      <c r="P58" s="65"/>
      <c r="Q58" s="65"/>
      <c r="R58" s="65"/>
      <c r="S58" s="65"/>
      <c r="T58" s="65"/>
      <c r="U58" s="65"/>
      <c r="V58" s="65"/>
      <c r="W58" s="6"/>
      <c r="X58" s="6"/>
      <c r="Y58" s="6"/>
    </row>
    <row r="59" spans="2:25" x14ac:dyDescent="0.3">
      <c r="B59" s="65"/>
      <c r="C59" s="65"/>
      <c r="D59" s="65"/>
      <c r="E59" s="65"/>
      <c r="F59" s="65"/>
      <c r="G59" s="65"/>
      <c r="H59" s="65"/>
      <c r="I59" s="65"/>
      <c r="J59" s="65"/>
      <c r="K59" s="65"/>
      <c r="L59" s="65"/>
      <c r="M59" s="65"/>
      <c r="N59" s="65"/>
      <c r="O59" s="65"/>
      <c r="P59" s="65"/>
      <c r="Q59" s="65"/>
      <c r="R59" s="65"/>
      <c r="S59" s="65"/>
      <c r="T59" s="65"/>
      <c r="U59" s="65"/>
      <c r="V59" s="65"/>
      <c r="W59" s="6"/>
      <c r="X59" s="6"/>
      <c r="Y59" s="6"/>
    </row>
    <row r="60" spans="2:25" x14ac:dyDescent="0.3">
      <c r="B60" s="31"/>
      <c r="C60" s="31"/>
      <c r="D60" s="31"/>
      <c r="E60" s="31"/>
      <c r="F60" s="31"/>
      <c r="G60" s="31"/>
      <c r="H60" s="31"/>
      <c r="I60" s="31"/>
      <c r="J60" s="31"/>
      <c r="K60" s="31"/>
      <c r="L60" s="31"/>
      <c r="M60" s="31"/>
      <c r="N60" s="31"/>
      <c r="O60" s="31"/>
      <c r="P60" s="31"/>
      <c r="Q60" s="31"/>
      <c r="R60" s="31"/>
      <c r="S60" s="31"/>
      <c r="T60" s="31"/>
      <c r="U60" s="31"/>
      <c r="V60" s="31"/>
    </row>
    <row r="61" spans="2:25" ht="15.6" x14ac:dyDescent="0.3">
      <c r="B61" s="29" t="s">
        <v>38</v>
      </c>
      <c r="C61" s="30"/>
      <c r="D61" s="30"/>
      <c r="E61" s="30"/>
      <c r="F61" s="30"/>
      <c r="G61" s="30"/>
      <c r="H61" s="30"/>
      <c r="I61" s="30"/>
      <c r="J61" s="30"/>
      <c r="K61" s="30"/>
      <c r="L61" s="30"/>
      <c r="M61" s="30"/>
      <c r="N61" s="30"/>
      <c r="O61" s="30"/>
      <c r="P61" s="30"/>
      <c r="Q61" s="30"/>
      <c r="R61" s="30"/>
      <c r="S61" s="30"/>
      <c r="T61" s="30"/>
      <c r="U61" s="30"/>
      <c r="V61" s="30"/>
    </row>
    <row r="62" spans="2:25" x14ac:dyDescent="0.3">
      <c r="B62" s="30" t="s">
        <v>39</v>
      </c>
      <c r="C62" s="30"/>
      <c r="D62" s="30"/>
      <c r="E62" s="30"/>
      <c r="F62" s="30"/>
      <c r="G62" s="30"/>
      <c r="H62" s="30"/>
      <c r="I62" s="30"/>
      <c r="J62" s="30"/>
      <c r="K62" s="30"/>
      <c r="L62" s="30"/>
      <c r="M62" s="30"/>
      <c r="N62" s="30"/>
      <c r="O62" s="30"/>
      <c r="P62" s="30"/>
      <c r="Q62" s="30"/>
      <c r="R62" s="30"/>
      <c r="S62" s="30"/>
      <c r="T62" s="30"/>
      <c r="U62" s="30"/>
      <c r="V62" s="30"/>
    </row>
    <row r="63" spans="2:25" x14ac:dyDescent="0.3">
      <c r="B63" s="30"/>
      <c r="C63" s="30"/>
      <c r="D63" s="30"/>
      <c r="E63" s="30"/>
      <c r="F63" s="30"/>
      <c r="G63" s="30"/>
      <c r="H63" s="30"/>
      <c r="I63" s="30"/>
      <c r="J63" s="30"/>
      <c r="K63" s="30"/>
      <c r="L63" s="30"/>
      <c r="M63" s="30"/>
      <c r="N63" s="30"/>
      <c r="O63" s="30"/>
      <c r="P63" s="30"/>
      <c r="Q63" s="30"/>
      <c r="R63" s="30"/>
      <c r="S63" s="30"/>
      <c r="T63" s="30"/>
      <c r="U63" s="30"/>
      <c r="V63" s="30"/>
    </row>
    <row r="64" spans="2:25" x14ac:dyDescent="0.3">
      <c r="B64" s="31" t="s">
        <v>40</v>
      </c>
      <c r="C64" s="30"/>
      <c r="D64" s="30"/>
      <c r="E64" s="30"/>
      <c r="F64" s="30"/>
      <c r="G64" s="30"/>
      <c r="H64" s="30"/>
      <c r="I64" s="30"/>
      <c r="J64" s="30"/>
      <c r="K64" s="30"/>
      <c r="L64" s="30"/>
      <c r="M64" s="30"/>
      <c r="N64" s="30"/>
      <c r="O64" s="30"/>
      <c r="P64" s="30"/>
      <c r="Q64" s="30"/>
      <c r="R64" s="30"/>
      <c r="S64" s="30"/>
      <c r="T64" s="30"/>
      <c r="U64" s="30"/>
      <c r="V64" s="30"/>
    </row>
    <row r="65" spans="2:25" ht="15" customHeight="1" x14ac:dyDescent="0.3">
      <c r="B65" s="65" t="s">
        <v>41</v>
      </c>
      <c r="C65" s="65"/>
      <c r="D65" s="65"/>
      <c r="E65" s="65"/>
      <c r="F65" s="65"/>
      <c r="G65" s="65"/>
      <c r="H65" s="65"/>
      <c r="I65" s="65"/>
      <c r="J65" s="65"/>
      <c r="K65" s="65"/>
      <c r="L65" s="65"/>
      <c r="M65" s="65"/>
      <c r="N65" s="65"/>
      <c r="O65" s="65"/>
      <c r="P65" s="65"/>
      <c r="Q65" s="65"/>
      <c r="R65" s="65"/>
      <c r="S65" s="65"/>
      <c r="T65" s="65"/>
      <c r="U65" s="65"/>
      <c r="V65" s="65"/>
      <c r="W65" s="6"/>
      <c r="X65" s="6"/>
      <c r="Y65" s="6"/>
    </row>
    <row r="66" spans="2:25" x14ac:dyDescent="0.3">
      <c r="B66" s="65"/>
      <c r="C66" s="65"/>
      <c r="D66" s="65"/>
      <c r="E66" s="65"/>
      <c r="F66" s="65"/>
      <c r="G66" s="65"/>
      <c r="H66" s="65"/>
      <c r="I66" s="65"/>
      <c r="J66" s="65"/>
      <c r="K66" s="65"/>
      <c r="L66" s="65"/>
      <c r="M66" s="65"/>
      <c r="N66" s="65"/>
      <c r="O66" s="65"/>
      <c r="P66" s="65"/>
      <c r="Q66" s="65"/>
      <c r="R66" s="65"/>
      <c r="S66" s="65"/>
      <c r="T66" s="65"/>
      <c r="U66" s="65"/>
      <c r="V66" s="65"/>
      <c r="W66" s="6"/>
      <c r="X66" s="6"/>
      <c r="Y66" s="6"/>
    </row>
    <row r="67" spans="2:25" x14ac:dyDescent="0.3">
      <c r="B67" s="65"/>
      <c r="C67" s="65"/>
      <c r="D67" s="65"/>
      <c r="E67" s="65"/>
      <c r="F67" s="65"/>
      <c r="G67" s="65"/>
      <c r="H67" s="65"/>
      <c r="I67" s="65"/>
      <c r="J67" s="65"/>
      <c r="K67" s="65"/>
      <c r="L67" s="65"/>
      <c r="M67" s="65"/>
      <c r="N67" s="65"/>
      <c r="O67" s="65"/>
      <c r="P67" s="65"/>
      <c r="Q67" s="65"/>
      <c r="R67" s="65"/>
      <c r="S67" s="65"/>
      <c r="T67" s="65"/>
      <c r="U67" s="65"/>
      <c r="V67" s="65"/>
      <c r="W67" s="6"/>
      <c r="X67" s="6"/>
      <c r="Y67" s="6"/>
    </row>
    <row r="68" spans="2:25" x14ac:dyDescent="0.3">
      <c r="B68" s="65"/>
      <c r="C68" s="65"/>
      <c r="D68" s="65"/>
      <c r="E68" s="65"/>
      <c r="F68" s="65"/>
      <c r="G68" s="65"/>
      <c r="H68" s="65"/>
      <c r="I68" s="65"/>
      <c r="J68" s="65"/>
      <c r="K68" s="65"/>
      <c r="L68" s="65"/>
      <c r="M68" s="65"/>
      <c r="N68" s="65"/>
      <c r="O68" s="65"/>
      <c r="P68" s="65"/>
      <c r="Q68" s="65"/>
      <c r="R68" s="65"/>
      <c r="S68" s="65"/>
      <c r="T68" s="65"/>
      <c r="U68" s="65"/>
      <c r="V68" s="65"/>
      <c r="W68" s="6"/>
      <c r="X68" s="6"/>
      <c r="Y68" s="6"/>
    </row>
    <row r="69" spans="2:25" x14ac:dyDescent="0.3">
      <c r="B69" s="30"/>
      <c r="C69" s="32"/>
      <c r="D69" s="32"/>
      <c r="E69" s="32"/>
      <c r="F69" s="32"/>
      <c r="G69" s="32"/>
      <c r="H69" s="32"/>
      <c r="I69" s="32"/>
      <c r="J69" s="32"/>
      <c r="K69" s="32"/>
      <c r="L69" s="32"/>
      <c r="M69" s="32"/>
      <c r="N69" s="32"/>
      <c r="O69" s="32"/>
      <c r="P69" s="32"/>
      <c r="Q69" s="32"/>
      <c r="R69" s="32"/>
      <c r="S69" s="32"/>
      <c r="T69" s="32"/>
      <c r="U69" s="32"/>
      <c r="V69" s="32"/>
    </row>
    <row r="70" spans="2:25" x14ac:dyDescent="0.3">
      <c r="B70" s="31" t="s">
        <v>42</v>
      </c>
      <c r="C70" s="30"/>
      <c r="D70" s="30"/>
      <c r="E70" s="30"/>
      <c r="F70" s="30"/>
      <c r="G70" s="30"/>
      <c r="H70" s="30"/>
      <c r="I70" s="30"/>
      <c r="J70" s="30"/>
      <c r="K70" s="30"/>
      <c r="L70" s="30"/>
      <c r="M70" s="30"/>
      <c r="N70" s="30"/>
      <c r="O70" s="30"/>
      <c r="P70" s="30"/>
      <c r="Q70" s="30"/>
      <c r="R70" s="30"/>
      <c r="S70" s="30"/>
      <c r="T70" s="30"/>
      <c r="U70" s="30"/>
      <c r="V70" s="30"/>
    </row>
    <row r="71" spans="2:25" ht="15" customHeight="1" x14ac:dyDescent="0.3">
      <c r="B71" s="65" t="s">
        <v>43</v>
      </c>
      <c r="C71" s="65"/>
      <c r="D71" s="65"/>
      <c r="E71" s="65"/>
      <c r="F71" s="65"/>
      <c r="G71" s="65"/>
      <c r="H71" s="65"/>
      <c r="I71" s="65"/>
      <c r="J71" s="65"/>
      <c r="K71" s="65"/>
      <c r="L71" s="65"/>
      <c r="M71" s="65"/>
      <c r="N71" s="65"/>
      <c r="O71" s="65"/>
      <c r="P71" s="65"/>
      <c r="Q71" s="65"/>
      <c r="R71" s="65"/>
      <c r="S71" s="65"/>
      <c r="T71" s="65"/>
      <c r="U71" s="65"/>
      <c r="V71" s="65"/>
      <c r="W71" s="6"/>
      <c r="X71" s="6"/>
      <c r="Y71" s="6"/>
    </row>
    <row r="72" spans="2:25" x14ac:dyDescent="0.3">
      <c r="B72" s="65"/>
      <c r="C72" s="65"/>
      <c r="D72" s="65"/>
      <c r="E72" s="65"/>
      <c r="F72" s="65"/>
      <c r="G72" s="65"/>
      <c r="H72" s="65"/>
      <c r="I72" s="65"/>
      <c r="J72" s="65"/>
      <c r="K72" s="65"/>
      <c r="L72" s="65"/>
      <c r="M72" s="65"/>
      <c r="N72" s="65"/>
      <c r="O72" s="65"/>
      <c r="P72" s="65"/>
      <c r="Q72" s="65"/>
      <c r="R72" s="65"/>
      <c r="S72" s="65"/>
      <c r="T72" s="65"/>
      <c r="U72" s="65"/>
      <c r="V72" s="65"/>
      <c r="W72" s="6"/>
      <c r="X72" s="6"/>
      <c r="Y72" s="6"/>
    </row>
    <row r="73" spans="2:25" x14ac:dyDescent="0.3">
      <c r="B73" s="65"/>
      <c r="C73" s="65"/>
      <c r="D73" s="65"/>
      <c r="E73" s="65"/>
      <c r="F73" s="65"/>
      <c r="G73" s="65"/>
      <c r="H73" s="65"/>
      <c r="I73" s="65"/>
      <c r="J73" s="65"/>
      <c r="K73" s="65"/>
      <c r="L73" s="65"/>
      <c r="M73" s="65"/>
      <c r="N73" s="65"/>
      <c r="O73" s="65"/>
      <c r="P73" s="65"/>
      <c r="Q73" s="65"/>
      <c r="R73" s="65"/>
      <c r="S73" s="65"/>
      <c r="T73" s="65"/>
      <c r="U73" s="65"/>
      <c r="V73" s="65"/>
      <c r="W73" s="6"/>
      <c r="X73" s="6"/>
      <c r="Y73" s="6"/>
    </row>
    <row r="74" spans="2:25" x14ac:dyDescent="0.3">
      <c r="B74" s="65"/>
      <c r="C74" s="65"/>
      <c r="D74" s="65"/>
      <c r="E74" s="65"/>
      <c r="F74" s="65"/>
      <c r="G74" s="65"/>
      <c r="H74" s="65"/>
      <c r="I74" s="65"/>
      <c r="J74" s="65"/>
      <c r="K74" s="65"/>
      <c r="L74" s="65"/>
      <c r="M74" s="65"/>
      <c r="N74" s="65"/>
      <c r="O74" s="65"/>
      <c r="P74" s="65"/>
      <c r="Q74" s="65"/>
      <c r="R74" s="65"/>
      <c r="S74" s="65"/>
      <c r="T74" s="65"/>
      <c r="U74" s="65"/>
      <c r="V74" s="65"/>
      <c r="W74" s="6"/>
      <c r="X74" s="6"/>
      <c r="Y74" s="6"/>
    </row>
    <row r="75" spans="2:25" x14ac:dyDescent="0.3">
      <c r="B75" s="65"/>
      <c r="C75" s="65"/>
      <c r="D75" s="65"/>
      <c r="E75" s="65"/>
      <c r="F75" s="65"/>
      <c r="G75" s="65"/>
      <c r="H75" s="65"/>
      <c r="I75" s="65"/>
      <c r="J75" s="65"/>
      <c r="K75" s="65"/>
      <c r="L75" s="65"/>
      <c r="M75" s="65"/>
      <c r="N75" s="65"/>
      <c r="O75" s="65"/>
      <c r="P75" s="65"/>
      <c r="Q75" s="65"/>
      <c r="R75" s="65"/>
      <c r="S75" s="65"/>
      <c r="T75" s="65"/>
      <c r="U75" s="65"/>
      <c r="V75" s="65"/>
      <c r="W75" s="6"/>
      <c r="X75" s="6"/>
      <c r="Y75" s="6"/>
    </row>
    <row r="76" spans="2:25" x14ac:dyDescent="0.3">
      <c r="B76" s="30"/>
      <c r="C76" s="32"/>
      <c r="D76" s="32"/>
      <c r="E76" s="32"/>
      <c r="F76" s="32"/>
      <c r="G76" s="32"/>
      <c r="H76" s="32"/>
      <c r="I76" s="32"/>
      <c r="J76" s="32"/>
      <c r="K76" s="32"/>
      <c r="L76" s="32"/>
      <c r="M76" s="32"/>
      <c r="N76" s="32"/>
      <c r="O76" s="32"/>
      <c r="P76" s="32"/>
      <c r="Q76" s="32"/>
      <c r="R76" s="32"/>
      <c r="S76" s="32"/>
      <c r="T76" s="32"/>
      <c r="U76" s="32"/>
      <c r="V76" s="32"/>
    </row>
    <row r="77" spans="2:25" x14ac:dyDescent="0.3">
      <c r="B77" s="31" t="s">
        <v>44</v>
      </c>
      <c r="C77" s="30"/>
      <c r="D77" s="30"/>
      <c r="E77" s="30"/>
      <c r="F77" s="30"/>
      <c r="G77" s="30"/>
      <c r="H77" s="30"/>
      <c r="I77" s="30"/>
      <c r="J77" s="30"/>
      <c r="K77" s="30"/>
      <c r="L77" s="30"/>
      <c r="M77" s="30"/>
      <c r="N77" s="30"/>
      <c r="O77" s="30"/>
      <c r="P77" s="30"/>
      <c r="Q77" s="30"/>
      <c r="R77" s="30"/>
      <c r="S77" s="30"/>
      <c r="T77" s="30"/>
      <c r="U77" s="30"/>
      <c r="V77" s="30"/>
    </row>
    <row r="78" spans="2:25" ht="15" customHeight="1" x14ac:dyDescent="0.3">
      <c r="B78" s="65" t="s">
        <v>45</v>
      </c>
      <c r="C78" s="65"/>
      <c r="D78" s="65"/>
      <c r="E78" s="65"/>
      <c r="F78" s="65"/>
      <c r="G78" s="65"/>
      <c r="H78" s="65"/>
      <c r="I78" s="65"/>
      <c r="J78" s="65"/>
      <c r="K78" s="65"/>
      <c r="L78" s="65"/>
      <c r="M78" s="65"/>
      <c r="N78" s="65"/>
      <c r="O78" s="65"/>
      <c r="P78" s="65"/>
      <c r="Q78" s="65"/>
      <c r="R78" s="65"/>
      <c r="S78" s="65"/>
      <c r="T78" s="65"/>
      <c r="U78" s="65"/>
      <c r="V78" s="65"/>
      <c r="W78" s="6"/>
      <c r="X78" s="6"/>
      <c r="Y78" s="6"/>
    </row>
    <row r="79" spans="2:25" x14ac:dyDescent="0.3">
      <c r="B79" s="65"/>
      <c r="C79" s="65"/>
      <c r="D79" s="65"/>
      <c r="E79" s="65"/>
      <c r="F79" s="65"/>
      <c r="G79" s="65"/>
      <c r="H79" s="65"/>
      <c r="I79" s="65"/>
      <c r="J79" s="65"/>
      <c r="K79" s="65"/>
      <c r="L79" s="65"/>
      <c r="M79" s="65"/>
      <c r="N79" s="65"/>
      <c r="O79" s="65"/>
      <c r="P79" s="65"/>
      <c r="Q79" s="65"/>
      <c r="R79" s="65"/>
      <c r="S79" s="65"/>
      <c r="T79" s="65"/>
      <c r="U79" s="65"/>
      <c r="V79" s="65"/>
      <c r="W79" s="6"/>
      <c r="X79" s="6"/>
      <c r="Y79" s="6"/>
    </row>
    <row r="80" spans="2:25" x14ac:dyDescent="0.3">
      <c r="B80" s="65"/>
      <c r="C80" s="65"/>
      <c r="D80" s="65"/>
      <c r="E80" s="65"/>
      <c r="F80" s="65"/>
      <c r="G80" s="65"/>
      <c r="H80" s="65"/>
      <c r="I80" s="65"/>
      <c r="J80" s="65"/>
      <c r="K80" s="65"/>
      <c r="L80" s="65"/>
      <c r="M80" s="65"/>
      <c r="N80" s="65"/>
      <c r="O80" s="65"/>
      <c r="P80" s="65"/>
      <c r="Q80" s="65"/>
      <c r="R80" s="65"/>
      <c r="S80" s="65"/>
      <c r="T80" s="65"/>
      <c r="U80" s="65"/>
      <c r="V80" s="65"/>
      <c r="W80" s="6"/>
      <c r="X80" s="6"/>
      <c r="Y80" s="6"/>
    </row>
    <row r="81" spans="2:25" x14ac:dyDescent="0.3">
      <c r="B81" s="65"/>
      <c r="C81" s="65"/>
      <c r="D81" s="65"/>
      <c r="E81" s="65"/>
      <c r="F81" s="65"/>
      <c r="G81" s="65"/>
      <c r="H81" s="65"/>
      <c r="I81" s="65"/>
      <c r="J81" s="65"/>
      <c r="K81" s="65"/>
      <c r="L81" s="65"/>
      <c r="M81" s="65"/>
      <c r="N81" s="65"/>
      <c r="O81" s="65"/>
      <c r="P81" s="65"/>
      <c r="Q81" s="65"/>
      <c r="R81" s="65"/>
      <c r="S81" s="65"/>
      <c r="T81" s="65"/>
      <c r="U81" s="65"/>
      <c r="V81" s="65"/>
      <c r="W81" s="6"/>
      <c r="X81" s="6"/>
      <c r="Y81" s="6"/>
    </row>
    <row r="82" spans="2:25" x14ac:dyDescent="0.3">
      <c r="B82" s="65"/>
      <c r="C82" s="65"/>
      <c r="D82" s="65"/>
      <c r="E82" s="65"/>
      <c r="F82" s="65"/>
      <c r="G82" s="65"/>
      <c r="H82" s="65"/>
      <c r="I82" s="65"/>
      <c r="J82" s="65"/>
      <c r="K82" s="65"/>
      <c r="L82" s="65"/>
      <c r="M82" s="65"/>
      <c r="N82" s="65"/>
      <c r="O82" s="65"/>
      <c r="P82" s="65"/>
      <c r="Q82" s="65"/>
      <c r="R82" s="65"/>
      <c r="S82" s="65"/>
      <c r="T82" s="65"/>
      <c r="U82" s="65"/>
      <c r="V82" s="65"/>
      <c r="W82" s="6"/>
      <c r="X82" s="6"/>
      <c r="Y82" s="6"/>
    </row>
    <row r="83" spans="2:25" x14ac:dyDescent="0.3">
      <c r="B83" s="30"/>
      <c r="C83" s="32"/>
      <c r="D83" s="32"/>
      <c r="E83" s="32"/>
      <c r="F83" s="32"/>
      <c r="G83" s="32"/>
      <c r="H83" s="32"/>
      <c r="I83" s="32"/>
      <c r="J83" s="32"/>
      <c r="K83" s="32"/>
      <c r="L83" s="32"/>
      <c r="M83" s="32"/>
      <c r="N83" s="32"/>
      <c r="O83" s="32"/>
      <c r="P83" s="32"/>
      <c r="Q83" s="32"/>
      <c r="R83" s="32"/>
      <c r="S83" s="32"/>
      <c r="T83" s="32"/>
      <c r="U83" s="32"/>
      <c r="V83" s="32"/>
    </row>
    <row r="84" spans="2:25" x14ac:dyDescent="0.3">
      <c r="B84" s="31" t="s">
        <v>46</v>
      </c>
      <c r="C84" s="30"/>
      <c r="D84" s="30"/>
      <c r="E84" s="30"/>
      <c r="F84" s="30"/>
      <c r="G84" s="30"/>
      <c r="H84" s="30"/>
      <c r="I84" s="30"/>
      <c r="J84" s="30"/>
      <c r="K84" s="30"/>
      <c r="L84" s="30"/>
      <c r="M84" s="30"/>
      <c r="N84" s="30"/>
      <c r="O84" s="30"/>
      <c r="P84" s="30"/>
      <c r="Q84" s="30"/>
      <c r="R84" s="30"/>
      <c r="S84" s="30"/>
      <c r="T84" s="30"/>
      <c r="U84" s="30"/>
      <c r="V84" s="30"/>
    </row>
    <row r="85" spans="2:25" ht="15" customHeight="1" x14ac:dyDescent="0.3">
      <c r="B85" s="65" t="s">
        <v>47</v>
      </c>
      <c r="C85" s="65"/>
      <c r="D85" s="65"/>
      <c r="E85" s="65"/>
      <c r="F85" s="65"/>
      <c r="G85" s="65"/>
      <c r="H85" s="65"/>
      <c r="I85" s="65"/>
      <c r="J85" s="65"/>
      <c r="K85" s="65"/>
      <c r="L85" s="65"/>
      <c r="M85" s="65"/>
      <c r="N85" s="65"/>
      <c r="O85" s="65"/>
      <c r="P85" s="65"/>
      <c r="Q85" s="65"/>
      <c r="R85" s="65"/>
      <c r="S85" s="65"/>
      <c r="T85" s="65"/>
      <c r="U85" s="65"/>
      <c r="V85" s="65"/>
      <c r="W85" s="6"/>
      <c r="X85" s="6"/>
      <c r="Y85" s="6"/>
    </row>
    <row r="86" spans="2:25" x14ac:dyDescent="0.3">
      <c r="B86" s="65"/>
      <c r="C86" s="65"/>
      <c r="D86" s="65"/>
      <c r="E86" s="65"/>
      <c r="F86" s="65"/>
      <c r="G86" s="65"/>
      <c r="H86" s="65"/>
      <c r="I86" s="65"/>
      <c r="J86" s="65"/>
      <c r="K86" s="65"/>
      <c r="L86" s="65"/>
      <c r="M86" s="65"/>
      <c r="N86" s="65"/>
      <c r="O86" s="65"/>
      <c r="P86" s="65"/>
      <c r="Q86" s="65"/>
      <c r="R86" s="65"/>
      <c r="S86" s="65"/>
      <c r="T86" s="65"/>
      <c r="U86" s="65"/>
      <c r="V86" s="65"/>
      <c r="W86" s="6"/>
      <c r="X86" s="6"/>
      <c r="Y86" s="6"/>
    </row>
    <row r="87" spans="2:25" x14ac:dyDescent="0.3">
      <c r="B87" s="65"/>
      <c r="C87" s="65"/>
      <c r="D87" s="65"/>
      <c r="E87" s="65"/>
      <c r="F87" s="65"/>
      <c r="G87" s="65"/>
      <c r="H87" s="65"/>
      <c r="I87" s="65"/>
      <c r="J87" s="65"/>
      <c r="K87" s="65"/>
      <c r="L87" s="65"/>
      <c r="M87" s="65"/>
      <c r="N87" s="65"/>
      <c r="O87" s="65"/>
      <c r="P87" s="65"/>
      <c r="Q87" s="65"/>
      <c r="R87" s="65"/>
      <c r="S87" s="65"/>
      <c r="T87" s="65"/>
      <c r="U87" s="65"/>
      <c r="V87" s="65"/>
      <c r="W87" s="6"/>
      <c r="X87" s="6"/>
      <c r="Y87" s="6"/>
    </row>
    <row r="88" spans="2:25" x14ac:dyDescent="0.3">
      <c r="B88" s="65"/>
      <c r="C88" s="65"/>
      <c r="D88" s="65"/>
      <c r="E88" s="65"/>
      <c r="F88" s="65"/>
      <c r="G88" s="65"/>
      <c r="H88" s="65"/>
      <c r="I88" s="65"/>
      <c r="J88" s="65"/>
      <c r="K88" s="65"/>
      <c r="L88" s="65"/>
      <c r="M88" s="65"/>
      <c r="N88" s="65"/>
      <c r="O88" s="65"/>
      <c r="P88" s="65"/>
      <c r="Q88" s="65"/>
      <c r="R88" s="65"/>
      <c r="S88" s="65"/>
      <c r="T88" s="65"/>
      <c r="U88" s="65"/>
      <c r="V88" s="65"/>
      <c r="W88" s="6"/>
      <c r="X88" s="6"/>
      <c r="Y88" s="6"/>
    </row>
    <row r="89" spans="2:25" x14ac:dyDescent="0.3">
      <c r="B89" s="65"/>
      <c r="C89" s="65"/>
      <c r="D89" s="65"/>
      <c r="E89" s="65"/>
      <c r="F89" s="65"/>
      <c r="G89" s="65"/>
      <c r="H89" s="65"/>
      <c r="I89" s="65"/>
      <c r="J89" s="65"/>
      <c r="K89" s="65"/>
      <c r="L89" s="65"/>
      <c r="M89" s="65"/>
      <c r="N89" s="65"/>
      <c r="O89" s="65"/>
      <c r="P89" s="65"/>
      <c r="Q89" s="65"/>
      <c r="R89" s="65"/>
      <c r="S89" s="65"/>
      <c r="T89" s="65"/>
      <c r="U89" s="65"/>
      <c r="V89" s="65"/>
      <c r="W89" s="6"/>
      <c r="X89" s="6"/>
      <c r="Y89" s="6"/>
    </row>
    <row r="90" spans="2:25" x14ac:dyDescent="0.3">
      <c r="B90" s="30"/>
      <c r="C90" s="30"/>
      <c r="D90" s="30"/>
      <c r="E90" s="30"/>
      <c r="F90" s="30"/>
      <c r="G90" s="30"/>
      <c r="H90" s="30"/>
      <c r="I90" s="30"/>
      <c r="J90" s="30"/>
      <c r="K90" s="30"/>
      <c r="L90" s="30"/>
      <c r="M90" s="30"/>
      <c r="N90" s="30"/>
      <c r="O90" s="30"/>
      <c r="P90" s="30"/>
      <c r="Q90" s="30"/>
      <c r="R90" s="30"/>
      <c r="S90" s="30"/>
      <c r="T90" s="30"/>
      <c r="U90" s="30"/>
      <c r="V90" s="30"/>
    </row>
    <row r="91" spans="2:25" x14ac:dyDescent="0.3">
      <c r="B91" s="31" t="s">
        <v>48</v>
      </c>
      <c r="C91" s="30"/>
      <c r="D91" s="30"/>
      <c r="E91" s="30"/>
      <c r="F91" s="30"/>
      <c r="G91" s="30"/>
      <c r="H91" s="30"/>
      <c r="I91" s="30"/>
      <c r="J91" s="30"/>
      <c r="K91" s="30"/>
      <c r="L91" s="30"/>
      <c r="M91" s="30"/>
      <c r="N91" s="30"/>
      <c r="O91" s="30"/>
      <c r="P91" s="30"/>
      <c r="Q91" s="30"/>
      <c r="R91" s="30"/>
      <c r="S91" s="30"/>
      <c r="T91" s="30"/>
      <c r="U91" s="30"/>
      <c r="V91" s="30"/>
    </row>
    <row r="92" spans="2:25" ht="15" customHeight="1" x14ac:dyDescent="0.3">
      <c r="B92" s="65" t="s">
        <v>49</v>
      </c>
      <c r="C92" s="65"/>
      <c r="D92" s="65"/>
      <c r="E92" s="65"/>
      <c r="F92" s="65"/>
      <c r="G92" s="65"/>
      <c r="H92" s="65"/>
      <c r="I92" s="65"/>
      <c r="J92" s="65"/>
      <c r="K92" s="65"/>
      <c r="L92" s="65"/>
      <c r="M92" s="65"/>
      <c r="N92" s="65"/>
      <c r="O92" s="65"/>
      <c r="P92" s="65"/>
      <c r="Q92" s="65"/>
      <c r="R92" s="65"/>
      <c r="S92" s="65"/>
      <c r="T92" s="65"/>
      <c r="U92" s="65"/>
      <c r="V92" s="65"/>
      <c r="W92" s="6"/>
      <c r="X92" s="6"/>
      <c r="Y92" s="6"/>
    </row>
    <row r="93" spans="2:25" x14ac:dyDescent="0.3">
      <c r="B93" s="65"/>
      <c r="C93" s="65"/>
      <c r="D93" s="65"/>
      <c r="E93" s="65"/>
      <c r="F93" s="65"/>
      <c r="G93" s="65"/>
      <c r="H93" s="65"/>
      <c r="I93" s="65"/>
      <c r="J93" s="65"/>
      <c r="K93" s="65"/>
      <c r="L93" s="65"/>
      <c r="M93" s="65"/>
      <c r="N93" s="65"/>
      <c r="O93" s="65"/>
      <c r="P93" s="65"/>
      <c r="Q93" s="65"/>
      <c r="R93" s="65"/>
      <c r="S93" s="65"/>
      <c r="T93" s="65"/>
      <c r="U93" s="65"/>
      <c r="V93" s="65"/>
      <c r="W93" s="6"/>
      <c r="X93" s="6"/>
      <c r="Y93" s="6"/>
    </row>
    <row r="94" spans="2:25" x14ac:dyDescent="0.3">
      <c r="B94" s="65"/>
      <c r="C94" s="65"/>
      <c r="D94" s="65"/>
      <c r="E94" s="65"/>
      <c r="F94" s="65"/>
      <c r="G94" s="65"/>
      <c r="H94" s="65"/>
      <c r="I94" s="65"/>
      <c r="J94" s="65"/>
      <c r="K94" s="65"/>
      <c r="L94" s="65"/>
      <c r="M94" s="65"/>
      <c r="N94" s="65"/>
      <c r="O94" s="65"/>
      <c r="P94" s="65"/>
      <c r="Q94" s="65"/>
      <c r="R94" s="65"/>
      <c r="S94" s="65"/>
      <c r="T94" s="65"/>
      <c r="U94" s="65"/>
      <c r="V94" s="65"/>
      <c r="W94" s="6"/>
      <c r="X94" s="6"/>
      <c r="Y94" s="6"/>
    </row>
    <row r="95" spans="2:25" x14ac:dyDescent="0.3">
      <c r="B95" s="65"/>
      <c r="C95" s="65"/>
      <c r="D95" s="65"/>
      <c r="E95" s="65"/>
      <c r="F95" s="65"/>
      <c r="G95" s="65"/>
      <c r="H95" s="65"/>
      <c r="I95" s="65"/>
      <c r="J95" s="65"/>
      <c r="K95" s="65"/>
      <c r="L95" s="65"/>
      <c r="M95" s="65"/>
      <c r="N95" s="65"/>
      <c r="O95" s="65"/>
      <c r="P95" s="65"/>
      <c r="Q95" s="65"/>
      <c r="R95" s="65"/>
      <c r="S95" s="65"/>
      <c r="T95" s="65"/>
      <c r="U95" s="65"/>
      <c r="V95" s="65"/>
      <c r="W95" s="6"/>
      <c r="X95" s="6"/>
      <c r="Y95" s="6"/>
    </row>
    <row r="96" spans="2:25" x14ac:dyDescent="0.3">
      <c r="B96" s="65"/>
      <c r="C96" s="65"/>
      <c r="D96" s="65"/>
      <c r="E96" s="65"/>
      <c r="F96" s="65"/>
      <c r="G96" s="65"/>
      <c r="H96" s="65"/>
      <c r="I96" s="65"/>
      <c r="J96" s="65"/>
      <c r="K96" s="65"/>
      <c r="L96" s="65"/>
      <c r="M96" s="65"/>
      <c r="N96" s="65"/>
      <c r="O96" s="65"/>
      <c r="P96" s="65"/>
      <c r="Q96" s="65"/>
      <c r="R96" s="65"/>
      <c r="S96" s="65"/>
      <c r="T96" s="65"/>
      <c r="U96" s="65"/>
      <c r="V96" s="65"/>
      <c r="W96" s="6"/>
      <c r="X96" s="6"/>
      <c r="Y96" s="6"/>
    </row>
    <row r="97" spans="2:25" x14ac:dyDescent="0.3">
      <c r="B97" s="6"/>
      <c r="C97" s="6"/>
      <c r="D97" s="6"/>
      <c r="E97" s="6"/>
      <c r="F97" s="6"/>
      <c r="G97" s="6"/>
      <c r="H97" s="6"/>
      <c r="I97" s="6"/>
      <c r="J97" s="6"/>
      <c r="K97" s="6"/>
      <c r="L97" s="6"/>
      <c r="M97" s="6"/>
      <c r="N97" s="6"/>
      <c r="O97" s="6"/>
      <c r="P97" s="6"/>
      <c r="Q97" s="6"/>
      <c r="R97" s="6"/>
      <c r="S97" s="6"/>
      <c r="T97" s="6"/>
      <c r="U97" s="6"/>
      <c r="V97" s="6"/>
      <c r="X97" s="6"/>
      <c r="Y97" s="6"/>
    </row>
    <row r="98" spans="2:25" ht="15.6" x14ac:dyDescent="0.3">
      <c r="B98" s="29" t="s">
        <v>50</v>
      </c>
      <c r="C98" s="30"/>
      <c r="D98" s="30"/>
      <c r="E98" s="30"/>
      <c r="F98" s="30"/>
      <c r="G98" s="30"/>
      <c r="H98" s="30"/>
      <c r="I98" s="30"/>
      <c r="J98" s="30"/>
      <c r="K98" s="30"/>
      <c r="L98" s="30"/>
      <c r="M98" s="30"/>
      <c r="N98" s="30"/>
      <c r="O98" s="30"/>
      <c r="P98" s="30"/>
      <c r="Q98" s="30"/>
      <c r="R98" s="30"/>
      <c r="S98" s="30"/>
      <c r="T98" s="30"/>
      <c r="U98" s="30"/>
      <c r="V98" s="30"/>
    </row>
    <row r="99" spans="2:25" x14ac:dyDescent="0.3">
      <c r="B99" s="30" t="s">
        <v>51</v>
      </c>
      <c r="C99" s="30"/>
      <c r="D99" s="30"/>
      <c r="E99" s="30"/>
      <c r="F99" s="30"/>
      <c r="G99" s="30"/>
      <c r="H99" s="30"/>
      <c r="I99" s="30"/>
      <c r="J99" s="30"/>
      <c r="K99" s="30"/>
      <c r="L99" s="30"/>
      <c r="M99" s="30"/>
      <c r="N99" s="30"/>
      <c r="O99" s="30"/>
      <c r="P99" s="30"/>
      <c r="Q99" s="30"/>
      <c r="R99" s="30"/>
      <c r="S99" s="30"/>
      <c r="T99" s="30"/>
      <c r="U99" s="30"/>
      <c r="V99" s="30"/>
    </row>
    <row r="100" spans="2:25" x14ac:dyDescent="0.3">
      <c r="B100" s="30" t="s">
        <v>52</v>
      </c>
      <c r="C100" s="30"/>
      <c r="D100" s="30"/>
      <c r="E100" s="30"/>
      <c r="F100" s="30"/>
      <c r="G100" s="30"/>
      <c r="H100" s="30"/>
      <c r="I100" s="30"/>
      <c r="J100" s="30"/>
      <c r="K100" s="30"/>
      <c r="L100" s="30"/>
      <c r="M100" s="30"/>
      <c r="N100" s="30"/>
      <c r="O100" s="30"/>
      <c r="P100" s="30"/>
      <c r="Q100" s="30"/>
      <c r="R100" s="30"/>
      <c r="S100" s="30"/>
      <c r="T100" s="30"/>
      <c r="U100" s="30"/>
      <c r="V100" s="30"/>
    </row>
    <row r="101" spans="2:25" x14ac:dyDescent="0.3">
      <c r="B101" s="30" t="s">
        <v>53</v>
      </c>
      <c r="C101" s="30"/>
      <c r="D101" s="30"/>
      <c r="E101" s="30"/>
      <c r="F101" s="30"/>
      <c r="G101" s="30"/>
      <c r="H101" s="30"/>
      <c r="I101" s="30"/>
      <c r="J101" s="30"/>
      <c r="K101" s="30"/>
      <c r="L101" s="30"/>
      <c r="M101" s="30"/>
      <c r="N101" s="30"/>
      <c r="O101" s="30"/>
      <c r="P101" s="30"/>
      <c r="Q101" s="30"/>
      <c r="R101" s="30"/>
      <c r="S101" s="30"/>
      <c r="T101" s="30"/>
      <c r="U101" s="30"/>
      <c r="V101" s="30"/>
    </row>
    <row r="102" spans="2:25" x14ac:dyDescent="0.3">
      <c r="B102" s="30" t="s">
        <v>54</v>
      </c>
      <c r="C102" s="30"/>
      <c r="D102" s="30"/>
      <c r="E102" s="30"/>
      <c r="F102" s="30"/>
      <c r="G102" s="30"/>
      <c r="H102" s="30"/>
      <c r="I102" s="30"/>
      <c r="J102" s="30"/>
      <c r="K102" s="30"/>
      <c r="L102" s="30"/>
      <c r="M102" s="30"/>
      <c r="N102" s="30"/>
      <c r="O102" s="30"/>
      <c r="P102" s="30"/>
      <c r="Q102" s="30"/>
      <c r="R102" s="30"/>
      <c r="S102" s="30"/>
      <c r="T102" s="30"/>
      <c r="U102" s="30"/>
      <c r="V102" s="30"/>
    </row>
    <row r="103" spans="2:25" x14ac:dyDescent="0.3">
      <c r="B103" s="30" t="s">
        <v>55</v>
      </c>
      <c r="C103" s="30"/>
      <c r="D103" s="30"/>
      <c r="E103" s="30"/>
      <c r="F103" s="30"/>
      <c r="G103" s="30"/>
      <c r="H103" s="30"/>
      <c r="I103" s="30"/>
      <c r="J103" s="30"/>
      <c r="K103" s="30"/>
      <c r="L103" s="30"/>
      <c r="M103" s="30"/>
      <c r="N103" s="30"/>
      <c r="O103" s="30"/>
      <c r="P103" s="30"/>
      <c r="Q103" s="30"/>
      <c r="R103" s="30"/>
      <c r="S103" s="30"/>
      <c r="T103" s="30"/>
      <c r="U103" s="30"/>
      <c r="V103" s="30"/>
    </row>
    <row r="104" spans="2:25" x14ac:dyDescent="0.3">
      <c r="B104" s="30" t="s">
        <v>56</v>
      </c>
      <c r="C104" s="30"/>
      <c r="D104" s="30"/>
      <c r="E104" s="30"/>
      <c r="F104" s="30"/>
      <c r="G104" s="30"/>
      <c r="H104" s="30"/>
      <c r="I104" s="30"/>
      <c r="J104" s="30"/>
      <c r="K104" s="30"/>
      <c r="L104" s="30"/>
      <c r="M104" s="30"/>
      <c r="N104" s="30"/>
      <c r="O104" s="30"/>
      <c r="P104" s="30"/>
      <c r="Q104" s="30"/>
      <c r="R104" s="30"/>
      <c r="S104" s="30"/>
      <c r="T104" s="30"/>
      <c r="U104" s="30"/>
      <c r="V104" s="30"/>
    </row>
    <row r="105" spans="2:25" x14ac:dyDescent="0.3">
      <c r="B105" s="30" t="s">
        <v>57</v>
      </c>
      <c r="C105" s="30"/>
      <c r="D105" s="30"/>
      <c r="E105" s="30"/>
      <c r="F105" s="30"/>
      <c r="G105" s="30"/>
      <c r="H105" s="30"/>
      <c r="I105" s="30"/>
      <c r="J105" s="30"/>
      <c r="K105" s="30"/>
      <c r="L105" s="30"/>
      <c r="M105" s="30"/>
      <c r="N105" s="30"/>
      <c r="O105" s="30"/>
      <c r="P105" s="30"/>
      <c r="Q105" s="30"/>
      <c r="R105" s="30"/>
      <c r="S105" s="30"/>
      <c r="T105" s="30"/>
      <c r="U105" s="30"/>
      <c r="V105" s="30"/>
    </row>
    <row r="106" spans="2:25" x14ac:dyDescent="0.3">
      <c r="B106" s="30"/>
      <c r="C106" s="30"/>
      <c r="D106" s="30"/>
      <c r="E106" s="30"/>
      <c r="F106" s="30"/>
      <c r="G106" s="30"/>
      <c r="H106" s="30"/>
      <c r="I106" s="30"/>
      <c r="J106" s="30"/>
      <c r="K106" s="30"/>
      <c r="L106" s="30"/>
      <c r="M106" s="30"/>
      <c r="N106" s="30"/>
      <c r="O106" s="30"/>
      <c r="P106" s="30"/>
      <c r="Q106" s="30"/>
      <c r="R106" s="30"/>
      <c r="S106" s="30"/>
      <c r="T106" s="30"/>
      <c r="U106" s="30"/>
      <c r="V106" s="30"/>
    </row>
    <row r="107" spans="2:25" ht="15.6" x14ac:dyDescent="0.3">
      <c r="B107" s="29" t="s">
        <v>58</v>
      </c>
      <c r="C107" s="30"/>
      <c r="D107" s="30"/>
      <c r="E107" s="30"/>
      <c r="F107" s="30"/>
      <c r="G107" s="30"/>
      <c r="H107" s="30"/>
      <c r="I107" s="30"/>
      <c r="J107" s="30"/>
      <c r="K107" s="30"/>
      <c r="L107" s="30"/>
      <c r="M107" s="30"/>
      <c r="N107" s="30"/>
      <c r="O107" s="30"/>
      <c r="P107" s="30"/>
      <c r="Q107" s="30"/>
      <c r="R107" s="30"/>
      <c r="S107" s="30"/>
      <c r="T107" s="30"/>
      <c r="U107" s="30"/>
      <c r="V107" s="30"/>
    </row>
    <row r="108" spans="2:25" x14ac:dyDescent="0.3">
      <c r="B108" s="30" t="s">
        <v>59</v>
      </c>
      <c r="C108" s="30"/>
      <c r="D108" s="30"/>
      <c r="E108" s="30"/>
      <c r="F108" s="30"/>
      <c r="G108" s="30"/>
      <c r="H108" s="30"/>
      <c r="I108" s="30"/>
      <c r="J108" s="30"/>
      <c r="K108" s="30"/>
      <c r="L108" s="30"/>
      <c r="M108" s="30"/>
      <c r="N108" s="30"/>
      <c r="O108" s="30"/>
      <c r="P108" s="30"/>
      <c r="Q108" s="30"/>
      <c r="R108" s="30"/>
      <c r="S108" s="30"/>
      <c r="T108" s="30"/>
      <c r="U108" s="30"/>
      <c r="V108" s="30"/>
    </row>
    <row r="109" spans="2:25" x14ac:dyDescent="0.3">
      <c r="B109" s="30" t="s">
        <v>60</v>
      </c>
      <c r="C109" s="30"/>
      <c r="D109" s="30"/>
      <c r="E109" s="30"/>
      <c r="F109" s="30"/>
      <c r="G109" s="30"/>
      <c r="H109" s="30"/>
      <c r="I109" s="30"/>
      <c r="J109" s="30"/>
      <c r="K109" s="30"/>
      <c r="L109" s="30"/>
      <c r="M109" s="30"/>
      <c r="N109" s="30"/>
      <c r="O109" s="30"/>
      <c r="P109" s="30"/>
      <c r="Q109" s="30"/>
      <c r="R109" s="30"/>
      <c r="S109" s="30"/>
      <c r="T109" s="30"/>
      <c r="U109" s="30"/>
      <c r="V109" s="30"/>
    </row>
    <row r="110" spans="2:25" x14ac:dyDescent="0.3">
      <c r="B110" s="30" t="s">
        <v>61</v>
      </c>
      <c r="C110" s="30"/>
      <c r="D110" s="30"/>
      <c r="E110" s="30"/>
      <c r="F110" s="30"/>
      <c r="G110" s="30"/>
      <c r="H110" s="30"/>
      <c r="I110" s="30"/>
      <c r="J110" s="30"/>
      <c r="K110" s="30"/>
      <c r="L110" s="30"/>
      <c r="M110" s="30"/>
      <c r="N110" s="30"/>
      <c r="O110" s="30"/>
      <c r="P110" s="30"/>
      <c r="Q110" s="30"/>
      <c r="R110" s="30"/>
      <c r="S110" s="30"/>
      <c r="T110" s="30"/>
      <c r="U110" s="30"/>
      <c r="V110" s="30"/>
    </row>
    <row r="111" spans="2:25" x14ac:dyDescent="0.3">
      <c r="B111" s="30" t="s">
        <v>62</v>
      </c>
      <c r="C111" s="30"/>
      <c r="D111" s="30"/>
      <c r="E111" s="30"/>
      <c r="F111" s="30"/>
      <c r="G111" s="30"/>
      <c r="H111" s="30"/>
      <c r="I111" s="30"/>
      <c r="J111" s="30"/>
      <c r="K111" s="30"/>
      <c r="L111" s="30"/>
      <c r="M111" s="30"/>
      <c r="N111" s="30"/>
      <c r="O111" s="30"/>
      <c r="P111" s="30"/>
      <c r="Q111" s="30"/>
      <c r="R111" s="30"/>
      <c r="S111" s="30"/>
      <c r="T111" s="30"/>
      <c r="U111" s="30"/>
      <c r="V111" s="30"/>
    </row>
    <row r="112" spans="2:25" x14ac:dyDescent="0.3">
      <c r="B112" s="30"/>
      <c r="C112" s="30"/>
      <c r="D112" s="30"/>
      <c r="E112" s="30"/>
      <c r="F112" s="30"/>
      <c r="G112" s="30"/>
      <c r="H112" s="30"/>
      <c r="I112" s="30"/>
      <c r="J112" s="30"/>
      <c r="K112" s="30"/>
      <c r="L112" s="30"/>
      <c r="M112" s="30"/>
      <c r="N112" s="30"/>
      <c r="O112" s="30"/>
      <c r="P112" s="30"/>
      <c r="Q112" s="30"/>
      <c r="R112" s="30"/>
      <c r="S112" s="30"/>
      <c r="T112" s="30"/>
      <c r="U112" s="30"/>
      <c r="V112" s="30"/>
    </row>
    <row r="113" spans="2:25" ht="15" customHeight="1" x14ac:dyDescent="0.3">
      <c r="B113" s="66" t="s">
        <v>63</v>
      </c>
      <c r="C113" s="66"/>
      <c r="D113" s="66"/>
      <c r="E113" s="66"/>
      <c r="F113" s="66"/>
      <c r="G113" s="66"/>
      <c r="H113" s="66"/>
      <c r="I113" s="66"/>
      <c r="J113" s="66"/>
      <c r="K113" s="66"/>
      <c r="L113" s="66"/>
      <c r="M113" s="66"/>
      <c r="N113" s="66"/>
      <c r="O113" s="66"/>
      <c r="P113" s="66"/>
      <c r="Q113" s="66"/>
      <c r="R113" s="66"/>
      <c r="S113" s="66"/>
      <c r="T113" s="66"/>
      <c r="U113" s="66"/>
      <c r="V113" s="66"/>
      <c r="W113" s="34"/>
      <c r="X113" s="34"/>
      <c r="Y113" s="34"/>
    </row>
    <row r="114" spans="2:25" x14ac:dyDescent="0.3">
      <c r="B114" s="66"/>
      <c r="C114" s="66"/>
      <c r="D114" s="66"/>
      <c r="E114" s="66"/>
      <c r="F114" s="66"/>
      <c r="G114" s="66"/>
      <c r="H114" s="66"/>
      <c r="I114" s="66"/>
      <c r="J114" s="66"/>
      <c r="K114" s="66"/>
      <c r="L114" s="66"/>
      <c r="M114" s="66"/>
      <c r="N114" s="66"/>
      <c r="O114" s="66"/>
      <c r="P114" s="66"/>
      <c r="Q114" s="66"/>
      <c r="R114" s="66"/>
      <c r="S114" s="66"/>
      <c r="T114" s="66"/>
      <c r="U114" s="66"/>
      <c r="V114" s="66"/>
      <c r="W114" s="34"/>
      <c r="X114" s="34"/>
      <c r="Y114" s="34"/>
    </row>
    <row r="115" spans="2:25" x14ac:dyDescent="0.3">
      <c r="B115" s="66"/>
      <c r="C115" s="66"/>
      <c r="D115" s="66"/>
      <c r="E115" s="66"/>
      <c r="F115" s="66"/>
      <c r="G115" s="66"/>
      <c r="H115" s="66"/>
      <c r="I115" s="66"/>
      <c r="J115" s="66"/>
      <c r="K115" s="66"/>
      <c r="L115" s="66"/>
      <c r="M115" s="66"/>
      <c r="N115" s="66"/>
      <c r="O115" s="66"/>
      <c r="P115" s="66"/>
      <c r="Q115" s="66"/>
      <c r="R115" s="66"/>
      <c r="S115" s="66"/>
      <c r="T115" s="66"/>
      <c r="U115" s="66"/>
      <c r="V115" s="66"/>
      <c r="W115" s="34"/>
      <c r="X115" s="34"/>
      <c r="Y115" s="34"/>
    </row>
    <row r="116" spans="2:25" x14ac:dyDescent="0.3">
      <c r="B116" s="66"/>
      <c r="C116" s="66"/>
      <c r="D116" s="66"/>
      <c r="E116" s="66"/>
      <c r="F116" s="66"/>
      <c r="G116" s="66"/>
      <c r="H116" s="66"/>
      <c r="I116" s="66"/>
      <c r="J116" s="66"/>
      <c r="K116" s="66"/>
      <c r="L116" s="66"/>
      <c r="M116" s="66"/>
      <c r="N116" s="66"/>
      <c r="O116" s="66"/>
      <c r="P116" s="66"/>
      <c r="Q116" s="66"/>
      <c r="R116" s="66"/>
      <c r="S116" s="66"/>
      <c r="T116" s="66"/>
      <c r="U116" s="66"/>
      <c r="V116" s="66"/>
      <c r="W116" s="34"/>
      <c r="X116" s="34"/>
      <c r="Y116" s="34"/>
    </row>
    <row r="117" spans="2:25" x14ac:dyDescent="0.3">
      <c r="B117" s="66"/>
      <c r="C117" s="66"/>
      <c r="D117" s="66"/>
      <c r="E117" s="66"/>
      <c r="F117" s="66"/>
      <c r="G117" s="66"/>
      <c r="H117" s="66"/>
      <c r="I117" s="66"/>
      <c r="J117" s="66"/>
      <c r="K117" s="66"/>
      <c r="L117" s="66"/>
      <c r="M117" s="66"/>
      <c r="N117" s="66"/>
      <c r="O117" s="66"/>
      <c r="P117" s="66"/>
      <c r="Q117" s="66"/>
      <c r="R117" s="66"/>
      <c r="S117" s="66"/>
      <c r="T117" s="66"/>
      <c r="U117" s="66"/>
      <c r="V117" s="66"/>
      <c r="W117" s="34"/>
      <c r="X117" s="34"/>
      <c r="Y117" s="34"/>
    </row>
  </sheetData>
  <mergeCells count="29">
    <mergeCell ref="B1:C1"/>
    <mergeCell ref="H1:I1"/>
    <mergeCell ref="M1:N1"/>
    <mergeCell ref="R1:S1"/>
    <mergeCell ref="B3:V5"/>
    <mergeCell ref="B6:G6"/>
    <mergeCell ref="M7:N7"/>
    <mergeCell ref="R7:S7"/>
    <mergeCell ref="M9:N9"/>
    <mergeCell ref="R9:S9"/>
    <mergeCell ref="B54:V59"/>
    <mergeCell ref="B65:V68"/>
    <mergeCell ref="M10:N10"/>
    <mergeCell ref="R10:S10"/>
    <mergeCell ref="M11:N11"/>
    <mergeCell ref="R11:S11"/>
    <mergeCell ref="M12:N12"/>
    <mergeCell ref="R12:S12"/>
    <mergeCell ref="M13:N13"/>
    <mergeCell ref="R13:S13"/>
    <mergeCell ref="D14:G14"/>
    <mergeCell ref="I14:L14"/>
    <mergeCell ref="N14:Q14"/>
    <mergeCell ref="S14:V14"/>
    <mergeCell ref="B71:V75"/>
    <mergeCell ref="B78:V82"/>
    <mergeCell ref="B85:V89"/>
    <mergeCell ref="B92:V96"/>
    <mergeCell ref="B113:V117"/>
  </mergeCells>
  <hyperlinks>
    <hyperlink ref="B6" r:id="rId1" xr:uid="{9709644B-39CD-48AC-A238-030820646717}"/>
  </hyperlinks>
  <pageMargins left="0.7" right="0.7" top="0.75" bottom="0.75" header="0.3" footer="0.3"/>
  <pageSetup orientation="portrait" horizontalDpi="200" verticalDpi="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C190-0BB9-49FD-A534-1CD80C1707B6}">
  <dimension ref="A2:S19"/>
  <sheetViews>
    <sheetView workbookViewId="0">
      <selection activeCell="P8" sqref="P8:S10"/>
    </sheetView>
  </sheetViews>
  <sheetFormatPr defaultRowHeight="13.8" x14ac:dyDescent="0.3"/>
  <cols>
    <col min="3" max="3" width="15.44140625" customWidth="1"/>
  </cols>
  <sheetData>
    <row r="2" spans="1:19" x14ac:dyDescent="0.3">
      <c r="A2" t="s">
        <v>102</v>
      </c>
      <c r="B2">
        <v>1</v>
      </c>
      <c r="C2">
        <v>2</v>
      </c>
      <c r="D2">
        <v>3</v>
      </c>
      <c r="E2">
        <v>4</v>
      </c>
      <c r="F2">
        <v>5</v>
      </c>
      <c r="G2">
        <v>6</v>
      </c>
    </row>
    <row r="3" spans="1:19" x14ac:dyDescent="0.3">
      <c r="B3">
        <v>18647767.239874955</v>
      </c>
      <c r="C3">
        <v>188601613.38865483</v>
      </c>
      <c r="D3">
        <v>32555169.545977335</v>
      </c>
      <c r="E3">
        <v>19532212.708512753</v>
      </c>
      <c r="F3">
        <v>42429265.799548909</v>
      </c>
      <c r="G3">
        <v>2818477.8950355933</v>
      </c>
    </row>
    <row r="4" spans="1:19" x14ac:dyDescent="0.3">
      <c r="B4">
        <v>20961771.184029184</v>
      </c>
      <c r="C4">
        <v>211859854.98089758</v>
      </c>
      <c r="D4">
        <v>36581599.050852083</v>
      </c>
      <c r="E4">
        <v>21948221.688940246</v>
      </c>
      <c r="F4">
        <v>47715068.028131284</v>
      </c>
      <c r="G4">
        <v>3170345.0222648308</v>
      </c>
    </row>
    <row r="5" spans="1:19" x14ac:dyDescent="0.3">
      <c r="B5">
        <v>23280442.401903789</v>
      </c>
      <c r="C5">
        <v>235477541.4371281</v>
      </c>
      <c r="D5">
        <v>40648157.265236855</v>
      </c>
      <c r="E5">
        <v>24365664.346969165</v>
      </c>
      <c r="F5">
        <v>53001782.051673405</v>
      </c>
      <c r="G5">
        <v>3522461.3756567799</v>
      </c>
    </row>
    <row r="6" spans="1:19" x14ac:dyDescent="0.3">
      <c r="B6">
        <v>25363182.247530662</v>
      </c>
      <c r="C6">
        <v>256375460.65103585</v>
      </c>
      <c r="D6">
        <v>44255778.607769839</v>
      </c>
      <c r="E6">
        <v>26578676.592418469</v>
      </c>
      <c r="F6">
        <v>57746190.220998563</v>
      </c>
      <c r="G6">
        <v>3832729.4232918648</v>
      </c>
    </row>
    <row r="7" spans="1:19" ht="14.4" thickBot="1" x14ac:dyDescent="0.35">
      <c r="B7">
        <v>26870799.869652059</v>
      </c>
      <c r="C7">
        <v>271817705.43593693</v>
      </c>
      <c r="D7">
        <v>46918604.289799191</v>
      </c>
      <c r="E7">
        <v>28140714.385258541</v>
      </c>
      <c r="F7">
        <v>61136086.306569561</v>
      </c>
      <c r="G7">
        <v>4058902.0975528811</v>
      </c>
    </row>
    <row r="8" spans="1:19" ht="14.4" thickBot="1" x14ac:dyDescent="0.35">
      <c r="B8">
        <v>27605429.73160949</v>
      </c>
      <c r="C8">
        <v>279267422.67796504</v>
      </c>
      <c r="D8">
        <v>48201566.446804717</v>
      </c>
      <c r="E8">
        <v>28896717.109206658</v>
      </c>
      <c r="F8">
        <v>62764083.338176213</v>
      </c>
      <c r="G8">
        <v>4171838.8989857626</v>
      </c>
      <c r="P8" s="61" t="s">
        <v>105</v>
      </c>
      <c r="Q8" s="62" t="s">
        <v>108</v>
      </c>
      <c r="R8" s="62" t="s">
        <v>106</v>
      </c>
      <c r="S8" s="62" t="s">
        <v>107</v>
      </c>
    </row>
    <row r="9" spans="1:19" ht="14.4" thickBot="1" x14ac:dyDescent="0.35">
      <c r="B9">
        <v>27679373.797236435</v>
      </c>
      <c r="C9">
        <v>279813136.21337122</v>
      </c>
      <c r="D9">
        <v>48301474.787255451</v>
      </c>
      <c r="E9">
        <v>28995311.928057045</v>
      </c>
      <c r="F9">
        <v>62899256.978478894</v>
      </c>
      <c r="G9">
        <v>4184646.3957536439</v>
      </c>
      <c r="P9" s="61">
        <v>1</v>
      </c>
      <c r="Q9" s="63">
        <v>82459</v>
      </c>
      <c r="R9" s="63">
        <v>2990424</v>
      </c>
      <c r="S9" s="64">
        <v>0.26819999999999999</v>
      </c>
    </row>
    <row r="10" spans="1:19" ht="14.4" thickBot="1" x14ac:dyDescent="0.35">
      <c r="B10">
        <v>27218935.851527512</v>
      </c>
      <c r="C10">
        <v>275272069.65774435</v>
      </c>
      <c r="D10">
        <v>47520493.309972107</v>
      </c>
      <c r="E10">
        <v>28493699.574760679</v>
      </c>
      <c r="F10">
        <v>61949014.345611848</v>
      </c>
      <c r="G10">
        <v>4114938.1953054233</v>
      </c>
      <c r="P10" s="61">
        <v>6</v>
      </c>
      <c r="Q10" s="63">
        <v>69340</v>
      </c>
      <c r="R10" s="63">
        <v>65676</v>
      </c>
      <c r="S10" s="64">
        <v>0.58169999999999999</v>
      </c>
    </row>
    <row r="11" spans="1:19" x14ac:dyDescent="0.3">
      <c r="B11">
        <v>26522274.470953561</v>
      </c>
      <c r="C11">
        <v>268182013.6261299</v>
      </c>
      <c r="D11">
        <v>46279025.537584715</v>
      </c>
      <c r="E11">
        <v>27787030.453673612</v>
      </c>
      <c r="F11">
        <v>60322501.228863448</v>
      </c>
      <c r="G11">
        <v>4002766.3093352541</v>
      </c>
    </row>
    <row r="12" spans="1:19" x14ac:dyDescent="0.3">
      <c r="B12">
        <v>25825905.152996898</v>
      </c>
      <c r="C12">
        <v>261096249.63865653</v>
      </c>
      <c r="D12">
        <v>45056870.376844242</v>
      </c>
      <c r="E12">
        <v>27033123.955973856</v>
      </c>
      <c r="F12">
        <v>58696645.150778875</v>
      </c>
      <c r="G12">
        <v>3903053.0035051699</v>
      </c>
    </row>
    <row r="13" spans="1:19" x14ac:dyDescent="0.3">
      <c r="B13">
        <v>25131723.440591782</v>
      </c>
      <c r="C13">
        <v>254014921.92627484</v>
      </c>
      <c r="D13">
        <v>43854549.885678589</v>
      </c>
      <c r="E13">
        <v>26327743.73874481</v>
      </c>
      <c r="F13">
        <v>57204266.501225464</v>
      </c>
      <c r="G13">
        <v>3791596.1877651699</v>
      </c>
    </row>
    <row r="14" spans="1:19" ht="14.4" thickBot="1" x14ac:dyDescent="0.35">
      <c r="B14">
        <v>24439729.333738215</v>
      </c>
      <c r="C14">
        <v>247111134.56607887</v>
      </c>
      <c r="D14">
        <v>42672201.875195876</v>
      </c>
      <c r="E14">
        <v>25622472.101823311</v>
      </c>
      <c r="F14">
        <v>55579194.83995267</v>
      </c>
      <c r="G14">
        <v>3692548.1069327123</v>
      </c>
    </row>
    <row r="15" spans="1:19" ht="14.4" thickBot="1" x14ac:dyDescent="0.35">
      <c r="B15">
        <v>23779432.95423077</v>
      </c>
      <c r="C15">
        <v>240386781.17597544</v>
      </c>
      <c r="D15">
        <v>41490835.293001458</v>
      </c>
      <c r="E15">
        <v>24917899.206984602</v>
      </c>
      <c r="F15">
        <v>54087070.946695186</v>
      </c>
      <c r="G15">
        <v>3593599.7165653389</v>
      </c>
      <c r="P15" s="61" t="s">
        <v>105</v>
      </c>
      <c r="Q15" s="61">
        <v>1</v>
      </c>
      <c r="R15" s="61">
        <v>6</v>
      </c>
    </row>
    <row r="16" spans="1:19" ht="14.4" thickBot="1" x14ac:dyDescent="0.35">
      <c r="B16">
        <v>23123122.369003378</v>
      </c>
      <c r="C16">
        <v>233664970.44305679</v>
      </c>
      <c r="D16">
        <v>40347634.563740477</v>
      </c>
      <c r="E16">
        <v>24213398.699017599</v>
      </c>
      <c r="F16">
        <v>52595604.092101522</v>
      </c>
      <c r="G16">
        <v>3494701.1714305086</v>
      </c>
      <c r="P16" s="62" t="s">
        <v>108</v>
      </c>
      <c r="Q16" s="63">
        <v>82459</v>
      </c>
      <c r="R16" s="63">
        <v>69340</v>
      </c>
    </row>
    <row r="17" spans="1:18" ht="14.4" thickBot="1" x14ac:dyDescent="0.35">
      <c r="P17" s="62" t="s">
        <v>106</v>
      </c>
      <c r="Q17" s="63">
        <v>2990424</v>
      </c>
      <c r="R17" s="63">
        <v>65676</v>
      </c>
    </row>
    <row r="18" spans="1:18" ht="14.4" thickBot="1" x14ac:dyDescent="0.35">
      <c r="A18" t="s">
        <v>101</v>
      </c>
      <c r="B18" s="58">
        <v>5</v>
      </c>
      <c r="C18" s="59">
        <v>1</v>
      </c>
      <c r="D18" s="59">
        <v>3</v>
      </c>
      <c r="E18" s="59">
        <v>4</v>
      </c>
      <c r="F18" s="59">
        <v>2</v>
      </c>
      <c r="G18" s="58">
        <v>6</v>
      </c>
      <c r="I18" s="59" t="s">
        <v>103</v>
      </c>
      <c r="P18" s="62" t="s">
        <v>107</v>
      </c>
      <c r="Q18" s="64">
        <v>0.26819999999999999</v>
      </c>
      <c r="R18" s="64">
        <v>0.58169999999999999</v>
      </c>
    </row>
    <row r="19" spans="1:18" x14ac:dyDescent="0.3">
      <c r="I19" s="58" t="s">
        <v>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76C75-842A-46A9-9CE3-A3974C920818}">
  <dimension ref="A20:S94"/>
  <sheetViews>
    <sheetView zoomScale="80" zoomScaleNormal="80" workbookViewId="0">
      <selection activeCell="A38" sqref="A38"/>
    </sheetView>
  </sheetViews>
  <sheetFormatPr defaultRowHeight="13.8" x14ac:dyDescent="0.3"/>
  <cols>
    <col min="1" max="1" width="79.88671875" bestFit="1" customWidth="1"/>
    <col min="2" max="2" width="17.44140625" customWidth="1"/>
    <col min="3" max="3" width="15.33203125" bestFit="1" customWidth="1"/>
    <col min="4" max="4" width="12.109375" bestFit="1" customWidth="1"/>
    <col min="5" max="5" width="17.6640625" bestFit="1" customWidth="1"/>
    <col min="6" max="6" width="15.33203125" bestFit="1" customWidth="1"/>
    <col min="7" max="7" width="12.109375" bestFit="1" customWidth="1"/>
    <col min="8" max="8" width="16.44140625" bestFit="1" customWidth="1"/>
    <col min="9" max="9" width="13.33203125" bestFit="1" customWidth="1"/>
    <col min="10" max="10" width="12.109375" bestFit="1" customWidth="1"/>
    <col min="11" max="11" width="16.44140625" bestFit="1" customWidth="1"/>
    <col min="12" max="12" width="13.33203125" bestFit="1" customWidth="1"/>
    <col min="13" max="13" width="12.109375" bestFit="1" customWidth="1"/>
    <col min="14" max="14" width="17.6640625" bestFit="1" customWidth="1"/>
    <col min="15" max="15" width="13.33203125" bestFit="1" customWidth="1"/>
    <col min="16" max="16" width="12.109375" bestFit="1" customWidth="1"/>
    <col min="17" max="17" width="16.44140625" bestFit="1" customWidth="1"/>
    <col min="18" max="18" width="13.33203125" bestFit="1" customWidth="1"/>
    <col min="19" max="19" width="12.109375" bestFit="1" customWidth="1"/>
    <col min="16365" max="16365" width="8.88671875" customWidth="1"/>
  </cols>
  <sheetData>
    <row r="20" spans="1:19" x14ac:dyDescent="0.3">
      <c r="A20" t="s">
        <v>64</v>
      </c>
    </row>
    <row r="21" spans="1:19" x14ac:dyDescent="0.3">
      <c r="B21">
        <v>1</v>
      </c>
      <c r="C21">
        <v>2</v>
      </c>
      <c r="D21">
        <v>3</v>
      </c>
      <c r="E21">
        <v>4</v>
      </c>
      <c r="F21">
        <v>5</v>
      </c>
      <c r="G21">
        <v>6</v>
      </c>
    </row>
    <row r="22" spans="1:19" x14ac:dyDescent="0.3">
      <c r="A22" t="s">
        <v>65</v>
      </c>
      <c r="B22" s="52">
        <v>0.33333333333333331</v>
      </c>
      <c r="C22" s="52">
        <v>0</v>
      </c>
      <c r="D22" s="52">
        <v>0</v>
      </c>
      <c r="E22" s="52">
        <v>0.5</v>
      </c>
      <c r="F22" s="52">
        <v>0.5</v>
      </c>
      <c r="G22" s="52">
        <v>0.5</v>
      </c>
    </row>
    <row r="23" spans="1:19" x14ac:dyDescent="0.3">
      <c r="A23" t="s">
        <v>66</v>
      </c>
      <c r="B23" s="52">
        <v>0.66666666666666663</v>
      </c>
      <c r="C23" s="52">
        <v>1</v>
      </c>
      <c r="D23" s="52">
        <v>1</v>
      </c>
      <c r="E23" s="52">
        <v>0.5</v>
      </c>
      <c r="F23" s="52">
        <v>0.5</v>
      </c>
      <c r="G23" s="52">
        <v>0.5</v>
      </c>
    </row>
    <row r="24" spans="1:19" x14ac:dyDescent="0.3">
      <c r="A24" t="s">
        <v>67</v>
      </c>
      <c r="B24" s="52">
        <v>1</v>
      </c>
      <c r="C24" s="52">
        <v>1</v>
      </c>
      <c r="D24" s="52">
        <v>1</v>
      </c>
      <c r="E24" s="52">
        <v>1</v>
      </c>
      <c r="F24" s="52">
        <v>1</v>
      </c>
      <c r="G24" s="52">
        <v>1</v>
      </c>
    </row>
    <row r="26" spans="1:19" x14ac:dyDescent="0.3">
      <c r="A26" s="41" t="s">
        <v>68</v>
      </c>
      <c r="B26">
        <v>1</v>
      </c>
      <c r="C26">
        <v>1</v>
      </c>
      <c r="D26">
        <v>1</v>
      </c>
      <c r="E26">
        <v>2</v>
      </c>
      <c r="F26">
        <v>2</v>
      </c>
      <c r="G26">
        <v>2</v>
      </c>
      <c r="H26">
        <v>3</v>
      </c>
      <c r="I26">
        <v>3</v>
      </c>
      <c r="J26">
        <v>3</v>
      </c>
      <c r="K26">
        <v>4</v>
      </c>
      <c r="L26">
        <v>4</v>
      </c>
      <c r="M26">
        <v>4</v>
      </c>
      <c r="N26">
        <v>5</v>
      </c>
      <c r="O26">
        <v>5</v>
      </c>
      <c r="P26">
        <v>5</v>
      </c>
      <c r="Q26">
        <v>6</v>
      </c>
      <c r="R26">
        <v>6</v>
      </c>
      <c r="S26">
        <v>6</v>
      </c>
    </row>
    <row r="27" spans="1:19" x14ac:dyDescent="0.3">
      <c r="B27" s="72">
        <v>1</v>
      </c>
      <c r="C27" s="72"/>
      <c r="D27" s="72"/>
      <c r="E27" s="72">
        <v>2</v>
      </c>
      <c r="F27" s="72"/>
      <c r="G27" s="72"/>
      <c r="H27" s="72">
        <v>3</v>
      </c>
      <c r="I27" s="72"/>
      <c r="J27" s="72"/>
      <c r="K27" s="72">
        <v>4</v>
      </c>
      <c r="L27" s="72"/>
      <c r="M27" s="72"/>
      <c r="N27" s="72">
        <v>5</v>
      </c>
      <c r="O27" s="72"/>
      <c r="P27" s="72"/>
      <c r="Q27" s="72">
        <v>6</v>
      </c>
      <c r="R27" s="72"/>
      <c r="S27" s="72"/>
    </row>
    <row r="28" spans="1:19" x14ac:dyDescent="0.3">
      <c r="B28" s="44" t="s">
        <v>69</v>
      </c>
      <c r="C28" s="44" t="s">
        <v>70</v>
      </c>
      <c r="D28" s="44" t="s">
        <v>71</v>
      </c>
      <c r="E28" s="44" t="s">
        <v>69</v>
      </c>
      <c r="F28" s="44" t="s">
        <v>70</v>
      </c>
      <c r="G28" s="44" t="s">
        <v>71</v>
      </c>
      <c r="H28" s="44" t="s">
        <v>69</v>
      </c>
      <c r="I28" s="44" t="s">
        <v>70</v>
      </c>
      <c r="J28" s="44" t="s">
        <v>71</v>
      </c>
      <c r="K28" s="44" t="s">
        <v>69</v>
      </c>
      <c r="L28" s="44" t="s">
        <v>70</v>
      </c>
      <c r="M28" s="44" t="s">
        <v>71</v>
      </c>
      <c r="N28" s="44" t="s">
        <v>69</v>
      </c>
      <c r="O28" s="44" t="s">
        <v>70</v>
      </c>
      <c r="P28" s="44" t="s">
        <v>71</v>
      </c>
      <c r="Q28" s="44" t="s">
        <v>69</v>
      </c>
      <c r="R28" s="44" t="s">
        <v>70</v>
      </c>
      <c r="S28" s="44" t="s">
        <v>71</v>
      </c>
    </row>
    <row r="29" spans="1:19" x14ac:dyDescent="0.3">
      <c r="A29" s="42" t="s">
        <v>72</v>
      </c>
      <c r="B29" s="51">
        <v>8.3333333333333297E-3</v>
      </c>
      <c r="C29" s="51">
        <v>8.3333333333333332E-3</v>
      </c>
      <c r="D29" s="51">
        <v>0.1</v>
      </c>
      <c r="E29" s="51">
        <v>0.1</v>
      </c>
      <c r="F29" s="51">
        <v>0</v>
      </c>
      <c r="G29" s="51">
        <v>0</v>
      </c>
      <c r="H29" s="51">
        <v>0</v>
      </c>
      <c r="I29" s="51">
        <v>0</v>
      </c>
      <c r="J29" s="51">
        <v>0</v>
      </c>
      <c r="K29" s="51">
        <v>1.2500000000000001E-2</v>
      </c>
      <c r="L29" s="51">
        <v>3.7499999999999999E-2</v>
      </c>
      <c r="M29" s="51">
        <v>0.125</v>
      </c>
      <c r="N29" s="51">
        <v>2.5000000000000001E-2</v>
      </c>
      <c r="O29" s="51">
        <v>1.2500000000000001E-2</v>
      </c>
      <c r="P29" s="51">
        <v>0.125</v>
      </c>
      <c r="Q29" s="51">
        <v>1.2500000000000001E-2</v>
      </c>
      <c r="R29" s="51">
        <v>3.7499999999999999E-2</v>
      </c>
      <c r="S29" s="51">
        <v>0.125</v>
      </c>
    </row>
    <row r="30" spans="1:19" x14ac:dyDescent="0.3">
      <c r="A30" s="42" t="s">
        <v>73</v>
      </c>
      <c r="B30" s="51">
        <v>0</v>
      </c>
      <c r="C30" s="51">
        <v>0</v>
      </c>
      <c r="D30" s="51">
        <v>0</v>
      </c>
      <c r="E30" s="51">
        <v>0</v>
      </c>
      <c r="F30" s="51">
        <v>0</v>
      </c>
      <c r="G30" s="51">
        <v>0</v>
      </c>
      <c r="H30" s="51">
        <v>0</v>
      </c>
      <c r="I30" s="51">
        <v>0</v>
      </c>
      <c r="J30" s="51">
        <v>0</v>
      </c>
      <c r="K30" s="51">
        <v>0</v>
      </c>
      <c r="L30" s="51">
        <v>0</v>
      </c>
      <c r="M30" s="51">
        <v>0</v>
      </c>
      <c r="N30" s="51">
        <v>0</v>
      </c>
      <c r="O30" s="51">
        <v>0</v>
      </c>
      <c r="P30" s="51">
        <v>0</v>
      </c>
      <c r="Q30" s="51">
        <v>0</v>
      </c>
      <c r="R30" s="51">
        <v>0</v>
      </c>
      <c r="S30" s="51">
        <v>0</v>
      </c>
    </row>
    <row r="31" spans="1:19" x14ac:dyDescent="0.3">
      <c r="A31" s="42" t="s">
        <v>74</v>
      </c>
      <c r="B31" s="51">
        <v>0.28333333333333333</v>
      </c>
      <c r="C31" s="51">
        <v>0.66666666666666674</v>
      </c>
      <c r="D31" s="51">
        <v>3.166666666666667</v>
      </c>
      <c r="E31" s="51">
        <v>0.55000000000000004</v>
      </c>
      <c r="F31" s="51">
        <v>1.1000000000000001</v>
      </c>
      <c r="G31" s="51">
        <v>7.55</v>
      </c>
      <c r="H31" s="51">
        <v>1.1499999999999999</v>
      </c>
      <c r="I31" s="51">
        <v>2.5499999999999998</v>
      </c>
      <c r="J31" s="51">
        <v>15.4</v>
      </c>
      <c r="K31" s="51">
        <v>0.16250000000000001</v>
      </c>
      <c r="L31" s="51">
        <v>0.66250000000000009</v>
      </c>
      <c r="M31" s="51">
        <v>4.375</v>
      </c>
      <c r="N31" s="51">
        <v>0.05</v>
      </c>
      <c r="O31" s="51">
        <v>0.45</v>
      </c>
      <c r="P31" s="51">
        <v>3.375</v>
      </c>
      <c r="Q31" s="51">
        <v>0.05</v>
      </c>
      <c r="R31" s="51">
        <v>0.22499999999999998</v>
      </c>
      <c r="S31" s="51">
        <v>1.5375000000000001</v>
      </c>
    </row>
    <row r="32" spans="1:19" x14ac:dyDescent="0.3">
      <c r="A32" s="42" t="s">
        <v>75</v>
      </c>
      <c r="B32" s="51">
        <v>0.11666666666666667</v>
      </c>
      <c r="C32" s="51">
        <v>0.28333333333333333</v>
      </c>
      <c r="D32" s="51">
        <v>2.15</v>
      </c>
      <c r="E32" s="51">
        <v>0.05</v>
      </c>
      <c r="F32" s="51">
        <v>0.65</v>
      </c>
      <c r="G32" s="51">
        <v>7.65</v>
      </c>
      <c r="H32" s="51">
        <v>0.35</v>
      </c>
      <c r="I32" s="51">
        <v>0.35</v>
      </c>
      <c r="J32" s="51">
        <v>1.2</v>
      </c>
      <c r="K32" s="51">
        <v>8.7499999999999994E-2</v>
      </c>
      <c r="L32" s="51">
        <v>0.3</v>
      </c>
      <c r="M32" s="51">
        <v>1.6500000000000001</v>
      </c>
      <c r="N32" s="51">
        <v>0.11249999999999999</v>
      </c>
      <c r="O32" s="51">
        <v>0.47499999999999998</v>
      </c>
      <c r="P32" s="51">
        <v>1.5874999999999999</v>
      </c>
      <c r="Q32" s="51">
        <v>0</v>
      </c>
      <c r="R32" s="51">
        <v>0.21250000000000002</v>
      </c>
      <c r="S32" s="51">
        <v>0.96250000000000002</v>
      </c>
    </row>
    <row r="33" spans="1:19" x14ac:dyDescent="0.3">
      <c r="A33" s="42" t="s">
        <v>76</v>
      </c>
      <c r="B33" s="51">
        <v>7.4999999999999997E-2</v>
      </c>
      <c r="C33" s="51">
        <v>0.19999999999999998</v>
      </c>
      <c r="D33" s="51">
        <v>0.25</v>
      </c>
      <c r="E33" s="51">
        <v>0.15</v>
      </c>
      <c r="F33" s="51">
        <v>0.25</v>
      </c>
      <c r="G33" s="51">
        <v>0.55000000000000004</v>
      </c>
      <c r="H33" s="51">
        <v>0.05</v>
      </c>
      <c r="I33" s="51">
        <v>0.1</v>
      </c>
      <c r="J33" s="51">
        <v>0.05</v>
      </c>
      <c r="K33" s="51">
        <v>6.25E-2</v>
      </c>
      <c r="L33" s="51">
        <v>0.11249999999999999</v>
      </c>
      <c r="M33" s="51">
        <v>0.42499999999999999</v>
      </c>
      <c r="N33" s="51">
        <v>3.7500000000000006E-2</v>
      </c>
      <c r="O33" s="51">
        <v>0.1</v>
      </c>
      <c r="P33" s="51">
        <v>0.17499999999999999</v>
      </c>
      <c r="Q33" s="51">
        <v>7.5000000000000011E-2</v>
      </c>
      <c r="R33" s="51">
        <v>2.5000000000000001E-2</v>
      </c>
      <c r="S33" s="51">
        <v>0.05</v>
      </c>
    </row>
    <row r="34" spans="1:19" x14ac:dyDescent="0.3">
      <c r="A34" s="42" t="s">
        <v>77</v>
      </c>
      <c r="B34" s="51">
        <v>0</v>
      </c>
      <c r="C34" s="51">
        <v>4.1666666666666664E-2</v>
      </c>
      <c r="D34" s="51">
        <v>4.1666666666666664E-2</v>
      </c>
      <c r="E34" s="51">
        <v>0.15</v>
      </c>
      <c r="F34" s="51">
        <v>0.1</v>
      </c>
      <c r="G34" s="51">
        <v>0.1</v>
      </c>
      <c r="H34" s="51">
        <v>0</v>
      </c>
      <c r="I34" s="51">
        <v>0</v>
      </c>
      <c r="J34" s="51">
        <v>0</v>
      </c>
      <c r="K34" s="51">
        <v>3.7499999999999999E-2</v>
      </c>
      <c r="L34" s="51">
        <v>0</v>
      </c>
      <c r="M34" s="51">
        <v>6.25E-2</v>
      </c>
      <c r="N34" s="51">
        <v>3.7499999999999999E-2</v>
      </c>
      <c r="O34" s="51">
        <v>0</v>
      </c>
      <c r="P34" s="51">
        <v>6.25E-2</v>
      </c>
      <c r="Q34" s="51">
        <v>1.2500000000000001E-2</v>
      </c>
      <c r="R34" s="51">
        <v>0</v>
      </c>
      <c r="S34" s="51">
        <v>0.05</v>
      </c>
    </row>
    <row r="35" spans="1:19" x14ac:dyDescent="0.3">
      <c r="A35" s="46" t="s">
        <v>67</v>
      </c>
      <c r="B35" s="47">
        <v>0.48333333333333334</v>
      </c>
      <c r="C35" s="47">
        <v>1.2000000000000002</v>
      </c>
      <c r="D35" s="47">
        <v>5.7083333333333339</v>
      </c>
      <c r="E35" s="47">
        <v>1</v>
      </c>
      <c r="F35" s="47">
        <v>2.1</v>
      </c>
      <c r="G35" s="47">
        <v>15.85</v>
      </c>
      <c r="H35" s="47">
        <v>1.55</v>
      </c>
      <c r="I35" s="47">
        <v>3</v>
      </c>
      <c r="J35" s="47">
        <v>16.650000000000002</v>
      </c>
      <c r="K35" s="47">
        <v>0.36249999999999999</v>
      </c>
      <c r="L35" s="47">
        <v>1.1125</v>
      </c>
      <c r="M35" s="47">
        <v>6.6375000000000002</v>
      </c>
      <c r="N35" s="47">
        <v>0.26250000000000001</v>
      </c>
      <c r="O35" s="47">
        <v>1.0375000000000001</v>
      </c>
      <c r="P35" s="47">
        <v>5.3250000000000002</v>
      </c>
      <c r="Q35" s="47">
        <v>0.15000000000000002</v>
      </c>
      <c r="R35" s="47">
        <v>0.5</v>
      </c>
      <c r="S35" s="47">
        <v>2.7249999999999996</v>
      </c>
    </row>
    <row r="37" spans="1:19" x14ac:dyDescent="0.3">
      <c r="A37" t="s">
        <v>64</v>
      </c>
    </row>
    <row r="38" spans="1:19" x14ac:dyDescent="0.3">
      <c r="B38">
        <v>1</v>
      </c>
      <c r="C38">
        <v>2</v>
      </c>
      <c r="D38">
        <v>3</v>
      </c>
      <c r="E38">
        <v>4</v>
      </c>
      <c r="F38">
        <v>5</v>
      </c>
      <c r="G38">
        <v>6</v>
      </c>
    </row>
    <row r="39" spans="1:19" x14ac:dyDescent="0.3">
      <c r="A39" t="s">
        <v>65</v>
      </c>
      <c r="B39" s="52">
        <v>0.5</v>
      </c>
      <c r="C39" s="52">
        <v>0.5</v>
      </c>
      <c r="D39" s="52">
        <v>0.5</v>
      </c>
      <c r="E39" s="52">
        <v>0.5</v>
      </c>
      <c r="F39" s="52">
        <v>0.5</v>
      </c>
      <c r="G39" s="52">
        <v>0.5</v>
      </c>
    </row>
    <row r="40" spans="1:19" x14ac:dyDescent="0.3">
      <c r="A40" t="s">
        <v>66</v>
      </c>
      <c r="B40" s="52">
        <v>0.5</v>
      </c>
      <c r="C40" s="52">
        <v>0.5</v>
      </c>
      <c r="D40" s="52">
        <v>0.5</v>
      </c>
      <c r="E40" s="52">
        <v>0.5</v>
      </c>
      <c r="F40" s="52">
        <v>0.5</v>
      </c>
      <c r="G40" s="52">
        <v>0.5</v>
      </c>
    </row>
    <row r="41" spans="1:19" x14ac:dyDescent="0.3">
      <c r="A41" t="s">
        <v>67</v>
      </c>
      <c r="B41" s="52">
        <v>1</v>
      </c>
      <c r="C41" s="52">
        <v>1</v>
      </c>
      <c r="D41" s="52">
        <v>1</v>
      </c>
      <c r="E41" s="52">
        <v>1</v>
      </c>
      <c r="F41" s="52">
        <v>1</v>
      </c>
      <c r="G41" s="52">
        <v>1</v>
      </c>
    </row>
    <row r="43" spans="1:19" x14ac:dyDescent="0.3">
      <c r="A43" s="41" t="s">
        <v>78</v>
      </c>
      <c r="B43">
        <v>1</v>
      </c>
      <c r="C43">
        <v>1</v>
      </c>
      <c r="D43">
        <v>1</v>
      </c>
      <c r="E43">
        <v>2</v>
      </c>
      <c r="F43">
        <v>2</v>
      </c>
      <c r="G43">
        <v>2</v>
      </c>
      <c r="H43">
        <v>3</v>
      </c>
      <c r="I43">
        <v>3</v>
      </c>
      <c r="J43">
        <v>3</v>
      </c>
      <c r="K43">
        <v>4</v>
      </c>
      <c r="L43">
        <v>4</v>
      </c>
      <c r="M43">
        <v>4</v>
      </c>
      <c r="N43">
        <v>5</v>
      </c>
      <c r="O43">
        <v>5</v>
      </c>
      <c r="P43">
        <v>5</v>
      </c>
      <c r="Q43">
        <v>6</v>
      </c>
      <c r="R43">
        <v>6</v>
      </c>
      <c r="S43">
        <v>6</v>
      </c>
    </row>
    <row r="44" spans="1:19" x14ac:dyDescent="0.3">
      <c r="B44" s="72">
        <v>1</v>
      </c>
      <c r="C44" s="72"/>
      <c r="D44" s="72"/>
      <c r="E44" s="72">
        <v>2</v>
      </c>
      <c r="F44" s="72"/>
      <c r="G44" s="72"/>
      <c r="H44" s="72">
        <v>3</v>
      </c>
      <c r="I44" s="72"/>
      <c r="J44" s="72"/>
      <c r="K44" s="72">
        <v>4</v>
      </c>
      <c r="L44" s="72"/>
      <c r="M44" s="72"/>
      <c r="N44" s="72">
        <v>5</v>
      </c>
      <c r="O44" s="72"/>
      <c r="P44" s="72"/>
      <c r="Q44" s="72">
        <v>6</v>
      </c>
      <c r="R44" s="72"/>
      <c r="S44" s="72"/>
    </row>
    <row r="45" spans="1:19" x14ac:dyDescent="0.3">
      <c r="B45" s="44" t="s">
        <v>69</v>
      </c>
      <c r="C45" s="44" t="s">
        <v>70</v>
      </c>
      <c r="D45" s="44" t="s">
        <v>71</v>
      </c>
      <c r="E45" s="44" t="s">
        <v>69</v>
      </c>
      <c r="F45" s="44" t="s">
        <v>70</v>
      </c>
      <c r="G45" s="44" t="s">
        <v>71</v>
      </c>
      <c r="H45" s="44" t="s">
        <v>69</v>
      </c>
      <c r="I45" s="44" t="s">
        <v>70</v>
      </c>
      <c r="J45" s="44" t="s">
        <v>71</v>
      </c>
      <c r="K45" s="44" t="s">
        <v>69</v>
      </c>
      <c r="L45" s="44" t="s">
        <v>70</v>
      </c>
      <c r="M45" s="44" t="s">
        <v>71</v>
      </c>
      <c r="N45" s="44" t="s">
        <v>69</v>
      </c>
      <c r="O45" s="44" t="s">
        <v>70</v>
      </c>
      <c r="P45" s="44" t="s">
        <v>71</v>
      </c>
      <c r="Q45" s="44" t="s">
        <v>69</v>
      </c>
      <c r="R45" s="44" t="s">
        <v>70</v>
      </c>
      <c r="S45" s="44" t="s">
        <v>71</v>
      </c>
    </row>
    <row r="46" spans="1:19" x14ac:dyDescent="0.3">
      <c r="A46" s="42" t="s">
        <v>72</v>
      </c>
      <c r="B46" s="45">
        <v>0</v>
      </c>
      <c r="C46" s="45">
        <v>6.25E-2</v>
      </c>
      <c r="D46" s="45">
        <v>0.1</v>
      </c>
      <c r="E46" s="45">
        <v>1.2500000000000001E-2</v>
      </c>
      <c r="F46" s="45">
        <v>2.5000000000000001E-2</v>
      </c>
      <c r="G46" s="45">
        <v>0.1125</v>
      </c>
      <c r="H46" s="45">
        <v>0</v>
      </c>
      <c r="I46" s="45">
        <v>0.125</v>
      </c>
      <c r="J46" s="45">
        <v>0.1</v>
      </c>
      <c r="K46" s="45">
        <v>0</v>
      </c>
      <c r="L46" s="45">
        <v>1.2500000000000001E-2</v>
      </c>
      <c r="M46" s="45">
        <v>0.1</v>
      </c>
      <c r="N46" s="45">
        <v>0</v>
      </c>
      <c r="O46" s="45">
        <v>0</v>
      </c>
      <c r="P46" s="45">
        <v>0.1125</v>
      </c>
      <c r="Q46" s="45">
        <v>0</v>
      </c>
      <c r="R46" s="45">
        <v>0</v>
      </c>
      <c r="S46" s="45">
        <v>0.1</v>
      </c>
    </row>
    <row r="47" spans="1:19" x14ac:dyDescent="0.3">
      <c r="A47" s="42" t="s">
        <v>73</v>
      </c>
      <c r="B47" s="45">
        <v>0</v>
      </c>
      <c r="C47" s="45">
        <v>0</v>
      </c>
      <c r="D47" s="45">
        <v>0</v>
      </c>
      <c r="E47" s="45">
        <v>0</v>
      </c>
      <c r="F47" s="45">
        <v>0</v>
      </c>
      <c r="G47" s="45">
        <v>0</v>
      </c>
      <c r="H47" s="45">
        <v>1.2500000000000001E-2</v>
      </c>
      <c r="I47" s="45">
        <v>0</v>
      </c>
      <c r="J47" s="45">
        <v>0</v>
      </c>
      <c r="K47" s="45">
        <v>0</v>
      </c>
      <c r="L47" s="45">
        <v>0</v>
      </c>
      <c r="M47" s="45">
        <v>0</v>
      </c>
      <c r="N47" s="45">
        <v>0</v>
      </c>
      <c r="O47" s="45">
        <v>0</v>
      </c>
      <c r="P47" s="45">
        <v>0</v>
      </c>
      <c r="Q47" s="45">
        <v>0</v>
      </c>
      <c r="R47" s="45">
        <v>0</v>
      </c>
      <c r="S47" s="45">
        <v>0</v>
      </c>
    </row>
    <row r="48" spans="1:19" x14ac:dyDescent="0.3">
      <c r="A48" s="42" t="s">
        <v>74</v>
      </c>
      <c r="B48" s="45">
        <v>0</v>
      </c>
      <c r="C48" s="45">
        <v>7.5000000000000011E-2</v>
      </c>
      <c r="D48" s="45">
        <v>3.7499999999999999E-2</v>
      </c>
      <c r="E48" s="45">
        <v>0</v>
      </c>
      <c r="F48" s="45">
        <v>1.2500000000000001E-2</v>
      </c>
      <c r="G48" s="45">
        <v>0.05</v>
      </c>
      <c r="H48" s="45">
        <v>0</v>
      </c>
      <c r="I48" s="45">
        <v>0.05</v>
      </c>
      <c r="J48" s="45">
        <v>3.7499999999999999E-2</v>
      </c>
      <c r="K48" s="45">
        <v>0</v>
      </c>
      <c r="L48" s="45">
        <v>3.7500000000000006E-2</v>
      </c>
      <c r="M48" s="45">
        <v>3.7499999999999999E-2</v>
      </c>
      <c r="N48" s="45">
        <v>0</v>
      </c>
      <c r="O48" s="45">
        <v>1.2500000000000001E-2</v>
      </c>
      <c r="P48" s="45">
        <v>0.05</v>
      </c>
      <c r="Q48" s="45">
        <v>0</v>
      </c>
      <c r="R48" s="45">
        <v>1.2500000000000001E-2</v>
      </c>
      <c r="S48" s="45">
        <v>0.05</v>
      </c>
    </row>
    <row r="49" spans="1:19" x14ac:dyDescent="0.3">
      <c r="A49" s="42" t="s">
        <v>75</v>
      </c>
      <c r="B49" s="45">
        <v>0</v>
      </c>
      <c r="C49" s="45">
        <v>0.2</v>
      </c>
      <c r="D49" s="45">
        <v>0.42500000000000004</v>
      </c>
      <c r="E49" s="45">
        <v>2.5000000000000001E-2</v>
      </c>
      <c r="F49" s="45">
        <v>0.85000000000000009</v>
      </c>
      <c r="G49" s="45">
        <v>0.23749999999999999</v>
      </c>
      <c r="H49" s="45">
        <v>6.25E-2</v>
      </c>
      <c r="I49" s="45">
        <v>0.15000000000000002</v>
      </c>
      <c r="J49" s="45">
        <v>0.26250000000000001</v>
      </c>
      <c r="K49" s="45">
        <v>0</v>
      </c>
      <c r="L49" s="45">
        <v>0.15000000000000002</v>
      </c>
      <c r="M49" s="45">
        <v>0.23749999999999999</v>
      </c>
      <c r="N49" s="45">
        <v>2.5000000000000001E-2</v>
      </c>
      <c r="O49" s="45">
        <v>7.5000000000000011E-2</v>
      </c>
      <c r="P49" s="45">
        <v>0.32500000000000001</v>
      </c>
      <c r="Q49" s="45">
        <v>2.5000000000000001E-2</v>
      </c>
      <c r="R49" s="45">
        <v>2.5000000000000001E-2</v>
      </c>
      <c r="S49" s="45">
        <v>0.25</v>
      </c>
    </row>
    <row r="50" spans="1:19" x14ac:dyDescent="0.3">
      <c r="A50" s="42" t="s">
        <v>76</v>
      </c>
      <c r="B50" s="45">
        <v>0</v>
      </c>
      <c r="C50" s="45">
        <v>0</v>
      </c>
      <c r="D50" s="45">
        <v>0</v>
      </c>
      <c r="E50" s="45">
        <v>0</v>
      </c>
      <c r="F50" s="45">
        <v>0</v>
      </c>
      <c r="G50" s="45">
        <v>0</v>
      </c>
      <c r="H50" s="45">
        <v>0</v>
      </c>
      <c r="I50" s="45">
        <v>0</v>
      </c>
      <c r="J50" s="45">
        <v>2.5000000000000001E-2</v>
      </c>
      <c r="K50" s="45">
        <v>2.5000000000000001E-2</v>
      </c>
      <c r="L50" s="45">
        <v>2.5000000000000001E-2</v>
      </c>
      <c r="M50" s="45">
        <v>0</v>
      </c>
      <c r="N50" s="45">
        <v>2.5000000000000001E-2</v>
      </c>
      <c r="O50" s="45">
        <v>0</v>
      </c>
      <c r="P50" s="45">
        <v>0</v>
      </c>
      <c r="Q50" s="45">
        <v>2.5000000000000001E-2</v>
      </c>
      <c r="R50" s="45">
        <v>2.5000000000000001E-2</v>
      </c>
      <c r="S50" s="45">
        <v>7.4999999999999997E-2</v>
      </c>
    </row>
    <row r="51" spans="1:19" x14ac:dyDescent="0.3">
      <c r="A51" s="42" t="s">
        <v>77</v>
      </c>
      <c r="B51" s="45">
        <v>0</v>
      </c>
      <c r="C51" s="45">
        <v>0</v>
      </c>
      <c r="D51" s="45">
        <v>0</v>
      </c>
      <c r="E51" s="45">
        <v>0</v>
      </c>
      <c r="F51" s="45">
        <v>2.5000000000000001E-2</v>
      </c>
      <c r="G51" s="45">
        <v>2.5000000000000001E-2</v>
      </c>
      <c r="H51" s="45">
        <v>0</v>
      </c>
      <c r="I51" s="45">
        <v>2.5000000000000001E-2</v>
      </c>
      <c r="J51" s="45">
        <v>1.2500000000000001E-2</v>
      </c>
      <c r="K51" s="45">
        <v>0</v>
      </c>
      <c r="L51" s="45">
        <v>0</v>
      </c>
      <c r="M51" s="45">
        <v>1.2500000000000001E-2</v>
      </c>
      <c r="N51" s="45">
        <v>0</v>
      </c>
      <c r="O51" s="45">
        <v>0</v>
      </c>
      <c r="P51" s="45">
        <v>1.2500000000000001E-2</v>
      </c>
      <c r="Q51" s="45">
        <v>0</v>
      </c>
      <c r="R51" s="45">
        <v>0</v>
      </c>
      <c r="S51" s="45">
        <v>0</v>
      </c>
    </row>
    <row r="52" spans="1:19" x14ac:dyDescent="0.3">
      <c r="A52" s="46" t="s">
        <v>67</v>
      </c>
      <c r="B52" s="47">
        <v>0</v>
      </c>
      <c r="C52" s="47">
        <v>0.33750000000000002</v>
      </c>
      <c r="D52" s="47">
        <v>0.5625</v>
      </c>
      <c r="E52" s="47">
        <v>3.7500000000000006E-2</v>
      </c>
      <c r="F52" s="47">
        <v>0.91250000000000009</v>
      </c>
      <c r="G52" s="47">
        <v>0.42500000000000004</v>
      </c>
      <c r="H52" s="47">
        <v>7.4999999999999997E-2</v>
      </c>
      <c r="I52" s="47">
        <v>0.35000000000000003</v>
      </c>
      <c r="J52" s="47">
        <v>0.43750000000000006</v>
      </c>
      <c r="K52" s="47">
        <v>2.5000000000000001E-2</v>
      </c>
      <c r="L52" s="47">
        <v>0.22500000000000001</v>
      </c>
      <c r="M52" s="47">
        <v>0.38750000000000001</v>
      </c>
      <c r="N52" s="47">
        <v>0.05</v>
      </c>
      <c r="O52" s="47">
        <v>8.7500000000000008E-2</v>
      </c>
      <c r="P52" s="47">
        <v>0.5</v>
      </c>
      <c r="Q52" s="47">
        <v>0.05</v>
      </c>
      <c r="R52" s="47">
        <v>6.25E-2</v>
      </c>
      <c r="S52" s="47">
        <v>0.47500000000000003</v>
      </c>
    </row>
    <row r="54" spans="1:19" x14ac:dyDescent="0.3">
      <c r="A54" s="42" t="s">
        <v>79</v>
      </c>
      <c r="B54" s="53">
        <v>0.48333333333333334</v>
      </c>
      <c r="C54" s="53">
        <v>1.5375000000000001</v>
      </c>
      <c r="D54" s="53">
        <v>6.2708333333333339</v>
      </c>
      <c r="E54" s="53">
        <v>1.0375000000000001</v>
      </c>
      <c r="F54" s="53">
        <v>3.0125000000000002</v>
      </c>
      <c r="G54" s="53">
        <v>16.274999999999999</v>
      </c>
      <c r="H54" s="53">
        <v>1.625</v>
      </c>
      <c r="I54" s="53">
        <v>3.35</v>
      </c>
      <c r="J54" s="53">
        <v>17.087500000000002</v>
      </c>
      <c r="K54" s="53">
        <v>0.38750000000000001</v>
      </c>
      <c r="L54" s="53">
        <v>1.3375000000000001</v>
      </c>
      <c r="M54" s="53">
        <v>7.0250000000000004</v>
      </c>
      <c r="N54" s="53">
        <v>0.3125</v>
      </c>
      <c r="O54" s="53">
        <v>1.125</v>
      </c>
      <c r="P54" s="53">
        <v>5.8250000000000002</v>
      </c>
      <c r="Q54" s="53">
        <v>0.2</v>
      </c>
      <c r="R54" s="53">
        <v>0.5625</v>
      </c>
      <c r="S54" s="53">
        <v>3.1999999999999997</v>
      </c>
    </row>
    <row r="56" spans="1:19" x14ac:dyDescent="0.3">
      <c r="A56" s="41" t="s">
        <v>80</v>
      </c>
      <c r="B56">
        <f>1</f>
        <v>1</v>
      </c>
      <c r="C56">
        <f>1</f>
        <v>1</v>
      </c>
      <c r="D56">
        <f>1</f>
        <v>1</v>
      </c>
      <c r="E56">
        <f t="shared" ref="E56:S56" si="0">B56+1</f>
        <v>2</v>
      </c>
      <c r="F56">
        <f t="shared" si="0"/>
        <v>2</v>
      </c>
      <c r="G56">
        <f t="shared" si="0"/>
        <v>2</v>
      </c>
      <c r="H56">
        <f t="shared" si="0"/>
        <v>3</v>
      </c>
      <c r="I56">
        <f t="shared" si="0"/>
        <v>3</v>
      </c>
      <c r="J56">
        <f t="shared" si="0"/>
        <v>3</v>
      </c>
      <c r="K56">
        <f t="shared" si="0"/>
        <v>4</v>
      </c>
      <c r="L56">
        <f t="shared" si="0"/>
        <v>4</v>
      </c>
      <c r="M56">
        <f t="shared" si="0"/>
        <v>4</v>
      </c>
      <c r="N56">
        <f t="shared" si="0"/>
        <v>5</v>
      </c>
      <c r="O56">
        <f t="shared" si="0"/>
        <v>5</v>
      </c>
      <c r="P56">
        <f t="shared" si="0"/>
        <v>5</v>
      </c>
      <c r="Q56">
        <f t="shared" si="0"/>
        <v>6</v>
      </c>
      <c r="R56">
        <f t="shared" si="0"/>
        <v>6</v>
      </c>
      <c r="S56">
        <f t="shared" si="0"/>
        <v>6</v>
      </c>
    </row>
    <row r="57" spans="1:19" x14ac:dyDescent="0.3">
      <c r="B57" s="72">
        <v>1</v>
      </c>
      <c r="C57" s="72"/>
      <c r="D57" s="72"/>
      <c r="E57" s="72">
        <v>2</v>
      </c>
      <c r="F57" s="72"/>
      <c r="G57" s="72"/>
      <c r="H57" s="72">
        <v>3</v>
      </c>
      <c r="I57" s="72"/>
      <c r="J57" s="72"/>
      <c r="K57" s="72">
        <v>4</v>
      </c>
      <c r="L57" s="72"/>
      <c r="M57" s="72"/>
      <c r="N57" s="72">
        <v>5</v>
      </c>
      <c r="O57" s="72"/>
      <c r="P57" s="72"/>
      <c r="Q57" s="72">
        <v>6</v>
      </c>
      <c r="R57" s="72"/>
      <c r="S57" s="72"/>
    </row>
    <row r="58" spans="1:19" x14ac:dyDescent="0.3">
      <c r="B58" s="44" t="s">
        <v>69</v>
      </c>
      <c r="C58" s="44" t="s">
        <v>70</v>
      </c>
      <c r="D58" s="44" t="s">
        <v>71</v>
      </c>
      <c r="E58" s="44" t="s">
        <v>69</v>
      </c>
      <c r="F58" s="44" t="s">
        <v>70</v>
      </c>
      <c r="G58" s="44" t="s">
        <v>71</v>
      </c>
      <c r="H58" s="44" t="s">
        <v>69</v>
      </c>
      <c r="I58" s="44" t="s">
        <v>70</v>
      </c>
      <c r="J58" s="44" t="s">
        <v>71</v>
      </c>
      <c r="K58" s="44" t="s">
        <v>69</v>
      </c>
      <c r="L58" s="44" t="s">
        <v>70</v>
      </c>
      <c r="M58" s="44" t="s">
        <v>71</v>
      </c>
      <c r="N58" s="44" t="s">
        <v>69</v>
      </c>
      <c r="O58" s="44" t="s">
        <v>70</v>
      </c>
      <c r="P58" s="44" t="s">
        <v>71</v>
      </c>
      <c r="Q58" s="44" t="s">
        <v>69</v>
      </c>
      <c r="R58" s="44" t="s">
        <v>70</v>
      </c>
      <c r="S58" s="44" t="s">
        <v>71</v>
      </c>
    </row>
    <row r="59" spans="1:19" x14ac:dyDescent="0.3">
      <c r="A59" s="42" t="s">
        <v>72</v>
      </c>
      <c r="B59" s="45">
        <f>B46+B29</f>
        <v>8.3333333333333297E-3</v>
      </c>
      <c r="C59" s="45">
        <f t="shared" ref="C59:S59" si="1">C46+C29</f>
        <v>7.0833333333333331E-2</v>
      </c>
      <c r="D59" s="45">
        <f t="shared" si="1"/>
        <v>0.2</v>
      </c>
      <c r="E59" s="45">
        <f t="shared" si="1"/>
        <v>0.1125</v>
      </c>
      <c r="F59" s="45">
        <f t="shared" si="1"/>
        <v>2.5000000000000001E-2</v>
      </c>
      <c r="G59" s="45">
        <f t="shared" si="1"/>
        <v>0.1125</v>
      </c>
      <c r="H59" s="45">
        <f t="shared" si="1"/>
        <v>0</v>
      </c>
      <c r="I59" s="45">
        <f t="shared" si="1"/>
        <v>0.125</v>
      </c>
      <c r="J59" s="45">
        <f t="shared" si="1"/>
        <v>0.1</v>
      </c>
      <c r="K59" s="45">
        <f t="shared" si="1"/>
        <v>1.2500000000000001E-2</v>
      </c>
      <c r="L59" s="45">
        <f t="shared" si="1"/>
        <v>0.05</v>
      </c>
      <c r="M59" s="45">
        <f t="shared" si="1"/>
        <v>0.22500000000000001</v>
      </c>
      <c r="N59" s="45">
        <f t="shared" si="1"/>
        <v>2.5000000000000001E-2</v>
      </c>
      <c r="O59" s="45">
        <f t="shared" si="1"/>
        <v>1.2500000000000001E-2</v>
      </c>
      <c r="P59" s="45">
        <f t="shared" si="1"/>
        <v>0.23749999999999999</v>
      </c>
      <c r="Q59" s="45">
        <f t="shared" si="1"/>
        <v>1.2500000000000001E-2</v>
      </c>
      <c r="R59" s="45">
        <f t="shared" si="1"/>
        <v>3.7499999999999999E-2</v>
      </c>
      <c r="S59" s="45">
        <f t="shared" si="1"/>
        <v>0.22500000000000001</v>
      </c>
    </row>
    <row r="60" spans="1:19" x14ac:dyDescent="0.3">
      <c r="A60" s="42" t="s">
        <v>73</v>
      </c>
      <c r="B60" s="45">
        <f t="shared" ref="B60:S65" si="2">B47+B30</f>
        <v>0</v>
      </c>
      <c r="C60" s="45">
        <f t="shared" si="2"/>
        <v>0</v>
      </c>
      <c r="D60" s="45">
        <f t="shared" si="2"/>
        <v>0</v>
      </c>
      <c r="E60" s="45">
        <f t="shared" si="2"/>
        <v>0</v>
      </c>
      <c r="F60" s="45">
        <f t="shared" si="2"/>
        <v>0</v>
      </c>
      <c r="G60" s="45">
        <f t="shared" si="2"/>
        <v>0</v>
      </c>
      <c r="H60" s="45">
        <f t="shared" si="2"/>
        <v>1.2500000000000001E-2</v>
      </c>
      <c r="I60" s="45">
        <f t="shared" si="2"/>
        <v>0</v>
      </c>
      <c r="J60" s="45">
        <f t="shared" si="2"/>
        <v>0</v>
      </c>
      <c r="K60" s="45">
        <f t="shared" si="2"/>
        <v>0</v>
      </c>
      <c r="L60" s="45">
        <f t="shared" si="2"/>
        <v>0</v>
      </c>
      <c r="M60" s="45">
        <f t="shared" si="2"/>
        <v>0</v>
      </c>
      <c r="N60" s="45">
        <f t="shared" si="2"/>
        <v>0</v>
      </c>
      <c r="O60" s="45">
        <f t="shared" si="2"/>
        <v>0</v>
      </c>
      <c r="P60" s="45">
        <f t="shared" si="2"/>
        <v>0</v>
      </c>
      <c r="Q60" s="45">
        <f t="shared" si="2"/>
        <v>0</v>
      </c>
      <c r="R60" s="45">
        <f t="shared" si="2"/>
        <v>0</v>
      </c>
      <c r="S60" s="45">
        <f t="shared" si="2"/>
        <v>0</v>
      </c>
    </row>
    <row r="61" spans="1:19" x14ac:dyDescent="0.3">
      <c r="A61" s="42" t="s">
        <v>74</v>
      </c>
      <c r="B61" s="45">
        <f t="shared" si="2"/>
        <v>0.28333333333333333</v>
      </c>
      <c r="C61" s="45">
        <f t="shared" si="2"/>
        <v>0.7416666666666667</v>
      </c>
      <c r="D61" s="45">
        <f t="shared" si="2"/>
        <v>3.2041666666666671</v>
      </c>
      <c r="E61" s="45">
        <f t="shared" si="2"/>
        <v>0.55000000000000004</v>
      </c>
      <c r="F61" s="45">
        <f t="shared" si="2"/>
        <v>1.1125</v>
      </c>
      <c r="G61" s="45">
        <f t="shared" si="2"/>
        <v>7.6</v>
      </c>
      <c r="H61" s="45">
        <f t="shared" si="2"/>
        <v>1.1499999999999999</v>
      </c>
      <c r="I61" s="45">
        <f t="shared" si="2"/>
        <v>2.5999999999999996</v>
      </c>
      <c r="J61" s="45">
        <f t="shared" si="2"/>
        <v>15.4375</v>
      </c>
      <c r="K61" s="45">
        <f t="shared" si="2"/>
        <v>0.16250000000000001</v>
      </c>
      <c r="L61" s="45">
        <f t="shared" si="2"/>
        <v>0.70000000000000007</v>
      </c>
      <c r="M61" s="45">
        <f t="shared" si="2"/>
        <v>4.4124999999999996</v>
      </c>
      <c r="N61" s="45">
        <f t="shared" si="2"/>
        <v>0.05</v>
      </c>
      <c r="O61" s="45">
        <f t="shared" si="2"/>
        <v>0.46250000000000002</v>
      </c>
      <c r="P61" s="45">
        <f t="shared" si="2"/>
        <v>3.4249999999999998</v>
      </c>
      <c r="Q61" s="45">
        <f t="shared" si="2"/>
        <v>0.05</v>
      </c>
      <c r="R61" s="45">
        <f t="shared" si="2"/>
        <v>0.23749999999999999</v>
      </c>
      <c r="S61" s="45">
        <f t="shared" si="2"/>
        <v>1.5875000000000001</v>
      </c>
    </row>
    <row r="62" spans="1:19" x14ac:dyDescent="0.3">
      <c r="A62" s="42" t="s">
        <v>75</v>
      </c>
      <c r="B62" s="45">
        <f t="shared" si="2"/>
        <v>0.11666666666666667</v>
      </c>
      <c r="C62" s="45">
        <f t="shared" si="2"/>
        <v>0.48333333333333334</v>
      </c>
      <c r="D62" s="45">
        <f t="shared" si="2"/>
        <v>2.5750000000000002</v>
      </c>
      <c r="E62" s="45">
        <f t="shared" si="2"/>
        <v>7.5000000000000011E-2</v>
      </c>
      <c r="F62" s="45">
        <f t="shared" si="2"/>
        <v>1.5</v>
      </c>
      <c r="G62" s="45">
        <f t="shared" si="2"/>
        <v>7.8875000000000002</v>
      </c>
      <c r="H62" s="45">
        <f t="shared" si="2"/>
        <v>0.41249999999999998</v>
      </c>
      <c r="I62" s="45">
        <f t="shared" si="2"/>
        <v>0.5</v>
      </c>
      <c r="J62" s="45">
        <f t="shared" si="2"/>
        <v>1.4624999999999999</v>
      </c>
      <c r="K62" s="45">
        <f t="shared" si="2"/>
        <v>8.7499999999999994E-2</v>
      </c>
      <c r="L62" s="45">
        <f t="shared" si="2"/>
        <v>0.45</v>
      </c>
      <c r="M62" s="45">
        <f t="shared" si="2"/>
        <v>1.8875000000000002</v>
      </c>
      <c r="N62" s="45">
        <f t="shared" si="2"/>
        <v>0.13749999999999998</v>
      </c>
      <c r="O62" s="45">
        <f t="shared" si="2"/>
        <v>0.55000000000000004</v>
      </c>
      <c r="P62" s="45">
        <f t="shared" si="2"/>
        <v>1.9124999999999999</v>
      </c>
      <c r="Q62" s="45">
        <f t="shared" si="2"/>
        <v>2.5000000000000001E-2</v>
      </c>
      <c r="R62" s="45">
        <f t="shared" si="2"/>
        <v>0.23750000000000002</v>
      </c>
      <c r="S62" s="45">
        <f t="shared" si="2"/>
        <v>1.2124999999999999</v>
      </c>
    </row>
    <row r="63" spans="1:19" x14ac:dyDescent="0.3">
      <c r="A63" s="42" t="s">
        <v>76</v>
      </c>
      <c r="B63" s="45">
        <f t="shared" si="2"/>
        <v>7.4999999999999997E-2</v>
      </c>
      <c r="C63" s="45">
        <f t="shared" si="2"/>
        <v>0.19999999999999998</v>
      </c>
      <c r="D63" s="45">
        <f t="shared" si="2"/>
        <v>0.25</v>
      </c>
      <c r="E63" s="45">
        <f t="shared" si="2"/>
        <v>0.15</v>
      </c>
      <c r="F63" s="45">
        <f t="shared" si="2"/>
        <v>0.25</v>
      </c>
      <c r="G63" s="45">
        <f t="shared" si="2"/>
        <v>0.55000000000000004</v>
      </c>
      <c r="H63" s="45">
        <f t="shared" si="2"/>
        <v>0.05</v>
      </c>
      <c r="I63" s="45">
        <f t="shared" si="2"/>
        <v>0.1</v>
      </c>
      <c r="J63" s="45">
        <f t="shared" si="2"/>
        <v>7.5000000000000011E-2</v>
      </c>
      <c r="K63" s="45">
        <f t="shared" si="2"/>
        <v>8.7499999999999994E-2</v>
      </c>
      <c r="L63" s="45">
        <f t="shared" si="2"/>
        <v>0.13749999999999998</v>
      </c>
      <c r="M63" s="45">
        <f t="shared" si="2"/>
        <v>0.42499999999999999</v>
      </c>
      <c r="N63" s="45">
        <f t="shared" si="2"/>
        <v>6.25E-2</v>
      </c>
      <c r="O63" s="45">
        <f t="shared" si="2"/>
        <v>0.1</v>
      </c>
      <c r="P63" s="45">
        <f t="shared" si="2"/>
        <v>0.17499999999999999</v>
      </c>
      <c r="Q63" s="45">
        <f t="shared" si="2"/>
        <v>0.1</v>
      </c>
      <c r="R63" s="45">
        <f t="shared" si="2"/>
        <v>0.05</v>
      </c>
      <c r="S63" s="45">
        <f t="shared" si="2"/>
        <v>0.125</v>
      </c>
    </row>
    <row r="64" spans="1:19" x14ac:dyDescent="0.3">
      <c r="A64" s="42" t="s">
        <v>77</v>
      </c>
      <c r="B64" s="45">
        <f t="shared" si="2"/>
        <v>0</v>
      </c>
      <c r="C64" s="45">
        <f t="shared" si="2"/>
        <v>4.1666666666666664E-2</v>
      </c>
      <c r="D64" s="45">
        <f t="shared" si="2"/>
        <v>4.1666666666666664E-2</v>
      </c>
      <c r="E64" s="45">
        <f t="shared" si="2"/>
        <v>0.15</v>
      </c>
      <c r="F64" s="45">
        <f t="shared" si="2"/>
        <v>0.125</v>
      </c>
      <c r="G64" s="45">
        <f t="shared" si="2"/>
        <v>0.125</v>
      </c>
      <c r="H64" s="45">
        <f t="shared" si="2"/>
        <v>0</v>
      </c>
      <c r="I64" s="45">
        <f t="shared" si="2"/>
        <v>2.5000000000000001E-2</v>
      </c>
      <c r="J64" s="45">
        <f t="shared" si="2"/>
        <v>1.2500000000000001E-2</v>
      </c>
      <c r="K64" s="45">
        <f t="shared" si="2"/>
        <v>3.7499999999999999E-2</v>
      </c>
      <c r="L64" s="45">
        <f t="shared" si="2"/>
        <v>0</v>
      </c>
      <c r="M64" s="45">
        <f t="shared" si="2"/>
        <v>7.4999999999999997E-2</v>
      </c>
      <c r="N64" s="45">
        <f t="shared" si="2"/>
        <v>3.7499999999999999E-2</v>
      </c>
      <c r="O64" s="45">
        <f t="shared" si="2"/>
        <v>0</v>
      </c>
      <c r="P64" s="45">
        <f t="shared" si="2"/>
        <v>7.4999999999999997E-2</v>
      </c>
      <c r="Q64" s="45">
        <f t="shared" si="2"/>
        <v>1.2500000000000001E-2</v>
      </c>
      <c r="R64" s="45">
        <f t="shared" si="2"/>
        <v>0</v>
      </c>
      <c r="S64" s="45">
        <f t="shared" si="2"/>
        <v>0.05</v>
      </c>
    </row>
    <row r="65" spans="1:19" x14ac:dyDescent="0.3">
      <c r="A65" s="46" t="s">
        <v>67</v>
      </c>
      <c r="B65" s="47">
        <f t="shared" si="2"/>
        <v>0.48333333333333334</v>
      </c>
      <c r="C65" s="47">
        <f t="shared" si="2"/>
        <v>1.5375000000000001</v>
      </c>
      <c r="D65" s="47">
        <f t="shared" si="2"/>
        <v>6.2708333333333339</v>
      </c>
      <c r="E65" s="47">
        <f t="shared" si="2"/>
        <v>1.0375000000000001</v>
      </c>
      <c r="F65" s="47">
        <f t="shared" si="2"/>
        <v>3.0125000000000002</v>
      </c>
      <c r="G65" s="47">
        <f t="shared" si="2"/>
        <v>16.274999999999999</v>
      </c>
      <c r="H65" s="47">
        <f t="shared" si="2"/>
        <v>1.625</v>
      </c>
      <c r="I65" s="47">
        <f t="shared" si="2"/>
        <v>3.35</v>
      </c>
      <c r="J65" s="47">
        <f t="shared" si="2"/>
        <v>17.087500000000002</v>
      </c>
      <c r="K65" s="47">
        <f t="shared" si="2"/>
        <v>0.38750000000000001</v>
      </c>
      <c r="L65" s="47">
        <f t="shared" si="2"/>
        <v>1.3375000000000001</v>
      </c>
      <c r="M65" s="47">
        <f t="shared" si="2"/>
        <v>7.0250000000000004</v>
      </c>
      <c r="N65" s="47">
        <f t="shared" si="2"/>
        <v>0.3125</v>
      </c>
      <c r="O65" s="47">
        <f t="shared" si="2"/>
        <v>1.125</v>
      </c>
      <c r="P65" s="47">
        <f t="shared" si="2"/>
        <v>5.8250000000000002</v>
      </c>
      <c r="Q65" s="47">
        <f t="shared" si="2"/>
        <v>0.2</v>
      </c>
      <c r="R65" s="47">
        <f t="shared" si="2"/>
        <v>0.5625</v>
      </c>
      <c r="S65" s="47">
        <f t="shared" si="2"/>
        <v>3.1999999999999997</v>
      </c>
    </row>
    <row r="68" spans="1:19" x14ac:dyDescent="0.3">
      <c r="A68" s="41" t="s">
        <v>81</v>
      </c>
      <c r="B68">
        <v>1</v>
      </c>
      <c r="C68">
        <v>1</v>
      </c>
      <c r="D68">
        <v>1</v>
      </c>
      <c r="E68">
        <v>2</v>
      </c>
      <c r="F68">
        <v>2</v>
      </c>
      <c r="G68">
        <v>2</v>
      </c>
      <c r="H68">
        <v>3</v>
      </c>
      <c r="I68">
        <v>3</v>
      </c>
      <c r="J68">
        <v>3</v>
      </c>
      <c r="K68">
        <v>4</v>
      </c>
      <c r="L68">
        <v>4</v>
      </c>
      <c r="M68">
        <v>4</v>
      </c>
      <c r="N68">
        <v>5</v>
      </c>
      <c r="O68">
        <v>5</v>
      </c>
      <c r="P68">
        <v>5</v>
      </c>
      <c r="Q68">
        <v>6</v>
      </c>
      <c r="R68">
        <v>6</v>
      </c>
      <c r="S68">
        <v>6</v>
      </c>
    </row>
    <row r="69" spans="1:19" x14ac:dyDescent="0.3">
      <c r="B69" s="72">
        <v>1</v>
      </c>
      <c r="C69" s="72"/>
      <c r="D69" s="72"/>
      <c r="E69" s="72">
        <v>2</v>
      </c>
      <c r="F69" s="72"/>
      <c r="G69" s="72"/>
      <c r="H69" s="72">
        <v>3</v>
      </c>
      <c r="I69" s="72"/>
      <c r="J69" s="72"/>
      <c r="K69" s="72">
        <v>4</v>
      </c>
      <c r="L69" s="72"/>
      <c r="M69" s="72"/>
      <c r="N69" s="72">
        <v>5</v>
      </c>
      <c r="O69" s="72"/>
      <c r="P69" s="72"/>
      <c r="Q69" s="72">
        <v>6</v>
      </c>
      <c r="R69" s="72"/>
      <c r="S69" s="72"/>
    </row>
    <row r="70" spans="1:19" x14ac:dyDescent="0.3">
      <c r="B70" s="44" t="s">
        <v>69</v>
      </c>
      <c r="C70" s="44" t="s">
        <v>70</v>
      </c>
      <c r="D70" s="44" t="s">
        <v>71</v>
      </c>
      <c r="E70" s="44" t="s">
        <v>69</v>
      </c>
      <c r="F70" s="44" t="s">
        <v>70</v>
      </c>
      <c r="G70" s="44" t="s">
        <v>71</v>
      </c>
      <c r="H70" s="44" t="s">
        <v>69</v>
      </c>
      <c r="I70" s="44" t="s">
        <v>70</v>
      </c>
      <c r="J70" s="44" t="s">
        <v>71</v>
      </c>
      <c r="K70" s="44" t="s">
        <v>69</v>
      </c>
      <c r="L70" s="44" t="s">
        <v>70</v>
      </c>
      <c r="M70" s="44" t="s">
        <v>71</v>
      </c>
      <c r="N70" s="44" t="s">
        <v>69</v>
      </c>
      <c r="O70" s="44" t="s">
        <v>70</v>
      </c>
      <c r="P70" s="44" t="s">
        <v>71</v>
      </c>
      <c r="Q70" s="44" t="s">
        <v>69</v>
      </c>
      <c r="R70" s="44" t="s">
        <v>70</v>
      </c>
      <c r="S70" s="44" t="s">
        <v>71</v>
      </c>
    </row>
    <row r="71" spans="1:19" x14ac:dyDescent="0.3">
      <c r="A71" s="42" t="s">
        <v>72</v>
      </c>
      <c r="B71" s="50">
        <v>30210326.666666664</v>
      </c>
      <c r="C71" s="51">
        <v>569864</v>
      </c>
      <c r="D71" s="51">
        <v>11551.138888888887</v>
      </c>
      <c r="E71" s="54">
        <v>401125348.5</v>
      </c>
      <c r="F71" s="51">
        <v>0</v>
      </c>
      <c r="G71" s="51">
        <v>0</v>
      </c>
      <c r="H71" s="51">
        <v>0</v>
      </c>
      <c r="I71" s="51">
        <v>0</v>
      </c>
      <c r="J71" s="51">
        <v>0</v>
      </c>
      <c r="K71" s="51">
        <v>42194989.5</v>
      </c>
      <c r="L71" s="51">
        <v>321337</v>
      </c>
      <c r="M71" s="51">
        <v>3011.05</v>
      </c>
      <c r="N71" s="51">
        <v>22818502</v>
      </c>
      <c r="O71" s="51">
        <v>89387</v>
      </c>
      <c r="P71" s="51">
        <v>11511.95</v>
      </c>
      <c r="Q71" s="51">
        <v>47799153.5</v>
      </c>
      <c r="R71" s="51">
        <v>329076.33333333331</v>
      </c>
      <c r="S71" s="51">
        <v>2880.7</v>
      </c>
    </row>
    <row r="72" spans="1:19" x14ac:dyDescent="0.3">
      <c r="A72" s="42" t="s">
        <v>73</v>
      </c>
      <c r="B72" s="51">
        <v>0</v>
      </c>
      <c r="C72" s="51">
        <v>0</v>
      </c>
      <c r="D72" s="51">
        <v>0</v>
      </c>
      <c r="E72" s="51">
        <v>0</v>
      </c>
      <c r="F72" s="51">
        <v>0</v>
      </c>
      <c r="G72" s="51">
        <v>0</v>
      </c>
      <c r="H72" s="51">
        <v>0</v>
      </c>
      <c r="I72" s="51">
        <v>0</v>
      </c>
      <c r="J72" s="51">
        <v>0</v>
      </c>
      <c r="K72" s="51">
        <v>0</v>
      </c>
      <c r="L72" s="51">
        <v>0</v>
      </c>
      <c r="M72" s="51">
        <v>0</v>
      </c>
      <c r="N72" s="51">
        <v>0</v>
      </c>
      <c r="O72" s="51">
        <v>0</v>
      </c>
      <c r="P72" s="51">
        <v>0</v>
      </c>
      <c r="Q72" s="51">
        <v>0</v>
      </c>
      <c r="R72" s="51">
        <v>0</v>
      </c>
      <c r="S72" s="51">
        <v>0</v>
      </c>
    </row>
    <row r="73" spans="1:19" x14ac:dyDescent="0.3">
      <c r="A73" s="42" t="s">
        <v>74</v>
      </c>
      <c r="B73" s="51">
        <v>21306227.460317459</v>
      </c>
      <c r="C73" s="51">
        <v>2057307.3020833333</v>
      </c>
      <c r="D73" s="51">
        <v>96053.518292682929</v>
      </c>
      <c r="E73" s="51">
        <v>28866531.333333332</v>
      </c>
      <c r="F73" s="51">
        <v>1865342.956521739</v>
      </c>
      <c r="G73" s="51">
        <v>77977.987261146496</v>
      </c>
      <c r="H73" s="51">
        <v>21273023.173913043</v>
      </c>
      <c r="I73" s="51">
        <v>535909.62745098036</v>
      </c>
      <c r="J73" s="51">
        <v>47936.230519480523</v>
      </c>
      <c r="K73" s="51">
        <v>35925076.200000003</v>
      </c>
      <c r="L73" s="51">
        <v>524868.18005952379</v>
      </c>
      <c r="M73" s="51">
        <v>39889.485714285714</v>
      </c>
      <c r="N73" s="51">
        <v>2497762.25</v>
      </c>
      <c r="O73" s="51">
        <v>459362.59230769228</v>
      </c>
      <c r="P73" s="51">
        <v>45334.550960978449</v>
      </c>
      <c r="Q73" s="51">
        <v>6435176.5</v>
      </c>
      <c r="R73" s="51">
        <v>465255</v>
      </c>
      <c r="S73" s="51">
        <v>55356.064646464642</v>
      </c>
    </row>
    <row r="74" spans="1:19" x14ac:dyDescent="0.3">
      <c r="A74" s="42" t="s">
        <v>75</v>
      </c>
      <c r="B74" s="51">
        <v>40204343.999999993</v>
      </c>
      <c r="C74" s="51">
        <v>1513187.1481481481</v>
      </c>
      <c r="D74" s="51">
        <v>99451.741947565533</v>
      </c>
      <c r="E74" s="51">
        <v>52567926</v>
      </c>
      <c r="F74" s="51">
        <v>1883765.923076923</v>
      </c>
      <c r="G74" s="51">
        <v>58778.785714285717</v>
      </c>
      <c r="H74" s="51">
        <v>10359154.714285715</v>
      </c>
      <c r="I74" s="51">
        <v>1054256</v>
      </c>
      <c r="J74" s="51">
        <v>15905.5</v>
      </c>
      <c r="K74" s="51">
        <v>6241950</v>
      </c>
      <c r="L74" s="51">
        <v>410815.96428571432</v>
      </c>
      <c r="M74" s="51">
        <v>21032.398148148146</v>
      </c>
      <c r="N74" s="51">
        <v>8591182.8333333321</v>
      </c>
      <c r="O74" s="51">
        <v>552694.85256410262</v>
      </c>
      <c r="P74" s="51">
        <v>31945.570129870131</v>
      </c>
      <c r="Q74" s="51">
        <v>0</v>
      </c>
      <c r="R74" s="51">
        <v>509072.41666666669</v>
      </c>
      <c r="S74" s="51">
        <v>56222.431159420288</v>
      </c>
    </row>
    <row r="75" spans="1:19" x14ac:dyDescent="0.3">
      <c r="A75" s="42" t="s">
        <v>76</v>
      </c>
      <c r="B75" s="51">
        <v>31149708</v>
      </c>
      <c r="C75" s="51">
        <v>1986888.1166666667</v>
      </c>
      <c r="D75" s="51">
        <v>140979.1</v>
      </c>
      <c r="E75" s="51">
        <v>51295104</v>
      </c>
      <c r="F75" s="51">
        <v>2570347.6</v>
      </c>
      <c r="G75" s="51">
        <v>178559.18181818182</v>
      </c>
      <c r="H75" s="51">
        <v>5049020</v>
      </c>
      <c r="I75" s="51">
        <v>1062368.5</v>
      </c>
      <c r="J75" s="51">
        <v>150942</v>
      </c>
      <c r="K75" s="51">
        <v>4762516.5</v>
      </c>
      <c r="L75" s="51">
        <v>612133.71428571432</v>
      </c>
      <c r="M75" s="51">
        <v>65505.8</v>
      </c>
      <c r="N75" s="51">
        <v>17930038</v>
      </c>
      <c r="O75" s="51">
        <v>866289.83333333326</v>
      </c>
      <c r="P75" s="51">
        <v>74677.520833333343</v>
      </c>
      <c r="Q75" s="51">
        <v>5919978.25</v>
      </c>
      <c r="R75" s="51">
        <v>710070.25</v>
      </c>
      <c r="S75" s="51">
        <v>64274.25</v>
      </c>
    </row>
    <row r="76" spans="1:19" x14ac:dyDescent="0.3">
      <c r="A76" s="42" t="s">
        <v>77</v>
      </c>
      <c r="B76" s="51">
        <v>0</v>
      </c>
      <c r="C76" s="51">
        <v>2485027</v>
      </c>
      <c r="D76" s="51">
        <v>7111.333333333333</v>
      </c>
      <c r="E76" s="54">
        <v>773787903</v>
      </c>
      <c r="F76" s="51">
        <v>590993.5</v>
      </c>
      <c r="G76" s="51">
        <v>53393</v>
      </c>
      <c r="H76" s="51">
        <v>0</v>
      </c>
      <c r="I76" s="51">
        <v>0</v>
      </c>
      <c r="J76" s="51">
        <v>0</v>
      </c>
      <c r="K76" s="51">
        <v>90129609.166666672</v>
      </c>
      <c r="L76" s="51">
        <v>0</v>
      </c>
      <c r="M76" s="51">
        <v>4631.3</v>
      </c>
      <c r="N76" s="54">
        <v>515651197.16666669</v>
      </c>
      <c r="O76" s="51">
        <v>0</v>
      </c>
      <c r="P76" s="51">
        <v>4765.7</v>
      </c>
      <c r="Q76" s="51">
        <v>1743369.5</v>
      </c>
      <c r="R76" s="51">
        <v>0</v>
      </c>
      <c r="S76" s="51">
        <v>2878</v>
      </c>
    </row>
    <row r="77" spans="1:19" x14ac:dyDescent="0.3">
      <c r="A77" s="46" t="s">
        <v>67</v>
      </c>
      <c r="B77" s="47">
        <v>31308310.523076922</v>
      </c>
      <c r="C77" s="47">
        <v>1895542.9342650103</v>
      </c>
      <c r="D77" s="47">
        <v>97354.205761316858</v>
      </c>
      <c r="E77" s="47">
        <v>175069810.47619048</v>
      </c>
      <c r="F77" s="47">
        <v>1893617.9069767443</v>
      </c>
      <c r="G77" s="47">
        <v>72115.475308641981</v>
      </c>
      <c r="H77" s="47">
        <v>18285246.322580647</v>
      </c>
      <c r="I77" s="47">
        <v>613932</v>
      </c>
      <c r="J77" s="47">
        <v>45937.036036036036</v>
      </c>
      <c r="K77" s="47">
        <v>47899925.259615384</v>
      </c>
      <c r="L77" s="47">
        <v>517774.90353535349</v>
      </c>
      <c r="M77" s="47">
        <v>36193.435850773429</v>
      </c>
      <c r="N77" s="47">
        <v>132862849.25</v>
      </c>
      <c r="O77" s="47">
        <v>529660.51586206898</v>
      </c>
      <c r="P77" s="47">
        <v>42459.382653061228</v>
      </c>
      <c r="Q77" s="47">
        <v>11843200.375</v>
      </c>
      <c r="R77" s="47">
        <v>515689.30000000005</v>
      </c>
      <c r="S77" s="47">
        <v>49845.232542372883</v>
      </c>
    </row>
    <row r="79" spans="1:19" x14ac:dyDescent="0.3">
      <c r="A79" t="s">
        <v>64</v>
      </c>
    </row>
    <row r="80" spans="1:19" x14ac:dyDescent="0.3">
      <c r="B80">
        <v>1</v>
      </c>
      <c r="C80">
        <v>2</v>
      </c>
      <c r="D80">
        <v>3</v>
      </c>
      <c r="E80">
        <v>4</v>
      </c>
      <c r="F80">
        <v>5</v>
      </c>
      <c r="G80">
        <v>6</v>
      </c>
    </row>
    <row r="81" spans="1:19" x14ac:dyDescent="0.3">
      <c r="A81" t="s">
        <v>65</v>
      </c>
      <c r="B81" s="52">
        <v>0.5</v>
      </c>
      <c r="C81" s="52">
        <v>0.5</v>
      </c>
      <c r="D81" s="52">
        <v>0.5</v>
      </c>
      <c r="E81" s="52">
        <v>0.5</v>
      </c>
      <c r="F81" s="52">
        <v>0.5</v>
      </c>
      <c r="G81" s="52">
        <v>0.5</v>
      </c>
    </row>
    <row r="82" spans="1:19" x14ac:dyDescent="0.3">
      <c r="A82" t="s">
        <v>66</v>
      </c>
      <c r="B82" s="52">
        <v>0.5</v>
      </c>
      <c r="C82" s="52">
        <v>0.5</v>
      </c>
      <c r="D82" s="52">
        <v>0.5</v>
      </c>
      <c r="E82" s="52">
        <v>0.5</v>
      </c>
      <c r="F82" s="52">
        <v>0.5</v>
      </c>
      <c r="G82" s="52">
        <v>0.5</v>
      </c>
    </row>
    <row r="83" spans="1:19" x14ac:dyDescent="0.3">
      <c r="A83" t="s">
        <v>67</v>
      </c>
      <c r="B83" s="52">
        <v>1</v>
      </c>
      <c r="C83" s="52">
        <v>1</v>
      </c>
      <c r="D83" s="52">
        <v>1</v>
      </c>
      <c r="E83" s="52">
        <v>1</v>
      </c>
      <c r="F83" s="52">
        <v>1</v>
      </c>
      <c r="G83" s="52">
        <v>1</v>
      </c>
    </row>
    <row r="85" spans="1:19" x14ac:dyDescent="0.3">
      <c r="A85" s="41" t="s">
        <v>82</v>
      </c>
      <c r="B85">
        <v>1</v>
      </c>
      <c r="C85">
        <v>1</v>
      </c>
      <c r="D85">
        <v>1</v>
      </c>
      <c r="E85">
        <v>2</v>
      </c>
      <c r="F85">
        <v>2</v>
      </c>
      <c r="G85">
        <v>2</v>
      </c>
      <c r="H85">
        <v>3</v>
      </c>
      <c r="I85">
        <v>3</v>
      </c>
      <c r="J85">
        <v>3</v>
      </c>
      <c r="K85">
        <v>4</v>
      </c>
      <c r="L85">
        <v>4</v>
      </c>
      <c r="M85">
        <v>4</v>
      </c>
      <c r="N85">
        <v>5</v>
      </c>
      <c r="O85">
        <v>5</v>
      </c>
      <c r="P85">
        <v>5</v>
      </c>
      <c r="Q85">
        <v>6</v>
      </c>
      <c r="R85">
        <v>6</v>
      </c>
      <c r="S85">
        <v>6</v>
      </c>
    </row>
    <row r="86" spans="1:19" x14ac:dyDescent="0.3">
      <c r="B86" s="72">
        <v>1</v>
      </c>
      <c r="C86" s="72"/>
      <c r="D86" s="72"/>
      <c r="E86" s="72">
        <v>2</v>
      </c>
      <c r="F86" s="72"/>
      <c r="G86" s="72"/>
      <c r="H86" s="72">
        <v>3</v>
      </c>
      <c r="I86" s="72"/>
      <c r="J86" s="72"/>
      <c r="K86" s="72">
        <v>4</v>
      </c>
      <c r="L86" s="72"/>
      <c r="M86" s="72"/>
      <c r="N86" s="72">
        <v>5</v>
      </c>
      <c r="O86" s="72"/>
      <c r="P86" s="72"/>
      <c r="Q86" s="72">
        <v>6</v>
      </c>
      <c r="R86" s="72"/>
      <c r="S86" s="72"/>
    </row>
    <row r="87" spans="1:19" x14ac:dyDescent="0.3">
      <c r="B87" s="44" t="s">
        <v>69</v>
      </c>
      <c r="C87" s="44" t="s">
        <v>70</v>
      </c>
      <c r="D87" s="44" t="s">
        <v>71</v>
      </c>
      <c r="E87" s="44" t="s">
        <v>69</v>
      </c>
      <c r="F87" s="44" t="s">
        <v>70</v>
      </c>
      <c r="G87" s="44" t="s">
        <v>71</v>
      </c>
      <c r="H87" s="44" t="s">
        <v>69</v>
      </c>
      <c r="I87" s="44" t="s">
        <v>70</v>
      </c>
      <c r="J87" s="44" t="s">
        <v>71</v>
      </c>
      <c r="K87" s="44" t="s">
        <v>69</v>
      </c>
      <c r="L87" s="44" t="s">
        <v>70</v>
      </c>
      <c r="M87" s="44" t="s">
        <v>71</v>
      </c>
      <c r="N87" s="44" t="s">
        <v>69</v>
      </c>
      <c r="O87" s="44" t="s">
        <v>70</v>
      </c>
      <c r="P87" s="44" t="s">
        <v>71</v>
      </c>
      <c r="Q87" s="44" t="s">
        <v>69</v>
      </c>
      <c r="R87" s="44" t="s">
        <v>70</v>
      </c>
      <c r="S87" s="44" t="s">
        <v>71</v>
      </c>
    </row>
    <row r="88" spans="1:19" x14ac:dyDescent="0.3">
      <c r="A88" s="42" t="s">
        <v>72</v>
      </c>
      <c r="B88" s="45">
        <v>0</v>
      </c>
      <c r="C88" s="45">
        <v>11.9</v>
      </c>
      <c r="D88" s="45">
        <v>0</v>
      </c>
      <c r="E88" s="55">
        <v>87.5</v>
      </c>
      <c r="F88" s="45">
        <v>6</v>
      </c>
      <c r="G88" s="45">
        <v>2.5</v>
      </c>
      <c r="H88" s="45">
        <v>0</v>
      </c>
      <c r="I88" s="45">
        <v>11.75</v>
      </c>
      <c r="J88" s="45">
        <v>0</v>
      </c>
      <c r="K88" s="45">
        <v>0</v>
      </c>
      <c r="L88" s="45">
        <v>6</v>
      </c>
      <c r="M88" s="45">
        <v>0</v>
      </c>
      <c r="N88" s="45">
        <v>0</v>
      </c>
      <c r="O88" s="45">
        <v>0</v>
      </c>
      <c r="P88" s="45">
        <v>2.5</v>
      </c>
      <c r="Q88" s="45">
        <v>0</v>
      </c>
      <c r="R88" s="45">
        <v>0</v>
      </c>
      <c r="S88" s="45">
        <v>0</v>
      </c>
    </row>
    <row r="89" spans="1:19" x14ac:dyDescent="0.3">
      <c r="A89" s="42" t="s">
        <v>73</v>
      </c>
      <c r="B89" s="45">
        <v>0</v>
      </c>
      <c r="C89" s="45">
        <v>0</v>
      </c>
      <c r="D89" s="45">
        <v>0</v>
      </c>
      <c r="E89" s="45">
        <v>0</v>
      </c>
      <c r="F89" s="45">
        <v>0</v>
      </c>
      <c r="G89" s="45">
        <v>0</v>
      </c>
      <c r="H89" s="45">
        <v>41.5</v>
      </c>
      <c r="I89" s="45">
        <v>0</v>
      </c>
      <c r="J89" s="45">
        <v>0</v>
      </c>
      <c r="K89" s="45">
        <v>0</v>
      </c>
      <c r="L89" s="45">
        <v>0</v>
      </c>
      <c r="M89" s="45">
        <v>0</v>
      </c>
      <c r="N89" s="45">
        <v>0</v>
      </c>
      <c r="O89" s="45">
        <v>0</v>
      </c>
      <c r="P89" s="45">
        <v>0</v>
      </c>
      <c r="Q89" s="45">
        <v>0</v>
      </c>
      <c r="R89" s="45">
        <v>0</v>
      </c>
      <c r="S89" s="45">
        <v>0</v>
      </c>
    </row>
    <row r="90" spans="1:19" x14ac:dyDescent="0.3">
      <c r="A90" s="42" t="s">
        <v>74</v>
      </c>
      <c r="B90" s="45">
        <v>0</v>
      </c>
      <c r="C90" s="45">
        <v>19.916666666666668</v>
      </c>
      <c r="D90" s="45">
        <v>0</v>
      </c>
      <c r="E90" s="45">
        <v>0</v>
      </c>
      <c r="F90" s="45">
        <v>11.5</v>
      </c>
      <c r="G90" s="45">
        <v>0</v>
      </c>
      <c r="H90" s="45">
        <v>0</v>
      </c>
      <c r="I90" s="45">
        <v>7</v>
      </c>
      <c r="J90" s="45">
        <v>0</v>
      </c>
      <c r="K90" s="45">
        <v>0</v>
      </c>
      <c r="L90" s="45">
        <v>30</v>
      </c>
      <c r="M90" s="45">
        <v>0</v>
      </c>
      <c r="N90" s="45">
        <v>0</v>
      </c>
      <c r="O90" s="45">
        <v>5.5</v>
      </c>
      <c r="P90" s="45">
        <v>0</v>
      </c>
      <c r="Q90" s="45">
        <v>0</v>
      </c>
      <c r="R90" s="45">
        <v>13</v>
      </c>
      <c r="S90" s="45">
        <v>0</v>
      </c>
    </row>
    <row r="91" spans="1:19" x14ac:dyDescent="0.3">
      <c r="A91" s="42" t="s">
        <v>75</v>
      </c>
      <c r="B91" s="45">
        <v>0</v>
      </c>
      <c r="C91" s="45">
        <v>12.291666666666668</v>
      </c>
      <c r="D91" s="45">
        <v>1</v>
      </c>
      <c r="E91" s="45">
        <v>25.5</v>
      </c>
      <c r="F91" s="45">
        <v>15.482142857142858</v>
      </c>
      <c r="G91" s="45">
        <v>1.5</v>
      </c>
      <c r="H91" s="55">
        <v>114.66666666666667</v>
      </c>
      <c r="I91" s="45">
        <v>15.4375</v>
      </c>
      <c r="J91" s="45">
        <v>1</v>
      </c>
      <c r="K91" s="45">
        <v>0</v>
      </c>
      <c r="L91" s="45">
        <v>13.25</v>
      </c>
      <c r="M91" s="45">
        <v>2</v>
      </c>
      <c r="N91" s="45">
        <v>58.5</v>
      </c>
      <c r="O91" s="45">
        <v>11.375</v>
      </c>
      <c r="P91" s="45">
        <v>1.75</v>
      </c>
      <c r="Q91" s="45">
        <v>26</v>
      </c>
      <c r="R91" s="45">
        <v>5.75</v>
      </c>
      <c r="S91" s="45">
        <v>0.5</v>
      </c>
    </row>
    <row r="92" spans="1:19" x14ac:dyDescent="0.3">
      <c r="A92" s="42" t="s">
        <v>76</v>
      </c>
      <c r="B92" s="45">
        <v>0</v>
      </c>
      <c r="C92" s="45">
        <v>0</v>
      </c>
      <c r="D92" s="45">
        <v>0</v>
      </c>
      <c r="E92" s="45">
        <v>0</v>
      </c>
      <c r="F92" s="45">
        <v>0</v>
      </c>
      <c r="G92" s="45">
        <v>0</v>
      </c>
      <c r="H92" s="45">
        <v>0</v>
      </c>
      <c r="I92" s="45">
        <v>0</v>
      </c>
      <c r="J92" s="45">
        <v>0</v>
      </c>
      <c r="K92" s="45">
        <v>53</v>
      </c>
      <c r="L92" s="45">
        <v>5.5</v>
      </c>
      <c r="M92" s="45">
        <v>0</v>
      </c>
      <c r="N92" s="45">
        <v>33</v>
      </c>
      <c r="O92" s="45">
        <v>0</v>
      </c>
      <c r="P92" s="45">
        <v>0</v>
      </c>
      <c r="Q92" s="45">
        <v>39</v>
      </c>
      <c r="R92" s="45">
        <v>6</v>
      </c>
      <c r="S92" s="45">
        <v>0</v>
      </c>
    </row>
    <row r="93" spans="1:19" x14ac:dyDescent="0.3">
      <c r="A93" s="42" t="s">
        <v>77</v>
      </c>
      <c r="B93" s="45">
        <v>0</v>
      </c>
      <c r="C93" s="45">
        <v>0</v>
      </c>
      <c r="D93" s="45">
        <v>0</v>
      </c>
      <c r="E93" s="45">
        <v>0</v>
      </c>
      <c r="F93" s="45">
        <v>5.5</v>
      </c>
      <c r="G93" s="45">
        <v>0</v>
      </c>
      <c r="H93" s="45">
        <v>0</v>
      </c>
      <c r="I93" s="45">
        <v>6</v>
      </c>
      <c r="J93" s="45">
        <v>0</v>
      </c>
      <c r="K93" s="45">
        <v>0</v>
      </c>
      <c r="L93" s="45">
        <v>0</v>
      </c>
      <c r="M93" s="45">
        <v>0</v>
      </c>
      <c r="N93" s="45">
        <v>0</v>
      </c>
      <c r="O93" s="45">
        <v>0</v>
      </c>
      <c r="P93" s="45">
        <v>0</v>
      </c>
      <c r="Q93" s="45">
        <v>0</v>
      </c>
      <c r="R93" s="45">
        <v>0</v>
      </c>
      <c r="S93" s="45">
        <v>0</v>
      </c>
    </row>
    <row r="94" spans="1:19" x14ac:dyDescent="0.3">
      <c r="A94" s="46" t="s">
        <v>67</v>
      </c>
      <c r="B94" s="47">
        <v>0</v>
      </c>
      <c r="C94" s="47">
        <v>13.846491228070175</v>
      </c>
      <c r="D94" s="47">
        <v>1</v>
      </c>
      <c r="E94" s="47">
        <v>113</v>
      </c>
      <c r="F94" s="47">
        <v>15.419878296146045</v>
      </c>
      <c r="G94" s="47">
        <v>2</v>
      </c>
      <c r="H94" s="47">
        <v>104.25</v>
      </c>
      <c r="I94" s="47">
        <v>14.608333333333334</v>
      </c>
      <c r="J94" s="47">
        <v>1</v>
      </c>
      <c r="K94" s="47">
        <v>53</v>
      </c>
      <c r="L94" s="47">
        <v>14.675000000000001</v>
      </c>
      <c r="M94" s="47">
        <v>2</v>
      </c>
      <c r="N94" s="47">
        <v>45.75</v>
      </c>
      <c r="O94" s="47">
        <v>11.3</v>
      </c>
      <c r="P94" s="47">
        <v>2</v>
      </c>
      <c r="Q94" s="47">
        <v>32.5</v>
      </c>
      <c r="R94" s="47">
        <v>14.166666666666666</v>
      </c>
      <c r="S94" s="47">
        <v>0.5</v>
      </c>
    </row>
  </sheetData>
  <mergeCells count="30">
    <mergeCell ref="Q86:S86"/>
    <mergeCell ref="B69:D69"/>
    <mergeCell ref="E69:G69"/>
    <mergeCell ref="H69:J69"/>
    <mergeCell ref="K69:M69"/>
    <mergeCell ref="N69:P69"/>
    <mergeCell ref="Q69:S69"/>
    <mergeCell ref="B86:D86"/>
    <mergeCell ref="E86:G86"/>
    <mergeCell ref="H86:J86"/>
    <mergeCell ref="K86:M86"/>
    <mergeCell ref="N86:P86"/>
    <mergeCell ref="Q57:S57"/>
    <mergeCell ref="B44:D44"/>
    <mergeCell ref="E44:G44"/>
    <mergeCell ref="H44:J44"/>
    <mergeCell ref="K44:M44"/>
    <mergeCell ref="N44:P44"/>
    <mergeCell ref="Q44:S44"/>
    <mergeCell ref="B57:D57"/>
    <mergeCell ref="E57:G57"/>
    <mergeCell ref="H57:J57"/>
    <mergeCell ref="K57:M57"/>
    <mergeCell ref="N57:P57"/>
    <mergeCell ref="Q27:S27"/>
    <mergeCell ref="B27:D27"/>
    <mergeCell ref="E27:G27"/>
    <mergeCell ref="H27:J27"/>
    <mergeCell ref="K27:M27"/>
    <mergeCell ref="N27:P2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2C283-702C-4B04-A188-8DB5F232C50E}">
  <dimension ref="A1:AC58"/>
  <sheetViews>
    <sheetView tabSelected="1" workbookViewId="0">
      <selection activeCell="A3" sqref="A3"/>
    </sheetView>
  </sheetViews>
  <sheetFormatPr defaultRowHeight="13.8" x14ac:dyDescent="0.3"/>
  <cols>
    <col min="3" max="3" width="27.109375" bestFit="1" customWidth="1"/>
    <col min="4" max="4" width="16.5546875" bestFit="1" customWidth="1"/>
    <col min="5" max="5" width="15.44140625" bestFit="1" customWidth="1"/>
    <col min="6" max="6" width="14.109375" bestFit="1" customWidth="1"/>
    <col min="7" max="7" width="13.5546875" bestFit="1" customWidth="1"/>
    <col min="8" max="8" width="14.88671875" bestFit="1" customWidth="1"/>
    <col min="9" max="9" width="14.109375" bestFit="1" customWidth="1"/>
    <col min="10" max="10" width="18.44140625" bestFit="1" customWidth="1"/>
    <col min="11" max="11" width="9.88671875" bestFit="1" customWidth="1"/>
    <col min="12" max="12" width="13.33203125" bestFit="1" customWidth="1"/>
    <col min="13" max="13" width="13.5546875" bestFit="1" customWidth="1"/>
    <col min="14" max="14" width="13" bestFit="1" customWidth="1"/>
    <col min="15" max="15" width="14.88671875" bestFit="1" customWidth="1"/>
    <col min="16" max="16" width="13.5546875" bestFit="1" customWidth="1"/>
    <col min="17" max="17" width="18.44140625" bestFit="1" customWidth="1"/>
    <col min="18" max="18" width="9.88671875" bestFit="1" customWidth="1"/>
    <col min="19" max="19" width="13.33203125" bestFit="1" customWidth="1"/>
    <col min="20" max="21" width="11.44140625" bestFit="1" customWidth="1"/>
    <col min="22" max="22" width="14.88671875" bestFit="1" customWidth="1"/>
    <col min="23" max="23" width="13" bestFit="1" customWidth="1"/>
    <col min="24" max="24" width="10.33203125" bestFit="1" customWidth="1"/>
    <col min="26" max="26" width="9.6640625" bestFit="1" customWidth="1"/>
    <col min="27" max="28" width="9.33203125" bestFit="1" customWidth="1"/>
    <col min="29" max="29" width="14.6640625" bestFit="1" customWidth="1"/>
    <col min="16369" max="16369" width="8.88671875" customWidth="1"/>
  </cols>
  <sheetData>
    <row r="1" spans="1:29" x14ac:dyDescent="0.3">
      <c r="A1" s="41" t="s">
        <v>83</v>
      </c>
      <c r="B1" t="s">
        <v>84</v>
      </c>
    </row>
    <row r="2" spans="1:29" x14ac:dyDescent="0.3">
      <c r="A2" s="60" t="str">
        <f>Z15</f>
        <v>SSP1‒ 2.6</v>
      </c>
      <c r="B2" t="s">
        <v>99</v>
      </c>
      <c r="C2" t="s">
        <v>85</v>
      </c>
      <c r="D2" s="56" t="str">
        <f>RIGHT(A1,1)</f>
        <v>1</v>
      </c>
      <c r="E2" s="56"/>
      <c r="F2" s="56"/>
    </row>
    <row r="3" spans="1:29" x14ac:dyDescent="0.3">
      <c r="D3" s="44" t="s">
        <v>69</v>
      </c>
      <c r="E3" s="44" t="s">
        <v>70</v>
      </c>
      <c r="F3" s="44" t="s">
        <v>71</v>
      </c>
      <c r="G3" s="41"/>
      <c r="H3" s="41"/>
      <c r="I3" s="41"/>
      <c r="J3" s="41"/>
      <c r="K3" s="41"/>
      <c r="L3" s="41"/>
      <c r="M3" s="41"/>
      <c r="N3" s="41"/>
      <c r="O3" s="41"/>
      <c r="P3" s="41"/>
      <c r="Q3" s="41"/>
      <c r="R3" s="41"/>
      <c r="S3" s="41"/>
      <c r="T3" s="41"/>
      <c r="U3" s="41"/>
    </row>
    <row r="4" spans="1:29" x14ac:dyDescent="0.3">
      <c r="C4" s="42" t="s">
        <v>72</v>
      </c>
      <c r="D4" s="45">
        <f>VLOOKUP($C4,'Weighted Averages'!$A$58:$S$65,$D$2*3+COLUMN()-5,FALSE)</f>
        <v>8.3333333333333297E-3</v>
      </c>
      <c r="E4" s="45">
        <f>VLOOKUP($C4,'Weighted Averages'!$A$58:$S$65,$D$2*3+COLUMN()-5,FALSE)</f>
        <v>7.0833333333333331E-2</v>
      </c>
      <c r="F4" s="45">
        <f>VLOOKUP($C4,'Weighted Averages'!$A$58:$S$65,$D$2*3+COLUMN()-5,FALSE)</f>
        <v>0.2</v>
      </c>
      <c r="G4" s="41"/>
      <c r="H4" s="41"/>
      <c r="I4" s="41"/>
      <c r="J4" s="41"/>
      <c r="K4" s="41"/>
      <c r="L4" s="41"/>
      <c r="M4" s="41"/>
      <c r="N4" s="41"/>
      <c r="O4" s="41"/>
      <c r="P4" s="41"/>
      <c r="Q4" s="41"/>
      <c r="R4" s="41"/>
      <c r="S4" s="41"/>
      <c r="T4" s="41"/>
      <c r="U4" s="41"/>
    </row>
    <row r="5" spans="1:29" x14ac:dyDescent="0.3">
      <c r="C5" s="42" t="s">
        <v>73</v>
      </c>
      <c r="D5" s="45">
        <f>VLOOKUP($C5,'Weighted Averages'!$A$58:$S$65,$D$2*3+COLUMN()-5,FALSE)</f>
        <v>0</v>
      </c>
      <c r="E5" s="45">
        <f>VLOOKUP($C5,'Weighted Averages'!$A$58:$S$65,$D$2*3+COLUMN()-5,FALSE)</f>
        <v>0</v>
      </c>
      <c r="F5" s="45">
        <f>VLOOKUP($C5,'Weighted Averages'!$A$58:$S$65,$D$2*3+COLUMN()-5,FALSE)</f>
        <v>0</v>
      </c>
      <c r="G5" s="41"/>
      <c r="H5" s="41"/>
      <c r="I5" s="41"/>
      <c r="J5" s="41"/>
      <c r="K5" s="41"/>
      <c r="L5" s="41"/>
      <c r="M5" s="41"/>
      <c r="N5" s="41"/>
      <c r="O5" s="41"/>
      <c r="P5" s="41"/>
      <c r="Q5" s="41"/>
      <c r="R5" s="41"/>
      <c r="S5" s="41"/>
      <c r="T5" s="41"/>
      <c r="U5" s="41"/>
      <c r="V5" s="41"/>
    </row>
    <row r="6" spans="1:29" x14ac:dyDescent="0.3">
      <c r="C6" s="42" t="s">
        <v>74</v>
      </c>
      <c r="D6" s="45">
        <f>VLOOKUP($C6,'Weighted Averages'!$A$58:$S$65,$D$2*3+COLUMN()-5,FALSE)</f>
        <v>0.28333333333333333</v>
      </c>
      <c r="E6" s="45">
        <f>VLOOKUP($C6,'Weighted Averages'!$A$58:$S$65,$D$2*3+COLUMN()-5,FALSE)</f>
        <v>0.7416666666666667</v>
      </c>
      <c r="F6" s="45">
        <f>VLOOKUP($C6,'Weighted Averages'!$A$58:$S$65,$D$2*3+COLUMN()-5,FALSE)</f>
        <v>3.2041666666666671</v>
      </c>
    </row>
    <row r="7" spans="1:29" x14ac:dyDescent="0.3">
      <c r="C7" s="42" t="s">
        <v>75</v>
      </c>
      <c r="D7" s="45">
        <f>VLOOKUP($C7,'Weighted Averages'!$A$58:$S$65,$D$2*3+COLUMN()-5,FALSE)</f>
        <v>0.11666666666666667</v>
      </c>
      <c r="E7" s="45">
        <f>VLOOKUP($C7,'Weighted Averages'!$A$58:$S$65,$D$2*3+COLUMN()-5,FALSE)</f>
        <v>0.48333333333333334</v>
      </c>
      <c r="F7" s="45">
        <f>VLOOKUP($C7,'Weighted Averages'!$A$58:$S$65,$D$2*3+COLUMN()-5,FALSE)</f>
        <v>2.5750000000000002</v>
      </c>
    </row>
    <row r="8" spans="1:29" x14ac:dyDescent="0.3">
      <c r="C8" s="42" t="s">
        <v>76</v>
      </c>
      <c r="D8" s="45">
        <f>VLOOKUP($C8,'Weighted Averages'!$A$58:$S$65,$D$2*3+COLUMN()-5,FALSE)</f>
        <v>7.4999999999999997E-2</v>
      </c>
      <c r="E8" s="45">
        <f>VLOOKUP($C8,'Weighted Averages'!$A$58:$S$65,$D$2*3+COLUMN()-5,FALSE)</f>
        <v>0.19999999999999998</v>
      </c>
      <c r="F8" s="45">
        <f>VLOOKUP($C8,'Weighted Averages'!$A$58:$S$65,$D$2*3+COLUMN()-5,FALSE)</f>
        <v>0.25</v>
      </c>
    </row>
    <row r="9" spans="1:29" x14ac:dyDescent="0.3">
      <c r="C9" s="42" t="s">
        <v>77</v>
      </c>
      <c r="D9" s="45">
        <f>VLOOKUP($C9,'Weighted Averages'!$A$58:$S$65,$D$2*3+COLUMN()-5,FALSE)</f>
        <v>0</v>
      </c>
      <c r="E9" s="45">
        <f>VLOOKUP($C9,'Weighted Averages'!$A$58:$S$65,$D$2*3+COLUMN()-5,FALSE)</f>
        <v>4.1666666666666664E-2</v>
      </c>
      <c r="F9" s="45">
        <f>VLOOKUP($C9,'Weighted Averages'!$A$58:$S$65,$D$2*3+COLUMN()-5,FALSE)</f>
        <v>4.1666666666666664E-2</v>
      </c>
    </row>
    <row r="10" spans="1:29" x14ac:dyDescent="0.3">
      <c r="C10" s="46" t="s">
        <v>67</v>
      </c>
      <c r="D10" s="47">
        <f>VLOOKUP($C10,'Weighted Averages'!$A$58:$S$65,$D$2*3+COLUMN()-5,FALSE)</f>
        <v>0.48333333333333334</v>
      </c>
      <c r="E10" s="47">
        <f>VLOOKUP($C10,'Weighted Averages'!$A$58:$S$65,$D$2*3+COLUMN()-5,FALSE)</f>
        <v>1.5375000000000001</v>
      </c>
      <c r="F10" s="47">
        <f>VLOOKUP($C10,'Weighted Averages'!$A$58:$S$65,$D$2*3+COLUMN()-5,FALSE)</f>
        <v>6.2708333333333339</v>
      </c>
    </row>
    <row r="12" spans="1:29" x14ac:dyDescent="0.3">
      <c r="C12" s="42" t="s">
        <v>86</v>
      </c>
      <c r="D12" s="41" t="str">
        <f>A2</f>
        <v>SSP1‒ 2.6</v>
      </c>
    </row>
    <row r="13" spans="1:29" ht="14.4" x14ac:dyDescent="0.3">
      <c r="Z13" s="3"/>
      <c r="AA13" s="3"/>
      <c r="AB13" s="3"/>
      <c r="AC13" s="3"/>
    </row>
    <row r="14" spans="1:29" ht="14.4" x14ac:dyDescent="0.3">
      <c r="C14" s="42" t="s">
        <v>69</v>
      </c>
      <c r="D14" t="str">
        <f>C14</f>
        <v>Major</v>
      </c>
      <c r="E14" t="str">
        <f t="shared" ref="E14:I14" si="0">D14</f>
        <v>Major</v>
      </c>
      <c r="F14" t="str">
        <f t="shared" si="0"/>
        <v>Major</v>
      </c>
      <c r="G14" t="str">
        <f t="shared" si="0"/>
        <v>Major</v>
      </c>
      <c r="H14" t="str">
        <f t="shared" si="0"/>
        <v>Major</v>
      </c>
      <c r="I14" t="str">
        <f t="shared" si="0"/>
        <v>Major</v>
      </c>
      <c r="J14" s="42" t="s">
        <v>70</v>
      </c>
      <c r="K14" t="str">
        <f>J14</f>
        <v>Medium</v>
      </c>
      <c r="L14" t="str">
        <f t="shared" ref="L14:P14" si="1">K14</f>
        <v>Medium</v>
      </c>
      <c r="M14" t="str">
        <f t="shared" si="1"/>
        <v>Medium</v>
      </c>
      <c r="N14" t="str">
        <f t="shared" si="1"/>
        <v>Medium</v>
      </c>
      <c r="O14" t="str">
        <f t="shared" si="1"/>
        <v>Medium</v>
      </c>
      <c r="P14" t="str">
        <f t="shared" si="1"/>
        <v>Medium</v>
      </c>
      <c r="Q14" s="42" t="s">
        <v>71</v>
      </c>
      <c r="R14" t="str">
        <f>Q14</f>
        <v>Minor</v>
      </c>
      <c r="S14" t="str">
        <f t="shared" ref="S14:W14" si="2">R14</f>
        <v>Minor</v>
      </c>
      <c r="T14" t="str">
        <f t="shared" si="2"/>
        <v>Minor</v>
      </c>
      <c r="U14" t="str">
        <f t="shared" si="2"/>
        <v>Minor</v>
      </c>
      <c r="V14" t="str">
        <f t="shared" si="2"/>
        <v>Minor</v>
      </c>
      <c r="W14" t="str">
        <f t="shared" si="2"/>
        <v>Minor</v>
      </c>
      <c r="Z14" s="73" t="s">
        <v>87</v>
      </c>
      <c r="AA14" s="73"/>
      <c r="AB14" s="73"/>
      <c r="AC14" s="73"/>
    </row>
    <row r="15" spans="1:29" ht="14.4" x14ac:dyDescent="0.3">
      <c r="C15" s="42" t="s">
        <v>72</v>
      </c>
      <c r="D15" s="42" t="s">
        <v>73</v>
      </c>
      <c r="E15" s="42" t="s">
        <v>74</v>
      </c>
      <c r="F15" s="42" t="s">
        <v>75</v>
      </c>
      <c r="G15" s="42" t="s">
        <v>76</v>
      </c>
      <c r="H15" s="42" t="s">
        <v>77</v>
      </c>
      <c r="I15" s="48" t="s">
        <v>67</v>
      </c>
      <c r="J15" s="42" t="s">
        <v>72</v>
      </c>
      <c r="K15" s="42" t="s">
        <v>73</v>
      </c>
      <c r="L15" s="42" t="s">
        <v>74</v>
      </c>
      <c r="M15" s="42" t="s">
        <v>75</v>
      </c>
      <c r="N15" s="42" t="s">
        <v>76</v>
      </c>
      <c r="O15" s="42" t="s">
        <v>77</v>
      </c>
      <c r="P15" s="48" t="s">
        <v>67</v>
      </c>
      <c r="Q15" s="42" t="s">
        <v>72</v>
      </c>
      <c r="R15" s="42" t="s">
        <v>73</v>
      </c>
      <c r="S15" s="42" t="s">
        <v>74</v>
      </c>
      <c r="T15" s="42" t="s">
        <v>75</v>
      </c>
      <c r="U15" s="42" t="s">
        <v>76</v>
      </c>
      <c r="V15" s="42" t="s">
        <v>77</v>
      </c>
      <c r="W15" s="48" t="s">
        <v>67</v>
      </c>
      <c r="Z15" s="2" t="s">
        <v>88</v>
      </c>
      <c r="AA15" s="2" t="s">
        <v>6</v>
      </c>
      <c r="AB15" s="2" t="s">
        <v>8</v>
      </c>
      <c r="AC15" s="2" t="s">
        <v>10</v>
      </c>
    </row>
    <row r="16" spans="1:29" ht="14.4" x14ac:dyDescent="0.3">
      <c r="B16" s="41">
        <f>2020</f>
        <v>2020</v>
      </c>
      <c r="C16" s="49">
        <f>ROUND(INDEX($C$3:$F$10,MATCH(C$15,$C$3:$C$10,0),MATCH(C$14,$C$3:$F$3,0)),3)</f>
        <v>8.0000000000000002E-3</v>
      </c>
      <c r="D16" s="49">
        <f t="shared" ref="D16:W16" si="3">ROUND(INDEX($C$3:$F$10,MATCH(D$15,$C$3:$C$10,0),MATCH(D$14,$C$3:$F$3,0)),3)</f>
        <v>0</v>
      </c>
      <c r="E16" s="49">
        <f t="shared" si="3"/>
        <v>0.28299999999999997</v>
      </c>
      <c r="F16" s="49">
        <f t="shared" si="3"/>
        <v>0.11700000000000001</v>
      </c>
      <c r="G16" s="49">
        <f t="shared" si="3"/>
        <v>7.4999999999999997E-2</v>
      </c>
      <c r="H16" s="49">
        <f t="shared" si="3"/>
        <v>0</v>
      </c>
      <c r="I16" s="49">
        <f t="shared" si="3"/>
        <v>0.48299999999999998</v>
      </c>
      <c r="J16" s="49">
        <f t="shared" si="3"/>
        <v>7.0999999999999994E-2</v>
      </c>
      <c r="K16" s="49">
        <f t="shared" si="3"/>
        <v>0</v>
      </c>
      <c r="L16" s="49">
        <f t="shared" si="3"/>
        <v>0.74199999999999999</v>
      </c>
      <c r="M16" s="49">
        <f t="shared" si="3"/>
        <v>0.48299999999999998</v>
      </c>
      <c r="N16" s="49">
        <f t="shared" si="3"/>
        <v>0.2</v>
      </c>
      <c r="O16" s="49">
        <f t="shared" si="3"/>
        <v>4.2000000000000003E-2</v>
      </c>
      <c r="P16" s="49">
        <f t="shared" si="3"/>
        <v>1.538</v>
      </c>
      <c r="Q16" s="49">
        <f t="shared" si="3"/>
        <v>0.2</v>
      </c>
      <c r="R16" s="49">
        <f t="shared" si="3"/>
        <v>0</v>
      </c>
      <c r="S16" s="49">
        <f t="shared" si="3"/>
        <v>3.2040000000000002</v>
      </c>
      <c r="T16" s="49">
        <f t="shared" si="3"/>
        <v>2.5750000000000002</v>
      </c>
      <c r="U16" s="49">
        <f t="shared" si="3"/>
        <v>0.25</v>
      </c>
      <c r="V16" s="49">
        <f t="shared" si="3"/>
        <v>4.2000000000000003E-2</v>
      </c>
      <c r="W16" s="49">
        <f t="shared" si="3"/>
        <v>6.2709999999999999</v>
      </c>
      <c r="Z16" s="35">
        <f>ROUND(('SSP Scenarios'!D19/'SSP Scenarios'!D$19)^2,5)</f>
        <v>1</v>
      </c>
      <c r="AA16" s="35">
        <f>ROUND(('SSP Scenarios'!E19/'SSP Scenarios'!E$19)^2,5)</f>
        <v>1</v>
      </c>
      <c r="AB16" s="35">
        <f>ROUND(('SSP Scenarios'!F19/'SSP Scenarios'!F$19)^2,5)</f>
        <v>1</v>
      </c>
      <c r="AC16" s="35">
        <f>ROUND(('SSP Scenarios'!G19/'SSP Scenarios'!G$19)^2,5)</f>
        <v>1</v>
      </c>
    </row>
    <row r="17" spans="2:29" ht="14.4" x14ac:dyDescent="0.3">
      <c r="B17" s="41">
        <f>B16+10</f>
        <v>2030</v>
      </c>
      <c r="C17">
        <f>ROUND(C$16*HLOOKUP($D$12,$Z$15:$AC$29,ROW()-14,0),3)</f>
        <v>8.9999999999999993E-3</v>
      </c>
      <c r="D17">
        <f t="shared" ref="D17:S29" si="4">ROUND(D$16*HLOOKUP($D$12,$Z$15:$AC$29,ROW()-14,0),3)</f>
        <v>0</v>
      </c>
      <c r="E17">
        <f t="shared" si="4"/>
        <v>0.314</v>
      </c>
      <c r="F17">
        <f t="shared" si="4"/>
        <v>0.13</v>
      </c>
      <c r="G17">
        <f t="shared" si="4"/>
        <v>8.3000000000000004E-2</v>
      </c>
      <c r="H17">
        <f t="shared" si="4"/>
        <v>0</v>
      </c>
      <c r="I17">
        <f t="shared" si="4"/>
        <v>0.53600000000000003</v>
      </c>
      <c r="J17">
        <f t="shared" si="4"/>
        <v>7.9000000000000001E-2</v>
      </c>
      <c r="K17">
        <f t="shared" si="4"/>
        <v>0</v>
      </c>
      <c r="L17">
        <f t="shared" si="4"/>
        <v>0.82299999999999995</v>
      </c>
      <c r="M17">
        <f t="shared" si="4"/>
        <v>0.53600000000000003</v>
      </c>
      <c r="N17">
        <f t="shared" si="4"/>
        <v>0.222</v>
      </c>
      <c r="O17">
        <f t="shared" si="4"/>
        <v>4.7E-2</v>
      </c>
      <c r="P17">
        <f t="shared" si="4"/>
        <v>1.7050000000000001</v>
      </c>
      <c r="Q17">
        <f t="shared" si="4"/>
        <v>0.222</v>
      </c>
      <c r="R17">
        <f t="shared" si="4"/>
        <v>0</v>
      </c>
      <c r="S17">
        <f t="shared" si="4"/>
        <v>3.5529999999999999</v>
      </c>
      <c r="T17">
        <f t="shared" ref="T17:W29" si="5">ROUND(T$16*HLOOKUP($D$12,$Z$15:$AC$29,ROW()-14,0),3)</f>
        <v>2.855</v>
      </c>
      <c r="U17">
        <f t="shared" si="5"/>
        <v>0.27700000000000002</v>
      </c>
      <c r="V17">
        <f t="shared" si="5"/>
        <v>4.7E-2</v>
      </c>
      <c r="W17">
        <f t="shared" si="5"/>
        <v>6.9539999999999997</v>
      </c>
      <c r="Z17" s="35">
        <f>ROUND(('SSP Scenarios'!D20/'SSP Scenarios'!D$19)^2,5)</f>
        <v>1.1089</v>
      </c>
      <c r="AA17" s="35">
        <f>ROUND(('SSP Scenarios'!E20/'SSP Scenarios'!E$19)^2,5)</f>
        <v>1.1234599999999999</v>
      </c>
      <c r="AB17" s="35">
        <f>ROUND(('SSP Scenarios'!F20/'SSP Scenarios'!F$19)^2,5)</f>
        <v>1.15665</v>
      </c>
      <c r="AC17" s="35">
        <f>ROUND(('SSP Scenarios'!G20/'SSP Scenarios'!G$19)^2,5)</f>
        <v>1.1775</v>
      </c>
    </row>
    <row r="18" spans="2:29" ht="14.4" x14ac:dyDescent="0.3">
      <c r="B18" s="41">
        <f t="shared" ref="B18:B29" si="6">B17+10</f>
        <v>2040</v>
      </c>
      <c r="C18">
        <f t="shared" ref="C18:C29" si="7">ROUND(C$16*HLOOKUP($D$12,$Z$15:$AC$29,ROW()-14,0),3)</f>
        <v>0.01</v>
      </c>
      <c r="D18">
        <f t="shared" si="4"/>
        <v>0</v>
      </c>
      <c r="E18">
        <f t="shared" si="4"/>
        <v>0.33700000000000002</v>
      </c>
      <c r="F18">
        <f t="shared" si="4"/>
        <v>0.13900000000000001</v>
      </c>
      <c r="G18">
        <f t="shared" si="4"/>
        <v>8.8999999999999996E-2</v>
      </c>
      <c r="H18">
        <f t="shared" si="4"/>
        <v>0</v>
      </c>
      <c r="I18">
        <f t="shared" si="4"/>
        <v>0.57499999999999996</v>
      </c>
      <c r="J18">
        <f t="shared" si="4"/>
        <v>8.5000000000000006E-2</v>
      </c>
      <c r="K18">
        <f t="shared" si="4"/>
        <v>0</v>
      </c>
      <c r="L18">
        <f t="shared" si="4"/>
        <v>0.88300000000000001</v>
      </c>
      <c r="M18">
        <f t="shared" si="4"/>
        <v>0.57499999999999996</v>
      </c>
      <c r="N18">
        <f t="shared" si="4"/>
        <v>0.23799999999999999</v>
      </c>
      <c r="O18">
        <f t="shared" si="4"/>
        <v>0.05</v>
      </c>
      <c r="P18">
        <f t="shared" si="4"/>
        <v>1.831</v>
      </c>
      <c r="Q18">
        <f t="shared" si="4"/>
        <v>0.23799999999999999</v>
      </c>
      <c r="R18">
        <f t="shared" si="4"/>
        <v>0</v>
      </c>
      <c r="S18">
        <f t="shared" si="4"/>
        <v>3.8140000000000001</v>
      </c>
      <c r="T18">
        <f t="shared" si="5"/>
        <v>3.0649999999999999</v>
      </c>
      <c r="U18">
        <f t="shared" si="5"/>
        <v>0.29799999999999999</v>
      </c>
      <c r="V18">
        <f t="shared" si="5"/>
        <v>0.05</v>
      </c>
      <c r="W18">
        <f t="shared" si="5"/>
        <v>7.4649999999999999</v>
      </c>
      <c r="Z18" s="35">
        <f>ROUND(('SSP Scenarios'!D21/'SSP Scenarios'!D$19)^2,5)</f>
        <v>1.1903600000000001</v>
      </c>
      <c r="AA18" s="35">
        <f>ROUND(('SSP Scenarios'!E21/'SSP Scenarios'!E$19)^2,5)</f>
        <v>1.24834</v>
      </c>
      <c r="AB18" s="35">
        <f>ROUND(('SSP Scenarios'!F21/'SSP Scenarios'!F$19)^2,5)</f>
        <v>1.32802</v>
      </c>
      <c r="AC18" s="35">
        <f>ROUND(('SSP Scenarios'!G21/'SSP Scenarios'!G$19)^2,5)</f>
        <v>1.43414</v>
      </c>
    </row>
    <row r="19" spans="2:29" ht="14.4" x14ac:dyDescent="0.3">
      <c r="B19" s="41">
        <f t="shared" si="6"/>
        <v>2050</v>
      </c>
      <c r="C19">
        <f t="shared" si="7"/>
        <v>0.01</v>
      </c>
      <c r="D19">
        <f t="shared" si="4"/>
        <v>0</v>
      </c>
      <c r="E19">
        <f t="shared" si="4"/>
        <v>0.35</v>
      </c>
      <c r="F19">
        <f t="shared" si="4"/>
        <v>0.14399999999999999</v>
      </c>
      <c r="G19">
        <f t="shared" si="4"/>
        <v>9.2999999999999999E-2</v>
      </c>
      <c r="H19">
        <f t="shared" si="4"/>
        <v>0</v>
      </c>
      <c r="I19">
        <f t="shared" si="4"/>
        <v>0.59699999999999998</v>
      </c>
      <c r="J19">
        <f t="shared" si="4"/>
        <v>8.7999999999999995E-2</v>
      </c>
      <c r="K19">
        <f t="shared" si="4"/>
        <v>0</v>
      </c>
      <c r="L19">
        <f t="shared" si="4"/>
        <v>0.91600000000000004</v>
      </c>
      <c r="M19">
        <f t="shared" si="4"/>
        <v>0.59699999999999998</v>
      </c>
      <c r="N19">
        <f t="shared" si="4"/>
        <v>0.247</v>
      </c>
      <c r="O19">
        <f t="shared" si="4"/>
        <v>5.1999999999999998E-2</v>
      </c>
      <c r="P19">
        <f t="shared" si="4"/>
        <v>1.899</v>
      </c>
      <c r="Q19">
        <f t="shared" si="4"/>
        <v>0.247</v>
      </c>
      <c r="R19">
        <f t="shared" si="4"/>
        <v>0</v>
      </c>
      <c r="S19">
        <f t="shared" si="4"/>
        <v>3.9569999999999999</v>
      </c>
      <c r="T19">
        <f t="shared" si="5"/>
        <v>3.18</v>
      </c>
      <c r="U19">
        <f t="shared" si="5"/>
        <v>0.309</v>
      </c>
      <c r="V19">
        <f t="shared" si="5"/>
        <v>5.1999999999999998E-2</v>
      </c>
      <c r="W19">
        <f t="shared" si="5"/>
        <v>7.7450000000000001</v>
      </c>
      <c r="Z19" s="35">
        <f>ROUND(('SSP Scenarios'!D22/'SSP Scenarios'!D$19)^2,5)</f>
        <v>1.23499</v>
      </c>
      <c r="AA19" s="35">
        <f>ROUND(('SSP Scenarios'!E22/'SSP Scenarios'!E$19)^2,5)</f>
        <v>1.3595699999999999</v>
      </c>
      <c r="AB19" s="35">
        <f>ROUND(('SSP Scenarios'!F22/'SSP Scenarios'!F$19)^2,5)</f>
        <v>1.5036799999999999</v>
      </c>
      <c r="AC19" s="35">
        <f>ROUND(('SSP Scenarios'!G22/'SSP Scenarios'!G$19)^2,5)</f>
        <v>1.7992999999999999</v>
      </c>
    </row>
    <row r="20" spans="2:29" ht="14.4" x14ac:dyDescent="0.3">
      <c r="B20" s="41">
        <f t="shared" si="6"/>
        <v>2060</v>
      </c>
      <c r="C20">
        <f t="shared" si="7"/>
        <v>0.01</v>
      </c>
      <c r="D20">
        <f t="shared" si="4"/>
        <v>0</v>
      </c>
      <c r="E20">
        <f t="shared" si="4"/>
        <v>0.35299999999999998</v>
      </c>
      <c r="F20">
        <f t="shared" si="4"/>
        <v>0.14599999999999999</v>
      </c>
      <c r="G20">
        <f t="shared" si="4"/>
        <v>9.4E-2</v>
      </c>
      <c r="H20">
        <f t="shared" si="4"/>
        <v>0</v>
      </c>
      <c r="I20">
        <f t="shared" si="4"/>
        <v>0.60199999999999998</v>
      </c>
      <c r="J20">
        <f t="shared" si="4"/>
        <v>8.8999999999999996E-2</v>
      </c>
      <c r="K20">
        <f t="shared" si="4"/>
        <v>0</v>
      </c>
      <c r="L20">
        <f t="shared" si="4"/>
        <v>0.92500000000000004</v>
      </c>
      <c r="M20">
        <f t="shared" si="4"/>
        <v>0.60199999999999998</v>
      </c>
      <c r="N20">
        <f t="shared" si="4"/>
        <v>0.249</v>
      </c>
      <c r="O20">
        <f t="shared" si="4"/>
        <v>5.1999999999999998E-2</v>
      </c>
      <c r="P20">
        <f t="shared" si="4"/>
        <v>1.9179999999999999</v>
      </c>
      <c r="Q20">
        <f t="shared" si="4"/>
        <v>0.249</v>
      </c>
      <c r="R20">
        <f t="shared" si="4"/>
        <v>0</v>
      </c>
      <c r="S20">
        <f t="shared" si="4"/>
        <v>3.9950000000000001</v>
      </c>
      <c r="T20">
        <f t="shared" si="5"/>
        <v>3.2109999999999999</v>
      </c>
      <c r="U20">
        <f t="shared" si="5"/>
        <v>0.312</v>
      </c>
      <c r="V20">
        <f t="shared" si="5"/>
        <v>5.1999999999999998E-2</v>
      </c>
      <c r="W20">
        <f t="shared" si="5"/>
        <v>7.819</v>
      </c>
      <c r="Z20" s="35">
        <f>ROUND(('SSP Scenarios'!D23/'SSP Scenarios'!D$19)^2,5)</f>
        <v>1.2468699999999999</v>
      </c>
      <c r="AA20" s="35">
        <f>ROUND(('SSP Scenarios'!E23/'SSP Scenarios'!E$19)^2,5)</f>
        <v>1.4409400000000001</v>
      </c>
      <c r="AB20" s="35">
        <f>ROUND(('SSP Scenarios'!F23/'SSP Scenarios'!F$19)^2,5)</f>
        <v>1.6947300000000001</v>
      </c>
      <c r="AC20" s="35">
        <f>ROUND(('SSP Scenarios'!G23/'SSP Scenarios'!G$19)^2,5)</f>
        <v>2.32185</v>
      </c>
    </row>
    <row r="21" spans="2:29" ht="14.4" x14ac:dyDescent="0.3">
      <c r="B21" s="41">
        <f t="shared" si="6"/>
        <v>2070</v>
      </c>
      <c r="C21">
        <f t="shared" si="7"/>
        <v>0.01</v>
      </c>
      <c r="D21">
        <f t="shared" si="4"/>
        <v>0</v>
      </c>
      <c r="E21">
        <f t="shared" si="4"/>
        <v>0.34899999999999998</v>
      </c>
      <c r="F21">
        <f t="shared" si="4"/>
        <v>0.14399999999999999</v>
      </c>
      <c r="G21">
        <f t="shared" si="4"/>
        <v>9.2999999999999999E-2</v>
      </c>
      <c r="H21">
        <f t="shared" si="4"/>
        <v>0</v>
      </c>
      <c r="I21">
        <f t="shared" si="4"/>
        <v>0.59599999999999997</v>
      </c>
      <c r="J21">
        <f t="shared" si="4"/>
        <v>8.7999999999999995E-2</v>
      </c>
      <c r="K21">
        <f t="shared" si="4"/>
        <v>0</v>
      </c>
      <c r="L21">
        <f t="shared" si="4"/>
        <v>0.91600000000000004</v>
      </c>
      <c r="M21">
        <f t="shared" si="4"/>
        <v>0.59599999999999997</v>
      </c>
      <c r="N21">
        <f t="shared" si="4"/>
        <v>0.247</v>
      </c>
      <c r="O21">
        <f t="shared" si="4"/>
        <v>5.1999999999999998E-2</v>
      </c>
      <c r="P21">
        <f t="shared" si="4"/>
        <v>1.899</v>
      </c>
      <c r="Q21">
        <f t="shared" si="4"/>
        <v>0.247</v>
      </c>
      <c r="R21">
        <f t="shared" si="4"/>
        <v>0</v>
      </c>
      <c r="S21">
        <f t="shared" si="4"/>
        <v>3.956</v>
      </c>
      <c r="T21">
        <f t="shared" si="5"/>
        <v>3.1789999999999998</v>
      </c>
      <c r="U21">
        <f t="shared" si="5"/>
        <v>0.309</v>
      </c>
      <c r="V21">
        <f t="shared" si="5"/>
        <v>5.1999999999999998E-2</v>
      </c>
      <c r="W21">
        <f t="shared" si="5"/>
        <v>7.7430000000000003</v>
      </c>
      <c r="Z21" s="35">
        <f>ROUND(('SSP Scenarios'!D24/'SSP Scenarios'!D$19)^2,5)</f>
        <v>1.23472</v>
      </c>
      <c r="AA21" s="35">
        <f>ROUND(('SSP Scenarios'!E24/'SSP Scenarios'!E$19)^2,5)</f>
        <v>1.48054</v>
      </c>
      <c r="AB21" s="35">
        <f>ROUND(('SSP Scenarios'!F24/'SSP Scenarios'!F$19)^2,5)</f>
        <v>1.8908100000000001</v>
      </c>
      <c r="AC21" s="35">
        <f>ROUND(('SSP Scenarios'!G24/'SSP Scenarios'!G$19)^2,5)</f>
        <v>3.0611799999999998</v>
      </c>
    </row>
    <row r="22" spans="2:29" ht="14.4" x14ac:dyDescent="0.3">
      <c r="B22" s="41">
        <f t="shared" si="6"/>
        <v>2080</v>
      </c>
      <c r="C22">
        <f t="shared" si="7"/>
        <v>0.01</v>
      </c>
      <c r="D22">
        <f t="shared" si="4"/>
        <v>0</v>
      </c>
      <c r="E22">
        <f t="shared" si="4"/>
        <v>0.33900000000000002</v>
      </c>
      <c r="F22">
        <f t="shared" si="4"/>
        <v>0.14000000000000001</v>
      </c>
      <c r="G22">
        <f t="shared" si="4"/>
        <v>0.09</v>
      </c>
      <c r="H22">
        <f t="shared" si="4"/>
        <v>0</v>
      </c>
      <c r="I22">
        <f t="shared" si="4"/>
        <v>0.57899999999999996</v>
      </c>
      <c r="J22">
        <f t="shared" si="4"/>
        <v>8.5000000000000006E-2</v>
      </c>
      <c r="K22">
        <f t="shared" si="4"/>
        <v>0</v>
      </c>
      <c r="L22">
        <f t="shared" si="4"/>
        <v>0.88900000000000001</v>
      </c>
      <c r="M22">
        <f t="shared" si="4"/>
        <v>0.57899999999999996</v>
      </c>
      <c r="N22">
        <f t="shared" si="4"/>
        <v>0.24</v>
      </c>
      <c r="O22">
        <f t="shared" si="4"/>
        <v>0.05</v>
      </c>
      <c r="P22">
        <f t="shared" si="4"/>
        <v>1.8440000000000001</v>
      </c>
      <c r="Q22">
        <f t="shared" si="4"/>
        <v>0.24</v>
      </c>
      <c r="R22">
        <f t="shared" si="4"/>
        <v>0</v>
      </c>
      <c r="S22">
        <f t="shared" si="4"/>
        <v>3.84</v>
      </c>
      <c r="T22">
        <f t="shared" si="5"/>
        <v>3.0859999999999999</v>
      </c>
      <c r="U22">
        <f t="shared" si="5"/>
        <v>0.3</v>
      </c>
      <c r="V22">
        <f t="shared" si="5"/>
        <v>0.05</v>
      </c>
      <c r="W22">
        <f t="shared" si="5"/>
        <v>7.5170000000000003</v>
      </c>
      <c r="Z22" s="35">
        <f>ROUND(('SSP Scenarios'!D25/'SSP Scenarios'!D$19)^2,5)</f>
        <v>1.1986399999999999</v>
      </c>
      <c r="AA22" s="35">
        <f>ROUND(('SSP Scenarios'!E25/'SSP Scenarios'!E$19)^2,5)</f>
        <v>1.4834799999999999</v>
      </c>
      <c r="AB22" s="35">
        <f>ROUND(('SSP Scenarios'!F25/'SSP Scenarios'!F$19)^2,5)</f>
        <v>2.0691799999999998</v>
      </c>
      <c r="AC22" s="35">
        <f>ROUND(('SSP Scenarios'!G25/'SSP Scenarios'!G$19)^2,5)</f>
        <v>4.0675800000000004</v>
      </c>
    </row>
    <row r="23" spans="2:29" ht="14.4" x14ac:dyDescent="0.3">
      <c r="B23" s="41">
        <f t="shared" si="6"/>
        <v>2090</v>
      </c>
      <c r="C23">
        <f t="shared" si="7"/>
        <v>8.9999999999999993E-3</v>
      </c>
      <c r="D23">
        <f t="shared" si="4"/>
        <v>0</v>
      </c>
      <c r="E23">
        <f t="shared" si="4"/>
        <v>0.32300000000000001</v>
      </c>
      <c r="F23">
        <f t="shared" si="4"/>
        <v>0.13400000000000001</v>
      </c>
      <c r="G23">
        <f t="shared" si="4"/>
        <v>8.5999999999999993E-2</v>
      </c>
      <c r="H23">
        <f t="shared" si="4"/>
        <v>0</v>
      </c>
      <c r="I23">
        <f t="shared" si="4"/>
        <v>0.55200000000000005</v>
      </c>
      <c r="J23">
        <f t="shared" si="4"/>
        <v>8.1000000000000003E-2</v>
      </c>
      <c r="K23">
        <f t="shared" si="4"/>
        <v>0</v>
      </c>
      <c r="L23">
        <f t="shared" si="4"/>
        <v>0.84799999999999998</v>
      </c>
      <c r="M23">
        <f t="shared" si="4"/>
        <v>0.55200000000000005</v>
      </c>
      <c r="N23">
        <f t="shared" si="4"/>
        <v>0.22800000000000001</v>
      </c>
      <c r="O23">
        <f t="shared" si="4"/>
        <v>4.8000000000000001E-2</v>
      </c>
      <c r="P23">
        <f t="shared" si="4"/>
        <v>1.7569999999999999</v>
      </c>
      <c r="Q23">
        <f t="shared" si="4"/>
        <v>0.22800000000000001</v>
      </c>
      <c r="R23">
        <f t="shared" si="4"/>
        <v>0</v>
      </c>
      <c r="S23">
        <f t="shared" si="4"/>
        <v>3.66</v>
      </c>
      <c r="T23">
        <f t="shared" si="5"/>
        <v>2.9420000000000002</v>
      </c>
      <c r="U23">
        <f t="shared" si="5"/>
        <v>0.28599999999999998</v>
      </c>
      <c r="V23">
        <f t="shared" si="5"/>
        <v>4.8000000000000001E-2</v>
      </c>
      <c r="W23">
        <f t="shared" si="5"/>
        <v>7.1639999999999997</v>
      </c>
      <c r="Z23" s="35">
        <f>ROUND(('SSP Scenarios'!D26/'SSP Scenarios'!D$19)^2,5)</f>
        <v>1.1424300000000001</v>
      </c>
      <c r="AA23" s="35">
        <f>ROUND(('SSP Scenarios'!E26/'SSP Scenarios'!E$19)^2,5)</f>
        <v>1.4596499999999999</v>
      </c>
      <c r="AB23" s="35">
        <f>ROUND(('SSP Scenarios'!F26/'SSP Scenarios'!F$19)^2,5)</f>
        <v>2.2322299999999999</v>
      </c>
      <c r="AC23" s="35">
        <f>ROUND(('SSP Scenarios'!G26/'SSP Scenarios'!G$19)^2,5)</f>
        <v>5.3360200000000004</v>
      </c>
    </row>
    <row r="24" spans="2:29" ht="14.4" x14ac:dyDescent="0.3">
      <c r="B24" s="41">
        <f t="shared" si="6"/>
        <v>2100</v>
      </c>
      <c r="C24">
        <f t="shared" si="7"/>
        <v>8.9999999999999993E-3</v>
      </c>
      <c r="D24">
        <f t="shared" si="4"/>
        <v>0</v>
      </c>
      <c r="E24">
        <f t="shared" si="4"/>
        <v>0.308</v>
      </c>
      <c r="F24">
        <f t="shared" si="4"/>
        <v>0.127</v>
      </c>
      <c r="G24">
        <f t="shared" si="4"/>
        <v>8.2000000000000003E-2</v>
      </c>
      <c r="H24">
        <f t="shared" si="4"/>
        <v>0</v>
      </c>
      <c r="I24">
        <f t="shared" si="4"/>
        <v>0.52500000000000002</v>
      </c>
      <c r="J24">
        <f t="shared" si="4"/>
        <v>7.6999999999999999E-2</v>
      </c>
      <c r="K24">
        <f t="shared" si="4"/>
        <v>0</v>
      </c>
      <c r="L24">
        <f t="shared" si="4"/>
        <v>0.80600000000000005</v>
      </c>
      <c r="M24">
        <f t="shared" si="4"/>
        <v>0.52500000000000002</v>
      </c>
      <c r="N24">
        <f t="shared" si="4"/>
        <v>0.217</v>
      </c>
      <c r="O24">
        <f t="shared" si="4"/>
        <v>4.5999999999999999E-2</v>
      </c>
      <c r="P24">
        <f t="shared" si="4"/>
        <v>1.6719999999999999</v>
      </c>
      <c r="Q24">
        <f t="shared" si="4"/>
        <v>0.217</v>
      </c>
      <c r="R24">
        <f t="shared" si="4"/>
        <v>0</v>
      </c>
      <c r="S24">
        <f t="shared" si="4"/>
        <v>3.4820000000000002</v>
      </c>
      <c r="T24">
        <f t="shared" si="5"/>
        <v>2.7989999999999999</v>
      </c>
      <c r="U24">
        <f t="shared" si="5"/>
        <v>0.27200000000000002</v>
      </c>
      <c r="V24">
        <f t="shared" si="5"/>
        <v>4.5999999999999999E-2</v>
      </c>
      <c r="W24">
        <f t="shared" si="5"/>
        <v>6.8150000000000004</v>
      </c>
      <c r="X24" s="40"/>
      <c r="Z24" s="35">
        <f>ROUND(('SSP Scenarios'!D27/'SSP Scenarios'!D$19)^2,5)</f>
        <v>1.0868100000000001</v>
      </c>
      <c r="AA24" s="35">
        <f>ROUND(('SSP Scenarios'!E27/'SSP Scenarios'!E$19)^2,5)</f>
        <v>1.4216599999999999</v>
      </c>
      <c r="AB24" s="35">
        <f>ROUND(('SSP Scenarios'!F27/'SSP Scenarios'!F$19)^2,5)</f>
        <v>2.3921199999999998</v>
      </c>
      <c r="AC24" s="35">
        <f>ROUND(('SSP Scenarios'!G27/'SSP Scenarios'!G$19)^2,5)</f>
        <v>6.8114400000000002</v>
      </c>
    </row>
    <row r="25" spans="2:29" ht="14.4" x14ac:dyDescent="0.3">
      <c r="B25" s="41">
        <f t="shared" si="6"/>
        <v>2110</v>
      </c>
      <c r="C25">
        <f t="shared" si="7"/>
        <v>8.0000000000000002E-3</v>
      </c>
      <c r="D25">
        <f t="shared" si="4"/>
        <v>0</v>
      </c>
      <c r="E25">
        <f t="shared" si="4"/>
        <v>0.29199999999999998</v>
      </c>
      <c r="F25">
        <f t="shared" si="4"/>
        <v>0.121</v>
      </c>
      <c r="G25">
        <f t="shared" si="4"/>
        <v>7.6999999999999999E-2</v>
      </c>
      <c r="H25">
        <f t="shared" si="4"/>
        <v>0</v>
      </c>
      <c r="I25">
        <f t="shared" si="4"/>
        <v>0.499</v>
      </c>
      <c r="J25">
        <f t="shared" si="4"/>
        <v>7.2999999999999995E-2</v>
      </c>
      <c r="K25">
        <f t="shared" si="4"/>
        <v>0</v>
      </c>
      <c r="L25">
        <f t="shared" si="4"/>
        <v>0.76600000000000001</v>
      </c>
      <c r="M25">
        <f t="shared" si="4"/>
        <v>0.499</v>
      </c>
      <c r="N25">
        <f t="shared" si="4"/>
        <v>0.20699999999999999</v>
      </c>
      <c r="O25">
        <f t="shared" si="4"/>
        <v>4.2999999999999997E-2</v>
      </c>
      <c r="P25">
        <f t="shared" si="4"/>
        <v>1.5880000000000001</v>
      </c>
      <c r="Q25">
        <f t="shared" si="4"/>
        <v>0.20699999999999999</v>
      </c>
      <c r="R25">
        <f t="shared" si="4"/>
        <v>0</v>
      </c>
      <c r="S25">
        <f t="shared" si="4"/>
        <v>3.3079999999999998</v>
      </c>
      <c r="T25">
        <f t="shared" si="5"/>
        <v>2.6589999999999998</v>
      </c>
      <c r="U25">
        <f t="shared" si="5"/>
        <v>0.25800000000000001</v>
      </c>
      <c r="V25">
        <f t="shared" si="5"/>
        <v>4.2999999999999997E-2</v>
      </c>
      <c r="W25">
        <f t="shared" si="5"/>
        <v>6.4749999999999996</v>
      </c>
      <c r="X25" s="36"/>
      <c r="Z25" s="35">
        <f>ROUND(('SSP Scenarios'!D28/'SSP Scenarios'!D$19)^2,5)</f>
        <v>1.0325899999999999</v>
      </c>
      <c r="AA25" s="35">
        <f>ROUND(('SSP Scenarios'!E28/'SSP Scenarios'!E$19)^2,5)</f>
        <v>1.3841600000000001</v>
      </c>
      <c r="AB25" s="35">
        <f>ROUND(('SSP Scenarios'!F28/'SSP Scenarios'!F$19)^2,5)</f>
        <v>2.5575299999999999</v>
      </c>
      <c r="AC25" s="35">
        <f>ROUND(('SSP Scenarios'!G28/'SSP Scenarios'!G$19)^2,5)</f>
        <v>8.4667399999999997</v>
      </c>
    </row>
    <row r="26" spans="2:29" ht="14.4" x14ac:dyDescent="0.3">
      <c r="B26" s="41">
        <f t="shared" si="6"/>
        <v>2120</v>
      </c>
      <c r="C26">
        <f t="shared" si="7"/>
        <v>8.0000000000000002E-3</v>
      </c>
      <c r="D26">
        <f t="shared" si="4"/>
        <v>0</v>
      </c>
      <c r="E26">
        <f t="shared" si="4"/>
        <v>0.27700000000000002</v>
      </c>
      <c r="F26">
        <f t="shared" si="4"/>
        <v>0.115</v>
      </c>
      <c r="G26">
        <f t="shared" si="4"/>
        <v>7.2999999999999995E-2</v>
      </c>
      <c r="H26">
        <f t="shared" si="4"/>
        <v>0</v>
      </c>
      <c r="I26">
        <f t="shared" si="4"/>
        <v>0.47299999999999998</v>
      </c>
      <c r="J26">
        <f t="shared" si="4"/>
        <v>7.0000000000000007E-2</v>
      </c>
      <c r="K26">
        <f t="shared" si="4"/>
        <v>0</v>
      </c>
      <c r="L26">
        <f t="shared" si="4"/>
        <v>0.72699999999999998</v>
      </c>
      <c r="M26">
        <f t="shared" si="4"/>
        <v>0.47299999999999998</v>
      </c>
      <c r="N26">
        <f t="shared" si="4"/>
        <v>0.19600000000000001</v>
      </c>
      <c r="O26">
        <f t="shared" si="4"/>
        <v>4.1000000000000002E-2</v>
      </c>
      <c r="P26">
        <f t="shared" si="4"/>
        <v>1.5069999999999999</v>
      </c>
      <c r="Q26">
        <f t="shared" si="4"/>
        <v>0.19600000000000001</v>
      </c>
      <c r="R26">
        <f t="shared" si="4"/>
        <v>0</v>
      </c>
      <c r="S26">
        <f t="shared" si="4"/>
        <v>3.1389999999999998</v>
      </c>
      <c r="T26">
        <f t="shared" si="5"/>
        <v>2.5230000000000001</v>
      </c>
      <c r="U26">
        <f t="shared" si="5"/>
        <v>0.245</v>
      </c>
      <c r="V26">
        <f t="shared" si="5"/>
        <v>4.1000000000000002E-2</v>
      </c>
      <c r="W26">
        <f t="shared" si="5"/>
        <v>6.1440000000000001</v>
      </c>
      <c r="X26" s="37"/>
      <c r="Z26" s="35">
        <f>ROUND(('SSP Scenarios'!D29/'SSP Scenarios'!D$19)^2,5)</f>
        <v>0.97974000000000006</v>
      </c>
      <c r="AA26" s="35">
        <f>ROUND(('SSP Scenarios'!E29/'SSP Scenarios'!E$19)^2,5)</f>
        <v>1.34717</v>
      </c>
      <c r="AB26" s="35">
        <f>ROUND(('SSP Scenarios'!F29/'SSP Scenarios'!F$19)^2,5)</f>
        <v>2.7284700000000002</v>
      </c>
      <c r="AC26" s="35">
        <f>ROUND(('SSP Scenarios'!G29/'SSP Scenarios'!G$19)^2,5)</f>
        <v>10.301909999999999</v>
      </c>
    </row>
    <row r="27" spans="2:29" ht="14.4" x14ac:dyDescent="0.3">
      <c r="B27" s="41">
        <f t="shared" si="6"/>
        <v>2130</v>
      </c>
      <c r="C27">
        <f t="shared" si="7"/>
        <v>7.0000000000000001E-3</v>
      </c>
      <c r="D27">
        <f t="shared" si="4"/>
        <v>0</v>
      </c>
      <c r="E27">
        <f t="shared" si="4"/>
        <v>0.26300000000000001</v>
      </c>
      <c r="F27">
        <f t="shared" si="4"/>
        <v>0.109</v>
      </c>
      <c r="G27">
        <f t="shared" si="4"/>
        <v>7.0000000000000007E-2</v>
      </c>
      <c r="H27">
        <f t="shared" si="4"/>
        <v>0</v>
      </c>
      <c r="I27">
        <f t="shared" si="4"/>
        <v>0.45</v>
      </c>
      <c r="J27">
        <f t="shared" si="4"/>
        <v>6.6000000000000003E-2</v>
      </c>
      <c r="K27">
        <f t="shared" si="4"/>
        <v>0</v>
      </c>
      <c r="L27">
        <f t="shared" si="4"/>
        <v>0.69099999999999995</v>
      </c>
      <c r="M27">
        <f t="shared" si="4"/>
        <v>0.45</v>
      </c>
      <c r="N27">
        <f t="shared" si="4"/>
        <v>0.186</v>
      </c>
      <c r="O27">
        <f t="shared" si="4"/>
        <v>3.9E-2</v>
      </c>
      <c r="P27">
        <f t="shared" si="4"/>
        <v>1.4319999999999999</v>
      </c>
      <c r="Q27">
        <f t="shared" si="4"/>
        <v>0.186</v>
      </c>
      <c r="R27">
        <f t="shared" si="4"/>
        <v>0</v>
      </c>
      <c r="S27">
        <f t="shared" si="4"/>
        <v>2.9830000000000001</v>
      </c>
      <c r="T27">
        <f t="shared" si="5"/>
        <v>2.3969999999999998</v>
      </c>
      <c r="U27">
        <f t="shared" si="5"/>
        <v>0.23300000000000001</v>
      </c>
      <c r="V27">
        <f t="shared" si="5"/>
        <v>3.9E-2</v>
      </c>
      <c r="W27">
        <f t="shared" si="5"/>
        <v>5.8390000000000004</v>
      </c>
      <c r="X27" s="37"/>
      <c r="Z27" s="35">
        <f>ROUND(('SSP Scenarios'!D30/'SSP Scenarios'!D$19)^2,5)</f>
        <v>0.93103999999999998</v>
      </c>
      <c r="AA27" s="35">
        <f>ROUND(('SSP Scenarios'!E30/'SSP Scenarios'!E$19)^2,5)</f>
        <v>1.31067</v>
      </c>
      <c r="AB27" s="35">
        <f>ROUND(('SSP Scenarios'!F30/'SSP Scenarios'!F$19)^2,5)</f>
        <v>2.9049499999999999</v>
      </c>
      <c r="AC27" s="35">
        <f>ROUND(('SSP Scenarios'!G30/'SSP Scenarios'!G$19)^2,5)</f>
        <v>12.31695</v>
      </c>
    </row>
    <row r="28" spans="2:29" ht="14.4" x14ac:dyDescent="0.3">
      <c r="B28" s="41">
        <f t="shared" si="6"/>
        <v>2140</v>
      </c>
      <c r="C28">
        <f t="shared" si="7"/>
        <v>7.0000000000000001E-3</v>
      </c>
      <c r="D28">
        <f t="shared" si="4"/>
        <v>0</v>
      </c>
      <c r="E28">
        <f t="shared" si="4"/>
        <v>0.26300000000000001</v>
      </c>
      <c r="F28">
        <f t="shared" si="4"/>
        <v>0.109</v>
      </c>
      <c r="G28">
        <f t="shared" si="4"/>
        <v>7.0000000000000007E-2</v>
      </c>
      <c r="H28">
        <f t="shared" si="4"/>
        <v>0</v>
      </c>
      <c r="I28">
        <f t="shared" si="4"/>
        <v>0.45</v>
      </c>
      <c r="J28">
        <f t="shared" si="4"/>
        <v>6.6000000000000003E-2</v>
      </c>
      <c r="K28">
        <f t="shared" si="4"/>
        <v>0</v>
      </c>
      <c r="L28">
        <f t="shared" si="4"/>
        <v>0.69099999999999995</v>
      </c>
      <c r="M28">
        <f t="shared" si="4"/>
        <v>0.45</v>
      </c>
      <c r="N28">
        <f t="shared" si="4"/>
        <v>0.186</v>
      </c>
      <c r="O28">
        <f t="shared" si="4"/>
        <v>3.9E-2</v>
      </c>
      <c r="P28">
        <f t="shared" si="4"/>
        <v>1.4319999999999999</v>
      </c>
      <c r="Q28">
        <f t="shared" si="4"/>
        <v>0.186</v>
      </c>
      <c r="R28">
        <f t="shared" si="4"/>
        <v>0</v>
      </c>
      <c r="S28">
        <f t="shared" si="4"/>
        <v>2.9830000000000001</v>
      </c>
      <c r="T28">
        <f t="shared" si="5"/>
        <v>2.3969999999999998</v>
      </c>
      <c r="U28">
        <f t="shared" si="5"/>
        <v>0.23300000000000001</v>
      </c>
      <c r="V28">
        <f t="shared" si="5"/>
        <v>3.9E-2</v>
      </c>
      <c r="W28">
        <f t="shared" si="5"/>
        <v>5.8390000000000004</v>
      </c>
      <c r="X28" s="37"/>
      <c r="Z28" s="35">
        <f>ROUND(('SSP Scenarios'!D31/'SSP Scenarios'!D$19)^2,5)</f>
        <v>0.93103999999999998</v>
      </c>
      <c r="AA28" s="35">
        <f>ROUND(('SSP Scenarios'!E31/'SSP Scenarios'!E$19)^2,5)</f>
        <v>1.27468</v>
      </c>
      <c r="AB28" s="35">
        <f>ROUND(('SSP Scenarios'!F31/'SSP Scenarios'!F$19)^2,5)</f>
        <v>3.0869499999999999</v>
      </c>
      <c r="AC28" s="35">
        <f>ROUND(('SSP Scenarios'!G31/'SSP Scenarios'!G$19)^2,5)</f>
        <v>14.511850000000001</v>
      </c>
    </row>
    <row r="29" spans="2:29" ht="14.4" x14ac:dyDescent="0.3">
      <c r="B29" s="41">
        <f t="shared" si="6"/>
        <v>2150</v>
      </c>
      <c r="C29">
        <f t="shared" si="7"/>
        <v>7.0000000000000001E-3</v>
      </c>
      <c r="D29">
        <f t="shared" si="4"/>
        <v>0</v>
      </c>
      <c r="E29">
        <f t="shared" si="4"/>
        <v>0.26300000000000001</v>
      </c>
      <c r="F29">
        <f t="shared" si="4"/>
        <v>0.109</v>
      </c>
      <c r="G29">
        <f t="shared" si="4"/>
        <v>7.0000000000000007E-2</v>
      </c>
      <c r="H29">
        <f t="shared" si="4"/>
        <v>0</v>
      </c>
      <c r="I29">
        <f t="shared" si="4"/>
        <v>0.45</v>
      </c>
      <c r="J29">
        <f t="shared" si="4"/>
        <v>6.6000000000000003E-2</v>
      </c>
      <c r="K29">
        <f t="shared" si="4"/>
        <v>0</v>
      </c>
      <c r="L29">
        <f t="shared" si="4"/>
        <v>0.69099999999999995</v>
      </c>
      <c r="M29">
        <f t="shared" si="4"/>
        <v>0.45</v>
      </c>
      <c r="N29">
        <f t="shared" si="4"/>
        <v>0.186</v>
      </c>
      <c r="O29">
        <f t="shared" si="4"/>
        <v>3.9E-2</v>
      </c>
      <c r="P29">
        <f t="shared" si="4"/>
        <v>1.4319999999999999</v>
      </c>
      <c r="Q29">
        <f t="shared" si="4"/>
        <v>0.186</v>
      </c>
      <c r="R29">
        <f t="shared" si="4"/>
        <v>0</v>
      </c>
      <c r="S29">
        <f t="shared" si="4"/>
        <v>2.9830000000000001</v>
      </c>
      <c r="T29">
        <f t="shared" si="5"/>
        <v>2.3969999999999998</v>
      </c>
      <c r="U29">
        <f t="shared" si="5"/>
        <v>0.23300000000000001</v>
      </c>
      <c r="V29">
        <f t="shared" si="5"/>
        <v>3.9E-2</v>
      </c>
      <c r="W29">
        <f t="shared" si="5"/>
        <v>5.8390000000000004</v>
      </c>
      <c r="X29" s="37"/>
      <c r="Z29" s="35">
        <f>ROUND(('SSP Scenarios'!D32/'SSP Scenarios'!D$19)^2,5)</f>
        <v>0.93103999999999998</v>
      </c>
      <c r="AA29" s="35">
        <f>ROUND(('SSP Scenarios'!E32/'SSP Scenarios'!E$19)^2,5)</f>
        <v>1.23919</v>
      </c>
      <c r="AB29" s="35">
        <f>ROUND(('SSP Scenarios'!F32/'SSP Scenarios'!F$19)^2,5)</f>
        <v>3.2744800000000001</v>
      </c>
      <c r="AC29" s="35">
        <f>ROUND(('SSP Scenarios'!G32/'SSP Scenarios'!G$19)^2,5)</f>
        <v>16.88663</v>
      </c>
    </row>
    <row r="30" spans="2:29" x14ac:dyDescent="0.3">
      <c r="E30" s="37"/>
      <c r="F30" s="37"/>
      <c r="G30" s="37"/>
      <c r="H30" s="37"/>
      <c r="I30" s="37"/>
      <c r="J30" s="37"/>
      <c r="K30" s="37"/>
      <c r="L30" s="37"/>
      <c r="M30" s="37"/>
      <c r="N30" s="37"/>
      <c r="O30" s="37"/>
      <c r="P30" s="37"/>
      <c r="Q30" s="37"/>
      <c r="R30" s="37"/>
      <c r="S30" s="37"/>
      <c r="T30" s="37"/>
      <c r="U30" s="37"/>
      <c r="V30" s="37"/>
      <c r="W30" s="37"/>
      <c r="X30" s="37"/>
    </row>
    <row r="31" spans="2:29" x14ac:dyDescent="0.3">
      <c r="E31" s="37"/>
      <c r="F31" s="37"/>
      <c r="G31" s="37"/>
      <c r="H31" s="37"/>
      <c r="I31" s="37"/>
      <c r="J31" s="37"/>
      <c r="K31" s="37"/>
      <c r="L31" s="37"/>
      <c r="M31" s="37"/>
      <c r="N31" s="37"/>
      <c r="O31" s="37"/>
      <c r="P31" s="37"/>
      <c r="Q31" s="37"/>
      <c r="R31" s="37"/>
      <c r="S31" s="37"/>
      <c r="T31" s="37"/>
      <c r="U31" s="37"/>
      <c r="V31" s="37"/>
      <c r="W31" s="37"/>
      <c r="X31" s="37"/>
    </row>
    <row r="32" spans="2:29" x14ac:dyDescent="0.3">
      <c r="C32" s="41" t="s">
        <v>89</v>
      </c>
      <c r="D32" s="72" t="str">
        <f>D2</f>
        <v>1</v>
      </c>
      <c r="E32" s="72"/>
      <c r="F32" s="72"/>
    </row>
    <row r="33" spans="2:24" x14ac:dyDescent="0.3">
      <c r="D33" s="44" t="s">
        <v>69</v>
      </c>
      <c r="E33" s="44" t="s">
        <v>70</v>
      </c>
      <c r="F33" s="44" t="s">
        <v>71</v>
      </c>
      <c r="H33" s="44" t="s">
        <v>90</v>
      </c>
      <c r="J33" s="38"/>
      <c r="K33" s="38"/>
      <c r="L33" s="38"/>
    </row>
    <row r="34" spans="2:24" x14ac:dyDescent="0.3">
      <c r="C34" s="42" t="s">
        <v>72</v>
      </c>
      <c r="D34" s="50">
        <f>VLOOKUP($C34,'Weighted Averages'!$A$71:$S$77,$D$2*3+COLUMN()-5,FALSE)</f>
        <v>30210326.666666664</v>
      </c>
      <c r="E34" s="51">
        <f>VLOOKUP($C34,'Weighted Averages'!$A$71:$S$77,$D$2*3+COLUMN()-5,FALSE)</f>
        <v>569864</v>
      </c>
      <c r="F34" s="51">
        <f>VLOOKUP($C34,'Weighted Averages'!$A$71:$S$77,$D$2*3+COLUMN()-5,FALSE)</f>
        <v>11551.138888888887</v>
      </c>
      <c r="G34" s="38"/>
      <c r="J34" s="38"/>
      <c r="K34" s="38"/>
    </row>
    <row r="35" spans="2:24" x14ac:dyDescent="0.3">
      <c r="C35" s="42" t="s">
        <v>73</v>
      </c>
      <c r="D35" s="51">
        <f>VLOOKUP($C35,'Weighted Averages'!$A$71:$S$77,$D$2*3+COLUMN()-5,FALSE)</f>
        <v>0</v>
      </c>
      <c r="E35" s="51">
        <f>VLOOKUP($C35,'Weighted Averages'!$A$71:$S$77,$D$2*3+COLUMN()-5,FALSE)</f>
        <v>0</v>
      </c>
      <c r="F35" s="51">
        <f>VLOOKUP($C35,'Weighted Averages'!$A$71:$S$77,$D$2*3+COLUMN()-5,FALSE)</f>
        <v>0</v>
      </c>
      <c r="G35" s="38"/>
      <c r="H35" s="40"/>
      <c r="I35" s="40"/>
      <c r="J35" s="38"/>
      <c r="K35" s="38"/>
      <c r="L35" s="38"/>
      <c r="M35" s="40"/>
      <c r="N35" s="40"/>
      <c r="O35" s="40"/>
      <c r="P35" s="40"/>
      <c r="Q35" s="40"/>
      <c r="R35" s="40"/>
      <c r="S35" s="40"/>
      <c r="T35" s="40"/>
      <c r="U35" s="40"/>
      <c r="V35" s="40"/>
      <c r="W35" s="40"/>
      <c r="X35" s="40"/>
    </row>
    <row r="36" spans="2:24" x14ac:dyDescent="0.3">
      <c r="C36" s="42" t="s">
        <v>74</v>
      </c>
      <c r="D36" s="51">
        <f>VLOOKUP($C36,'Weighted Averages'!$A$71:$S$77,$D$2*3+COLUMN()-5,FALSE)</f>
        <v>21306227.460317459</v>
      </c>
      <c r="E36" s="51">
        <f>VLOOKUP($C36,'Weighted Averages'!$A$71:$S$77,$D$2*3+COLUMN()-5,FALSE)</f>
        <v>2057307.3020833333</v>
      </c>
      <c r="F36" s="51">
        <f>VLOOKUP($C36,'Weighted Averages'!$A$71:$S$77,$D$2*3+COLUMN()-5,FALSE)</f>
        <v>96053.518292682929</v>
      </c>
      <c r="G36" s="38"/>
      <c r="J36" s="38"/>
      <c r="K36" s="38"/>
      <c r="L36" s="38"/>
    </row>
    <row r="37" spans="2:24" x14ac:dyDescent="0.3">
      <c r="C37" s="42" t="s">
        <v>75</v>
      </c>
      <c r="D37" s="51">
        <f>VLOOKUP($C37,'Weighted Averages'!$A$71:$S$77,$D$2*3+COLUMN()-5,FALSE)</f>
        <v>40204343.999999993</v>
      </c>
      <c r="E37" s="51">
        <f>VLOOKUP($C37,'Weighted Averages'!$A$71:$S$77,$D$2*3+COLUMN()-5,FALSE)</f>
        <v>1513187.1481481481</v>
      </c>
      <c r="F37" s="51">
        <f>VLOOKUP($C37,'Weighted Averages'!$A$71:$S$77,$D$2*3+COLUMN()-5,FALSE)</f>
        <v>99451.741947565533</v>
      </c>
      <c r="G37" s="38"/>
      <c r="H37" s="39"/>
      <c r="I37" s="39"/>
      <c r="J37" s="38"/>
      <c r="K37" s="38"/>
      <c r="L37" s="38"/>
      <c r="M37" s="39"/>
      <c r="N37" s="39"/>
      <c r="O37" s="39"/>
      <c r="P37" s="39"/>
      <c r="Q37" s="39"/>
      <c r="R37" s="39"/>
      <c r="S37" s="39"/>
      <c r="T37" s="39"/>
      <c r="U37" s="39"/>
      <c r="V37" s="39"/>
      <c r="W37" s="39"/>
      <c r="X37" s="39"/>
    </row>
    <row r="38" spans="2:24" x14ac:dyDescent="0.3">
      <c r="C38" s="42" t="s">
        <v>76</v>
      </c>
      <c r="D38" s="51">
        <f>VLOOKUP($C38,'Weighted Averages'!$A$71:$S$77,$D$2*3+COLUMN()-5,FALSE)</f>
        <v>31149708</v>
      </c>
      <c r="E38" s="51">
        <f>VLOOKUP($C38,'Weighted Averages'!$A$71:$S$77,$D$2*3+COLUMN()-5,FALSE)</f>
        <v>1986888.1166666667</v>
      </c>
      <c r="F38" s="51">
        <f>VLOOKUP($C38,'Weighted Averages'!$A$71:$S$77,$D$2*3+COLUMN()-5,FALSE)</f>
        <v>140979.1</v>
      </c>
      <c r="G38" s="38"/>
      <c r="H38" s="39"/>
      <c r="I38" s="39"/>
      <c r="J38" s="38"/>
      <c r="K38" s="38"/>
      <c r="L38" s="38"/>
      <c r="M38" s="39"/>
      <c r="N38" s="39"/>
      <c r="O38" s="39"/>
      <c r="P38" s="39"/>
      <c r="Q38" s="39"/>
      <c r="R38" s="39"/>
      <c r="S38" s="39"/>
      <c r="T38" s="39"/>
      <c r="U38" s="39"/>
      <c r="V38" s="39"/>
      <c r="W38" s="39"/>
      <c r="X38" s="39"/>
    </row>
    <row r="39" spans="2:24" x14ac:dyDescent="0.3">
      <c r="C39" s="42" t="s">
        <v>77</v>
      </c>
      <c r="D39" s="51">
        <f>VLOOKUP($C39,'Weighted Averages'!$A$71:$S$77,$D$2*3+COLUMN()-5,FALSE)</f>
        <v>0</v>
      </c>
      <c r="E39" s="51">
        <f>VLOOKUP($C39,'Weighted Averages'!$A$71:$S$77,$D$2*3+COLUMN()-5,FALSE)</f>
        <v>2485027</v>
      </c>
      <c r="F39" s="51">
        <f>VLOOKUP($C39,'Weighted Averages'!$A$71:$S$77,$D$2*3+COLUMN()-5,FALSE)</f>
        <v>7111.333333333333</v>
      </c>
      <c r="G39" s="38"/>
      <c r="H39" s="39"/>
      <c r="I39" s="39"/>
      <c r="J39" s="39"/>
      <c r="K39" s="39"/>
      <c r="L39" s="39"/>
      <c r="M39" s="39"/>
      <c r="N39" s="39"/>
      <c r="O39" s="39"/>
      <c r="P39" s="39"/>
      <c r="Q39" s="39"/>
      <c r="R39" s="39"/>
      <c r="S39" s="39"/>
      <c r="T39" s="39"/>
      <c r="U39" s="39"/>
      <c r="V39" s="39"/>
      <c r="W39" s="39"/>
      <c r="X39" s="39"/>
    </row>
    <row r="40" spans="2:24" x14ac:dyDescent="0.3">
      <c r="C40" s="46" t="s">
        <v>67</v>
      </c>
      <c r="D40" s="47">
        <f>VLOOKUP($C40,'Weighted Averages'!$A$71:$S$77,$D$2*3+COLUMN()-5,FALSE)</f>
        <v>31308310.523076922</v>
      </c>
      <c r="E40" s="47">
        <f>VLOOKUP($C40,'Weighted Averages'!$A$71:$S$77,$D$2*3+COLUMN()-5,FALSE)</f>
        <v>1895542.9342650103</v>
      </c>
      <c r="F40" s="47">
        <f>VLOOKUP($C40,'Weighted Averages'!$A$71:$S$77,$D$2*3+COLUMN()-5,FALSE)</f>
        <v>97354.205761316858</v>
      </c>
      <c r="G40" s="37"/>
      <c r="H40" s="39"/>
      <c r="I40" s="39"/>
      <c r="J40" s="39"/>
      <c r="K40" s="39"/>
      <c r="L40" s="39"/>
      <c r="M40" s="39"/>
      <c r="N40" s="39"/>
      <c r="O40" s="39"/>
      <c r="P40" s="39"/>
      <c r="Q40" s="39"/>
      <c r="R40" s="39"/>
      <c r="S40" s="39"/>
      <c r="T40" s="39"/>
      <c r="U40" s="39"/>
      <c r="V40" s="39"/>
      <c r="W40" s="39"/>
      <c r="X40" s="39"/>
    </row>
    <row r="41" spans="2:24" x14ac:dyDescent="0.3">
      <c r="E41" s="39"/>
      <c r="F41" s="39"/>
      <c r="G41" s="39"/>
      <c r="H41" s="39"/>
      <c r="I41" s="39"/>
      <c r="J41" s="39"/>
      <c r="K41" s="39"/>
      <c r="L41" s="39"/>
      <c r="M41" s="39"/>
      <c r="N41" s="39"/>
      <c r="O41" s="39"/>
      <c r="P41" s="39"/>
      <c r="Q41" s="39"/>
      <c r="R41" s="39"/>
      <c r="S41" s="39"/>
      <c r="T41" s="39"/>
      <c r="U41" s="39"/>
      <c r="V41" s="39"/>
      <c r="W41" s="39"/>
      <c r="X41" s="39"/>
    </row>
    <row r="42" spans="2:24" x14ac:dyDescent="0.3">
      <c r="C42" s="43" t="s">
        <v>91</v>
      </c>
      <c r="D42" s="38" t="s">
        <v>92</v>
      </c>
      <c r="E42" s="38"/>
      <c r="F42" s="38"/>
      <c r="J42" s="38"/>
      <c r="K42" s="38"/>
      <c r="L42" s="38"/>
      <c r="N42" s="38"/>
      <c r="O42" s="38"/>
      <c r="P42" s="38"/>
      <c r="Q42" s="38"/>
      <c r="S42" s="38"/>
      <c r="T42" s="38"/>
      <c r="U42" s="38"/>
    </row>
    <row r="43" spans="2:24" x14ac:dyDescent="0.3">
      <c r="C43" s="42" t="s">
        <v>69</v>
      </c>
      <c r="D43" t="str">
        <f>C43</f>
        <v>Major</v>
      </c>
      <c r="E43" t="str">
        <f t="shared" ref="E43:I43" si="8">D43</f>
        <v>Major</v>
      </c>
      <c r="F43" t="str">
        <f t="shared" si="8"/>
        <v>Major</v>
      </c>
      <c r="G43" t="str">
        <f t="shared" si="8"/>
        <v>Major</v>
      </c>
      <c r="H43" t="str">
        <f t="shared" si="8"/>
        <v>Major</v>
      </c>
      <c r="I43" t="str">
        <f t="shared" si="8"/>
        <v>Major</v>
      </c>
      <c r="J43" s="42" t="s">
        <v>70</v>
      </c>
      <c r="K43" t="str">
        <f>J43</f>
        <v>Medium</v>
      </c>
      <c r="L43" t="str">
        <f t="shared" ref="L43:P43" si="9">K43</f>
        <v>Medium</v>
      </c>
      <c r="M43" t="str">
        <f t="shared" si="9"/>
        <v>Medium</v>
      </c>
      <c r="N43" t="str">
        <f t="shared" si="9"/>
        <v>Medium</v>
      </c>
      <c r="O43" t="str">
        <f t="shared" si="9"/>
        <v>Medium</v>
      </c>
      <c r="P43" t="str">
        <f t="shared" si="9"/>
        <v>Medium</v>
      </c>
      <c r="Q43" s="42" t="s">
        <v>71</v>
      </c>
      <c r="R43" t="str">
        <f>Q43</f>
        <v>Minor</v>
      </c>
      <c r="S43" t="str">
        <f t="shared" ref="S43:W43" si="10">R43</f>
        <v>Minor</v>
      </c>
      <c r="T43" t="str">
        <f t="shared" si="10"/>
        <v>Minor</v>
      </c>
      <c r="U43" t="str">
        <f t="shared" si="10"/>
        <v>Minor</v>
      </c>
      <c r="V43" t="str">
        <f t="shared" si="10"/>
        <v>Minor</v>
      </c>
      <c r="W43" t="str">
        <f t="shared" si="10"/>
        <v>Minor</v>
      </c>
    </row>
    <row r="44" spans="2:24" x14ac:dyDescent="0.3">
      <c r="C44" s="42" t="s">
        <v>72</v>
      </c>
      <c r="D44" s="42" t="s">
        <v>73</v>
      </c>
      <c r="E44" s="42" t="s">
        <v>74</v>
      </c>
      <c r="F44" s="42" t="s">
        <v>75</v>
      </c>
      <c r="G44" s="42" t="s">
        <v>76</v>
      </c>
      <c r="H44" s="42" t="s">
        <v>77</v>
      </c>
      <c r="I44" s="48" t="s">
        <v>67</v>
      </c>
      <c r="J44" s="42" t="s">
        <v>72</v>
      </c>
      <c r="K44" s="42" t="s">
        <v>73</v>
      </c>
      <c r="L44" s="42" t="s">
        <v>74</v>
      </c>
      <c r="M44" s="42" t="s">
        <v>75</v>
      </c>
      <c r="N44" s="42" t="s">
        <v>76</v>
      </c>
      <c r="O44" s="42" t="s">
        <v>77</v>
      </c>
      <c r="P44" s="48" t="s">
        <v>67</v>
      </c>
      <c r="Q44" s="42" t="s">
        <v>72</v>
      </c>
      <c r="R44" s="42" t="s">
        <v>73</v>
      </c>
      <c r="S44" s="42" t="s">
        <v>74</v>
      </c>
      <c r="T44" s="42" t="s">
        <v>75</v>
      </c>
      <c r="U44" s="42" t="s">
        <v>76</v>
      </c>
      <c r="V44" s="42" t="s">
        <v>77</v>
      </c>
      <c r="W44" s="48" t="s">
        <v>67</v>
      </c>
      <c r="X44" s="42" t="s">
        <v>100</v>
      </c>
    </row>
    <row r="45" spans="2:24" x14ac:dyDescent="0.3">
      <c r="B45" s="41">
        <f>2020</f>
        <v>2020</v>
      </c>
      <c r="C45" s="45">
        <f>C16*INDEX($C$33:$F$40,MATCH(C$44,$C$33:$C$40,0),MATCH(C$43,$C$33:$F$33,0))</f>
        <v>241682.61333333331</v>
      </c>
      <c r="D45" s="45">
        <f t="shared" ref="D45:W45" si="11">D16*INDEX($C$33:$F$40,MATCH(D$44,$C$33:$C$40,0),MATCH(D$43,$C$33:$F$33,0))</f>
        <v>0</v>
      </c>
      <c r="E45" s="45">
        <f t="shared" si="11"/>
        <v>6029662.3712698407</v>
      </c>
      <c r="F45" s="45">
        <f t="shared" si="11"/>
        <v>4703908.2479999997</v>
      </c>
      <c r="G45" s="45">
        <f t="shared" si="11"/>
        <v>2336228.1</v>
      </c>
      <c r="H45" s="45">
        <f t="shared" si="11"/>
        <v>0</v>
      </c>
      <c r="I45" s="45">
        <f>I16*INDEX($C$33:$F$40,MATCH(I$44,$C$33:$C$40,0),MATCH(I$43,$C$33:$F$33,0))</f>
        <v>15121913.982646152</v>
      </c>
      <c r="J45" s="45">
        <f t="shared" si="11"/>
        <v>40460.343999999997</v>
      </c>
      <c r="K45" s="45">
        <f t="shared" si="11"/>
        <v>0</v>
      </c>
      <c r="L45" s="45">
        <f t="shared" si="11"/>
        <v>1526522.0181458332</v>
      </c>
      <c r="M45" s="45">
        <f t="shared" si="11"/>
        <v>730869.39255555556</v>
      </c>
      <c r="N45" s="45">
        <f t="shared" si="11"/>
        <v>397377.62333333335</v>
      </c>
      <c r="O45" s="45">
        <f t="shared" si="11"/>
        <v>104371.13400000001</v>
      </c>
      <c r="P45" s="45">
        <f t="shared" si="11"/>
        <v>2915345.032899586</v>
      </c>
      <c r="Q45" s="45">
        <f t="shared" si="11"/>
        <v>2310.2277777777776</v>
      </c>
      <c r="R45" s="45">
        <f t="shared" si="11"/>
        <v>0</v>
      </c>
      <c r="S45" s="45">
        <f t="shared" si="11"/>
        <v>307755.47260975611</v>
      </c>
      <c r="T45" s="45">
        <f t="shared" si="11"/>
        <v>256088.23551498126</v>
      </c>
      <c r="U45" s="45">
        <f t="shared" si="11"/>
        <v>35244.775000000001</v>
      </c>
      <c r="V45" s="45">
        <f t="shared" si="11"/>
        <v>298.67599999999999</v>
      </c>
      <c r="W45" s="45">
        <f t="shared" si="11"/>
        <v>610508.22432921804</v>
      </c>
      <c r="X45" s="47">
        <f t="shared" ref="X45:X58" si="12">SUM(W45,P45,I45)</f>
        <v>18647767.239874955</v>
      </c>
    </row>
    <row r="46" spans="2:24" x14ac:dyDescent="0.3">
      <c r="B46" s="41">
        <f>B45+10</f>
        <v>2030</v>
      </c>
      <c r="C46" s="45">
        <f t="shared" ref="C46:W46" si="13">C17*INDEX($C$33:$F$40,MATCH(C$44,$C$33:$C$40,0),MATCH(C$43,$C$33:$F$33,0))</f>
        <v>271892.93999999994</v>
      </c>
      <c r="D46" s="45">
        <f t="shared" si="13"/>
        <v>0</v>
      </c>
      <c r="E46" s="45">
        <f t="shared" si="13"/>
        <v>6690155.4225396821</v>
      </c>
      <c r="F46" s="45">
        <f t="shared" si="13"/>
        <v>5226564.7199999988</v>
      </c>
      <c r="G46" s="45">
        <f t="shared" si="13"/>
        <v>2585425.764</v>
      </c>
      <c r="H46" s="45">
        <f t="shared" si="13"/>
        <v>0</v>
      </c>
      <c r="I46" s="45">
        <f>I17*INDEX($C$33:$F$40,MATCH(I$44,$C$33:$C$40,0),MATCH(I$43,$C$33:$F$33,0))</f>
        <v>16781254.44036923</v>
      </c>
      <c r="J46" s="45">
        <f t="shared" si="13"/>
        <v>45019.256000000001</v>
      </c>
      <c r="K46" s="45">
        <f t="shared" si="13"/>
        <v>0</v>
      </c>
      <c r="L46" s="45">
        <f t="shared" si="13"/>
        <v>1693163.9096145832</v>
      </c>
      <c r="M46" s="45">
        <f t="shared" si="13"/>
        <v>811068.3114074074</v>
      </c>
      <c r="N46" s="45">
        <f t="shared" si="13"/>
        <v>441089.16190000001</v>
      </c>
      <c r="O46" s="45">
        <f t="shared" si="13"/>
        <v>116796.269</v>
      </c>
      <c r="P46" s="45">
        <f t="shared" si="13"/>
        <v>3231900.7029218427</v>
      </c>
      <c r="Q46" s="45">
        <f t="shared" si="13"/>
        <v>2564.3528333333329</v>
      </c>
      <c r="R46" s="45">
        <f t="shared" si="13"/>
        <v>0</v>
      </c>
      <c r="S46" s="45">
        <f t="shared" si="13"/>
        <v>341278.15049390245</v>
      </c>
      <c r="T46" s="45">
        <f t="shared" si="13"/>
        <v>283934.72326029959</v>
      </c>
      <c r="U46" s="45">
        <f t="shared" si="13"/>
        <v>39051.210700000003</v>
      </c>
      <c r="V46" s="45">
        <f t="shared" si="13"/>
        <v>334.23266666666666</v>
      </c>
      <c r="W46" s="45">
        <f t="shared" si="13"/>
        <v>677001.14686419745</v>
      </c>
      <c r="X46" s="47">
        <f t="shared" si="12"/>
        <v>20690156.290155269</v>
      </c>
    </row>
    <row r="47" spans="2:24" x14ac:dyDescent="0.3">
      <c r="B47" s="41">
        <f t="shared" ref="B47:B58" si="14">B46+10</f>
        <v>2040</v>
      </c>
      <c r="C47" s="45">
        <f t="shared" ref="C47:W47" si="15">C18*INDEX($C$33:$F$40,MATCH(C$44,$C$33:$C$40,0),MATCH(C$43,$C$33:$F$33,0))</f>
        <v>302103.26666666666</v>
      </c>
      <c r="D47" s="45">
        <f t="shared" si="15"/>
        <v>0</v>
      </c>
      <c r="E47" s="45">
        <f t="shared" si="15"/>
        <v>7180198.6541269841</v>
      </c>
      <c r="F47" s="45">
        <f t="shared" si="15"/>
        <v>5588403.8159999996</v>
      </c>
      <c r="G47" s="45">
        <f t="shared" si="15"/>
        <v>2772324.0119999996</v>
      </c>
      <c r="H47" s="45">
        <f t="shared" si="15"/>
        <v>0</v>
      </c>
      <c r="I47" s="45">
        <f t="shared" si="15"/>
        <v>18002278.550769228</v>
      </c>
      <c r="J47" s="45">
        <f t="shared" si="15"/>
        <v>48438.44</v>
      </c>
      <c r="K47" s="45">
        <f t="shared" si="15"/>
        <v>0</v>
      </c>
      <c r="L47" s="45">
        <f t="shared" si="15"/>
        <v>1816602.3477395833</v>
      </c>
      <c r="M47" s="45">
        <f t="shared" si="15"/>
        <v>870082.6101851851</v>
      </c>
      <c r="N47" s="45">
        <f t="shared" si="15"/>
        <v>472879.37176666665</v>
      </c>
      <c r="O47" s="45">
        <f t="shared" si="15"/>
        <v>124251.35</v>
      </c>
      <c r="P47" s="45">
        <f t="shared" si="15"/>
        <v>3470739.1126392339</v>
      </c>
      <c r="Q47" s="45">
        <f t="shared" si="15"/>
        <v>2749.1710555555551</v>
      </c>
      <c r="R47" s="45">
        <f t="shared" si="15"/>
        <v>0</v>
      </c>
      <c r="S47" s="45">
        <f t="shared" si="15"/>
        <v>366348.11876829271</v>
      </c>
      <c r="T47" s="45">
        <f t="shared" si="15"/>
        <v>304819.58906928834</v>
      </c>
      <c r="U47" s="45">
        <f t="shared" si="15"/>
        <v>42011.771800000002</v>
      </c>
      <c r="V47" s="45">
        <f t="shared" si="15"/>
        <v>355.56666666666666</v>
      </c>
      <c r="W47" s="45">
        <f t="shared" si="15"/>
        <v>726749.14600823028</v>
      </c>
      <c r="X47" s="47">
        <f t="shared" si="12"/>
        <v>22199766.809416693</v>
      </c>
    </row>
    <row r="48" spans="2:24" x14ac:dyDescent="0.3">
      <c r="B48" s="41">
        <f t="shared" si="14"/>
        <v>2050</v>
      </c>
      <c r="C48" s="45">
        <f t="shared" ref="C48:W48" si="16">C19*INDEX($C$33:$F$40,MATCH(C$44,$C$33:$C$40,0),MATCH(C$43,$C$33:$F$33,0))</f>
        <v>302103.26666666666</v>
      </c>
      <c r="D48" s="45">
        <f t="shared" si="16"/>
        <v>0</v>
      </c>
      <c r="E48" s="45">
        <f t="shared" si="16"/>
        <v>7457179.6111111101</v>
      </c>
      <c r="F48" s="45">
        <f t="shared" si="16"/>
        <v>5789425.5359999985</v>
      </c>
      <c r="G48" s="45">
        <f t="shared" si="16"/>
        <v>2896922.844</v>
      </c>
      <c r="H48" s="45">
        <f t="shared" si="16"/>
        <v>0</v>
      </c>
      <c r="I48" s="45">
        <f t="shared" si="16"/>
        <v>18691061.382276922</v>
      </c>
      <c r="J48" s="45">
        <f t="shared" si="16"/>
        <v>50148.031999999999</v>
      </c>
      <c r="K48" s="45">
        <f t="shared" si="16"/>
        <v>0</v>
      </c>
      <c r="L48" s="45">
        <f t="shared" si="16"/>
        <v>1884493.4887083333</v>
      </c>
      <c r="M48" s="45">
        <f t="shared" si="16"/>
        <v>903372.72744444432</v>
      </c>
      <c r="N48" s="45">
        <f t="shared" si="16"/>
        <v>490761.3648166667</v>
      </c>
      <c r="O48" s="45">
        <f t="shared" si="16"/>
        <v>129221.40399999999</v>
      </c>
      <c r="P48" s="45">
        <f t="shared" si="16"/>
        <v>3599636.0321692545</v>
      </c>
      <c r="Q48" s="45">
        <f t="shared" si="16"/>
        <v>2853.1313055555552</v>
      </c>
      <c r="R48" s="45">
        <f t="shared" si="16"/>
        <v>0</v>
      </c>
      <c r="S48" s="45">
        <f t="shared" si="16"/>
        <v>380083.77188414632</v>
      </c>
      <c r="T48" s="45">
        <f t="shared" si="16"/>
        <v>316256.5393932584</v>
      </c>
      <c r="U48" s="45">
        <f t="shared" si="16"/>
        <v>43562.541900000004</v>
      </c>
      <c r="V48" s="45">
        <f t="shared" si="16"/>
        <v>369.78933333333327</v>
      </c>
      <c r="W48" s="45">
        <f t="shared" si="16"/>
        <v>754008.32362139912</v>
      </c>
      <c r="X48" s="47">
        <f t="shared" si="12"/>
        <v>23044705.738067575</v>
      </c>
    </row>
    <row r="49" spans="2:24" x14ac:dyDescent="0.3">
      <c r="B49" s="41">
        <f t="shared" si="14"/>
        <v>2060</v>
      </c>
      <c r="C49" s="45">
        <f t="shared" ref="C49:W49" si="17">C20*INDEX($C$33:$F$40,MATCH(C$44,$C$33:$C$40,0),MATCH(C$43,$C$33:$F$33,0))</f>
        <v>302103.26666666666</v>
      </c>
      <c r="D49" s="45">
        <f t="shared" si="17"/>
        <v>0</v>
      </c>
      <c r="E49" s="45">
        <f t="shared" si="17"/>
        <v>7521098.2934920629</v>
      </c>
      <c r="F49" s="45">
        <f t="shared" si="17"/>
        <v>5869834.2239999985</v>
      </c>
      <c r="G49" s="45">
        <f t="shared" si="17"/>
        <v>2928072.5520000001</v>
      </c>
      <c r="H49" s="45">
        <f t="shared" si="17"/>
        <v>0</v>
      </c>
      <c r="I49" s="45">
        <f t="shared" si="17"/>
        <v>18847602.934892308</v>
      </c>
      <c r="J49" s="45">
        <f t="shared" si="17"/>
        <v>50717.896000000001</v>
      </c>
      <c r="K49" s="45">
        <f t="shared" si="17"/>
        <v>0</v>
      </c>
      <c r="L49" s="45">
        <f t="shared" si="17"/>
        <v>1903009.2544270833</v>
      </c>
      <c r="M49" s="45">
        <f t="shared" si="17"/>
        <v>910938.66318518517</v>
      </c>
      <c r="N49" s="45">
        <f t="shared" si="17"/>
        <v>494735.14105000003</v>
      </c>
      <c r="O49" s="45">
        <f t="shared" si="17"/>
        <v>129221.40399999999</v>
      </c>
      <c r="P49" s="45">
        <f t="shared" si="17"/>
        <v>3635651.3479202897</v>
      </c>
      <c r="Q49" s="45">
        <f t="shared" si="17"/>
        <v>2876.2335833333327</v>
      </c>
      <c r="R49" s="45">
        <f t="shared" si="17"/>
        <v>0</v>
      </c>
      <c r="S49" s="45">
        <f t="shared" si="17"/>
        <v>383733.80557926832</v>
      </c>
      <c r="T49" s="45">
        <f t="shared" si="17"/>
        <v>319339.54339363292</v>
      </c>
      <c r="U49" s="45">
        <f t="shared" si="17"/>
        <v>43985.479200000002</v>
      </c>
      <c r="V49" s="45">
        <f t="shared" si="17"/>
        <v>369.78933333333327</v>
      </c>
      <c r="W49" s="45">
        <f t="shared" si="17"/>
        <v>761212.53484773648</v>
      </c>
      <c r="X49" s="47">
        <f t="shared" si="12"/>
        <v>23244466.817660335</v>
      </c>
    </row>
    <row r="50" spans="2:24" x14ac:dyDescent="0.3">
      <c r="B50" s="41">
        <f t="shared" si="14"/>
        <v>2070</v>
      </c>
      <c r="C50" s="45">
        <f t="shared" ref="C50:W50" si="18">C21*INDEX($C$33:$F$40,MATCH(C$44,$C$33:$C$40,0),MATCH(C$43,$C$33:$F$33,0))</f>
        <v>302103.26666666666</v>
      </c>
      <c r="D50" s="45">
        <f t="shared" si="18"/>
        <v>0</v>
      </c>
      <c r="E50" s="45">
        <f t="shared" si="18"/>
        <v>7435873.3836507928</v>
      </c>
      <c r="F50" s="45">
        <f t="shared" si="18"/>
        <v>5789425.5359999985</v>
      </c>
      <c r="G50" s="45">
        <f t="shared" si="18"/>
        <v>2896922.844</v>
      </c>
      <c r="H50" s="45">
        <f t="shared" si="18"/>
        <v>0</v>
      </c>
      <c r="I50" s="45">
        <f t="shared" si="18"/>
        <v>18659753.071753845</v>
      </c>
      <c r="J50" s="45">
        <f t="shared" si="18"/>
        <v>50148.031999999999</v>
      </c>
      <c r="K50" s="45">
        <f t="shared" si="18"/>
        <v>0</v>
      </c>
      <c r="L50" s="45">
        <f t="shared" si="18"/>
        <v>1884493.4887083333</v>
      </c>
      <c r="M50" s="45">
        <f t="shared" si="18"/>
        <v>901859.54029629624</v>
      </c>
      <c r="N50" s="45">
        <f t="shared" si="18"/>
        <v>490761.3648166667</v>
      </c>
      <c r="O50" s="45">
        <f t="shared" si="18"/>
        <v>129221.40399999999</v>
      </c>
      <c r="P50" s="45">
        <f t="shared" si="18"/>
        <v>3599636.0321692545</v>
      </c>
      <c r="Q50" s="45">
        <f t="shared" si="18"/>
        <v>2853.1313055555552</v>
      </c>
      <c r="R50" s="45">
        <f t="shared" si="18"/>
        <v>0</v>
      </c>
      <c r="S50" s="45">
        <f t="shared" si="18"/>
        <v>379987.71836585365</v>
      </c>
      <c r="T50" s="45">
        <f t="shared" si="18"/>
        <v>316157.08765131084</v>
      </c>
      <c r="U50" s="45">
        <f t="shared" si="18"/>
        <v>43562.541900000004</v>
      </c>
      <c r="V50" s="45">
        <f t="shared" si="18"/>
        <v>369.78933333333327</v>
      </c>
      <c r="W50" s="45">
        <f t="shared" si="18"/>
        <v>753813.61520987644</v>
      </c>
      <c r="X50" s="47">
        <f t="shared" si="12"/>
        <v>23013202.719132975</v>
      </c>
    </row>
    <row r="51" spans="2:24" x14ac:dyDescent="0.3">
      <c r="B51" s="41">
        <f t="shared" si="14"/>
        <v>2080</v>
      </c>
      <c r="C51" s="45">
        <f t="shared" ref="C51:W51" si="19">C22*INDEX($C$33:$F$40,MATCH(C$44,$C$33:$C$40,0),MATCH(C$43,$C$33:$F$33,0))</f>
        <v>302103.26666666666</v>
      </c>
      <c r="D51" s="45">
        <f t="shared" si="19"/>
        <v>0</v>
      </c>
      <c r="E51" s="45">
        <f t="shared" si="19"/>
        <v>7222811.1090476187</v>
      </c>
      <c r="F51" s="45">
        <f t="shared" si="19"/>
        <v>5628608.1599999992</v>
      </c>
      <c r="G51" s="45">
        <f t="shared" si="19"/>
        <v>2803473.7199999997</v>
      </c>
      <c r="H51" s="45">
        <f t="shared" si="19"/>
        <v>0</v>
      </c>
      <c r="I51" s="45">
        <f t="shared" si="19"/>
        <v>18127511.792861536</v>
      </c>
      <c r="J51" s="45">
        <f t="shared" si="19"/>
        <v>48438.44</v>
      </c>
      <c r="K51" s="45">
        <f t="shared" si="19"/>
        <v>0</v>
      </c>
      <c r="L51" s="45">
        <f t="shared" si="19"/>
        <v>1828946.1915520832</v>
      </c>
      <c r="M51" s="45">
        <f t="shared" si="19"/>
        <v>876135.35877777764</v>
      </c>
      <c r="N51" s="45">
        <f t="shared" si="19"/>
        <v>476853.14799999999</v>
      </c>
      <c r="O51" s="45">
        <f t="shared" si="19"/>
        <v>124251.35</v>
      </c>
      <c r="P51" s="45">
        <f t="shared" si="19"/>
        <v>3495381.1707846792</v>
      </c>
      <c r="Q51" s="45">
        <f t="shared" si="19"/>
        <v>2772.2733333333326</v>
      </c>
      <c r="R51" s="45">
        <f t="shared" si="19"/>
        <v>0</v>
      </c>
      <c r="S51" s="45">
        <f t="shared" si="19"/>
        <v>368845.51024390245</v>
      </c>
      <c r="T51" s="45">
        <f t="shared" si="19"/>
        <v>306908.07565018721</v>
      </c>
      <c r="U51" s="45">
        <f t="shared" si="19"/>
        <v>42293.73</v>
      </c>
      <c r="V51" s="45">
        <f t="shared" si="19"/>
        <v>355.56666666666666</v>
      </c>
      <c r="W51" s="45">
        <f t="shared" si="19"/>
        <v>731811.56470781891</v>
      </c>
      <c r="X51" s="47">
        <f t="shared" si="12"/>
        <v>22354704.528354034</v>
      </c>
    </row>
    <row r="52" spans="2:24" x14ac:dyDescent="0.3">
      <c r="B52" s="41">
        <f t="shared" si="14"/>
        <v>2090</v>
      </c>
      <c r="C52" s="45">
        <f t="shared" ref="C52:W52" si="20">C23*INDEX($C$33:$F$40,MATCH(C$44,$C$33:$C$40,0),MATCH(C$43,$C$33:$F$33,0))</f>
        <v>271892.93999999994</v>
      </c>
      <c r="D52" s="45">
        <f t="shared" si="20"/>
        <v>0</v>
      </c>
      <c r="E52" s="45">
        <f t="shared" si="20"/>
        <v>6881911.4696825398</v>
      </c>
      <c r="F52" s="45">
        <f t="shared" si="20"/>
        <v>5387382.095999999</v>
      </c>
      <c r="G52" s="45">
        <f t="shared" si="20"/>
        <v>2678874.8879999998</v>
      </c>
      <c r="H52" s="45">
        <f t="shared" si="20"/>
        <v>0</v>
      </c>
      <c r="I52" s="45">
        <f t="shared" si="20"/>
        <v>17282187.40873846</v>
      </c>
      <c r="J52" s="45">
        <f t="shared" si="20"/>
        <v>46158.984000000004</v>
      </c>
      <c r="K52" s="45">
        <f t="shared" si="20"/>
        <v>0</v>
      </c>
      <c r="L52" s="45">
        <f t="shared" si="20"/>
        <v>1744596.5921666666</v>
      </c>
      <c r="M52" s="45">
        <f t="shared" si="20"/>
        <v>835279.3057777778</v>
      </c>
      <c r="N52" s="45">
        <f t="shared" si="20"/>
        <v>453010.49060000002</v>
      </c>
      <c r="O52" s="45">
        <f t="shared" si="20"/>
        <v>119281.296</v>
      </c>
      <c r="P52" s="45">
        <f t="shared" si="20"/>
        <v>3330468.935503623</v>
      </c>
      <c r="Q52" s="45">
        <f t="shared" si="20"/>
        <v>2633.6596666666665</v>
      </c>
      <c r="R52" s="45">
        <f t="shared" si="20"/>
        <v>0</v>
      </c>
      <c r="S52" s="45">
        <f t="shared" si="20"/>
        <v>351555.87695121951</v>
      </c>
      <c r="T52" s="45">
        <f t="shared" si="20"/>
        <v>292587.02480973781</v>
      </c>
      <c r="U52" s="45">
        <f t="shared" si="20"/>
        <v>40320.022599999997</v>
      </c>
      <c r="V52" s="45">
        <f t="shared" si="20"/>
        <v>341.34399999999999</v>
      </c>
      <c r="W52" s="45">
        <f t="shared" si="20"/>
        <v>697445.53007407393</v>
      </c>
      <c r="X52" s="47">
        <f t="shared" si="12"/>
        <v>21310101.874316156</v>
      </c>
    </row>
    <row r="53" spans="2:24" x14ac:dyDescent="0.3">
      <c r="B53" s="41">
        <f t="shared" si="14"/>
        <v>2100</v>
      </c>
      <c r="C53" s="45">
        <f t="shared" ref="C53:W53" si="21">C24*INDEX($C$33:$F$40,MATCH(C$44,$C$33:$C$40,0),MATCH(C$43,$C$33:$F$33,0))</f>
        <v>271892.93999999994</v>
      </c>
      <c r="D53" s="45">
        <f t="shared" si="21"/>
        <v>0</v>
      </c>
      <c r="E53" s="45">
        <f t="shared" si="21"/>
        <v>6562318.0577777773</v>
      </c>
      <c r="F53" s="45">
        <f t="shared" si="21"/>
        <v>5105951.6879999992</v>
      </c>
      <c r="G53" s="45">
        <f t="shared" si="21"/>
        <v>2554276.0560000003</v>
      </c>
      <c r="H53" s="45">
        <f t="shared" si="21"/>
        <v>0</v>
      </c>
      <c r="I53" s="45">
        <f t="shared" si="21"/>
        <v>16436863.024615385</v>
      </c>
      <c r="J53" s="45">
        <f t="shared" si="21"/>
        <v>43879.527999999998</v>
      </c>
      <c r="K53" s="45">
        <f t="shared" si="21"/>
        <v>0</v>
      </c>
      <c r="L53" s="45">
        <f t="shared" si="21"/>
        <v>1658189.6854791667</v>
      </c>
      <c r="M53" s="45">
        <f t="shared" si="21"/>
        <v>794423.25277777773</v>
      </c>
      <c r="N53" s="45">
        <f t="shared" si="21"/>
        <v>431154.72131666669</v>
      </c>
      <c r="O53" s="45">
        <f t="shared" si="21"/>
        <v>114311.242</v>
      </c>
      <c r="P53" s="45">
        <f t="shared" si="21"/>
        <v>3169347.7860910972</v>
      </c>
      <c r="Q53" s="45">
        <f t="shared" si="21"/>
        <v>2506.5971388888884</v>
      </c>
      <c r="R53" s="45">
        <f t="shared" si="21"/>
        <v>0</v>
      </c>
      <c r="S53" s="45">
        <f t="shared" si="21"/>
        <v>334458.35069512198</v>
      </c>
      <c r="T53" s="45">
        <f t="shared" si="21"/>
        <v>278365.4257112359</v>
      </c>
      <c r="U53" s="45">
        <f t="shared" si="21"/>
        <v>38346.315200000005</v>
      </c>
      <c r="V53" s="45">
        <f t="shared" si="21"/>
        <v>327.12133333333333</v>
      </c>
      <c r="W53" s="45">
        <f t="shared" si="21"/>
        <v>663468.91226337443</v>
      </c>
      <c r="X53" s="47">
        <f t="shared" si="12"/>
        <v>20269679.722969856</v>
      </c>
    </row>
    <row r="54" spans="2:24" x14ac:dyDescent="0.3">
      <c r="B54" s="41">
        <f t="shared" si="14"/>
        <v>2110</v>
      </c>
      <c r="C54" s="45">
        <f t="shared" ref="C54:W54" si="22">C25*INDEX($C$33:$F$40,MATCH(C$44,$C$33:$C$40,0),MATCH(C$43,$C$33:$F$33,0))</f>
        <v>241682.61333333331</v>
      </c>
      <c r="D54" s="45">
        <f t="shared" si="22"/>
        <v>0</v>
      </c>
      <c r="E54" s="45">
        <f t="shared" si="22"/>
        <v>6221418.4184126975</v>
      </c>
      <c r="F54" s="45">
        <f t="shared" si="22"/>
        <v>4864725.6239999989</v>
      </c>
      <c r="G54" s="45">
        <f t="shared" si="22"/>
        <v>2398527.5159999998</v>
      </c>
      <c r="H54" s="45">
        <f t="shared" si="22"/>
        <v>0</v>
      </c>
      <c r="I54" s="45">
        <f t="shared" si="22"/>
        <v>15622846.951015383</v>
      </c>
      <c r="J54" s="45">
        <f t="shared" si="22"/>
        <v>41600.072</v>
      </c>
      <c r="K54" s="45">
        <f t="shared" si="22"/>
        <v>0</v>
      </c>
      <c r="L54" s="45">
        <f t="shared" si="22"/>
        <v>1575897.3933958332</v>
      </c>
      <c r="M54" s="45">
        <f t="shared" si="22"/>
        <v>755080.38692592585</v>
      </c>
      <c r="N54" s="45">
        <f t="shared" si="22"/>
        <v>411285.84015</v>
      </c>
      <c r="O54" s="45">
        <f t="shared" si="22"/>
        <v>106856.16099999999</v>
      </c>
      <c r="P54" s="45">
        <f t="shared" si="22"/>
        <v>3010122.1796128363</v>
      </c>
      <c r="Q54" s="45">
        <f t="shared" si="22"/>
        <v>2391.0857499999993</v>
      </c>
      <c r="R54" s="45">
        <f t="shared" si="22"/>
        <v>0</v>
      </c>
      <c r="S54" s="45">
        <f t="shared" si="22"/>
        <v>317745.03851219511</v>
      </c>
      <c r="T54" s="45">
        <f t="shared" si="22"/>
        <v>264442.18183857674</v>
      </c>
      <c r="U54" s="45">
        <f t="shared" si="22"/>
        <v>36372.607800000005</v>
      </c>
      <c r="V54" s="45">
        <f t="shared" si="22"/>
        <v>305.78733333333332</v>
      </c>
      <c r="W54" s="45">
        <f t="shared" si="22"/>
        <v>630368.48230452661</v>
      </c>
      <c r="X54" s="47">
        <f t="shared" si="12"/>
        <v>19263337.612932745</v>
      </c>
    </row>
    <row r="55" spans="2:24" x14ac:dyDescent="0.3">
      <c r="B55" s="41">
        <f t="shared" si="14"/>
        <v>2120</v>
      </c>
      <c r="C55" s="45">
        <f t="shared" ref="C55:W55" si="23">C26*INDEX($C$33:$F$40,MATCH(C$44,$C$33:$C$40,0),MATCH(C$43,$C$33:$F$33,0))</f>
        <v>241682.61333333331</v>
      </c>
      <c r="D55" s="45">
        <f t="shared" si="23"/>
        <v>0</v>
      </c>
      <c r="E55" s="45">
        <f t="shared" si="23"/>
        <v>5901825.0065079369</v>
      </c>
      <c r="F55" s="45">
        <f t="shared" si="23"/>
        <v>4623499.5599999996</v>
      </c>
      <c r="G55" s="45">
        <f t="shared" si="23"/>
        <v>2273928.6839999999</v>
      </c>
      <c r="H55" s="45">
        <f t="shared" si="23"/>
        <v>0</v>
      </c>
      <c r="I55" s="45">
        <f t="shared" si="23"/>
        <v>14808830.877415383</v>
      </c>
      <c r="J55" s="45">
        <f t="shared" si="23"/>
        <v>39890.480000000003</v>
      </c>
      <c r="K55" s="45">
        <f t="shared" si="23"/>
        <v>0</v>
      </c>
      <c r="L55" s="45">
        <f t="shared" si="23"/>
        <v>1495662.4086145833</v>
      </c>
      <c r="M55" s="45">
        <f t="shared" si="23"/>
        <v>715737.52107407397</v>
      </c>
      <c r="N55" s="45">
        <f t="shared" si="23"/>
        <v>389430.07086666668</v>
      </c>
      <c r="O55" s="45">
        <f t="shared" si="23"/>
        <v>101886.107</v>
      </c>
      <c r="P55" s="45">
        <f t="shared" si="23"/>
        <v>2856583.2019373705</v>
      </c>
      <c r="Q55" s="45">
        <f t="shared" si="23"/>
        <v>2264.0232222222221</v>
      </c>
      <c r="R55" s="45">
        <f t="shared" si="23"/>
        <v>0</v>
      </c>
      <c r="S55" s="45">
        <f t="shared" si="23"/>
        <v>301511.99392073171</v>
      </c>
      <c r="T55" s="45">
        <f t="shared" si="23"/>
        <v>250916.74493370784</v>
      </c>
      <c r="U55" s="45">
        <f t="shared" si="23"/>
        <v>34539.879500000003</v>
      </c>
      <c r="V55" s="45">
        <f t="shared" si="23"/>
        <v>291.56466666666665</v>
      </c>
      <c r="W55" s="45">
        <f t="shared" si="23"/>
        <v>598144.24019753083</v>
      </c>
      <c r="X55" s="47">
        <f t="shared" si="12"/>
        <v>18263558.319550283</v>
      </c>
    </row>
    <row r="56" spans="2:24" x14ac:dyDescent="0.3">
      <c r="B56" s="41">
        <f t="shared" si="14"/>
        <v>2130</v>
      </c>
      <c r="C56" s="45">
        <f t="shared" ref="C56:W56" si="24">C27*INDEX($C$33:$F$40,MATCH(C$44,$C$33:$C$40,0),MATCH(C$43,$C$33:$F$33,0))</f>
        <v>211472.28666666665</v>
      </c>
      <c r="D56" s="45">
        <f t="shared" si="24"/>
        <v>0</v>
      </c>
      <c r="E56" s="45">
        <f t="shared" si="24"/>
        <v>5603537.8220634917</v>
      </c>
      <c r="F56" s="45">
        <f t="shared" si="24"/>
        <v>4382273.4959999993</v>
      </c>
      <c r="G56" s="45">
        <f t="shared" si="24"/>
        <v>2180479.56</v>
      </c>
      <c r="H56" s="45">
        <f t="shared" si="24"/>
        <v>0</v>
      </c>
      <c r="I56" s="45">
        <f t="shared" si="24"/>
        <v>14088739.735384615</v>
      </c>
      <c r="J56" s="45">
        <f t="shared" si="24"/>
        <v>37611.024000000005</v>
      </c>
      <c r="K56" s="45">
        <f t="shared" si="24"/>
        <v>0</v>
      </c>
      <c r="L56" s="45">
        <f t="shared" si="24"/>
        <v>1421599.3457395833</v>
      </c>
      <c r="M56" s="45">
        <f t="shared" si="24"/>
        <v>680934.21666666667</v>
      </c>
      <c r="N56" s="45">
        <f t="shared" si="24"/>
        <v>369561.18969999999</v>
      </c>
      <c r="O56" s="45">
        <f t="shared" si="24"/>
        <v>96916.053</v>
      </c>
      <c r="P56" s="45">
        <f t="shared" si="24"/>
        <v>2714417.4818674945</v>
      </c>
      <c r="Q56" s="45">
        <f t="shared" si="24"/>
        <v>2148.511833333333</v>
      </c>
      <c r="R56" s="45">
        <f t="shared" si="24"/>
        <v>0</v>
      </c>
      <c r="S56" s="45">
        <f t="shared" si="24"/>
        <v>286527.64506707317</v>
      </c>
      <c r="T56" s="45">
        <f t="shared" si="24"/>
        <v>238385.82544831457</v>
      </c>
      <c r="U56" s="45">
        <f t="shared" si="24"/>
        <v>32848.130300000004</v>
      </c>
      <c r="V56" s="45">
        <f t="shared" si="24"/>
        <v>277.34199999999998</v>
      </c>
      <c r="W56" s="45">
        <f t="shared" si="24"/>
        <v>568451.20744032913</v>
      </c>
      <c r="X56" s="47">
        <f t="shared" si="12"/>
        <v>17371608.424692437</v>
      </c>
    </row>
    <row r="57" spans="2:24" x14ac:dyDescent="0.3">
      <c r="B57" s="41">
        <f t="shared" si="14"/>
        <v>2140</v>
      </c>
      <c r="C57" s="45">
        <f t="shared" ref="C57:W57" si="25">C28*INDEX($C$33:$F$40,MATCH(C$44,$C$33:$C$40,0),MATCH(C$43,$C$33:$F$33,0))</f>
        <v>211472.28666666665</v>
      </c>
      <c r="D57" s="45">
        <f t="shared" si="25"/>
        <v>0</v>
      </c>
      <c r="E57" s="45">
        <f t="shared" si="25"/>
        <v>5603537.8220634917</v>
      </c>
      <c r="F57" s="45">
        <f t="shared" si="25"/>
        <v>4382273.4959999993</v>
      </c>
      <c r="G57" s="45">
        <f t="shared" si="25"/>
        <v>2180479.56</v>
      </c>
      <c r="H57" s="45">
        <f t="shared" si="25"/>
        <v>0</v>
      </c>
      <c r="I57" s="45">
        <f t="shared" si="25"/>
        <v>14088739.735384615</v>
      </c>
      <c r="J57" s="45">
        <f t="shared" si="25"/>
        <v>37611.024000000005</v>
      </c>
      <c r="K57" s="45">
        <f t="shared" si="25"/>
        <v>0</v>
      </c>
      <c r="L57" s="45">
        <f t="shared" si="25"/>
        <v>1421599.3457395833</v>
      </c>
      <c r="M57" s="45">
        <f t="shared" si="25"/>
        <v>680934.21666666667</v>
      </c>
      <c r="N57" s="45">
        <f t="shared" si="25"/>
        <v>369561.18969999999</v>
      </c>
      <c r="O57" s="45">
        <f t="shared" si="25"/>
        <v>96916.053</v>
      </c>
      <c r="P57" s="45">
        <f t="shared" si="25"/>
        <v>2714417.4818674945</v>
      </c>
      <c r="Q57" s="45">
        <f t="shared" si="25"/>
        <v>2148.511833333333</v>
      </c>
      <c r="R57" s="45">
        <f t="shared" si="25"/>
        <v>0</v>
      </c>
      <c r="S57" s="45">
        <f t="shared" si="25"/>
        <v>286527.64506707317</v>
      </c>
      <c r="T57" s="45">
        <f t="shared" si="25"/>
        <v>238385.82544831457</v>
      </c>
      <c r="U57" s="45">
        <f t="shared" si="25"/>
        <v>32848.130300000004</v>
      </c>
      <c r="V57" s="45">
        <f t="shared" si="25"/>
        <v>277.34199999999998</v>
      </c>
      <c r="W57" s="45">
        <f t="shared" si="25"/>
        <v>568451.20744032913</v>
      </c>
      <c r="X57" s="47">
        <f t="shared" si="12"/>
        <v>17371608.424692437</v>
      </c>
    </row>
    <row r="58" spans="2:24" x14ac:dyDescent="0.3">
      <c r="B58" s="41">
        <f t="shared" si="14"/>
        <v>2150</v>
      </c>
      <c r="C58" s="45">
        <f t="shared" ref="C58:W58" si="26">C29*INDEX($C$33:$F$40,MATCH(C$44,$C$33:$C$40,0),MATCH(C$43,$C$33:$F$33,0))</f>
        <v>211472.28666666665</v>
      </c>
      <c r="D58" s="45">
        <f t="shared" si="26"/>
        <v>0</v>
      </c>
      <c r="E58" s="45">
        <f t="shared" si="26"/>
        <v>5603537.8220634917</v>
      </c>
      <c r="F58" s="45">
        <f t="shared" si="26"/>
        <v>4382273.4959999993</v>
      </c>
      <c r="G58" s="45">
        <f t="shared" si="26"/>
        <v>2180479.56</v>
      </c>
      <c r="H58" s="45">
        <f t="shared" si="26"/>
        <v>0</v>
      </c>
      <c r="I58" s="45">
        <f t="shared" si="26"/>
        <v>14088739.735384615</v>
      </c>
      <c r="J58" s="45">
        <f t="shared" si="26"/>
        <v>37611.024000000005</v>
      </c>
      <c r="K58" s="45">
        <f t="shared" si="26"/>
        <v>0</v>
      </c>
      <c r="L58" s="45">
        <f t="shared" si="26"/>
        <v>1421599.3457395833</v>
      </c>
      <c r="M58" s="45">
        <f t="shared" si="26"/>
        <v>680934.21666666667</v>
      </c>
      <c r="N58" s="45">
        <f t="shared" si="26"/>
        <v>369561.18969999999</v>
      </c>
      <c r="O58" s="45">
        <f t="shared" si="26"/>
        <v>96916.053</v>
      </c>
      <c r="P58" s="45">
        <f t="shared" si="26"/>
        <v>2714417.4818674945</v>
      </c>
      <c r="Q58" s="45">
        <f t="shared" si="26"/>
        <v>2148.511833333333</v>
      </c>
      <c r="R58" s="45">
        <f t="shared" si="26"/>
        <v>0</v>
      </c>
      <c r="S58" s="45">
        <f t="shared" si="26"/>
        <v>286527.64506707317</v>
      </c>
      <c r="T58" s="45">
        <f t="shared" si="26"/>
        <v>238385.82544831457</v>
      </c>
      <c r="U58" s="45">
        <f t="shared" si="26"/>
        <v>32848.130300000004</v>
      </c>
      <c r="V58" s="45">
        <f t="shared" si="26"/>
        <v>277.34199999999998</v>
      </c>
      <c r="W58" s="45">
        <f t="shared" si="26"/>
        <v>568451.20744032913</v>
      </c>
      <c r="X58" s="47">
        <f t="shared" si="12"/>
        <v>17371608.424692437</v>
      </c>
    </row>
  </sheetData>
  <mergeCells count="2">
    <mergeCell ref="Z14:AC14"/>
    <mergeCell ref="D32:F3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FF12F-D46F-4AD4-93F8-970B07F350C2}">
  <dimension ref="A1:AC58"/>
  <sheetViews>
    <sheetView topLeftCell="A13" workbookViewId="0">
      <selection activeCell="H38" sqref="H38"/>
    </sheetView>
  </sheetViews>
  <sheetFormatPr defaultRowHeight="13.8" x14ac:dyDescent="0.3"/>
  <cols>
    <col min="3" max="3" width="27.109375" bestFit="1" customWidth="1"/>
    <col min="4" max="4" width="23.109375" bestFit="1" customWidth="1"/>
    <col min="5" max="5" width="15.44140625" bestFit="1" customWidth="1"/>
    <col min="6" max="6" width="14.109375" bestFit="1" customWidth="1"/>
    <col min="7" max="7" width="13" bestFit="1" customWidth="1"/>
    <col min="8" max="8" width="14.88671875" bestFit="1" customWidth="1"/>
    <col min="9" max="9" width="15.33203125" bestFit="1" customWidth="1"/>
    <col min="10" max="10" width="18.44140625" bestFit="1" customWidth="1"/>
    <col min="11" max="11" width="9.88671875" bestFit="1" customWidth="1"/>
    <col min="12" max="12" width="13.33203125" bestFit="1" customWidth="1"/>
    <col min="13" max="14" width="13" bestFit="1" customWidth="1"/>
    <col min="15" max="15" width="14.88671875" bestFit="1" customWidth="1"/>
    <col min="16" max="16" width="13" bestFit="1" customWidth="1"/>
    <col min="17" max="17" width="18.44140625" bestFit="1" customWidth="1"/>
    <col min="18" max="18" width="9.88671875" bestFit="1" customWidth="1"/>
    <col min="19" max="19" width="13.33203125" bestFit="1" customWidth="1"/>
    <col min="20" max="21" width="11.44140625" bestFit="1" customWidth="1"/>
    <col min="22" max="22" width="14.88671875" bestFit="1" customWidth="1"/>
    <col min="23" max="23" width="13" bestFit="1" customWidth="1"/>
    <col min="24" max="24" width="17.33203125" customWidth="1"/>
    <col min="26" max="26" width="9.6640625" bestFit="1" customWidth="1"/>
    <col min="27" max="28" width="9.33203125" bestFit="1" customWidth="1"/>
    <col min="29" max="29" width="14.6640625" bestFit="1" customWidth="1"/>
  </cols>
  <sheetData>
    <row r="1" spans="1:29" x14ac:dyDescent="0.3">
      <c r="A1" s="41" t="s">
        <v>93</v>
      </c>
    </row>
    <row r="2" spans="1:29" x14ac:dyDescent="0.3">
      <c r="C2" t="s">
        <v>85</v>
      </c>
      <c r="D2" s="56" t="str">
        <f>RIGHT(A1,1)</f>
        <v>2</v>
      </c>
      <c r="E2" s="56"/>
      <c r="F2" s="56"/>
    </row>
    <row r="3" spans="1:29" x14ac:dyDescent="0.3">
      <c r="D3" s="44" t="s">
        <v>69</v>
      </c>
      <c r="E3" s="44" t="s">
        <v>70</v>
      </c>
      <c r="F3" s="44" t="s">
        <v>71</v>
      </c>
      <c r="G3" s="41"/>
      <c r="H3" s="41"/>
      <c r="I3" s="41"/>
      <c r="J3" s="41"/>
      <c r="K3" s="41"/>
      <c r="L3" s="41"/>
      <c r="M3" s="41"/>
      <c r="N3" s="41"/>
      <c r="O3" s="41"/>
      <c r="P3" s="41"/>
      <c r="Q3" s="41"/>
      <c r="R3" s="41"/>
      <c r="S3" s="41"/>
      <c r="T3" s="41"/>
      <c r="U3" s="41"/>
    </row>
    <row r="4" spans="1:29" x14ac:dyDescent="0.3">
      <c r="C4" s="42" t="s">
        <v>72</v>
      </c>
      <c r="D4" s="45">
        <f>VLOOKUP($C4,'Weighted Averages'!$A$58:$S$65,$D$2*3+COLUMN()-5,FALSE)</f>
        <v>0.1125</v>
      </c>
      <c r="E4" s="45">
        <f>VLOOKUP($C4,'Weighted Averages'!$A$58:$S$65,$D$2*3+COLUMN()-5,FALSE)</f>
        <v>2.5000000000000001E-2</v>
      </c>
      <c r="F4" s="45">
        <f>VLOOKUP($C4,'Weighted Averages'!$A$58:$S$65,$D$2*3+COLUMN()-5,FALSE)</f>
        <v>0.1125</v>
      </c>
      <c r="G4" s="41"/>
      <c r="H4" s="41"/>
      <c r="I4" s="41"/>
      <c r="J4" s="41"/>
      <c r="K4" s="41"/>
      <c r="L4" s="41"/>
      <c r="M4" s="41"/>
      <c r="N4" s="41"/>
      <c r="O4" s="41"/>
      <c r="P4" s="41"/>
      <c r="Q4" s="41"/>
      <c r="R4" s="41"/>
      <c r="S4" s="41"/>
      <c r="T4" s="41"/>
      <c r="U4" s="41"/>
    </row>
    <row r="5" spans="1:29" x14ac:dyDescent="0.3">
      <c r="C5" s="42" t="s">
        <v>73</v>
      </c>
      <c r="D5" s="45">
        <f>VLOOKUP($C5,'Weighted Averages'!$A$58:$S$65,$D$2*3+COLUMN()-5,FALSE)</f>
        <v>0</v>
      </c>
      <c r="E5" s="45">
        <f>VLOOKUP($C5,'Weighted Averages'!$A$58:$S$65,$D$2*3+COLUMN()-5,FALSE)</f>
        <v>0</v>
      </c>
      <c r="F5" s="45">
        <f>VLOOKUP($C5,'Weighted Averages'!$A$58:$S$65,$D$2*3+COLUMN()-5,FALSE)</f>
        <v>0</v>
      </c>
      <c r="G5" s="41"/>
      <c r="H5" s="41"/>
      <c r="I5" s="41"/>
      <c r="J5" s="41"/>
      <c r="K5" s="41"/>
      <c r="L5" s="41"/>
      <c r="M5" s="41"/>
      <c r="N5" s="41"/>
      <c r="O5" s="41"/>
      <c r="P5" s="41"/>
      <c r="Q5" s="41"/>
      <c r="R5" s="41"/>
      <c r="S5" s="41"/>
      <c r="T5" s="41"/>
      <c r="U5" s="41"/>
      <c r="V5" s="41"/>
    </row>
    <row r="6" spans="1:29" x14ac:dyDescent="0.3">
      <c r="C6" s="42" t="s">
        <v>74</v>
      </c>
      <c r="D6" s="45">
        <f>VLOOKUP($C6,'Weighted Averages'!$A$58:$S$65,$D$2*3+COLUMN()-5,FALSE)</f>
        <v>0.55000000000000004</v>
      </c>
      <c r="E6" s="45">
        <f>VLOOKUP($C6,'Weighted Averages'!$A$58:$S$65,$D$2*3+COLUMN()-5,FALSE)</f>
        <v>1.1125</v>
      </c>
      <c r="F6" s="45">
        <f>VLOOKUP($C6,'Weighted Averages'!$A$58:$S$65,$D$2*3+COLUMN()-5,FALSE)</f>
        <v>7.6</v>
      </c>
    </row>
    <row r="7" spans="1:29" x14ac:dyDescent="0.3">
      <c r="C7" s="42" t="s">
        <v>75</v>
      </c>
      <c r="D7" s="45">
        <f>VLOOKUP($C7,'Weighted Averages'!$A$58:$S$65,$D$2*3+COLUMN()-5,FALSE)</f>
        <v>7.5000000000000011E-2</v>
      </c>
      <c r="E7" s="45">
        <f>VLOOKUP($C7,'Weighted Averages'!$A$58:$S$65,$D$2*3+COLUMN()-5,FALSE)</f>
        <v>1.5</v>
      </c>
      <c r="F7" s="45">
        <f>VLOOKUP($C7,'Weighted Averages'!$A$58:$S$65,$D$2*3+COLUMN()-5,FALSE)</f>
        <v>7.8875000000000002</v>
      </c>
    </row>
    <row r="8" spans="1:29" x14ac:dyDescent="0.3">
      <c r="C8" s="42" t="s">
        <v>76</v>
      </c>
      <c r="D8" s="45">
        <f>VLOOKUP($C8,'Weighted Averages'!$A$58:$S$65,$D$2*3+COLUMN()-5,FALSE)</f>
        <v>0.15</v>
      </c>
      <c r="E8" s="45">
        <f>VLOOKUP($C8,'Weighted Averages'!$A$58:$S$65,$D$2*3+COLUMN()-5,FALSE)</f>
        <v>0.25</v>
      </c>
      <c r="F8" s="45">
        <f>VLOOKUP($C8,'Weighted Averages'!$A$58:$S$65,$D$2*3+COLUMN()-5,FALSE)</f>
        <v>0.55000000000000004</v>
      </c>
    </row>
    <row r="9" spans="1:29" x14ac:dyDescent="0.3">
      <c r="C9" s="42" t="s">
        <v>77</v>
      </c>
      <c r="D9" s="45">
        <f>VLOOKUP($C9,'Weighted Averages'!$A$58:$S$65,$D$2*3+COLUMN()-5,FALSE)</f>
        <v>0.15</v>
      </c>
      <c r="E9" s="45">
        <f>VLOOKUP($C9,'Weighted Averages'!$A$58:$S$65,$D$2*3+COLUMN()-5,FALSE)</f>
        <v>0.125</v>
      </c>
      <c r="F9" s="45">
        <f>VLOOKUP($C9,'Weighted Averages'!$A$58:$S$65,$D$2*3+COLUMN()-5,FALSE)</f>
        <v>0.125</v>
      </c>
    </row>
    <row r="10" spans="1:29" x14ac:dyDescent="0.3">
      <c r="C10" s="46" t="s">
        <v>67</v>
      </c>
      <c r="D10" s="47">
        <f>VLOOKUP($C10,'Weighted Averages'!$A$58:$S$65,$D$2*3+COLUMN()-5,FALSE)</f>
        <v>1.0375000000000001</v>
      </c>
      <c r="E10" s="47">
        <f>VLOOKUP($C10,'Weighted Averages'!$A$58:$S$65,$D$2*3+COLUMN()-5,FALSE)</f>
        <v>3.0125000000000002</v>
      </c>
      <c r="F10" s="47">
        <f>VLOOKUP($C10,'Weighted Averages'!$A$58:$S$65,$D$2*3+COLUMN()-5,FALSE)</f>
        <v>16.274999999999999</v>
      </c>
    </row>
    <row r="12" spans="1:29" x14ac:dyDescent="0.3">
      <c r="C12" s="42" t="s">
        <v>86</v>
      </c>
      <c r="D12" s="41" t="str">
        <f>'R1 Analysis'!D12</f>
        <v>SSP1‒ 2.6</v>
      </c>
    </row>
    <row r="13" spans="1:29" ht="14.4" x14ac:dyDescent="0.3">
      <c r="Z13" s="3"/>
      <c r="AA13" s="3"/>
      <c r="AB13" s="3"/>
      <c r="AC13" s="3"/>
    </row>
    <row r="14" spans="1:29" ht="14.4" x14ac:dyDescent="0.3">
      <c r="C14" s="42" t="s">
        <v>69</v>
      </c>
      <c r="D14" t="str">
        <f>C14</f>
        <v>Major</v>
      </c>
      <c r="E14" t="str">
        <f t="shared" ref="E14:I14" si="0">D14</f>
        <v>Major</v>
      </c>
      <c r="F14" t="str">
        <f t="shared" si="0"/>
        <v>Major</v>
      </c>
      <c r="G14" t="str">
        <f t="shared" si="0"/>
        <v>Major</v>
      </c>
      <c r="H14" t="str">
        <f t="shared" si="0"/>
        <v>Major</v>
      </c>
      <c r="I14" t="str">
        <f t="shared" si="0"/>
        <v>Major</v>
      </c>
      <c r="J14" s="42" t="s">
        <v>70</v>
      </c>
      <c r="K14" t="str">
        <f>J14</f>
        <v>Medium</v>
      </c>
      <c r="L14" t="str">
        <f t="shared" ref="L14:P14" si="1">K14</f>
        <v>Medium</v>
      </c>
      <c r="M14" t="str">
        <f t="shared" si="1"/>
        <v>Medium</v>
      </c>
      <c r="N14" t="str">
        <f t="shared" si="1"/>
        <v>Medium</v>
      </c>
      <c r="O14" t="str">
        <f t="shared" si="1"/>
        <v>Medium</v>
      </c>
      <c r="P14" t="str">
        <f t="shared" si="1"/>
        <v>Medium</v>
      </c>
      <c r="Q14" s="42" t="s">
        <v>71</v>
      </c>
      <c r="R14" t="str">
        <f>Q14</f>
        <v>Minor</v>
      </c>
      <c r="S14" t="str">
        <f t="shared" ref="S14:W14" si="2">R14</f>
        <v>Minor</v>
      </c>
      <c r="T14" t="str">
        <f t="shared" si="2"/>
        <v>Minor</v>
      </c>
      <c r="U14" t="str">
        <f t="shared" si="2"/>
        <v>Minor</v>
      </c>
      <c r="V14" t="str">
        <f t="shared" si="2"/>
        <v>Minor</v>
      </c>
      <c r="W14" t="str">
        <f t="shared" si="2"/>
        <v>Minor</v>
      </c>
      <c r="Z14" s="73" t="s">
        <v>87</v>
      </c>
      <c r="AA14" s="73"/>
      <c r="AB14" s="73"/>
      <c r="AC14" s="73"/>
    </row>
    <row r="15" spans="1:29" ht="14.4" x14ac:dyDescent="0.3">
      <c r="C15" s="42" t="s">
        <v>72</v>
      </c>
      <c r="D15" s="42" t="s">
        <v>73</v>
      </c>
      <c r="E15" s="42" t="s">
        <v>74</v>
      </c>
      <c r="F15" s="42" t="s">
        <v>75</v>
      </c>
      <c r="G15" s="42" t="s">
        <v>76</v>
      </c>
      <c r="H15" s="42" t="s">
        <v>77</v>
      </c>
      <c r="I15" s="48" t="s">
        <v>67</v>
      </c>
      <c r="J15" s="42" t="s">
        <v>72</v>
      </c>
      <c r="K15" s="42" t="s">
        <v>73</v>
      </c>
      <c r="L15" s="42" t="s">
        <v>74</v>
      </c>
      <c r="M15" s="42" t="s">
        <v>75</v>
      </c>
      <c r="N15" s="42" t="s">
        <v>76</v>
      </c>
      <c r="O15" s="42" t="s">
        <v>77</v>
      </c>
      <c r="P15" s="48" t="s">
        <v>67</v>
      </c>
      <c r="Q15" s="42" t="s">
        <v>72</v>
      </c>
      <c r="R15" s="42" t="s">
        <v>73</v>
      </c>
      <c r="S15" s="42" t="s">
        <v>74</v>
      </c>
      <c r="T15" s="42" t="s">
        <v>75</v>
      </c>
      <c r="U15" s="42" t="s">
        <v>76</v>
      </c>
      <c r="V15" s="42" t="s">
        <v>77</v>
      </c>
      <c r="W15" s="48" t="s">
        <v>67</v>
      </c>
      <c r="Z15" s="2" t="s">
        <v>88</v>
      </c>
      <c r="AA15" s="2" t="s">
        <v>6</v>
      </c>
      <c r="AB15" s="2" t="s">
        <v>8</v>
      </c>
      <c r="AC15" s="2" t="s">
        <v>10</v>
      </c>
    </row>
    <row r="16" spans="1:29" ht="14.4" x14ac:dyDescent="0.3">
      <c r="B16" s="41">
        <f>2020</f>
        <v>2020</v>
      </c>
      <c r="C16" s="49">
        <f>ROUND(INDEX($C$3:$F$10,MATCH(C$15,$C$3:$C$10,0),MATCH(C$14,$C$3:$F$3,0)),3)</f>
        <v>0.113</v>
      </c>
      <c r="D16" s="49">
        <f t="shared" ref="D16:W16" si="3">ROUND(INDEX($C$3:$F$10,MATCH(D$15,$C$3:$C$10,0),MATCH(D$14,$C$3:$F$3,0)),3)</f>
        <v>0</v>
      </c>
      <c r="E16" s="49">
        <f t="shared" si="3"/>
        <v>0.55000000000000004</v>
      </c>
      <c r="F16" s="49">
        <f t="shared" si="3"/>
        <v>7.4999999999999997E-2</v>
      </c>
      <c r="G16" s="49">
        <f t="shared" si="3"/>
        <v>0.15</v>
      </c>
      <c r="H16" s="49">
        <f t="shared" si="3"/>
        <v>0.15</v>
      </c>
      <c r="I16" s="49">
        <f t="shared" si="3"/>
        <v>1.038</v>
      </c>
      <c r="J16" s="49">
        <f t="shared" si="3"/>
        <v>2.5000000000000001E-2</v>
      </c>
      <c r="K16" s="49">
        <f t="shared" si="3"/>
        <v>0</v>
      </c>
      <c r="L16" s="49">
        <f t="shared" si="3"/>
        <v>1.113</v>
      </c>
      <c r="M16" s="49">
        <f t="shared" si="3"/>
        <v>1.5</v>
      </c>
      <c r="N16" s="49">
        <f t="shared" si="3"/>
        <v>0.25</v>
      </c>
      <c r="O16" s="49">
        <f t="shared" si="3"/>
        <v>0.125</v>
      </c>
      <c r="P16" s="49">
        <f t="shared" si="3"/>
        <v>3.0129999999999999</v>
      </c>
      <c r="Q16" s="49">
        <f t="shared" si="3"/>
        <v>0.113</v>
      </c>
      <c r="R16" s="49">
        <f t="shared" si="3"/>
        <v>0</v>
      </c>
      <c r="S16" s="49">
        <f t="shared" si="3"/>
        <v>7.6</v>
      </c>
      <c r="T16" s="49">
        <f t="shared" si="3"/>
        <v>7.8879999999999999</v>
      </c>
      <c r="U16" s="49">
        <f t="shared" si="3"/>
        <v>0.55000000000000004</v>
      </c>
      <c r="V16" s="49">
        <f t="shared" si="3"/>
        <v>0.125</v>
      </c>
      <c r="W16" s="49">
        <f t="shared" si="3"/>
        <v>16.274999999999999</v>
      </c>
      <c r="Z16" s="35">
        <f>ROUND(('SSP Scenarios'!D19/'SSP Scenarios'!D$19)^2,5)</f>
        <v>1</v>
      </c>
      <c r="AA16" s="35">
        <f>ROUND(('SSP Scenarios'!E19/'SSP Scenarios'!E$19)^2,5)</f>
        <v>1</v>
      </c>
      <c r="AB16" s="35">
        <f>ROUND(('SSP Scenarios'!F19/'SSP Scenarios'!F$19)^2,5)</f>
        <v>1</v>
      </c>
      <c r="AC16" s="35">
        <f>ROUND(('SSP Scenarios'!G19/'SSP Scenarios'!G$19)^2,5)</f>
        <v>1</v>
      </c>
    </row>
    <row r="17" spans="2:29" ht="14.4" x14ac:dyDescent="0.3">
      <c r="B17" s="41">
        <f>B16+10</f>
        <v>2030</v>
      </c>
      <c r="C17">
        <f>ROUND(C$16*HLOOKUP($D$12,$Z$15:$AC$29,ROW()-14,0),3)</f>
        <v>0.125</v>
      </c>
      <c r="D17">
        <f t="shared" ref="D17:S29" si="4">ROUND(D$16*HLOOKUP($D$12,$Z$15:$AC$29,ROW()-14,0),3)</f>
        <v>0</v>
      </c>
      <c r="E17">
        <f t="shared" si="4"/>
        <v>0.61</v>
      </c>
      <c r="F17">
        <f t="shared" si="4"/>
        <v>8.3000000000000004E-2</v>
      </c>
      <c r="G17">
        <f t="shared" si="4"/>
        <v>0.16600000000000001</v>
      </c>
      <c r="H17">
        <f t="shared" si="4"/>
        <v>0.16600000000000001</v>
      </c>
      <c r="I17">
        <f t="shared" si="4"/>
        <v>1.151</v>
      </c>
      <c r="J17">
        <f t="shared" si="4"/>
        <v>2.8000000000000001E-2</v>
      </c>
      <c r="K17">
        <f t="shared" si="4"/>
        <v>0</v>
      </c>
      <c r="L17">
        <f t="shared" si="4"/>
        <v>1.234</v>
      </c>
      <c r="M17">
        <f t="shared" si="4"/>
        <v>1.663</v>
      </c>
      <c r="N17">
        <f t="shared" si="4"/>
        <v>0.27700000000000002</v>
      </c>
      <c r="O17">
        <f t="shared" si="4"/>
        <v>0.13900000000000001</v>
      </c>
      <c r="P17">
        <f t="shared" si="4"/>
        <v>3.3410000000000002</v>
      </c>
      <c r="Q17">
        <f t="shared" si="4"/>
        <v>0.125</v>
      </c>
      <c r="R17">
        <f t="shared" si="4"/>
        <v>0</v>
      </c>
      <c r="S17">
        <f t="shared" si="4"/>
        <v>8.4280000000000008</v>
      </c>
      <c r="T17">
        <f t="shared" ref="T17:W29" si="5">ROUND(T$16*HLOOKUP($D$12,$Z$15:$AC$29,ROW()-14,0),3)</f>
        <v>8.7469999999999999</v>
      </c>
      <c r="U17">
        <f t="shared" si="5"/>
        <v>0.61</v>
      </c>
      <c r="V17">
        <f t="shared" si="5"/>
        <v>0.13900000000000001</v>
      </c>
      <c r="W17">
        <f t="shared" si="5"/>
        <v>18.047000000000001</v>
      </c>
      <c r="Z17" s="35">
        <f>ROUND(('SSP Scenarios'!D20/'SSP Scenarios'!D$19)^2,5)</f>
        <v>1.1089</v>
      </c>
      <c r="AA17" s="35">
        <f>ROUND(('SSP Scenarios'!E20/'SSP Scenarios'!E$19)^2,5)</f>
        <v>1.1234599999999999</v>
      </c>
      <c r="AB17" s="35">
        <f>ROUND(('SSP Scenarios'!F20/'SSP Scenarios'!F$19)^2,5)</f>
        <v>1.15665</v>
      </c>
      <c r="AC17" s="35">
        <f>ROUND(('SSP Scenarios'!G20/'SSP Scenarios'!G$19)^2,5)</f>
        <v>1.1775</v>
      </c>
    </row>
    <row r="18" spans="2:29" ht="14.4" x14ac:dyDescent="0.3">
      <c r="B18" s="41">
        <f t="shared" ref="B18:B29" si="6">B17+10</f>
        <v>2040</v>
      </c>
      <c r="C18">
        <f t="shared" ref="C18:C29" si="7">ROUND(C$16*HLOOKUP($D$12,$Z$15:$AC$29,ROW()-14,0),3)</f>
        <v>0.13500000000000001</v>
      </c>
      <c r="D18">
        <f t="shared" si="4"/>
        <v>0</v>
      </c>
      <c r="E18">
        <f t="shared" si="4"/>
        <v>0.65500000000000003</v>
      </c>
      <c r="F18">
        <f t="shared" si="4"/>
        <v>8.8999999999999996E-2</v>
      </c>
      <c r="G18">
        <f t="shared" si="4"/>
        <v>0.17899999999999999</v>
      </c>
      <c r="H18">
        <f t="shared" si="4"/>
        <v>0.17899999999999999</v>
      </c>
      <c r="I18">
        <f t="shared" si="4"/>
        <v>1.236</v>
      </c>
      <c r="J18">
        <f t="shared" si="4"/>
        <v>0.03</v>
      </c>
      <c r="K18">
        <f t="shared" si="4"/>
        <v>0</v>
      </c>
      <c r="L18">
        <f t="shared" si="4"/>
        <v>1.325</v>
      </c>
      <c r="M18">
        <f t="shared" si="4"/>
        <v>1.786</v>
      </c>
      <c r="N18">
        <f t="shared" si="4"/>
        <v>0.29799999999999999</v>
      </c>
      <c r="O18">
        <f t="shared" si="4"/>
        <v>0.14899999999999999</v>
      </c>
      <c r="P18">
        <f t="shared" si="4"/>
        <v>3.5870000000000002</v>
      </c>
      <c r="Q18">
        <f t="shared" si="4"/>
        <v>0.13500000000000001</v>
      </c>
      <c r="R18">
        <f t="shared" si="4"/>
        <v>0</v>
      </c>
      <c r="S18">
        <f t="shared" si="4"/>
        <v>9.0470000000000006</v>
      </c>
      <c r="T18">
        <f t="shared" si="5"/>
        <v>9.39</v>
      </c>
      <c r="U18">
        <f t="shared" si="5"/>
        <v>0.65500000000000003</v>
      </c>
      <c r="V18">
        <f t="shared" si="5"/>
        <v>0.14899999999999999</v>
      </c>
      <c r="W18">
        <f t="shared" si="5"/>
        <v>19.373000000000001</v>
      </c>
      <c r="Z18" s="35">
        <f>ROUND(('SSP Scenarios'!D21/'SSP Scenarios'!D$19)^2,5)</f>
        <v>1.1903600000000001</v>
      </c>
      <c r="AA18" s="35">
        <f>ROUND(('SSP Scenarios'!E21/'SSP Scenarios'!E$19)^2,5)</f>
        <v>1.24834</v>
      </c>
      <c r="AB18" s="35">
        <f>ROUND(('SSP Scenarios'!F21/'SSP Scenarios'!F$19)^2,5)</f>
        <v>1.32802</v>
      </c>
      <c r="AC18" s="35">
        <f>ROUND(('SSP Scenarios'!G21/'SSP Scenarios'!G$19)^2,5)</f>
        <v>1.43414</v>
      </c>
    </row>
    <row r="19" spans="2:29" ht="14.4" x14ac:dyDescent="0.3">
      <c r="B19" s="41">
        <f t="shared" si="6"/>
        <v>2050</v>
      </c>
      <c r="C19">
        <f t="shared" si="7"/>
        <v>0.14000000000000001</v>
      </c>
      <c r="D19">
        <f t="shared" si="4"/>
        <v>0</v>
      </c>
      <c r="E19">
        <f t="shared" si="4"/>
        <v>0.67900000000000005</v>
      </c>
      <c r="F19">
        <f t="shared" si="4"/>
        <v>9.2999999999999999E-2</v>
      </c>
      <c r="G19">
        <f t="shared" si="4"/>
        <v>0.185</v>
      </c>
      <c r="H19">
        <f t="shared" si="4"/>
        <v>0.185</v>
      </c>
      <c r="I19">
        <f t="shared" si="4"/>
        <v>1.282</v>
      </c>
      <c r="J19">
        <f t="shared" si="4"/>
        <v>3.1E-2</v>
      </c>
      <c r="K19">
        <f t="shared" si="4"/>
        <v>0</v>
      </c>
      <c r="L19">
        <f t="shared" si="4"/>
        <v>1.375</v>
      </c>
      <c r="M19">
        <f t="shared" si="4"/>
        <v>1.8520000000000001</v>
      </c>
      <c r="N19">
        <f t="shared" si="4"/>
        <v>0.309</v>
      </c>
      <c r="O19">
        <f t="shared" si="4"/>
        <v>0.154</v>
      </c>
      <c r="P19">
        <f t="shared" si="4"/>
        <v>3.7210000000000001</v>
      </c>
      <c r="Q19">
        <f t="shared" si="4"/>
        <v>0.14000000000000001</v>
      </c>
      <c r="R19">
        <f t="shared" si="4"/>
        <v>0</v>
      </c>
      <c r="S19">
        <f t="shared" si="4"/>
        <v>9.3859999999999992</v>
      </c>
      <c r="T19">
        <f t="shared" si="5"/>
        <v>9.7420000000000009</v>
      </c>
      <c r="U19">
        <f t="shared" si="5"/>
        <v>0.67900000000000005</v>
      </c>
      <c r="V19">
        <f t="shared" si="5"/>
        <v>0.154</v>
      </c>
      <c r="W19">
        <f t="shared" si="5"/>
        <v>20.099</v>
      </c>
      <c r="Z19" s="35">
        <f>ROUND(('SSP Scenarios'!D22/'SSP Scenarios'!D$19)^2,5)</f>
        <v>1.23499</v>
      </c>
      <c r="AA19" s="35">
        <f>ROUND(('SSP Scenarios'!E22/'SSP Scenarios'!E$19)^2,5)</f>
        <v>1.3595699999999999</v>
      </c>
      <c r="AB19" s="35">
        <f>ROUND(('SSP Scenarios'!F22/'SSP Scenarios'!F$19)^2,5)</f>
        <v>1.5036799999999999</v>
      </c>
      <c r="AC19" s="35">
        <f>ROUND(('SSP Scenarios'!G22/'SSP Scenarios'!G$19)^2,5)</f>
        <v>1.7992999999999999</v>
      </c>
    </row>
    <row r="20" spans="2:29" ht="14.4" x14ac:dyDescent="0.3">
      <c r="B20" s="41">
        <f t="shared" si="6"/>
        <v>2060</v>
      </c>
      <c r="C20">
        <f t="shared" si="7"/>
        <v>0.14099999999999999</v>
      </c>
      <c r="D20">
        <f t="shared" si="4"/>
        <v>0</v>
      </c>
      <c r="E20">
        <f t="shared" si="4"/>
        <v>0.68600000000000005</v>
      </c>
      <c r="F20">
        <f t="shared" si="4"/>
        <v>9.4E-2</v>
      </c>
      <c r="G20">
        <f t="shared" si="4"/>
        <v>0.187</v>
      </c>
      <c r="H20">
        <f t="shared" si="4"/>
        <v>0.187</v>
      </c>
      <c r="I20">
        <f t="shared" si="4"/>
        <v>1.294</v>
      </c>
      <c r="J20">
        <f t="shared" si="4"/>
        <v>3.1E-2</v>
      </c>
      <c r="K20">
        <f t="shared" si="4"/>
        <v>0</v>
      </c>
      <c r="L20">
        <f t="shared" si="4"/>
        <v>1.3879999999999999</v>
      </c>
      <c r="M20">
        <f t="shared" si="4"/>
        <v>1.87</v>
      </c>
      <c r="N20">
        <f t="shared" si="4"/>
        <v>0.312</v>
      </c>
      <c r="O20">
        <f t="shared" si="4"/>
        <v>0.156</v>
      </c>
      <c r="P20">
        <f t="shared" si="4"/>
        <v>3.7570000000000001</v>
      </c>
      <c r="Q20">
        <f t="shared" si="4"/>
        <v>0.14099999999999999</v>
      </c>
      <c r="R20">
        <f t="shared" si="4"/>
        <v>0</v>
      </c>
      <c r="S20">
        <f t="shared" si="4"/>
        <v>9.4760000000000009</v>
      </c>
      <c r="T20">
        <f t="shared" si="5"/>
        <v>9.8350000000000009</v>
      </c>
      <c r="U20">
        <f t="shared" si="5"/>
        <v>0.68600000000000005</v>
      </c>
      <c r="V20">
        <f t="shared" si="5"/>
        <v>0.156</v>
      </c>
      <c r="W20">
        <f t="shared" si="5"/>
        <v>20.292999999999999</v>
      </c>
      <c r="Z20" s="35">
        <f>ROUND(('SSP Scenarios'!D23/'SSP Scenarios'!D$19)^2,5)</f>
        <v>1.2468699999999999</v>
      </c>
      <c r="AA20" s="35">
        <f>ROUND(('SSP Scenarios'!E23/'SSP Scenarios'!E$19)^2,5)</f>
        <v>1.4409400000000001</v>
      </c>
      <c r="AB20" s="35">
        <f>ROUND(('SSP Scenarios'!F23/'SSP Scenarios'!F$19)^2,5)</f>
        <v>1.6947300000000001</v>
      </c>
      <c r="AC20" s="35">
        <f>ROUND(('SSP Scenarios'!G23/'SSP Scenarios'!G$19)^2,5)</f>
        <v>2.32185</v>
      </c>
    </row>
    <row r="21" spans="2:29" ht="14.4" x14ac:dyDescent="0.3">
      <c r="B21" s="41">
        <f t="shared" si="6"/>
        <v>2070</v>
      </c>
      <c r="C21">
        <f t="shared" si="7"/>
        <v>0.14000000000000001</v>
      </c>
      <c r="D21">
        <f t="shared" si="4"/>
        <v>0</v>
      </c>
      <c r="E21">
        <f t="shared" si="4"/>
        <v>0.67900000000000005</v>
      </c>
      <c r="F21">
        <f t="shared" si="4"/>
        <v>9.2999999999999999E-2</v>
      </c>
      <c r="G21">
        <f t="shared" si="4"/>
        <v>0.185</v>
      </c>
      <c r="H21">
        <f t="shared" si="4"/>
        <v>0.185</v>
      </c>
      <c r="I21">
        <f t="shared" si="4"/>
        <v>1.282</v>
      </c>
      <c r="J21">
        <f t="shared" si="4"/>
        <v>3.1E-2</v>
      </c>
      <c r="K21">
        <f t="shared" si="4"/>
        <v>0</v>
      </c>
      <c r="L21">
        <f t="shared" si="4"/>
        <v>1.3740000000000001</v>
      </c>
      <c r="M21">
        <f t="shared" si="4"/>
        <v>1.8520000000000001</v>
      </c>
      <c r="N21">
        <f t="shared" si="4"/>
        <v>0.309</v>
      </c>
      <c r="O21">
        <f t="shared" si="4"/>
        <v>0.154</v>
      </c>
      <c r="P21">
        <f t="shared" si="4"/>
        <v>3.72</v>
      </c>
      <c r="Q21">
        <f t="shared" si="4"/>
        <v>0.14000000000000001</v>
      </c>
      <c r="R21">
        <f t="shared" si="4"/>
        <v>0</v>
      </c>
      <c r="S21">
        <f t="shared" si="4"/>
        <v>9.3840000000000003</v>
      </c>
      <c r="T21">
        <f t="shared" si="5"/>
        <v>9.7390000000000008</v>
      </c>
      <c r="U21">
        <f t="shared" si="5"/>
        <v>0.67900000000000005</v>
      </c>
      <c r="V21">
        <f t="shared" si="5"/>
        <v>0.154</v>
      </c>
      <c r="W21">
        <f t="shared" si="5"/>
        <v>20.094999999999999</v>
      </c>
      <c r="Z21" s="35">
        <f>ROUND(('SSP Scenarios'!D24/'SSP Scenarios'!D$19)^2,5)</f>
        <v>1.23472</v>
      </c>
      <c r="AA21" s="35">
        <f>ROUND(('SSP Scenarios'!E24/'SSP Scenarios'!E$19)^2,5)</f>
        <v>1.48054</v>
      </c>
      <c r="AB21" s="35">
        <f>ROUND(('SSP Scenarios'!F24/'SSP Scenarios'!F$19)^2,5)</f>
        <v>1.8908100000000001</v>
      </c>
      <c r="AC21" s="35">
        <f>ROUND(('SSP Scenarios'!G24/'SSP Scenarios'!G$19)^2,5)</f>
        <v>3.0611799999999998</v>
      </c>
    </row>
    <row r="22" spans="2:29" ht="14.4" x14ac:dyDescent="0.3">
      <c r="B22" s="41">
        <f t="shared" si="6"/>
        <v>2080</v>
      </c>
      <c r="C22">
        <f t="shared" si="7"/>
        <v>0.13500000000000001</v>
      </c>
      <c r="D22">
        <f t="shared" si="4"/>
        <v>0</v>
      </c>
      <c r="E22">
        <f t="shared" si="4"/>
        <v>0.65900000000000003</v>
      </c>
      <c r="F22">
        <f t="shared" si="4"/>
        <v>0.09</v>
      </c>
      <c r="G22">
        <f t="shared" si="4"/>
        <v>0.18</v>
      </c>
      <c r="H22">
        <f t="shared" si="4"/>
        <v>0.18</v>
      </c>
      <c r="I22">
        <f t="shared" si="4"/>
        <v>1.244</v>
      </c>
      <c r="J22">
        <f t="shared" si="4"/>
        <v>0.03</v>
      </c>
      <c r="K22">
        <f t="shared" si="4"/>
        <v>0</v>
      </c>
      <c r="L22">
        <f t="shared" si="4"/>
        <v>1.3340000000000001</v>
      </c>
      <c r="M22">
        <f t="shared" si="4"/>
        <v>1.798</v>
      </c>
      <c r="N22">
        <f t="shared" si="4"/>
        <v>0.3</v>
      </c>
      <c r="O22">
        <f t="shared" si="4"/>
        <v>0.15</v>
      </c>
      <c r="P22">
        <f t="shared" si="4"/>
        <v>3.6120000000000001</v>
      </c>
      <c r="Q22">
        <f t="shared" si="4"/>
        <v>0.13500000000000001</v>
      </c>
      <c r="R22">
        <f t="shared" si="4"/>
        <v>0</v>
      </c>
      <c r="S22">
        <f t="shared" si="4"/>
        <v>9.11</v>
      </c>
      <c r="T22">
        <f t="shared" si="5"/>
        <v>9.4550000000000001</v>
      </c>
      <c r="U22">
        <f t="shared" si="5"/>
        <v>0.65900000000000003</v>
      </c>
      <c r="V22">
        <f t="shared" si="5"/>
        <v>0.15</v>
      </c>
      <c r="W22">
        <f t="shared" si="5"/>
        <v>19.507999999999999</v>
      </c>
      <c r="Z22" s="35">
        <f>ROUND(('SSP Scenarios'!D25/'SSP Scenarios'!D$19)^2,5)</f>
        <v>1.1986399999999999</v>
      </c>
      <c r="AA22" s="35">
        <f>ROUND(('SSP Scenarios'!E25/'SSP Scenarios'!E$19)^2,5)</f>
        <v>1.4834799999999999</v>
      </c>
      <c r="AB22" s="35">
        <f>ROUND(('SSP Scenarios'!F25/'SSP Scenarios'!F$19)^2,5)</f>
        <v>2.0691799999999998</v>
      </c>
      <c r="AC22" s="35">
        <f>ROUND(('SSP Scenarios'!G25/'SSP Scenarios'!G$19)^2,5)</f>
        <v>4.0675800000000004</v>
      </c>
    </row>
    <row r="23" spans="2:29" ht="14.4" x14ac:dyDescent="0.3">
      <c r="B23" s="41">
        <f t="shared" si="6"/>
        <v>2090</v>
      </c>
      <c r="C23">
        <f t="shared" si="7"/>
        <v>0.129</v>
      </c>
      <c r="D23">
        <f t="shared" si="4"/>
        <v>0</v>
      </c>
      <c r="E23">
        <f t="shared" si="4"/>
        <v>0.628</v>
      </c>
      <c r="F23">
        <f t="shared" si="4"/>
        <v>8.5999999999999993E-2</v>
      </c>
      <c r="G23">
        <f t="shared" si="4"/>
        <v>0.17100000000000001</v>
      </c>
      <c r="H23">
        <f t="shared" si="4"/>
        <v>0.17100000000000001</v>
      </c>
      <c r="I23">
        <f t="shared" si="4"/>
        <v>1.1859999999999999</v>
      </c>
      <c r="J23">
        <f t="shared" si="4"/>
        <v>2.9000000000000001E-2</v>
      </c>
      <c r="K23">
        <f t="shared" si="4"/>
        <v>0</v>
      </c>
      <c r="L23">
        <f t="shared" si="4"/>
        <v>1.272</v>
      </c>
      <c r="M23">
        <f t="shared" si="4"/>
        <v>1.714</v>
      </c>
      <c r="N23">
        <f t="shared" si="4"/>
        <v>0.28599999999999998</v>
      </c>
      <c r="O23">
        <f t="shared" si="4"/>
        <v>0.14299999999999999</v>
      </c>
      <c r="P23">
        <f t="shared" si="4"/>
        <v>3.4420000000000002</v>
      </c>
      <c r="Q23">
        <f t="shared" si="4"/>
        <v>0.129</v>
      </c>
      <c r="R23">
        <f t="shared" si="4"/>
        <v>0</v>
      </c>
      <c r="S23">
        <f t="shared" si="4"/>
        <v>8.6820000000000004</v>
      </c>
      <c r="T23">
        <f t="shared" si="5"/>
        <v>9.0109999999999992</v>
      </c>
      <c r="U23">
        <f t="shared" si="5"/>
        <v>0.628</v>
      </c>
      <c r="V23">
        <f t="shared" si="5"/>
        <v>0.14299999999999999</v>
      </c>
      <c r="W23">
        <f t="shared" si="5"/>
        <v>18.593</v>
      </c>
      <c r="Z23" s="35">
        <f>ROUND(('SSP Scenarios'!D26/'SSP Scenarios'!D$19)^2,5)</f>
        <v>1.1424300000000001</v>
      </c>
      <c r="AA23" s="35">
        <f>ROUND(('SSP Scenarios'!E26/'SSP Scenarios'!E$19)^2,5)</f>
        <v>1.4596499999999999</v>
      </c>
      <c r="AB23" s="35">
        <f>ROUND(('SSP Scenarios'!F26/'SSP Scenarios'!F$19)^2,5)</f>
        <v>2.2322299999999999</v>
      </c>
      <c r="AC23" s="35">
        <f>ROUND(('SSP Scenarios'!G26/'SSP Scenarios'!G$19)^2,5)</f>
        <v>5.3360200000000004</v>
      </c>
    </row>
    <row r="24" spans="2:29" ht="14.4" x14ac:dyDescent="0.3">
      <c r="B24" s="41">
        <f t="shared" si="6"/>
        <v>2100</v>
      </c>
      <c r="C24">
        <f t="shared" si="7"/>
        <v>0.123</v>
      </c>
      <c r="D24">
        <f t="shared" si="4"/>
        <v>0</v>
      </c>
      <c r="E24">
        <f t="shared" si="4"/>
        <v>0.59799999999999998</v>
      </c>
      <c r="F24">
        <f t="shared" si="4"/>
        <v>8.2000000000000003E-2</v>
      </c>
      <c r="G24">
        <f t="shared" si="4"/>
        <v>0.16300000000000001</v>
      </c>
      <c r="H24">
        <f t="shared" si="4"/>
        <v>0.16300000000000001</v>
      </c>
      <c r="I24">
        <f t="shared" si="4"/>
        <v>1.1279999999999999</v>
      </c>
      <c r="J24">
        <f t="shared" si="4"/>
        <v>2.7E-2</v>
      </c>
      <c r="K24">
        <f t="shared" si="4"/>
        <v>0</v>
      </c>
      <c r="L24">
        <f t="shared" si="4"/>
        <v>1.21</v>
      </c>
      <c r="M24">
        <f t="shared" si="4"/>
        <v>1.63</v>
      </c>
      <c r="N24">
        <f t="shared" si="4"/>
        <v>0.27200000000000002</v>
      </c>
      <c r="O24">
        <f t="shared" si="4"/>
        <v>0.13600000000000001</v>
      </c>
      <c r="P24">
        <f t="shared" si="4"/>
        <v>3.2749999999999999</v>
      </c>
      <c r="Q24">
        <f t="shared" si="4"/>
        <v>0.123</v>
      </c>
      <c r="R24">
        <f t="shared" si="4"/>
        <v>0</v>
      </c>
      <c r="S24">
        <f t="shared" si="4"/>
        <v>8.26</v>
      </c>
      <c r="T24">
        <f t="shared" si="5"/>
        <v>8.5730000000000004</v>
      </c>
      <c r="U24">
        <f t="shared" si="5"/>
        <v>0.59799999999999998</v>
      </c>
      <c r="V24">
        <f t="shared" si="5"/>
        <v>0.13600000000000001</v>
      </c>
      <c r="W24">
        <f t="shared" si="5"/>
        <v>17.687999999999999</v>
      </c>
      <c r="X24" s="40"/>
      <c r="Z24" s="35">
        <f>ROUND(('SSP Scenarios'!D27/'SSP Scenarios'!D$19)^2,5)</f>
        <v>1.0868100000000001</v>
      </c>
      <c r="AA24" s="35">
        <f>ROUND(('SSP Scenarios'!E27/'SSP Scenarios'!E$19)^2,5)</f>
        <v>1.4216599999999999</v>
      </c>
      <c r="AB24" s="35">
        <f>ROUND(('SSP Scenarios'!F27/'SSP Scenarios'!F$19)^2,5)</f>
        <v>2.3921199999999998</v>
      </c>
      <c r="AC24" s="35">
        <f>ROUND(('SSP Scenarios'!G27/'SSP Scenarios'!G$19)^2,5)</f>
        <v>6.8114400000000002</v>
      </c>
    </row>
    <row r="25" spans="2:29" ht="14.4" x14ac:dyDescent="0.3">
      <c r="B25" s="41">
        <f t="shared" si="6"/>
        <v>2110</v>
      </c>
      <c r="C25">
        <f t="shared" si="7"/>
        <v>0.11700000000000001</v>
      </c>
      <c r="D25">
        <f t="shared" si="4"/>
        <v>0</v>
      </c>
      <c r="E25">
        <f t="shared" si="4"/>
        <v>0.56799999999999995</v>
      </c>
      <c r="F25">
        <f t="shared" si="4"/>
        <v>7.6999999999999999E-2</v>
      </c>
      <c r="G25">
        <f t="shared" si="4"/>
        <v>0.155</v>
      </c>
      <c r="H25">
        <f t="shared" si="4"/>
        <v>0.155</v>
      </c>
      <c r="I25">
        <f t="shared" si="4"/>
        <v>1.0720000000000001</v>
      </c>
      <c r="J25">
        <f t="shared" si="4"/>
        <v>2.5999999999999999E-2</v>
      </c>
      <c r="K25">
        <f t="shared" si="4"/>
        <v>0</v>
      </c>
      <c r="L25">
        <f t="shared" si="4"/>
        <v>1.149</v>
      </c>
      <c r="M25">
        <f t="shared" si="4"/>
        <v>1.5489999999999999</v>
      </c>
      <c r="N25">
        <f t="shared" si="4"/>
        <v>0.25800000000000001</v>
      </c>
      <c r="O25">
        <f t="shared" si="4"/>
        <v>0.129</v>
      </c>
      <c r="P25">
        <f t="shared" si="4"/>
        <v>3.1110000000000002</v>
      </c>
      <c r="Q25">
        <f t="shared" si="4"/>
        <v>0.11700000000000001</v>
      </c>
      <c r="R25">
        <f t="shared" si="4"/>
        <v>0</v>
      </c>
      <c r="S25">
        <f t="shared" si="4"/>
        <v>7.8479999999999999</v>
      </c>
      <c r="T25">
        <f t="shared" si="5"/>
        <v>8.1449999999999996</v>
      </c>
      <c r="U25">
        <f t="shared" si="5"/>
        <v>0.56799999999999995</v>
      </c>
      <c r="V25">
        <f t="shared" si="5"/>
        <v>0.129</v>
      </c>
      <c r="W25">
        <f t="shared" si="5"/>
        <v>16.805</v>
      </c>
      <c r="X25" s="36"/>
      <c r="Z25" s="35">
        <f>ROUND(('SSP Scenarios'!D28/'SSP Scenarios'!D$19)^2,5)</f>
        <v>1.0325899999999999</v>
      </c>
      <c r="AA25" s="35">
        <f>ROUND(('SSP Scenarios'!E28/'SSP Scenarios'!E$19)^2,5)</f>
        <v>1.3841600000000001</v>
      </c>
      <c r="AB25" s="35">
        <f>ROUND(('SSP Scenarios'!F28/'SSP Scenarios'!F$19)^2,5)</f>
        <v>2.5575299999999999</v>
      </c>
      <c r="AC25" s="35">
        <f>ROUND(('SSP Scenarios'!G28/'SSP Scenarios'!G$19)^2,5)</f>
        <v>8.4667399999999997</v>
      </c>
    </row>
    <row r="26" spans="2:29" ht="14.4" x14ac:dyDescent="0.3">
      <c r="B26" s="41">
        <f t="shared" si="6"/>
        <v>2120</v>
      </c>
      <c r="C26">
        <f t="shared" si="7"/>
        <v>0.111</v>
      </c>
      <c r="D26">
        <f t="shared" si="4"/>
        <v>0</v>
      </c>
      <c r="E26">
        <f t="shared" si="4"/>
        <v>0.53900000000000003</v>
      </c>
      <c r="F26">
        <f t="shared" si="4"/>
        <v>7.2999999999999995E-2</v>
      </c>
      <c r="G26">
        <f t="shared" si="4"/>
        <v>0.14699999999999999</v>
      </c>
      <c r="H26">
        <f t="shared" si="4"/>
        <v>0.14699999999999999</v>
      </c>
      <c r="I26">
        <f t="shared" si="4"/>
        <v>1.0169999999999999</v>
      </c>
      <c r="J26">
        <f t="shared" si="4"/>
        <v>2.4E-2</v>
      </c>
      <c r="K26">
        <f t="shared" si="4"/>
        <v>0</v>
      </c>
      <c r="L26">
        <f t="shared" si="4"/>
        <v>1.0900000000000001</v>
      </c>
      <c r="M26">
        <f t="shared" si="4"/>
        <v>1.47</v>
      </c>
      <c r="N26">
        <f t="shared" si="4"/>
        <v>0.245</v>
      </c>
      <c r="O26">
        <f t="shared" si="4"/>
        <v>0.122</v>
      </c>
      <c r="P26">
        <f t="shared" si="4"/>
        <v>2.952</v>
      </c>
      <c r="Q26">
        <f t="shared" si="4"/>
        <v>0.111</v>
      </c>
      <c r="R26">
        <f t="shared" si="4"/>
        <v>0</v>
      </c>
      <c r="S26">
        <f t="shared" si="4"/>
        <v>7.4459999999999997</v>
      </c>
      <c r="T26">
        <f t="shared" si="5"/>
        <v>7.7279999999999998</v>
      </c>
      <c r="U26">
        <f t="shared" si="5"/>
        <v>0.53900000000000003</v>
      </c>
      <c r="V26">
        <f t="shared" si="5"/>
        <v>0.122</v>
      </c>
      <c r="W26">
        <f t="shared" si="5"/>
        <v>15.945</v>
      </c>
      <c r="X26" s="37"/>
      <c r="Z26" s="35">
        <f>ROUND(('SSP Scenarios'!D29/'SSP Scenarios'!D$19)^2,5)</f>
        <v>0.97974000000000006</v>
      </c>
      <c r="AA26" s="35">
        <f>ROUND(('SSP Scenarios'!E29/'SSP Scenarios'!E$19)^2,5)</f>
        <v>1.34717</v>
      </c>
      <c r="AB26" s="35">
        <f>ROUND(('SSP Scenarios'!F29/'SSP Scenarios'!F$19)^2,5)</f>
        <v>2.7284700000000002</v>
      </c>
      <c r="AC26" s="35">
        <f>ROUND(('SSP Scenarios'!G29/'SSP Scenarios'!G$19)^2,5)</f>
        <v>10.301909999999999</v>
      </c>
    </row>
    <row r="27" spans="2:29" ht="14.4" x14ac:dyDescent="0.3">
      <c r="B27" s="41">
        <f t="shared" si="6"/>
        <v>2130</v>
      </c>
      <c r="C27">
        <f t="shared" si="7"/>
        <v>0.105</v>
      </c>
      <c r="D27">
        <f t="shared" si="4"/>
        <v>0</v>
      </c>
      <c r="E27">
        <f t="shared" si="4"/>
        <v>0.51200000000000001</v>
      </c>
      <c r="F27">
        <f t="shared" si="4"/>
        <v>7.0000000000000007E-2</v>
      </c>
      <c r="G27">
        <f t="shared" si="4"/>
        <v>0.14000000000000001</v>
      </c>
      <c r="H27">
        <f t="shared" si="4"/>
        <v>0.14000000000000001</v>
      </c>
      <c r="I27">
        <f t="shared" si="4"/>
        <v>0.96599999999999997</v>
      </c>
      <c r="J27">
        <f t="shared" si="4"/>
        <v>2.3E-2</v>
      </c>
      <c r="K27">
        <f t="shared" si="4"/>
        <v>0</v>
      </c>
      <c r="L27">
        <f t="shared" si="4"/>
        <v>1.036</v>
      </c>
      <c r="M27">
        <f t="shared" si="4"/>
        <v>1.397</v>
      </c>
      <c r="N27">
        <f t="shared" si="4"/>
        <v>0.23300000000000001</v>
      </c>
      <c r="O27">
        <f t="shared" si="4"/>
        <v>0.11600000000000001</v>
      </c>
      <c r="P27">
        <f t="shared" si="4"/>
        <v>2.8050000000000002</v>
      </c>
      <c r="Q27">
        <f t="shared" si="4"/>
        <v>0.105</v>
      </c>
      <c r="R27">
        <f t="shared" si="4"/>
        <v>0</v>
      </c>
      <c r="S27">
        <f t="shared" si="4"/>
        <v>7.0759999999999996</v>
      </c>
      <c r="T27">
        <f t="shared" si="5"/>
        <v>7.3440000000000003</v>
      </c>
      <c r="U27">
        <f t="shared" si="5"/>
        <v>0.51200000000000001</v>
      </c>
      <c r="V27">
        <f t="shared" si="5"/>
        <v>0.11600000000000001</v>
      </c>
      <c r="W27">
        <f t="shared" si="5"/>
        <v>15.153</v>
      </c>
      <c r="X27" s="37"/>
      <c r="Z27" s="35">
        <f>ROUND(('SSP Scenarios'!D30/'SSP Scenarios'!D$19)^2,5)</f>
        <v>0.93103999999999998</v>
      </c>
      <c r="AA27" s="35">
        <f>ROUND(('SSP Scenarios'!E30/'SSP Scenarios'!E$19)^2,5)</f>
        <v>1.31067</v>
      </c>
      <c r="AB27" s="35">
        <f>ROUND(('SSP Scenarios'!F30/'SSP Scenarios'!F$19)^2,5)</f>
        <v>2.9049499999999999</v>
      </c>
      <c r="AC27" s="35">
        <f>ROUND(('SSP Scenarios'!G30/'SSP Scenarios'!G$19)^2,5)</f>
        <v>12.31695</v>
      </c>
    </row>
    <row r="28" spans="2:29" ht="14.4" x14ac:dyDescent="0.3">
      <c r="B28" s="41">
        <f t="shared" si="6"/>
        <v>2140</v>
      </c>
      <c r="C28">
        <f t="shared" si="7"/>
        <v>0.105</v>
      </c>
      <c r="D28">
        <f t="shared" si="4"/>
        <v>0</v>
      </c>
      <c r="E28">
        <f t="shared" si="4"/>
        <v>0.51200000000000001</v>
      </c>
      <c r="F28">
        <f t="shared" si="4"/>
        <v>7.0000000000000007E-2</v>
      </c>
      <c r="G28">
        <f t="shared" si="4"/>
        <v>0.14000000000000001</v>
      </c>
      <c r="H28">
        <f t="shared" si="4"/>
        <v>0.14000000000000001</v>
      </c>
      <c r="I28">
        <f t="shared" si="4"/>
        <v>0.96599999999999997</v>
      </c>
      <c r="J28">
        <f t="shared" si="4"/>
        <v>2.3E-2</v>
      </c>
      <c r="K28">
        <f t="shared" si="4"/>
        <v>0</v>
      </c>
      <c r="L28">
        <f t="shared" si="4"/>
        <v>1.036</v>
      </c>
      <c r="M28">
        <f t="shared" si="4"/>
        <v>1.397</v>
      </c>
      <c r="N28">
        <f t="shared" si="4"/>
        <v>0.23300000000000001</v>
      </c>
      <c r="O28">
        <f t="shared" si="4"/>
        <v>0.11600000000000001</v>
      </c>
      <c r="P28">
        <f t="shared" si="4"/>
        <v>2.8050000000000002</v>
      </c>
      <c r="Q28">
        <f t="shared" si="4"/>
        <v>0.105</v>
      </c>
      <c r="R28">
        <f t="shared" si="4"/>
        <v>0</v>
      </c>
      <c r="S28">
        <f t="shared" si="4"/>
        <v>7.0759999999999996</v>
      </c>
      <c r="T28">
        <f t="shared" si="5"/>
        <v>7.3440000000000003</v>
      </c>
      <c r="U28">
        <f t="shared" si="5"/>
        <v>0.51200000000000001</v>
      </c>
      <c r="V28">
        <f t="shared" si="5"/>
        <v>0.11600000000000001</v>
      </c>
      <c r="W28">
        <f t="shared" si="5"/>
        <v>15.153</v>
      </c>
      <c r="X28" s="37"/>
      <c r="Z28" s="35">
        <f>ROUND(('SSP Scenarios'!D31/'SSP Scenarios'!D$19)^2,5)</f>
        <v>0.93103999999999998</v>
      </c>
      <c r="AA28" s="35">
        <f>ROUND(('SSP Scenarios'!E31/'SSP Scenarios'!E$19)^2,5)</f>
        <v>1.27468</v>
      </c>
      <c r="AB28" s="35">
        <f>ROUND(('SSP Scenarios'!F31/'SSP Scenarios'!F$19)^2,5)</f>
        <v>3.0869499999999999</v>
      </c>
      <c r="AC28" s="35">
        <f>ROUND(('SSP Scenarios'!G31/'SSP Scenarios'!G$19)^2,5)</f>
        <v>14.511850000000001</v>
      </c>
    </row>
    <row r="29" spans="2:29" ht="14.4" x14ac:dyDescent="0.3">
      <c r="B29" s="41">
        <f t="shared" si="6"/>
        <v>2150</v>
      </c>
      <c r="C29">
        <f t="shared" si="7"/>
        <v>0.105</v>
      </c>
      <c r="D29">
        <f t="shared" si="4"/>
        <v>0</v>
      </c>
      <c r="E29">
        <f t="shared" si="4"/>
        <v>0.51200000000000001</v>
      </c>
      <c r="F29">
        <f t="shared" si="4"/>
        <v>7.0000000000000007E-2</v>
      </c>
      <c r="G29">
        <f t="shared" si="4"/>
        <v>0.14000000000000001</v>
      </c>
      <c r="H29">
        <f t="shared" si="4"/>
        <v>0.14000000000000001</v>
      </c>
      <c r="I29">
        <f t="shared" si="4"/>
        <v>0.96599999999999997</v>
      </c>
      <c r="J29">
        <f t="shared" si="4"/>
        <v>2.3E-2</v>
      </c>
      <c r="K29">
        <f t="shared" si="4"/>
        <v>0</v>
      </c>
      <c r="L29">
        <f t="shared" si="4"/>
        <v>1.036</v>
      </c>
      <c r="M29">
        <f t="shared" si="4"/>
        <v>1.397</v>
      </c>
      <c r="N29">
        <f t="shared" si="4"/>
        <v>0.23300000000000001</v>
      </c>
      <c r="O29">
        <f t="shared" si="4"/>
        <v>0.11600000000000001</v>
      </c>
      <c r="P29">
        <f t="shared" si="4"/>
        <v>2.8050000000000002</v>
      </c>
      <c r="Q29">
        <f t="shared" si="4"/>
        <v>0.105</v>
      </c>
      <c r="R29">
        <f t="shared" si="4"/>
        <v>0</v>
      </c>
      <c r="S29">
        <f t="shared" si="4"/>
        <v>7.0759999999999996</v>
      </c>
      <c r="T29">
        <f t="shared" si="5"/>
        <v>7.3440000000000003</v>
      </c>
      <c r="U29">
        <f t="shared" si="5"/>
        <v>0.51200000000000001</v>
      </c>
      <c r="V29">
        <f t="shared" si="5"/>
        <v>0.11600000000000001</v>
      </c>
      <c r="W29">
        <f t="shared" si="5"/>
        <v>15.153</v>
      </c>
      <c r="X29" s="37"/>
      <c r="Z29" s="35">
        <f>ROUND(('SSP Scenarios'!D32/'SSP Scenarios'!D$19)^2,5)</f>
        <v>0.93103999999999998</v>
      </c>
      <c r="AA29" s="35">
        <f>ROUND(('SSP Scenarios'!E32/'SSP Scenarios'!E$19)^2,5)</f>
        <v>1.23919</v>
      </c>
      <c r="AB29" s="35">
        <f>ROUND(('SSP Scenarios'!F32/'SSP Scenarios'!F$19)^2,5)</f>
        <v>3.2744800000000001</v>
      </c>
      <c r="AC29" s="35">
        <f>ROUND(('SSP Scenarios'!G32/'SSP Scenarios'!G$19)^2,5)</f>
        <v>16.88663</v>
      </c>
    </row>
    <row r="30" spans="2:29" x14ac:dyDescent="0.3">
      <c r="E30" s="37"/>
      <c r="F30" s="37"/>
      <c r="G30" s="37"/>
      <c r="H30" s="37"/>
      <c r="I30" s="37"/>
      <c r="J30" s="37"/>
      <c r="K30" s="37"/>
      <c r="L30" s="37"/>
      <c r="M30" s="37"/>
      <c r="N30" s="37"/>
      <c r="O30" s="37"/>
      <c r="P30" s="37"/>
      <c r="Q30" s="37"/>
      <c r="R30" s="37"/>
      <c r="S30" s="37"/>
      <c r="T30" s="37"/>
      <c r="U30" s="37"/>
      <c r="V30" s="37"/>
      <c r="W30" s="37"/>
      <c r="X30" s="37"/>
    </row>
    <row r="31" spans="2:29" x14ac:dyDescent="0.3">
      <c r="E31" s="37"/>
      <c r="F31" s="37"/>
      <c r="G31" s="37"/>
      <c r="H31" s="37"/>
      <c r="I31" s="37"/>
      <c r="J31" s="37"/>
      <c r="K31" s="37"/>
      <c r="L31" s="37"/>
      <c r="M31" s="37"/>
      <c r="N31" s="37"/>
      <c r="O31" s="37"/>
      <c r="P31" s="37"/>
      <c r="Q31" s="37"/>
      <c r="R31" s="37"/>
      <c r="S31" s="37"/>
      <c r="T31" s="37"/>
      <c r="U31" s="37"/>
      <c r="V31" s="37"/>
      <c r="W31" s="37"/>
      <c r="X31" s="37"/>
    </row>
    <row r="32" spans="2:29" x14ac:dyDescent="0.3">
      <c r="C32" s="41" t="s">
        <v>89</v>
      </c>
      <c r="D32" s="72" t="str">
        <f>D2</f>
        <v>2</v>
      </c>
      <c r="E32" s="72"/>
      <c r="F32" s="72"/>
    </row>
    <row r="33" spans="2:24" x14ac:dyDescent="0.3">
      <c r="D33" s="44" t="s">
        <v>69</v>
      </c>
      <c r="E33" s="44" t="s">
        <v>70</v>
      </c>
      <c r="F33" s="44" t="s">
        <v>71</v>
      </c>
      <c r="H33" s="44" t="s">
        <v>90</v>
      </c>
      <c r="J33" s="38"/>
      <c r="K33" s="38"/>
      <c r="L33" s="38"/>
    </row>
    <row r="34" spans="2:24" x14ac:dyDescent="0.3">
      <c r="C34" s="42" t="s">
        <v>72</v>
      </c>
      <c r="D34" s="57">
        <f>VLOOKUP($C34,'Weighted Averages'!$A$71:$S$77,$D$2*3+COLUMN()-5,FALSE)</f>
        <v>401125348.5</v>
      </c>
      <c r="E34" s="51">
        <f>VLOOKUP($C34,'Weighted Averages'!$A$71:$S$77,$D$2*3+COLUMN()-5,FALSE)</f>
        <v>0</v>
      </c>
      <c r="F34" s="51">
        <f>VLOOKUP($C34,'Weighted Averages'!$A$71:$S$77,$D$2*3+COLUMN()-5,FALSE)</f>
        <v>0</v>
      </c>
      <c r="G34" s="38"/>
      <c r="J34" s="38"/>
      <c r="K34" s="38"/>
    </row>
    <row r="35" spans="2:24" x14ac:dyDescent="0.3">
      <c r="C35" s="42" t="s">
        <v>73</v>
      </c>
      <c r="D35" s="51">
        <f>VLOOKUP($C35,'Weighted Averages'!$A$71:$S$77,$D$2*3+COLUMN()-5,FALSE)</f>
        <v>0</v>
      </c>
      <c r="E35" s="51">
        <f>VLOOKUP($C35,'Weighted Averages'!$A$71:$S$77,$D$2*3+COLUMN()-5,FALSE)</f>
        <v>0</v>
      </c>
      <c r="F35" s="51">
        <f>VLOOKUP($C35,'Weighted Averages'!$A$71:$S$77,$D$2*3+COLUMN()-5,FALSE)</f>
        <v>0</v>
      </c>
      <c r="G35" s="38"/>
      <c r="H35" s="40"/>
      <c r="I35" s="40"/>
      <c r="J35" s="38"/>
      <c r="K35" s="38"/>
      <c r="L35" s="38"/>
      <c r="M35" s="40"/>
      <c r="N35" s="40"/>
      <c r="O35" s="40"/>
      <c r="P35" s="40"/>
      <c r="Q35" s="40"/>
      <c r="R35" s="40"/>
      <c r="S35" s="40"/>
      <c r="T35" s="40"/>
      <c r="U35" s="40"/>
      <c r="V35" s="40"/>
      <c r="W35" s="40"/>
      <c r="X35" s="40"/>
    </row>
    <row r="36" spans="2:24" x14ac:dyDescent="0.3">
      <c r="C36" s="42" t="s">
        <v>74</v>
      </c>
      <c r="D36" s="51">
        <f>VLOOKUP($C36,'Weighted Averages'!$A$71:$S$77,$D$2*3+COLUMN()-5,FALSE)</f>
        <v>28866531.333333332</v>
      </c>
      <c r="E36" s="51">
        <f>VLOOKUP($C36,'Weighted Averages'!$A$71:$S$77,$D$2*3+COLUMN()-5,FALSE)</f>
        <v>1865342.956521739</v>
      </c>
      <c r="F36" s="51">
        <f>VLOOKUP($C36,'Weighted Averages'!$A$71:$S$77,$D$2*3+COLUMN()-5,FALSE)</f>
        <v>77977.987261146496</v>
      </c>
      <c r="G36" s="38"/>
      <c r="J36" s="38"/>
      <c r="K36" s="38"/>
      <c r="L36" s="38"/>
    </row>
    <row r="37" spans="2:24" x14ac:dyDescent="0.3">
      <c r="C37" s="42" t="s">
        <v>75</v>
      </c>
      <c r="D37" s="51">
        <f>VLOOKUP($C37,'Weighted Averages'!$A$71:$S$77,$D$2*3+COLUMN()-5,FALSE)</f>
        <v>52567926</v>
      </c>
      <c r="E37" s="51">
        <f>VLOOKUP($C37,'Weighted Averages'!$A$71:$S$77,$D$2*3+COLUMN()-5,FALSE)</f>
        <v>1883765.923076923</v>
      </c>
      <c r="F37" s="51">
        <f>VLOOKUP($C37,'Weighted Averages'!$A$71:$S$77,$D$2*3+COLUMN()-5,FALSE)</f>
        <v>58778.785714285717</v>
      </c>
      <c r="G37" s="38"/>
      <c r="H37" s="39"/>
      <c r="I37" s="39"/>
      <c r="J37" s="38"/>
      <c r="K37" s="38"/>
      <c r="L37" s="38"/>
      <c r="M37" s="39"/>
      <c r="N37" s="39"/>
      <c r="O37" s="39"/>
      <c r="P37" s="39"/>
      <c r="Q37" s="39"/>
      <c r="R37" s="39"/>
      <c r="S37" s="39"/>
      <c r="T37" s="39"/>
      <c r="U37" s="39"/>
      <c r="V37" s="39"/>
      <c r="W37" s="39"/>
      <c r="X37" s="39"/>
    </row>
    <row r="38" spans="2:24" x14ac:dyDescent="0.3">
      <c r="C38" s="42" t="s">
        <v>76</v>
      </c>
      <c r="D38" s="51">
        <f>VLOOKUP($C38,'Weighted Averages'!$A$71:$S$77,$D$2*3+COLUMN()-5,FALSE)</f>
        <v>51295104</v>
      </c>
      <c r="E38" s="51">
        <f>VLOOKUP($C38,'Weighted Averages'!$A$71:$S$77,$D$2*3+COLUMN()-5,FALSE)</f>
        <v>2570347.6</v>
      </c>
      <c r="F38" s="51">
        <f>VLOOKUP($C38,'Weighted Averages'!$A$71:$S$77,$D$2*3+COLUMN()-5,FALSE)</f>
        <v>178559.18181818182</v>
      </c>
      <c r="G38" s="38"/>
      <c r="H38" s="39"/>
      <c r="I38" s="39"/>
      <c r="J38" s="38"/>
      <c r="K38" s="38"/>
      <c r="L38" s="38"/>
      <c r="M38" s="39"/>
      <c r="N38" s="39"/>
      <c r="O38" s="39"/>
      <c r="P38" s="39"/>
      <c r="Q38" s="39"/>
      <c r="R38" s="39"/>
      <c r="S38" s="39"/>
      <c r="T38" s="39"/>
      <c r="U38" s="39"/>
      <c r="V38" s="39"/>
      <c r="W38" s="39"/>
      <c r="X38" s="39"/>
    </row>
    <row r="39" spans="2:24" x14ac:dyDescent="0.3">
      <c r="C39" s="42" t="s">
        <v>77</v>
      </c>
      <c r="D39" s="54">
        <f>VLOOKUP($C39,'Weighted Averages'!$A$71:$S$77,$D$2*3+COLUMN()-5,FALSE)</f>
        <v>773787903</v>
      </c>
      <c r="E39" s="51">
        <f>VLOOKUP($C39,'Weighted Averages'!$A$71:$S$77,$D$2*3+COLUMN()-5,FALSE)</f>
        <v>590993.5</v>
      </c>
      <c r="F39" s="51">
        <f>VLOOKUP($C39,'Weighted Averages'!$A$71:$S$77,$D$2*3+COLUMN()-5,FALSE)</f>
        <v>53393</v>
      </c>
      <c r="G39" s="38"/>
      <c r="H39" s="39"/>
      <c r="I39" s="39"/>
      <c r="J39" s="39"/>
      <c r="K39" s="39"/>
      <c r="L39" s="39"/>
      <c r="M39" s="39"/>
      <c r="N39" s="39"/>
      <c r="O39" s="39"/>
      <c r="P39" s="39"/>
      <c r="Q39" s="39"/>
      <c r="R39" s="39"/>
      <c r="S39" s="39"/>
      <c r="T39" s="39"/>
      <c r="U39" s="39"/>
      <c r="V39" s="39"/>
      <c r="W39" s="39"/>
      <c r="X39" s="39"/>
    </row>
    <row r="40" spans="2:24" x14ac:dyDescent="0.3">
      <c r="C40" s="46" t="s">
        <v>67</v>
      </c>
      <c r="D40" s="47">
        <f>VLOOKUP($C40,'Weighted Averages'!$A$71:$S$77,$D$2*3+COLUMN()-5,FALSE)</f>
        <v>175069810.47619048</v>
      </c>
      <c r="E40" s="47">
        <f>VLOOKUP($C40,'Weighted Averages'!$A$71:$S$77,$D$2*3+COLUMN()-5,FALSE)</f>
        <v>1893617.9069767443</v>
      </c>
      <c r="F40" s="47">
        <f>VLOOKUP($C40,'Weighted Averages'!$A$71:$S$77,$D$2*3+COLUMN()-5,FALSE)</f>
        <v>72115.475308641981</v>
      </c>
      <c r="G40" s="37"/>
      <c r="H40" s="39"/>
      <c r="I40" s="39"/>
      <c r="J40" s="39"/>
      <c r="K40" s="39"/>
      <c r="L40" s="39"/>
      <c r="M40" s="39"/>
      <c r="N40" s="39"/>
      <c r="O40" s="39"/>
      <c r="P40" s="39"/>
      <c r="Q40" s="39"/>
      <c r="R40" s="39"/>
      <c r="S40" s="39"/>
      <c r="T40" s="39"/>
      <c r="U40" s="39"/>
      <c r="V40" s="39"/>
      <c r="W40" s="39"/>
      <c r="X40" s="39"/>
    </row>
    <row r="41" spans="2:24" x14ac:dyDescent="0.3">
      <c r="E41" s="39"/>
      <c r="F41" s="39"/>
      <c r="G41" s="39"/>
      <c r="H41" s="39"/>
      <c r="I41" s="39"/>
      <c r="J41" s="39"/>
      <c r="K41" s="39"/>
      <c r="L41" s="39"/>
      <c r="M41" s="39"/>
      <c r="N41" s="39"/>
      <c r="O41" s="39"/>
      <c r="P41" s="39"/>
      <c r="Q41" s="39"/>
      <c r="R41" s="39"/>
      <c r="S41" s="39"/>
      <c r="T41" s="39"/>
      <c r="U41" s="39"/>
      <c r="V41" s="39"/>
      <c r="W41" s="39"/>
      <c r="X41" s="39"/>
    </row>
    <row r="42" spans="2:24" x14ac:dyDescent="0.3">
      <c r="C42" s="43" t="s">
        <v>91</v>
      </c>
      <c r="D42" s="38" t="s">
        <v>92</v>
      </c>
      <c r="E42" s="38"/>
      <c r="F42" s="38"/>
      <c r="J42" s="38"/>
      <c r="K42" s="38"/>
      <c r="L42" s="38"/>
      <c r="N42" s="38"/>
      <c r="O42" s="38"/>
      <c r="P42" s="38"/>
      <c r="Q42" s="38"/>
      <c r="S42" s="38"/>
      <c r="T42" s="38"/>
      <c r="U42" s="38"/>
    </row>
    <row r="43" spans="2:24" x14ac:dyDescent="0.3">
      <c r="C43" s="42" t="s">
        <v>69</v>
      </c>
      <c r="D43" t="str">
        <f>C43</f>
        <v>Major</v>
      </c>
      <c r="E43" t="str">
        <f t="shared" ref="E43:I43" si="8">D43</f>
        <v>Major</v>
      </c>
      <c r="F43" t="str">
        <f t="shared" si="8"/>
        <v>Major</v>
      </c>
      <c r="G43" t="str">
        <f t="shared" si="8"/>
        <v>Major</v>
      </c>
      <c r="H43" t="str">
        <f t="shared" si="8"/>
        <v>Major</v>
      </c>
      <c r="I43" t="str">
        <f t="shared" si="8"/>
        <v>Major</v>
      </c>
      <c r="J43" s="42" t="s">
        <v>70</v>
      </c>
      <c r="K43" t="str">
        <f>J43</f>
        <v>Medium</v>
      </c>
      <c r="L43" t="str">
        <f t="shared" ref="L43:P43" si="9">K43</f>
        <v>Medium</v>
      </c>
      <c r="M43" t="str">
        <f t="shared" si="9"/>
        <v>Medium</v>
      </c>
      <c r="N43" t="str">
        <f t="shared" si="9"/>
        <v>Medium</v>
      </c>
      <c r="O43" t="str">
        <f t="shared" si="9"/>
        <v>Medium</v>
      </c>
      <c r="P43" t="str">
        <f t="shared" si="9"/>
        <v>Medium</v>
      </c>
      <c r="Q43" s="42" t="s">
        <v>71</v>
      </c>
      <c r="R43" t="str">
        <f>Q43</f>
        <v>Minor</v>
      </c>
      <c r="S43" t="str">
        <f t="shared" ref="S43:W43" si="10">R43</f>
        <v>Minor</v>
      </c>
      <c r="T43" t="str">
        <f t="shared" si="10"/>
        <v>Minor</v>
      </c>
      <c r="U43" t="str">
        <f t="shared" si="10"/>
        <v>Minor</v>
      </c>
      <c r="V43" t="str">
        <f t="shared" si="10"/>
        <v>Minor</v>
      </c>
      <c r="W43" t="str">
        <f t="shared" si="10"/>
        <v>Minor</v>
      </c>
    </row>
    <row r="44" spans="2:24" x14ac:dyDescent="0.3">
      <c r="C44" s="42" t="s">
        <v>72</v>
      </c>
      <c r="D44" s="42" t="s">
        <v>73</v>
      </c>
      <c r="E44" s="42" t="s">
        <v>74</v>
      </c>
      <c r="F44" s="42" t="s">
        <v>75</v>
      </c>
      <c r="G44" s="42" t="s">
        <v>76</v>
      </c>
      <c r="H44" s="42" t="s">
        <v>77</v>
      </c>
      <c r="I44" s="48" t="s">
        <v>67</v>
      </c>
      <c r="J44" s="42" t="s">
        <v>72</v>
      </c>
      <c r="K44" s="42" t="s">
        <v>73</v>
      </c>
      <c r="L44" s="42" t="s">
        <v>74</v>
      </c>
      <c r="M44" s="42" t="s">
        <v>75</v>
      </c>
      <c r="N44" s="42" t="s">
        <v>76</v>
      </c>
      <c r="O44" s="42" t="s">
        <v>77</v>
      </c>
      <c r="P44" s="48" t="s">
        <v>67</v>
      </c>
      <c r="Q44" s="42" t="s">
        <v>72</v>
      </c>
      <c r="R44" s="42" t="s">
        <v>73</v>
      </c>
      <c r="S44" s="42" t="s">
        <v>74</v>
      </c>
      <c r="T44" s="42" t="s">
        <v>75</v>
      </c>
      <c r="U44" s="42" t="s">
        <v>76</v>
      </c>
      <c r="V44" s="42" t="s">
        <v>77</v>
      </c>
      <c r="W44" s="48" t="s">
        <v>67</v>
      </c>
      <c r="X44" s="42" t="s">
        <v>100</v>
      </c>
    </row>
    <row r="45" spans="2:24" x14ac:dyDescent="0.3">
      <c r="B45" s="41">
        <f>2020</f>
        <v>2020</v>
      </c>
      <c r="C45" s="45">
        <f>C16*INDEX($C$33:$F$40,MATCH(C$44,$C$33:$C$40,0),MATCH(C$43,$C$33:$F$33,0))</f>
        <v>45327164.380500004</v>
      </c>
      <c r="D45" s="45">
        <f t="shared" ref="D45:W45" si="11">D16*INDEX($C$33:$F$40,MATCH(D$44,$C$33:$C$40,0),MATCH(D$43,$C$33:$F$33,0))</f>
        <v>0</v>
      </c>
      <c r="E45" s="45">
        <f t="shared" si="11"/>
        <v>15876592.233333334</v>
      </c>
      <c r="F45" s="45">
        <f t="shared" si="11"/>
        <v>3942594.4499999997</v>
      </c>
      <c r="G45" s="45">
        <f t="shared" si="11"/>
        <v>7694265.5999999996</v>
      </c>
      <c r="H45" s="45">
        <f t="shared" si="11"/>
        <v>116068185.45</v>
      </c>
      <c r="I45" s="45">
        <f t="shared" si="11"/>
        <v>181722463.27428573</v>
      </c>
      <c r="J45" s="45">
        <f t="shared" si="11"/>
        <v>0</v>
      </c>
      <c r="K45" s="45">
        <f t="shared" si="11"/>
        <v>0</v>
      </c>
      <c r="L45" s="45">
        <f t="shared" si="11"/>
        <v>2076126.7106086954</v>
      </c>
      <c r="M45" s="45">
        <f t="shared" si="11"/>
        <v>2825648.8846153845</v>
      </c>
      <c r="N45" s="45">
        <f t="shared" si="11"/>
        <v>642586.9</v>
      </c>
      <c r="O45" s="45">
        <f t="shared" si="11"/>
        <v>73874.1875</v>
      </c>
      <c r="P45" s="45">
        <f t="shared" si="11"/>
        <v>5705470.7537209308</v>
      </c>
      <c r="Q45" s="45">
        <f t="shared" si="11"/>
        <v>0</v>
      </c>
      <c r="R45" s="45">
        <f t="shared" si="11"/>
        <v>0</v>
      </c>
      <c r="S45" s="45">
        <f t="shared" si="11"/>
        <v>592632.70318471338</v>
      </c>
      <c r="T45" s="45">
        <f t="shared" si="11"/>
        <v>463647.06171428575</v>
      </c>
      <c r="U45" s="45">
        <f t="shared" si="11"/>
        <v>98207.550000000017</v>
      </c>
      <c r="V45" s="45">
        <f t="shared" si="11"/>
        <v>6674.125</v>
      </c>
      <c r="W45" s="45">
        <f t="shared" si="11"/>
        <v>1173679.3606481482</v>
      </c>
      <c r="X45" s="47">
        <f t="shared" ref="X45:X58" si="12">SUM(W45,P45,I45)</f>
        <v>188601613.38865483</v>
      </c>
    </row>
    <row r="46" spans="2:24" x14ac:dyDescent="0.3">
      <c r="B46" s="41">
        <f>B45+10</f>
        <v>2030</v>
      </c>
      <c r="C46" s="45">
        <f t="shared" ref="C46:W58" si="13">C17*INDEX($C$33:$F$40,MATCH(C$44,$C$33:$C$40,0),MATCH(C$43,$C$33:$F$33,0))</f>
        <v>50140668.5625</v>
      </c>
      <c r="D46" s="45">
        <f t="shared" si="13"/>
        <v>0</v>
      </c>
      <c r="E46" s="45">
        <f t="shared" si="13"/>
        <v>17608584.113333333</v>
      </c>
      <c r="F46" s="45">
        <f t="shared" si="13"/>
        <v>4363137.858</v>
      </c>
      <c r="G46" s="45">
        <f t="shared" si="13"/>
        <v>8514987.2640000004</v>
      </c>
      <c r="H46" s="45">
        <f t="shared" si="13"/>
        <v>128448791.898</v>
      </c>
      <c r="I46" s="45">
        <f t="shared" si="13"/>
        <v>201505351.85809526</v>
      </c>
      <c r="J46" s="45">
        <f t="shared" si="13"/>
        <v>0</v>
      </c>
      <c r="K46" s="45">
        <f t="shared" si="13"/>
        <v>0</v>
      </c>
      <c r="L46" s="45">
        <f t="shared" si="13"/>
        <v>2301833.2083478258</v>
      </c>
      <c r="M46" s="45">
        <f t="shared" si="13"/>
        <v>3132702.730076923</v>
      </c>
      <c r="N46" s="45">
        <f t="shared" si="13"/>
        <v>711986.28520000004</v>
      </c>
      <c r="O46" s="45">
        <f t="shared" si="13"/>
        <v>82148.096500000014</v>
      </c>
      <c r="P46" s="45">
        <f t="shared" si="13"/>
        <v>6326577.4272093028</v>
      </c>
      <c r="Q46" s="45">
        <f t="shared" si="13"/>
        <v>0</v>
      </c>
      <c r="R46" s="45">
        <f t="shared" si="13"/>
        <v>0</v>
      </c>
      <c r="S46" s="45">
        <f t="shared" si="13"/>
        <v>657198.47663694271</v>
      </c>
      <c r="T46" s="45">
        <f t="shared" si="13"/>
        <v>514138.03864285717</v>
      </c>
      <c r="U46" s="45">
        <f t="shared" si="13"/>
        <v>108921.10090909091</v>
      </c>
      <c r="V46" s="45">
        <f t="shared" si="13"/>
        <v>7421.6270000000004</v>
      </c>
      <c r="W46" s="45">
        <f t="shared" si="13"/>
        <v>1301467.9828950618</v>
      </c>
      <c r="X46" s="47">
        <f t="shared" si="12"/>
        <v>209133397.26819962</v>
      </c>
    </row>
    <row r="47" spans="2:24" x14ac:dyDescent="0.3">
      <c r="B47" s="41">
        <f t="shared" ref="B47:B58" si="14">B46+10</f>
        <v>2040</v>
      </c>
      <c r="C47" s="45">
        <f t="shared" si="13"/>
        <v>54151922.047500007</v>
      </c>
      <c r="D47" s="45">
        <f t="shared" si="13"/>
        <v>0</v>
      </c>
      <c r="E47" s="45">
        <f t="shared" si="13"/>
        <v>18907578.023333333</v>
      </c>
      <c r="F47" s="45">
        <f t="shared" si="13"/>
        <v>4678545.4139999999</v>
      </c>
      <c r="G47" s="45">
        <f t="shared" si="13"/>
        <v>9181823.6160000004</v>
      </c>
      <c r="H47" s="45">
        <f t="shared" si="13"/>
        <v>138508034.63699999</v>
      </c>
      <c r="I47" s="45">
        <f t="shared" si="13"/>
        <v>216386285.74857143</v>
      </c>
      <c r="J47" s="45">
        <f t="shared" si="13"/>
        <v>0</v>
      </c>
      <c r="K47" s="45">
        <f t="shared" si="13"/>
        <v>0</v>
      </c>
      <c r="L47" s="45">
        <f t="shared" si="13"/>
        <v>2471579.4173913039</v>
      </c>
      <c r="M47" s="45">
        <f t="shared" si="13"/>
        <v>3364405.9386153845</v>
      </c>
      <c r="N47" s="45">
        <f t="shared" si="13"/>
        <v>765963.58479999995</v>
      </c>
      <c r="O47" s="45">
        <f t="shared" si="13"/>
        <v>88058.031499999997</v>
      </c>
      <c r="P47" s="45">
        <f t="shared" si="13"/>
        <v>6792407.432325582</v>
      </c>
      <c r="Q47" s="45">
        <f t="shared" si="13"/>
        <v>0</v>
      </c>
      <c r="R47" s="45">
        <f t="shared" si="13"/>
        <v>0</v>
      </c>
      <c r="S47" s="45">
        <f t="shared" si="13"/>
        <v>705466.85075159243</v>
      </c>
      <c r="T47" s="45">
        <f t="shared" si="13"/>
        <v>551932.79785714287</v>
      </c>
      <c r="U47" s="45">
        <f t="shared" si="13"/>
        <v>116956.2640909091</v>
      </c>
      <c r="V47" s="45">
        <f t="shared" si="13"/>
        <v>7955.5569999999998</v>
      </c>
      <c r="W47" s="45">
        <f t="shared" si="13"/>
        <v>1397093.1031543212</v>
      </c>
      <c r="X47" s="47">
        <f t="shared" si="12"/>
        <v>224575786.28405133</v>
      </c>
    </row>
    <row r="48" spans="2:24" x14ac:dyDescent="0.3">
      <c r="B48" s="41">
        <f t="shared" si="14"/>
        <v>2050</v>
      </c>
      <c r="C48" s="45">
        <f t="shared" si="13"/>
        <v>56157548.790000007</v>
      </c>
      <c r="D48" s="45">
        <f t="shared" si="13"/>
        <v>0</v>
      </c>
      <c r="E48" s="45">
        <f t="shared" si="13"/>
        <v>19600374.775333334</v>
      </c>
      <c r="F48" s="45">
        <f t="shared" si="13"/>
        <v>4888817.1179999998</v>
      </c>
      <c r="G48" s="45">
        <f t="shared" si="13"/>
        <v>9489594.2400000002</v>
      </c>
      <c r="H48" s="45">
        <f t="shared" si="13"/>
        <v>143150762.05500001</v>
      </c>
      <c r="I48" s="45">
        <f t="shared" si="13"/>
        <v>224439497.03047618</v>
      </c>
      <c r="J48" s="45">
        <f t="shared" si="13"/>
        <v>0</v>
      </c>
      <c r="K48" s="45">
        <f t="shared" si="13"/>
        <v>0</v>
      </c>
      <c r="L48" s="45">
        <f t="shared" si="13"/>
        <v>2564846.5652173911</v>
      </c>
      <c r="M48" s="45">
        <f t="shared" si="13"/>
        <v>3488734.4895384614</v>
      </c>
      <c r="N48" s="45">
        <f t="shared" si="13"/>
        <v>794237.40840000007</v>
      </c>
      <c r="O48" s="45">
        <f t="shared" si="13"/>
        <v>91012.998999999996</v>
      </c>
      <c r="P48" s="45">
        <f t="shared" si="13"/>
        <v>7046152.2318604654</v>
      </c>
      <c r="Q48" s="45">
        <f t="shared" si="13"/>
        <v>0</v>
      </c>
      <c r="R48" s="45">
        <f t="shared" si="13"/>
        <v>0</v>
      </c>
      <c r="S48" s="45">
        <f t="shared" si="13"/>
        <v>731901.38843312091</v>
      </c>
      <c r="T48" s="45">
        <f t="shared" si="13"/>
        <v>572622.93042857153</v>
      </c>
      <c r="U48" s="45">
        <f t="shared" si="13"/>
        <v>121241.68445454547</v>
      </c>
      <c r="V48" s="45">
        <f t="shared" si="13"/>
        <v>8222.521999999999</v>
      </c>
      <c r="W48" s="45">
        <f t="shared" si="13"/>
        <v>1449448.9382283951</v>
      </c>
      <c r="X48" s="47">
        <f t="shared" si="12"/>
        <v>232935098.20056504</v>
      </c>
    </row>
    <row r="49" spans="2:24" x14ac:dyDescent="0.3">
      <c r="B49" s="41">
        <f t="shared" si="14"/>
        <v>2060</v>
      </c>
      <c r="C49" s="45">
        <f t="shared" si="13"/>
        <v>56558674.138499998</v>
      </c>
      <c r="D49" s="45">
        <f t="shared" si="13"/>
        <v>0</v>
      </c>
      <c r="E49" s="45">
        <f t="shared" si="13"/>
        <v>19802440.494666666</v>
      </c>
      <c r="F49" s="45">
        <f t="shared" si="13"/>
        <v>4941385.0439999998</v>
      </c>
      <c r="G49" s="45">
        <f t="shared" si="13"/>
        <v>9592184.4480000008</v>
      </c>
      <c r="H49" s="45">
        <f t="shared" si="13"/>
        <v>144698337.861</v>
      </c>
      <c r="I49" s="45">
        <f t="shared" si="13"/>
        <v>226540334.75619048</v>
      </c>
      <c r="J49" s="45">
        <f t="shared" si="13"/>
        <v>0</v>
      </c>
      <c r="K49" s="45">
        <f t="shared" si="13"/>
        <v>0</v>
      </c>
      <c r="L49" s="45">
        <f t="shared" si="13"/>
        <v>2589096.0236521736</v>
      </c>
      <c r="M49" s="45">
        <f t="shared" si="13"/>
        <v>3522642.2761538462</v>
      </c>
      <c r="N49" s="45">
        <f t="shared" si="13"/>
        <v>801948.45120000001</v>
      </c>
      <c r="O49" s="45">
        <f t="shared" si="13"/>
        <v>92194.986000000004</v>
      </c>
      <c r="P49" s="45">
        <f t="shared" si="13"/>
        <v>7114322.4765116284</v>
      </c>
      <c r="Q49" s="45">
        <f t="shared" si="13"/>
        <v>0</v>
      </c>
      <c r="R49" s="45">
        <f t="shared" si="13"/>
        <v>0</v>
      </c>
      <c r="S49" s="45">
        <f t="shared" si="13"/>
        <v>738919.40728662431</v>
      </c>
      <c r="T49" s="45">
        <f t="shared" si="13"/>
        <v>578089.35750000004</v>
      </c>
      <c r="U49" s="45">
        <f t="shared" si="13"/>
        <v>122491.59872727274</v>
      </c>
      <c r="V49" s="45">
        <f t="shared" si="13"/>
        <v>8329.3079999999991</v>
      </c>
      <c r="W49" s="45">
        <f t="shared" si="13"/>
        <v>1463439.3404382716</v>
      </c>
      <c r="X49" s="47">
        <f t="shared" si="12"/>
        <v>235118096.57314038</v>
      </c>
    </row>
    <row r="50" spans="2:24" x14ac:dyDescent="0.3">
      <c r="B50" s="41">
        <f t="shared" si="14"/>
        <v>2070</v>
      </c>
      <c r="C50" s="45">
        <f t="shared" si="13"/>
        <v>56157548.790000007</v>
      </c>
      <c r="D50" s="45">
        <f t="shared" si="13"/>
        <v>0</v>
      </c>
      <c r="E50" s="45">
        <f t="shared" si="13"/>
        <v>19600374.775333334</v>
      </c>
      <c r="F50" s="45">
        <f t="shared" si="13"/>
        <v>4888817.1179999998</v>
      </c>
      <c r="G50" s="45">
        <f t="shared" si="13"/>
        <v>9489594.2400000002</v>
      </c>
      <c r="H50" s="45">
        <f t="shared" si="13"/>
        <v>143150762.05500001</v>
      </c>
      <c r="I50" s="45">
        <f t="shared" si="13"/>
        <v>224439497.03047618</v>
      </c>
      <c r="J50" s="45">
        <f t="shared" si="13"/>
        <v>0</v>
      </c>
      <c r="K50" s="45">
        <f t="shared" si="13"/>
        <v>0</v>
      </c>
      <c r="L50" s="45">
        <f t="shared" si="13"/>
        <v>2562981.2222608696</v>
      </c>
      <c r="M50" s="45">
        <f t="shared" si="13"/>
        <v>3488734.4895384614</v>
      </c>
      <c r="N50" s="45">
        <f t="shared" si="13"/>
        <v>794237.40840000007</v>
      </c>
      <c r="O50" s="45">
        <f t="shared" si="13"/>
        <v>91012.998999999996</v>
      </c>
      <c r="P50" s="45">
        <f t="shared" si="13"/>
        <v>7044258.6139534889</v>
      </c>
      <c r="Q50" s="45">
        <f t="shared" si="13"/>
        <v>0</v>
      </c>
      <c r="R50" s="45">
        <f t="shared" si="13"/>
        <v>0</v>
      </c>
      <c r="S50" s="45">
        <f t="shared" si="13"/>
        <v>731745.43245859875</v>
      </c>
      <c r="T50" s="45">
        <f t="shared" si="13"/>
        <v>572446.59407142864</v>
      </c>
      <c r="U50" s="45">
        <f t="shared" si="13"/>
        <v>121241.68445454547</v>
      </c>
      <c r="V50" s="45">
        <f t="shared" si="13"/>
        <v>8222.521999999999</v>
      </c>
      <c r="W50" s="45">
        <f t="shared" si="13"/>
        <v>1449160.4763271606</v>
      </c>
      <c r="X50" s="47">
        <f t="shared" si="12"/>
        <v>232932916.12075683</v>
      </c>
    </row>
    <row r="51" spans="2:24" x14ac:dyDescent="0.3">
      <c r="B51" s="41">
        <f t="shared" si="14"/>
        <v>2080</v>
      </c>
      <c r="C51" s="45">
        <f t="shared" si="13"/>
        <v>54151922.047500007</v>
      </c>
      <c r="D51" s="45">
        <f t="shared" si="13"/>
        <v>0</v>
      </c>
      <c r="E51" s="45">
        <f t="shared" si="13"/>
        <v>19023044.148666665</v>
      </c>
      <c r="F51" s="45">
        <f t="shared" si="13"/>
        <v>4731113.34</v>
      </c>
      <c r="G51" s="45">
        <f t="shared" si="13"/>
        <v>9233118.7199999988</v>
      </c>
      <c r="H51" s="45">
        <f t="shared" si="13"/>
        <v>139281822.53999999</v>
      </c>
      <c r="I51" s="45">
        <f t="shared" si="13"/>
        <v>217786844.23238096</v>
      </c>
      <c r="J51" s="45">
        <f t="shared" si="13"/>
        <v>0</v>
      </c>
      <c r="K51" s="45">
        <f t="shared" si="13"/>
        <v>0</v>
      </c>
      <c r="L51" s="45">
        <f t="shared" si="13"/>
        <v>2488367.5040000002</v>
      </c>
      <c r="M51" s="45">
        <f t="shared" si="13"/>
        <v>3387011.1296923077</v>
      </c>
      <c r="N51" s="45">
        <f t="shared" si="13"/>
        <v>771104.28</v>
      </c>
      <c r="O51" s="45">
        <f t="shared" si="13"/>
        <v>88649.024999999994</v>
      </c>
      <c r="P51" s="45">
        <f t="shared" si="13"/>
        <v>6839747.8800000008</v>
      </c>
      <c r="Q51" s="45">
        <f t="shared" si="13"/>
        <v>0</v>
      </c>
      <c r="R51" s="45">
        <f t="shared" si="13"/>
        <v>0</v>
      </c>
      <c r="S51" s="45">
        <f t="shared" si="13"/>
        <v>710379.46394904458</v>
      </c>
      <c r="T51" s="45">
        <f t="shared" si="13"/>
        <v>555753.41892857151</v>
      </c>
      <c r="U51" s="45">
        <f t="shared" si="13"/>
        <v>117670.50081818183</v>
      </c>
      <c r="V51" s="45">
        <f t="shared" si="13"/>
        <v>8008.95</v>
      </c>
      <c r="W51" s="45">
        <f t="shared" si="13"/>
        <v>1406828.6923209876</v>
      </c>
      <c r="X51" s="47">
        <f t="shared" si="12"/>
        <v>226033420.80470195</v>
      </c>
    </row>
    <row r="52" spans="2:24" x14ac:dyDescent="0.3">
      <c r="B52" s="41">
        <f t="shared" si="14"/>
        <v>2090</v>
      </c>
      <c r="C52" s="45">
        <f t="shared" si="13"/>
        <v>51745169.956500001</v>
      </c>
      <c r="D52" s="45">
        <f t="shared" si="13"/>
        <v>0</v>
      </c>
      <c r="E52" s="45">
        <f t="shared" si="13"/>
        <v>18128181.677333333</v>
      </c>
      <c r="F52" s="45">
        <f t="shared" si="13"/>
        <v>4520841.6359999999</v>
      </c>
      <c r="G52" s="45">
        <f t="shared" si="13"/>
        <v>8771462.784</v>
      </c>
      <c r="H52" s="45">
        <f t="shared" si="13"/>
        <v>132317731.41300002</v>
      </c>
      <c r="I52" s="45">
        <f t="shared" si="13"/>
        <v>207632795.2247619</v>
      </c>
      <c r="J52" s="45">
        <f t="shared" si="13"/>
        <v>0</v>
      </c>
      <c r="K52" s="45">
        <f t="shared" si="13"/>
        <v>0</v>
      </c>
      <c r="L52" s="45">
        <f t="shared" si="13"/>
        <v>2372716.2406956521</v>
      </c>
      <c r="M52" s="45">
        <f t="shared" si="13"/>
        <v>3228774.792153846</v>
      </c>
      <c r="N52" s="45">
        <f t="shared" si="13"/>
        <v>735119.41359999997</v>
      </c>
      <c r="O52" s="45">
        <f t="shared" si="13"/>
        <v>84512.070499999987</v>
      </c>
      <c r="P52" s="45">
        <f t="shared" si="13"/>
        <v>6517832.8358139545</v>
      </c>
      <c r="Q52" s="45">
        <f t="shared" si="13"/>
        <v>0</v>
      </c>
      <c r="R52" s="45">
        <f t="shared" si="13"/>
        <v>0</v>
      </c>
      <c r="S52" s="45">
        <f t="shared" si="13"/>
        <v>677004.88540127396</v>
      </c>
      <c r="T52" s="45">
        <f t="shared" si="13"/>
        <v>529655.63807142852</v>
      </c>
      <c r="U52" s="45">
        <f t="shared" si="13"/>
        <v>112135.16618181819</v>
      </c>
      <c r="V52" s="45">
        <f t="shared" si="13"/>
        <v>7635.1989999999996</v>
      </c>
      <c r="W52" s="45">
        <f t="shared" si="13"/>
        <v>1340843.0324135805</v>
      </c>
      <c r="X52" s="47">
        <f t="shared" si="12"/>
        <v>215491471.09298944</v>
      </c>
    </row>
    <row r="53" spans="2:24" x14ac:dyDescent="0.3">
      <c r="B53" s="41">
        <f t="shared" si="14"/>
        <v>2100</v>
      </c>
      <c r="C53" s="45">
        <f t="shared" si="13"/>
        <v>49338417.865499996</v>
      </c>
      <c r="D53" s="45">
        <f t="shared" si="13"/>
        <v>0</v>
      </c>
      <c r="E53" s="45">
        <f t="shared" si="13"/>
        <v>17262185.737333331</v>
      </c>
      <c r="F53" s="45">
        <f t="shared" si="13"/>
        <v>4310569.932</v>
      </c>
      <c r="G53" s="45">
        <f t="shared" si="13"/>
        <v>8361101.9520000005</v>
      </c>
      <c r="H53" s="45">
        <f t="shared" si="13"/>
        <v>126127428.18900001</v>
      </c>
      <c r="I53" s="45">
        <f t="shared" si="13"/>
        <v>197478746.21714285</v>
      </c>
      <c r="J53" s="45">
        <f t="shared" si="13"/>
        <v>0</v>
      </c>
      <c r="K53" s="45">
        <f t="shared" si="13"/>
        <v>0</v>
      </c>
      <c r="L53" s="45">
        <f t="shared" si="13"/>
        <v>2257064.977391304</v>
      </c>
      <c r="M53" s="45">
        <f t="shared" si="13"/>
        <v>3070538.4546153843</v>
      </c>
      <c r="N53" s="45">
        <f t="shared" si="13"/>
        <v>699134.54720000003</v>
      </c>
      <c r="O53" s="45">
        <f t="shared" si="13"/>
        <v>80375.116000000009</v>
      </c>
      <c r="P53" s="45">
        <f t="shared" si="13"/>
        <v>6201598.6453488376</v>
      </c>
      <c r="Q53" s="45">
        <f t="shared" si="13"/>
        <v>0</v>
      </c>
      <c r="R53" s="45">
        <f t="shared" si="13"/>
        <v>0</v>
      </c>
      <c r="S53" s="45">
        <f t="shared" si="13"/>
        <v>644098.17477707006</v>
      </c>
      <c r="T53" s="45">
        <f t="shared" si="13"/>
        <v>503910.52992857149</v>
      </c>
      <c r="U53" s="45">
        <f t="shared" si="13"/>
        <v>106778.39072727272</v>
      </c>
      <c r="V53" s="45">
        <f t="shared" si="13"/>
        <v>7261.4480000000003</v>
      </c>
      <c r="W53" s="45">
        <f t="shared" si="13"/>
        <v>1275578.5272592593</v>
      </c>
      <c r="X53" s="47">
        <f t="shared" si="12"/>
        <v>204955923.38975096</v>
      </c>
    </row>
    <row r="54" spans="2:24" x14ac:dyDescent="0.3">
      <c r="B54" s="41">
        <f t="shared" si="14"/>
        <v>2110</v>
      </c>
      <c r="C54" s="45">
        <f t="shared" si="13"/>
        <v>46931665.774500005</v>
      </c>
      <c r="D54" s="45">
        <f t="shared" si="13"/>
        <v>0</v>
      </c>
      <c r="E54" s="45">
        <f t="shared" si="13"/>
        <v>16396189.797333332</v>
      </c>
      <c r="F54" s="45">
        <f t="shared" si="13"/>
        <v>4047730.3020000001</v>
      </c>
      <c r="G54" s="45">
        <f t="shared" si="13"/>
        <v>7950741.1200000001</v>
      </c>
      <c r="H54" s="45">
        <f t="shared" si="13"/>
        <v>119937124.965</v>
      </c>
      <c r="I54" s="45">
        <f t="shared" si="13"/>
        <v>187674836.83047619</v>
      </c>
      <c r="J54" s="45">
        <f t="shared" si="13"/>
        <v>0</v>
      </c>
      <c r="K54" s="45">
        <f t="shared" si="13"/>
        <v>0</v>
      </c>
      <c r="L54" s="45">
        <f t="shared" si="13"/>
        <v>2143279.0570434784</v>
      </c>
      <c r="M54" s="45">
        <f t="shared" si="13"/>
        <v>2917953.4148461535</v>
      </c>
      <c r="N54" s="45">
        <f t="shared" si="13"/>
        <v>663149.68080000009</v>
      </c>
      <c r="O54" s="45">
        <f t="shared" si="13"/>
        <v>76238.161500000002</v>
      </c>
      <c r="P54" s="45">
        <f t="shared" si="13"/>
        <v>5891045.3086046521</v>
      </c>
      <c r="Q54" s="45">
        <f t="shared" si="13"/>
        <v>0</v>
      </c>
      <c r="R54" s="45">
        <f t="shared" si="13"/>
        <v>0</v>
      </c>
      <c r="S54" s="45">
        <f t="shared" si="13"/>
        <v>611971.24402547767</v>
      </c>
      <c r="T54" s="45">
        <f t="shared" si="13"/>
        <v>478753.20964285714</v>
      </c>
      <c r="U54" s="45">
        <f t="shared" si="13"/>
        <v>101421.61527272727</v>
      </c>
      <c r="V54" s="45">
        <f t="shared" si="13"/>
        <v>6887.6970000000001</v>
      </c>
      <c r="W54" s="45">
        <f t="shared" si="13"/>
        <v>1211900.5625617285</v>
      </c>
      <c r="X54" s="47">
        <f t="shared" si="12"/>
        <v>194777782.70164257</v>
      </c>
    </row>
    <row r="55" spans="2:24" x14ac:dyDescent="0.3">
      <c r="B55" s="41">
        <f t="shared" si="14"/>
        <v>2120</v>
      </c>
      <c r="C55" s="45">
        <f t="shared" si="13"/>
        <v>44524913.683499999</v>
      </c>
      <c r="D55" s="45">
        <f t="shared" si="13"/>
        <v>0</v>
      </c>
      <c r="E55" s="45">
        <f t="shared" si="13"/>
        <v>15559060.388666667</v>
      </c>
      <c r="F55" s="45">
        <f t="shared" si="13"/>
        <v>3837458.5979999998</v>
      </c>
      <c r="G55" s="45">
        <f t="shared" si="13"/>
        <v>7540380.2879999997</v>
      </c>
      <c r="H55" s="45">
        <f t="shared" si="13"/>
        <v>113746821.741</v>
      </c>
      <c r="I55" s="45">
        <f t="shared" si="13"/>
        <v>178045997.25428569</v>
      </c>
      <c r="J55" s="45">
        <f t="shared" si="13"/>
        <v>0</v>
      </c>
      <c r="K55" s="45">
        <f t="shared" si="13"/>
        <v>0</v>
      </c>
      <c r="L55" s="45">
        <f t="shared" si="13"/>
        <v>2033223.8226086956</v>
      </c>
      <c r="M55" s="45">
        <f t="shared" si="13"/>
        <v>2769135.9069230766</v>
      </c>
      <c r="N55" s="45">
        <f t="shared" si="13"/>
        <v>629735.16200000001</v>
      </c>
      <c r="O55" s="45">
        <f t="shared" si="13"/>
        <v>72101.206999999995</v>
      </c>
      <c r="P55" s="45">
        <f t="shared" si="13"/>
        <v>5589960.061395349</v>
      </c>
      <c r="Q55" s="45">
        <f t="shared" si="13"/>
        <v>0</v>
      </c>
      <c r="R55" s="45">
        <f t="shared" si="13"/>
        <v>0</v>
      </c>
      <c r="S55" s="45">
        <f t="shared" si="13"/>
        <v>580624.0931464968</v>
      </c>
      <c r="T55" s="45">
        <f t="shared" si="13"/>
        <v>454242.45600000001</v>
      </c>
      <c r="U55" s="45">
        <f t="shared" si="13"/>
        <v>96243.399000000005</v>
      </c>
      <c r="V55" s="45">
        <f t="shared" si="13"/>
        <v>6513.9459999999999</v>
      </c>
      <c r="W55" s="45">
        <f t="shared" si="13"/>
        <v>1149881.2537962964</v>
      </c>
      <c r="X55" s="47">
        <f t="shared" si="12"/>
        <v>184785838.56947735</v>
      </c>
    </row>
    <row r="56" spans="2:24" x14ac:dyDescent="0.3">
      <c r="B56" s="41">
        <f t="shared" si="14"/>
        <v>2130</v>
      </c>
      <c r="C56" s="45">
        <f t="shared" si="13"/>
        <v>42118161.592500001</v>
      </c>
      <c r="D56" s="45">
        <f t="shared" si="13"/>
        <v>0</v>
      </c>
      <c r="E56" s="45">
        <f t="shared" si="13"/>
        <v>14779664.042666666</v>
      </c>
      <c r="F56" s="45">
        <f t="shared" si="13"/>
        <v>3679754.8200000003</v>
      </c>
      <c r="G56" s="45">
        <f t="shared" si="13"/>
        <v>7181314.5600000005</v>
      </c>
      <c r="H56" s="45">
        <f t="shared" si="13"/>
        <v>108330306.42000002</v>
      </c>
      <c r="I56" s="45">
        <f t="shared" si="13"/>
        <v>169117436.91999999</v>
      </c>
      <c r="J56" s="45">
        <f t="shared" si="13"/>
        <v>0</v>
      </c>
      <c r="K56" s="45">
        <f t="shared" si="13"/>
        <v>0</v>
      </c>
      <c r="L56" s="45">
        <f t="shared" si="13"/>
        <v>1932495.3029565217</v>
      </c>
      <c r="M56" s="45">
        <f t="shared" si="13"/>
        <v>2631620.9945384613</v>
      </c>
      <c r="N56" s="45">
        <f t="shared" si="13"/>
        <v>598890.99080000003</v>
      </c>
      <c r="O56" s="45">
        <f t="shared" si="13"/>
        <v>68555.245999999999</v>
      </c>
      <c r="P56" s="45">
        <f t="shared" si="13"/>
        <v>5311598.2290697685</v>
      </c>
      <c r="Q56" s="45">
        <f t="shared" si="13"/>
        <v>0</v>
      </c>
      <c r="R56" s="45">
        <f t="shared" si="13"/>
        <v>0</v>
      </c>
      <c r="S56" s="45">
        <f t="shared" si="13"/>
        <v>551772.23785987264</v>
      </c>
      <c r="T56" s="45">
        <f t="shared" si="13"/>
        <v>431671.40228571434</v>
      </c>
      <c r="U56" s="45">
        <f t="shared" si="13"/>
        <v>91422.301090909095</v>
      </c>
      <c r="V56" s="45">
        <f t="shared" si="13"/>
        <v>6193.5880000000006</v>
      </c>
      <c r="W56" s="45">
        <f t="shared" si="13"/>
        <v>1092765.7973518521</v>
      </c>
      <c r="X56" s="47">
        <f t="shared" si="12"/>
        <v>175521800.94642159</v>
      </c>
    </row>
    <row r="57" spans="2:24" x14ac:dyDescent="0.3">
      <c r="B57" s="41">
        <f t="shared" si="14"/>
        <v>2140</v>
      </c>
      <c r="C57" s="45">
        <f t="shared" si="13"/>
        <v>42118161.592500001</v>
      </c>
      <c r="D57" s="45">
        <f t="shared" si="13"/>
        <v>0</v>
      </c>
      <c r="E57" s="45">
        <f t="shared" si="13"/>
        <v>14779664.042666666</v>
      </c>
      <c r="F57" s="45">
        <f t="shared" si="13"/>
        <v>3679754.8200000003</v>
      </c>
      <c r="G57" s="45">
        <f t="shared" si="13"/>
        <v>7181314.5600000005</v>
      </c>
      <c r="H57" s="45">
        <f t="shared" si="13"/>
        <v>108330306.42000002</v>
      </c>
      <c r="I57" s="45">
        <f t="shared" si="13"/>
        <v>169117436.91999999</v>
      </c>
      <c r="J57" s="45">
        <f t="shared" si="13"/>
        <v>0</v>
      </c>
      <c r="K57" s="45">
        <f t="shared" si="13"/>
        <v>0</v>
      </c>
      <c r="L57" s="45">
        <f t="shared" si="13"/>
        <v>1932495.3029565217</v>
      </c>
      <c r="M57" s="45">
        <f t="shared" si="13"/>
        <v>2631620.9945384613</v>
      </c>
      <c r="N57" s="45">
        <f t="shared" si="13"/>
        <v>598890.99080000003</v>
      </c>
      <c r="O57" s="45">
        <f t="shared" si="13"/>
        <v>68555.245999999999</v>
      </c>
      <c r="P57" s="45">
        <f t="shared" si="13"/>
        <v>5311598.2290697685</v>
      </c>
      <c r="Q57" s="45">
        <f t="shared" si="13"/>
        <v>0</v>
      </c>
      <c r="R57" s="45">
        <f t="shared" si="13"/>
        <v>0</v>
      </c>
      <c r="S57" s="45">
        <f t="shared" si="13"/>
        <v>551772.23785987264</v>
      </c>
      <c r="T57" s="45">
        <f t="shared" si="13"/>
        <v>431671.40228571434</v>
      </c>
      <c r="U57" s="45">
        <f t="shared" si="13"/>
        <v>91422.301090909095</v>
      </c>
      <c r="V57" s="45">
        <f t="shared" si="13"/>
        <v>6193.5880000000006</v>
      </c>
      <c r="W57" s="45">
        <f t="shared" si="13"/>
        <v>1092765.7973518521</v>
      </c>
      <c r="X57" s="47">
        <f t="shared" si="12"/>
        <v>175521800.94642159</v>
      </c>
    </row>
    <row r="58" spans="2:24" x14ac:dyDescent="0.3">
      <c r="B58" s="41">
        <f t="shared" si="14"/>
        <v>2150</v>
      </c>
      <c r="C58" s="45">
        <f t="shared" si="13"/>
        <v>42118161.592500001</v>
      </c>
      <c r="D58" s="45">
        <f t="shared" si="13"/>
        <v>0</v>
      </c>
      <c r="E58" s="45">
        <f t="shared" si="13"/>
        <v>14779664.042666666</v>
      </c>
      <c r="F58" s="45">
        <f t="shared" ref="F58:W58" si="15">F29*INDEX($C$33:$F$40,MATCH(F$44,$C$33:$C$40,0),MATCH(F$43,$C$33:$F$33,0))</f>
        <v>3679754.8200000003</v>
      </c>
      <c r="G58" s="45">
        <f t="shared" si="15"/>
        <v>7181314.5600000005</v>
      </c>
      <c r="H58" s="45">
        <f t="shared" si="15"/>
        <v>108330306.42000002</v>
      </c>
      <c r="I58" s="45">
        <f t="shared" si="15"/>
        <v>169117436.91999999</v>
      </c>
      <c r="J58" s="45">
        <f t="shared" si="15"/>
        <v>0</v>
      </c>
      <c r="K58" s="45">
        <f t="shared" si="15"/>
        <v>0</v>
      </c>
      <c r="L58" s="45">
        <f t="shared" si="15"/>
        <v>1932495.3029565217</v>
      </c>
      <c r="M58" s="45">
        <f t="shared" si="15"/>
        <v>2631620.9945384613</v>
      </c>
      <c r="N58" s="45">
        <f t="shared" si="15"/>
        <v>598890.99080000003</v>
      </c>
      <c r="O58" s="45">
        <f t="shared" si="15"/>
        <v>68555.245999999999</v>
      </c>
      <c r="P58" s="45">
        <f t="shared" si="15"/>
        <v>5311598.2290697685</v>
      </c>
      <c r="Q58" s="45">
        <f t="shared" si="15"/>
        <v>0</v>
      </c>
      <c r="R58" s="45">
        <f t="shared" si="15"/>
        <v>0</v>
      </c>
      <c r="S58" s="45">
        <f t="shared" si="15"/>
        <v>551772.23785987264</v>
      </c>
      <c r="T58" s="45">
        <f t="shared" si="15"/>
        <v>431671.40228571434</v>
      </c>
      <c r="U58" s="45">
        <f t="shared" si="15"/>
        <v>91422.301090909095</v>
      </c>
      <c r="V58" s="45">
        <f t="shared" si="15"/>
        <v>6193.5880000000006</v>
      </c>
      <c r="W58" s="45">
        <f t="shared" si="15"/>
        <v>1092765.7973518521</v>
      </c>
      <c r="X58" s="47">
        <f t="shared" si="12"/>
        <v>175521800.94642159</v>
      </c>
    </row>
  </sheetData>
  <mergeCells count="2">
    <mergeCell ref="Z14:AC14"/>
    <mergeCell ref="D32:F3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E566A-2C50-4808-9DD4-8E3715EA18AC}">
  <dimension ref="A1:AC58"/>
  <sheetViews>
    <sheetView topLeftCell="A18" workbookViewId="0">
      <selection activeCell="D34" sqref="D34:F40"/>
    </sheetView>
  </sheetViews>
  <sheetFormatPr defaultRowHeight="13.8" x14ac:dyDescent="0.3"/>
  <cols>
    <col min="3" max="3" width="27.109375" bestFit="1" customWidth="1"/>
    <col min="4" max="4" width="16.5546875" bestFit="1" customWidth="1"/>
    <col min="5" max="5" width="15.44140625" bestFit="1" customWidth="1"/>
    <col min="6" max="6" width="14.109375" bestFit="1" customWidth="1"/>
    <col min="7" max="7" width="13" bestFit="1" customWidth="1"/>
    <col min="8" max="8" width="14.88671875" bestFit="1" customWidth="1"/>
    <col min="9" max="9" width="14.109375" bestFit="1" customWidth="1"/>
    <col min="10" max="10" width="18.44140625" bestFit="1" customWidth="1"/>
    <col min="11" max="11" width="9.88671875" bestFit="1" customWidth="1"/>
    <col min="12" max="12" width="13.33203125" bestFit="1" customWidth="1"/>
    <col min="13" max="14" width="13" bestFit="1" customWidth="1"/>
    <col min="15" max="15" width="14.88671875" bestFit="1" customWidth="1"/>
    <col min="16" max="16" width="13" bestFit="1" customWidth="1"/>
    <col min="17" max="17" width="18.44140625" bestFit="1" customWidth="1"/>
    <col min="18" max="18" width="9.88671875" bestFit="1" customWidth="1"/>
    <col min="19" max="19" width="13.33203125" bestFit="1" customWidth="1"/>
    <col min="20" max="21" width="11.44140625" bestFit="1" customWidth="1"/>
    <col min="22" max="22" width="14.88671875" bestFit="1" customWidth="1"/>
    <col min="23" max="23" width="13" bestFit="1" customWidth="1"/>
    <col min="24" max="24" width="10.33203125" bestFit="1" customWidth="1"/>
    <col min="26" max="26" width="9.6640625" bestFit="1" customWidth="1"/>
    <col min="27" max="28" width="9.33203125" bestFit="1" customWidth="1"/>
    <col min="29" max="29" width="14.6640625" bestFit="1" customWidth="1"/>
  </cols>
  <sheetData>
    <row r="1" spans="1:29" x14ac:dyDescent="0.3">
      <c r="A1" s="41" t="s">
        <v>94</v>
      </c>
    </row>
    <row r="2" spans="1:29" x14ac:dyDescent="0.3">
      <c r="C2" t="s">
        <v>85</v>
      </c>
      <c r="D2" s="56" t="str">
        <f>RIGHT(A1,1)</f>
        <v>3</v>
      </c>
      <c r="E2" s="56"/>
      <c r="F2" s="56"/>
    </row>
    <row r="3" spans="1:29" x14ac:dyDescent="0.3">
      <c r="D3" s="44" t="s">
        <v>69</v>
      </c>
      <c r="E3" s="44" t="s">
        <v>70</v>
      </c>
      <c r="F3" s="44" t="s">
        <v>71</v>
      </c>
      <c r="G3" s="41"/>
      <c r="H3" s="41"/>
      <c r="I3" s="41"/>
      <c r="J3" s="41"/>
      <c r="K3" s="41"/>
      <c r="L3" s="41"/>
      <c r="M3" s="41"/>
      <c r="N3" s="41"/>
      <c r="O3" s="41"/>
      <c r="P3" s="41"/>
      <c r="Q3" s="41"/>
      <c r="R3" s="41"/>
      <c r="S3" s="41"/>
      <c r="T3" s="41"/>
      <c r="U3" s="41"/>
    </row>
    <row r="4" spans="1:29" x14ac:dyDescent="0.3">
      <c r="C4" s="42" t="s">
        <v>72</v>
      </c>
      <c r="D4" s="45">
        <f>VLOOKUP($C4,'Weighted Averages'!$A$58:$S$65,$D$2*3+COLUMN()-5,FALSE)</f>
        <v>0</v>
      </c>
      <c r="E4" s="45">
        <f>VLOOKUP($C4,'Weighted Averages'!$A$58:$S$65,$D$2*3+COLUMN()-5,FALSE)</f>
        <v>0.125</v>
      </c>
      <c r="F4" s="45">
        <f>VLOOKUP($C4,'Weighted Averages'!$A$58:$S$65,$D$2*3+COLUMN()-5,FALSE)</f>
        <v>0.1</v>
      </c>
      <c r="G4" s="41"/>
      <c r="H4" s="41"/>
      <c r="I4" s="41"/>
      <c r="J4" s="41"/>
      <c r="K4" s="41"/>
      <c r="L4" s="41"/>
      <c r="M4" s="41"/>
      <c r="N4" s="41"/>
      <c r="O4" s="41"/>
      <c r="P4" s="41"/>
      <c r="Q4" s="41"/>
      <c r="R4" s="41"/>
      <c r="S4" s="41"/>
      <c r="T4" s="41"/>
      <c r="U4" s="41"/>
    </row>
    <row r="5" spans="1:29" x14ac:dyDescent="0.3">
      <c r="C5" s="42" t="s">
        <v>73</v>
      </c>
      <c r="D5" s="45">
        <f>VLOOKUP($C5,'Weighted Averages'!$A$58:$S$65,$D$2*3+COLUMN()-5,FALSE)</f>
        <v>1.2500000000000001E-2</v>
      </c>
      <c r="E5" s="45">
        <f>VLOOKUP($C5,'Weighted Averages'!$A$58:$S$65,$D$2*3+COLUMN()-5,FALSE)</f>
        <v>0</v>
      </c>
      <c r="F5" s="45">
        <f>VLOOKUP($C5,'Weighted Averages'!$A$58:$S$65,$D$2*3+COLUMN()-5,FALSE)</f>
        <v>0</v>
      </c>
      <c r="G5" s="41"/>
      <c r="H5" s="41"/>
      <c r="I5" s="41"/>
      <c r="J5" s="41"/>
      <c r="K5" s="41"/>
      <c r="L5" s="41"/>
      <c r="M5" s="41"/>
      <c r="N5" s="41"/>
      <c r="O5" s="41"/>
      <c r="P5" s="41"/>
      <c r="Q5" s="41"/>
      <c r="R5" s="41"/>
      <c r="S5" s="41"/>
      <c r="T5" s="41"/>
      <c r="U5" s="41"/>
      <c r="V5" s="41"/>
    </row>
    <row r="6" spans="1:29" x14ac:dyDescent="0.3">
      <c r="C6" s="42" t="s">
        <v>74</v>
      </c>
      <c r="D6" s="45">
        <f>VLOOKUP($C6,'Weighted Averages'!$A$58:$S$65,$D$2*3+COLUMN()-5,FALSE)</f>
        <v>1.1499999999999999</v>
      </c>
      <c r="E6" s="45">
        <f>VLOOKUP($C6,'Weighted Averages'!$A$58:$S$65,$D$2*3+COLUMN()-5,FALSE)</f>
        <v>2.5999999999999996</v>
      </c>
      <c r="F6" s="45">
        <f>VLOOKUP($C6,'Weighted Averages'!$A$58:$S$65,$D$2*3+COLUMN()-5,FALSE)</f>
        <v>15.4375</v>
      </c>
    </row>
    <row r="7" spans="1:29" x14ac:dyDescent="0.3">
      <c r="C7" s="42" t="s">
        <v>75</v>
      </c>
      <c r="D7" s="45">
        <f>VLOOKUP($C7,'Weighted Averages'!$A$58:$S$65,$D$2*3+COLUMN()-5,FALSE)</f>
        <v>0.41249999999999998</v>
      </c>
      <c r="E7" s="45">
        <f>VLOOKUP($C7,'Weighted Averages'!$A$58:$S$65,$D$2*3+COLUMN()-5,FALSE)</f>
        <v>0.5</v>
      </c>
      <c r="F7" s="45">
        <f>VLOOKUP($C7,'Weighted Averages'!$A$58:$S$65,$D$2*3+COLUMN()-5,FALSE)</f>
        <v>1.4624999999999999</v>
      </c>
    </row>
    <row r="8" spans="1:29" x14ac:dyDescent="0.3">
      <c r="C8" s="42" t="s">
        <v>76</v>
      </c>
      <c r="D8" s="45">
        <f>VLOOKUP($C8,'Weighted Averages'!$A$58:$S$65,$D$2*3+COLUMN()-5,FALSE)</f>
        <v>0.05</v>
      </c>
      <c r="E8" s="45">
        <f>VLOOKUP($C8,'Weighted Averages'!$A$58:$S$65,$D$2*3+COLUMN()-5,FALSE)</f>
        <v>0.1</v>
      </c>
      <c r="F8" s="45">
        <f>VLOOKUP($C8,'Weighted Averages'!$A$58:$S$65,$D$2*3+COLUMN()-5,FALSE)</f>
        <v>7.5000000000000011E-2</v>
      </c>
    </row>
    <row r="9" spans="1:29" x14ac:dyDescent="0.3">
      <c r="C9" s="42" t="s">
        <v>77</v>
      </c>
      <c r="D9" s="45">
        <f>VLOOKUP($C9,'Weighted Averages'!$A$58:$S$65,$D$2*3+COLUMN()-5,FALSE)</f>
        <v>0</v>
      </c>
      <c r="E9" s="45">
        <f>VLOOKUP($C9,'Weighted Averages'!$A$58:$S$65,$D$2*3+COLUMN()-5,FALSE)</f>
        <v>2.5000000000000001E-2</v>
      </c>
      <c r="F9" s="45">
        <f>VLOOKUP($C9,'Weighted Averages'!$A$58:$S$65,$D$2*3+COLUMN()-5,FALSE)</f>
        <v>1.2500000000000001E-2</v>
      </c>
    </row>
    <row r="10" spans="1:29" x14ac:dyDescent="0.3">
      <c r="C10" s="46" t="s">
        <v>67</v>
      </c>
      <c r="D10" s="47">
        <f>VLOOKUP($C10,'Weighted Averages'!$A$58:$S$65,$D$2*3+COLUMN()-5,FALSE)</f>
        <v>1.625</v>
      </c>
      <c r="E10" s="47">
        <f>VLOOKUP($C10,'Weighted Averages'!$A$58:$S$65,$D$2*3+COLUMN()-5,FALSE)</f>
        <v>3.35</v>
      </c>
      <c r="F10" s="47">
        <f>VLOOKUP($C10,'Weighted Averages'!$A$58:$S$65,$D$2*3+COLUMN()-5,FALSE)</f>
        <v>17.087500000000002</v>
      </c>
    </row>
    <row r="12" spans="1:29" x14ac:dyDescent="0.3">
      <c r="C12" s="42" t="s">
        <v>86</v>
      </c>
      <c r="D12" s="41" t="str">
        <f>'R1 Analysis'!D12</f>
        <v>SSP1‒ 2.6</v>
      </c>
    </row>
    <row r="13" spans="1:29" ht="14.4" x14ac:dyDescent="0.3">
      <c r="Z13" s="3"/>
      <c r="AA13" s="3"/>
      <c r="AB13" s="3"/>
      <c r="AC13" s="3"/>
    </row>
    <row r="14" spans="1:29" ht="14.4" x14ac:dyDescent="0.3">
      <c r="C14" s="42" t="s">
        <v>69</v>
      </c>
      <c r="D14" t="str">
        <f>C14</f>
        <v>Major</v>
      </c>
      <c r="E14" t="str">
        <f t="shared" ref="E14:I14" si="0">D14</f>
        <v>Major</v>
      </c>
      <c r="F14" t="str">
        <f t="shared" si="0"/>
        <v>Major</v>
      </c>
      <c r="G14" t="str">
        <f t="shared" si="0"/>
        <v>Major</v>
      </c>
      <c r="H14" t="str">
        <f t="shared" si="0"/>
        <v>Major</v>
      </c>
      <c r="I14" t="str">
        <f t="shared" si="0"/>
        <v>Major</v>
      </c>
      <c r="J14" s="42" t="s">
        <v>70</v>
      </c>
      <c r="K14" t="str">
        <f>J14</f>
        <v>Medium</v>
      </c>
      <c r="L14" t="str">
        <f t="shared" ref="L14:P14" si="1">K14</f>
        <v>Medium</v>
      </c>
      <c r="M14" t="str">
        <f t="shared" si="1"/>
        <v>Medium</v>
      </c>
      <c r="N14" t="str">
        <f t="shared" si="1"/>
        <v>Medium</v>
      </c>
      <c r="O14" t="str">
        <f t="shared" si="1"/>
        <v>Medium</v>
      </c>
      <c r="P14" t="str">
        <f t="shared" si="1"/>
        <v>Medium</v>
      </c>
      <c r="Q14" s="42" t="s">
        <v>71</v>
      </c>
      <c r="R14" t="str">
        <f>Q14</f>
        <v>Minor</v>
      </c>
      <c r="S14" t="str">
        <f t="shared" ref="S14:W14" si="2">R14</f>
        <v>Minor</v>
      </c>
      <c r="T14" t="str">
        <f t="shared" si="2"/>
        <v>Minor</v>
      </c>
      <c r="U14" t="str">
        <f t="shared" si="2"/>
        <v>Minor</v>
      </c>
      <c r="V14" t="str">
        <f t="shared" si="2"/>
        <v>Minor</v>
      </c>
      <c r="W14" t="str">
        <f t="shared" si="2"/>
        <v>Minor</v>
      </c>
      <c r="Z14" s="73" t="s">
        <v>87</v>
      </c>
      <c r="AA14" s="73"/>
      <c r="AB14" s="73"/>
      <c r="AC14" s="73"/>
    </row>
    <row r="15" spans="1:29" ht="14.4" x14ac:dyDescent="0.3">
      <c r="C15" s="42" t="s">
        <v>72</v>
      </c>
      <c r="D15" s="42" t="s">
        <v>73</v>
      </c>
      <c r="E15" s="42" t="s">
        <v>74</v>
      </c>
      <c r="F15" s="42" t="s">
        <v>75</v>
      </c>
      <c r="G15" s="42" t="s">
        <v>76</v>
      </c>
      <c r="H15" s="42" t="s">
        <v>77</v>
      </c>
      <c r="I15" s="48" t="s">
        <v>67</v>
      </c>
      <c r="J15" s="42" t="s">
        <v>72</v>
      </c>
      <c r="K15" s="42" t="s">
        <v>73</v>
      </c>
      <c r="L15" s="42" t="s">
        <v>74</v>
      </c>
      <c r="M15" s="42" t="s">
        <v>75</v>
      </c>
      <c r="N15" s="42" t="s">
        <v>76</v>
      </c>
      <c r="O15" s="42" t="s">
        <v>77</v>
      </c>
      <c r="P15" s="48" t="s">
        <v>67</v>
      </c>
      <c r="Q15" s="42" t="s">
        <v>72</v>
      </c>
      <c r="R15" s="42" t="s">
        <v>73</v>
      </c>
      <c r="S15" s="42" t="s">
        <v>74</v>
      </c>
      <c r="T15" s="42" t="s">
        <v>75</v>
      </c>
      <c r="U15" s="42" t="s">
        <v>76</v>
      </c>
      <c r="V15" s="42" t="s">
        <v>77</v>
      </c>
      <c r="W15" s="48" t="s">
        <v>67</v>
      </c>
      <c r="Z15" s="2" t="s">
        <v>88</v>
      </c>
      <c r="AA15" s="2" t="s">
        <v>6</v>
      </c>
      <c r="AB15" s="2" t="s">
        <v>8</v>
      </c>
      <c r="AC15" s="2" t="s">
        <v>10</v>
      </c>
    </row>
    <row r="16" spans="1:29" ht="14.4" x14ac:dyDescent="0.3">
      <c r="B16" s="41">
        <f>2020</f>
        <v>2020</v>
      </c>
      <c r="C16" s="49">
        <f>ROUND(INDEX($C$3:$F$10,MATCH(C$15,$C$3:$C$10,0),MATCH(C$14,$C$3:$F$3,0)),3)</f>
        <v>0</v>
      </c>
      <c r="D16" s="49">
        <f t="shared" ref="D16:W16" si="3">ROUND(INDEX($C$3:$F$10,MATCH(D$15,$C$3:$C$10,0),MATCH(D$14,$C$3:$F$3,0)),3)</f>
        <v>1.2999999999999999E-2</v>
      </c>
      <c r="E16" s="49">
        <f t="shared" si="3"/>
        <v>1.1499999999999999</v>
      </c>
      <c r="F16" s="49">
        <f t="shared" si="3"/>
        <v>0.41299999999999998</v>
      </c>
      <c r="G16" s="49">
        <f t="shared" si="3"/>
        <v>0.05</v>
      </c>
      <c r="H16" s="49">
        <f t="shared" si="3"/>
        <v>0</v>
      </c>
      <c r="I16" s="49">
        <f t="shared" si="3"/>
        <v>1.625</v>
      </c>
      <c r="J16" s="49">
        <f t="shared" si="3"/>
        <v>0.125</v>
      </c>
      <c r="K16" s="49">
        <f t="shared" si="3"/>
        <v>0</v>
      </c>
      <c r="L16" s="49">
        <f t="shared" si="3"/>
        <v>2.6</v>
      </c>
      <c r="M16" s="49">
        <f t="shared" si="3"/>
        <v>0.5</v>
      </c>
      <c r="N16" s="49">
        <f t="shared" si="3"/>
        <v>0.1</v>
      </c>
      <c r="O16" s="49">
        <f t="shared" si="3"/>
        <v>2.5000000000000001E-2</v>
      </c>
      <c r="P16" s="49">
        <f t="shared" si="3"/>
        <v>3.35</v>
      </c>
      <c r="Q16" s="49">
        <f t="shared" si="3"/>
        <v>0.1</v>
      </c>
      <c r="R16" s="49">
        <f t="shared" si="3"/>
        <v>0</v>
      </c>
      <c r="S16" s="49">
        <f t="shared" si="3"/>
        <v>15.438000000000001</v>
      </c>
      <c r="T16" s="49">
        <f t="shared" si="3"/>
        <v>1.4630000000000001</v>
      </c>
      <c r="U16" s="49">
        <f t="shared" si="3"/>
        <v>7.4999999999999997E-2</v>
      </c>
      <c r="V16" s="49">
        <f t="shared" si="3"/>
        <v>1.2999999999999999E-2</v>
      </c>
      <c r="W16" s="49">
        <f t="shared" si="3"/>
        <v>17.088000000000001</v>
      </c>
      <c r="Z16" s="35">
        <f>ROUND(('SSP Scenarios'!D19/'SSP Scenarios'!D$19)^2,5)</f>
        <v>1</v>
      </c>
      <c r="AA16" s="35">
        <f>ROUND(('SSP Scenarios'!E19/'SSP Scenarios'!E$19)^2,5)</f>
        <v>1</v>
      </c>
      <c r="AB16" s="35">
        <f>ROUND(('SSP Scenarios'!F19/'SSP Scenarios'!F$19)^2,5)</f>
        <v>1</v>
      </c>
      <c r="AC16" s="35">
        <f>ROUND(('SSP Scenarios'!G19/'SSP Scenarios'!G$19)^2,5)</f>
        <v>1</v>
      </c>
    </row>
    <row r="17" spans="2:29" ht="14.4" x14ac:dyDescent="0.3">
      <c r="B17" s="41">
        <f>B16+10</f>
        <v>2030</v>
      </c>
      <c r="C17">
        <f>ROUND(C$16*HLOOKUP($D$12,$Z$15:$AC$29,ROW()-14,0),3)</f>
        <v>0</v>
      </c>
      <c r="D17">
        <f t="shared" ref="D17:S29" si="4">ROUND(D$16*HLOOKUP($D$12,$Z$15:$AC$29,ROW()-14,0),3)</f>
        <v>1.4E-2</v>
      </c>
      <c r="E17">
        <f t="shared" si="4"/>
        <v>1.2749999999999999</v>
      </c>
      <c r="F17">
        <f t="shared" si="4"/>
        <v>0.45800000000000002</v>
      </c>
      <c r="G17">
        <f t="shared" si="4"/>
        <v>5.5E-2</v>
      </c>
      <c r="H17">
        <f t="shared" si="4"/>
        <v>0</v>
      </c>
      <c r="I17">
        <f t="shared" si="4"/>
        <v>1.802</v>
      </c>
      <c r="J17">
        <f t="shared" si="4"/>
        <v>0.13900000000000001</v>
      </c>
      <c r="K17">
        <f t="shared" si="4"/>
        <v>0</v>
      </c>
      <c r="L17">
        <f t="shared" si="4"/>
        <v>2.883</v>
      </c>
      <c r="M17">
        <f t="shared" si="4"/>
        <v>0.55400000000000005</v>
      </c>
      <c r="N17">
        <f t="shared" si="4"/>
        <v>0.111</v>
      </c>
      <c r="O17">
        <f t="shared" si="4"/>
        <v>2.8000000000000001E-2</v>
      </c>
      <c r="P17">
        <f t="shared" si="4"/>
        <v>3.7149999999999999</v>
      </c>
      <c r="Q17">
        <f t="shared" si="4"/>
        <v>0.111</v>
      </c>
      <c r="R17">
        <f t="shared" si="4"/>
        <v>0</v>
      </c>
      <c r="S17">
        <f t="shared" si="4"/>
        <v>17.119</v>
      </c>
      <c r="T17">
        <f t="shared" ref="T17:W29" si="5">ROUND(T$16*HLOOKUP($D$12,$Z$15:$AC$29,ROW()-14,0),3)</f>
        <v>1.6220000000000001</v>
      </c>
      <c r="U17">
        <f t="shared" si="5"/>
        <v>8.3000000000000004E-2</v>
      </c>
      <c r="V17">
        <f t="shared" si="5"/>
        <v>1.4E-2</v>
      </c>
      <c r="W17">
        <f t="shared" si="5"/>
        <v>18.949000000000002</v>
      </c>
      <c r="Z17" s="35">
        <f>ROUND(('SSP Scenarios'!D20/'SSP Scenarios'!D$19)^2,5)</f>
        <v>1.1089</v>
      </c>
      <c r="AA17" s="35">
        <f>ROUND(('SSP Scenarios'!E20/'SSP Scenarios'!E$19)^2,5)</f>
        <v>1.1234599999999999</v>
      </c>
      <c r="AB17" s="35">
        <f>ROUND(('SSP Scenarios'!F20/'SSP Scenarios'!F$19)^2,5)</f>
        <v>1.15665</v>
      </c>
      <c r="AC17" s="35">
        <f>ROUND(('SSP Scenarios'!G20/'SSP Scenarios'!G$19)^2,5)</f>
        <v>1.1775</v>
      </c>
    </row>
    <row r="18" spans="2:29" ht="14.4" x14ac:dyDescent="0.3">
      <c r="B18" s="41">
        <f t="shared" ref="B18:B29" si="6">B17+10</f>
        <v>2040</v>
      </c>
      <c r="C18">
        <f t="shared" ref="C18:C29" si="7">ROUND(C$16*HLOOKUP($D$12,$Z$15:$AC$29,ROW()-14,0),3)</f>
        <v>0</v>
      </c>
      <c r="D18">
        <f t="shared" si="4"/>
        <v>1.4999999999999999E-2</v>
      </c>
      <c r="E18">
        <f t="shared" si="4"/>
        <v>1.369</v>
      </c>
      <c r="F18">
        <f t="shared" si="4"/>
        <v>0.49199999999999999</v>
      </c>
      <c r="G18">
        <f t="shared" si="4"/>
        <v>0.06</v>
      </c>
      <c r="H18">
        <f t="shared" si="4"/>
        <v>0</v>
      </c>
      <c r="I18">
        <f t="shared" si="4"/>
        <v>1.9339999999999999</v>
      </c>
      <c r="J18">
        <f t="shared" si="4"/>
        <v>0.14899999999999999</v>
      </c>
      <c r="K18">
        <f t="shared" si="4"/>
        <v>0</v>
      </c>
      <c r="L18">
        <f t="shared" si="4"/>
        <v>3.0950000000000002</v>
      </c>
      <c r="M18">
        <f t="shared" si="4"/>
        <v>0.59499999999999997</v>
      </c>
      <c r="N18">
        <f t="shared" si="4"/>
        <v>0.11899999999999999</v>
      </c>
      <c r="O18">
        <f t="shared" si="4"/>
        <v>0.03</v>
      </c>
      <c r="P18">
        <f t="shared" si="4"/>
        <v>3.988</v>
      </c>
      <c r="Q18">
        <f t="shared" si="4"/>
        <v>0.11899999999999999</v>
      </c>
      <c r="R18">
        <f t="shared" si="4"/>
        <v>0</v>
      </c>
      <c r="S18">
        <f t="shared" si="4"/>
        <v>18.376999999999999</v>
      </c>
      <c r="T18">
        <f t="shared" si="5"/>
        <v>1.7410000000000001</v>
      </c>
      <c r="U18">
        <f t="shared" si="5"/>
        <v>8.8999999999999996E-2</v>
      </c>
      <c r="V18">
        <f t="shared" si="5"/>
        <v>1.4999999999999999E-2</v>
      </c>
      <c r="W18">
        <f t="shared" si="5"/>
        <v>20.341000000000001</v>
      </c>
      <c r="Z18" s="35">
        <f>ROUND(('SSP Scenarios'!D21/'SSP Scenarios'!D$19)^2,5)</f>
        <v>1.1903600000000001</v>
      </c>
      <c r="AA18" s="35">
        <f>ROUND(('SSP Scenarios'!E21/'SSP Scenarios'!E$19)^2,5)</f>
        <v>1.24834</v>
      </c>
      <c r="AB18" s="35">
        <f>ROUND(('SSP Scenarios'!F21/'SSP Scenarios'!F$19)^2,5)</f>
        <v>1.32802</v>
      </c>
      <c r="AC18" s="35">
        <f>ROUND(('SSP Scenarios'!G21/'SSP Scenarios'!G$19)^2,5)</f>
        <v>1.43414</v>
      </c>
    </row>
    <row r="19" spans="2:29" ht="14.4" x14ac:dyDescent="0.3">
      <c r="B19" s="41">
        <f t="shared" si="6"/>
        <v>2050</v>
      </c>
      <c r="C19">
        <f t="shared" si="7"/>
        <v>0</v>
      </c>
      <c r="D19">
        <f t="shared" si="4"/>
        <v>1.6E-2</v>
      </c>
      <c r="E19">
        <f t="shared" si="4"/>
        <v>1.42</v>
      </c>
      <c r="F19">
        <f t="shared" si="4"/>
        <v>0.51</v>
      </c>
      <c r="G19">
        <f t="shared" si="4"/>
        <v>6.2E-2</v>
      </c>
      <c r="H19">
        <f t="shared" si="4"/>
        <v>0</v>
      </c>
      <c r="I19">
        <f t="shared" si="4"/>
        <v>2.0070000000000001</v>
      </c>
      <c r="J19">
        <f t="shared" si="4"/>
        <v>0.154</v>
      </c>
      <c r="K19">
        <f t="shared" si="4"/>
        <v>0</v>
      </c>
      <c r="L19">
        <f t="shared" si="4"/>
        <v>3.2109999999999999</v>
      </c>
      <c r="M19">
        <f t="shared" si="4"/>
        <v>0.61699999999999999</v>
      </c>
      <c r="N19">
        <f t="shared" si="4"/>
        <v>0.123</v>
      </c>
      <c r="O19">
        <f t="shared" si="4"/>
        <v>3.1E-2</v>
      </c>
      <c r="P19">
        <f t="shared" si="4"/>
        <v>4.1369999999999996</v>
      </c>
      <c r="Q19">
        <f t="shared" si="4"/>
        <v>0.123</v>
      </c>
      <c r="R19">
        <f t="shared" si="4"/>
        <v>0</v>
      </c>
      <c r="S19">
        <f t="shared" si="4"/>
        <v>19.065999999999999</v>
      </c>
      <c r="T19">
        <f t="shared" si="5"/>
        <v>1.8069999999999999</v>
      </c>
      <c r="U19">
        <f t="shared" si="5"/>
        <v>9.2999999999999999E-2</v>
      </c>
      <c r="V19">
        <f t="shared" si="5"/>
        <v>1.6E-2</v>
      </c>
      <c r="W19">
        <f t="shared" si="5"/>
        <v>21.103999999999999</v>
      </c>
      <c r="Z19" s="35">
        <f>ROUND(('SSP Scenarios'!D22/'SSP Scenarios'!D$19)^2,5)</f>
        <v>1.23499</v>
      </c>
      <c r="AA19" s="35">
        <f>ROUND(('SSP Scenarios'!E22/'SSP Scenarios'!E$19)^2,5)</f>
        <v>1.3595699999999999</v>
      </c>
      <c r="AB19" s="35">
        <f>ROUND(('SSP Scenarios'!F22/'SSP Scenarios'!F$19)^2,5)</f>
        <v>1.5036799999999999</v>
      </c>
      <c r="AC19" s="35">
        <f>ROUND(('SSP Scenarios'!G22/'SSP Scenarios'!G$19)^2,5)</f>
        <v>1.7992999999999999</v>
      </c>
    </row>
    <row r="20" spans="2:29" ht="14.4" x14ac:dyDescent="0.3">
      <c r="B20" s="41">
        <f t="shared" si="6"/>
        <v>2060</v>
      </c>
      <c r="C20">
        <f t="shared" si="7"/>
        <v>0</v>
      </c>
      <c r="D20">
        <f t="shared" si="4"/>
        <v>1.6E-2</v>
      </c>
      <c r="E20">
        <f t="shared" si="4"/>
        <v>1.4339999999999999</v>
      </c>
      <c r="F20">
        <f t="shared" si="4"/>
        <v>0.51500000000000001</v>
      </c>
      <c r="G20">
        <f t="shared" si="4"/>
        <v>6.2E-2</v>
      </c>
      <c r="H20">
        <f t="shared" si="4"/>
        <v>0</v>
      </c>
      <c r="I20">
        <f t="shared" si="4"/>
        <v>2.0259999999999998</v>
      </c>
      <c r="J20">
        <f t="shared" si="4"/>
        <v>0.156</v>
      </c>
      <c r="K20">
        <f t="shared" si="4"/>
        <v>0</v>
      </c>
      <c r="L20">
        <f t="shared" si="4"/>
        <v>3.242</v>
      </c>
      <c r="M20">
        <f t="shared" si="4"/>
        <v>0.623</v>
      </c>
      <c r="N20">
        <f t="shared" si="4"/>
        <v>0.125</v>
      </c>
      <c r="O20">
        <f t="shared" si="4"/>
        <v>3.1E-2</v>
      </c>
      <c r="P20">
        <f t="shared" si="4"/>
        <v>4.1769999999999996</v>
      </c>
      <c r="Q20">
        <f t="shared" si="4"/>
        <v>0.125</v>
      </c>
      <c r="R20">
        <f t="shared" si="4"/>
        <v>0</v>
      </c>
      <c r="S20">
        <f t="shared" si="4"/>
        <v>19.248999999999999</v>
      </c>
      <c r="T20">
        <f t="shared" si="5"/>
        <v>1.8240000000000001</v>
      </c>
      <c r="U20">
        <f t="shared" si="5"/>
        <v>9.4E-2</v>
      </c>
      <c r="V20">
        <f t="shared" si="5"/>
        <v>1.6E-2</v>
      </c>
      <c r="W20">
        <f t="shared" si="5"/>
        <v>21.306999999999999</v>
      </c>
      <c r="Z20" s="35">
        <f>ROUND(('SSP Scenarios'!D23/'SSP Scenarios'!D$19)^2,5)</f>
        <v>1.2468699999999999</v>
      </c>
      <c r="AA20" s="35">
        <f>ROUND(('SSP Scenarios'!E23/'SSP Scenarios'!E$19)^2,5)</f>
        <v>1.4409400000000001</v>
      </c>
      <c r="AB20" s="35">
        <f>ROUND(('SSP Scenarios'!F23/'SSP Scenarios'!F$19)^2,5)</f>
        <v>1.6947300000000001</v>
      </c>
      <c r="AC20" s="35">
        <f>ROUND(('SSP Scenarios'!G23/'SSP Scenarios'!G$19)^2,5)</f>
        <v>2.32185</v>
      </c>
    </row>
    <row r="21" spans="2:29" ht="14.4" x14ac:dyDescent="0.3">
      <c r="B21" s="41">
        <f t="shared" si="6"/>
        <v>2070</v>
      </c>
      <c r="C21">
        <f t="shared" si="7"/>
        <v>0</v>
      </c>
      <c r="D21">
        <f t="shared" si="4"/>
        <v>1.6E-2</v>
      </c>
      <c r="E21">
        <f t="shared" si="4"/>
        <v>1.42</v>
      </c>
      <c r="F21">
        <f t="shared" si="4"/>
        <v>0.51</v>
      </c>
      <c r="G21">
        <f t="shared" si="4"/>
        <v>6.2E-2</v>
      </c>
      <c r="H21">
        <f t="shared" si="4"/>
        <v>0</v>
      </c>
      <c r="I21">
        <f t="shared" si="4"/>
        <v>2.0059999999999998</v>
      </c>
      <c r="J21">
        <f t="shared" si="4"/>
        <v>0.154</v>
      </c>
      <c r="K21">
        <f t="shared" si="4"/>
        <v>0</v>
      </c>
      <c r="L21">
        <f t="shared" si="4"/>
        <v>3.21</v>
      </c>
      <c r="M21">
        <f t="shared" si="4"/>
        <v>0.61699999999999999</v>
      </c>
      <c r="N21">
        <f t="shared" si="4"/>
        <v>0.123</v>
      </c>
      <c r="O21">
        <f t="shared" si="4"/>
        <v>3.1E-2</v>
      </c>
      <c r="P21">
        <f t="shared" si="4"/>
        <v>4.1360000000000001</v>
      </c>
      <c r="Q21">
        <f t="shared" si="4"/>
        <v>0.123</v>
      </c>
      <c r="R21">
        <f t="shared" si="4"/>
        <v>0</v>
      </c>
      <c r="S21">
        <f t="shared" si="4"/>
        <v>19.062000000000001</v>
      </c>
      <c r="T21">
        <f t="shared" si="5"/>
        <v>1.806</v>
      </c>
      <c r="U21">
        <f t="shared" si="5"/>
        <v>9.2999999999999999E-2</v>
      </c>
      <c r="V21">
        <f t="shared" si="5"/>
        <v>1.6E-2</v>
      </c>
      <c r="W21">
        <f t="shared" si="5"/>
        <v>21.099</v>
      </c>
      <c r="Z21" s="35">
        <f>ROUND(('SSP Scenarios'!D24/'SSP Scenarios'!D$19)^2,5)</f>
        <v>1.23472</v>
      </c>
      <c r="AA21" s="35">
        <f>ROUND(('SSP Scenarios'!E24/'SSP Scenarios'!E$19)^2,5)</f>
        <v>1.48054</v>
      </c>
      <c r="AB21" s="35">
        <f>ROUND(('SSP Scenarios'!F24/'SSP Scenarios'!F$19)^2,5)</f>
        <v>1.8908100000000001</v>
      </c>
      <c r="AC21" s="35">
        <f>ROUND(('SSP Scenarios'!G24/'SSP Scenarios'!G$19)^2,5)</f>
        <v>3.0611799999999998</v>
      </c>
    </row>
    <row r="22" spans="2:29" ht="14.4" x14ac:dyDescent="0.3">
      <c r="B22" s="41">
        <f t="shared" si="6"/>
        <v>2080</v>
      </c>
      <c r="C22">
        <f t="shared" si="7"/>
        <v>0</v>
      </c>
      <c r="D22">
        <f t="shared" si="4"/>
        <v>1.6E-2</v>
      </c>
      <c r="E22">
        <f t="shared" si="4"/>
        <v>1.3779999999999999</v>
      </c>
      <c r="F22">
        <f t="shared" si="4"/>
        <v>0.495</v>
      </c>
      <c r="G22">
        <f t="shared" si="4"/>
        <v>0.06</v>
      </c>
      <c r="H22">
        <f t="shared" si="4"/>
        <v>0</v>
      </c>
      <c r="I22">
        <f t="shared" si="4"/>
        <v>1.948</v>
      </c>
      <c r="J22">
        <f t="shared" si="4"/>
        <v>0.15</v>
      </c>
      <c r="K22">
        <f t="shared" si="4"/>
        <v>0</v>
      </c>
      <c r="L22">
        <f t="shared" si="4"/>
        <v>3.1160000000000001</v>
      </c>
      <c r="M22">
        <f t="shared" si="4"/>
        <v>0.59899999999999998</v>
      </c>
      <c r="N22">
        <f t="shared" si="4"/>
        <v>0.12</v>
      </c>
      <c r="O22">
        <f t="shared" si="4"/>
        <v>0.03</v>
      </c>
      <c r="P22">
        <f t="shared" si="4"/>
        <v>4.0149999999999997</v>
      </c>
      <c r="Q22">
        <f t="shared" si="4"/>
        <v>0.12</v>
      </c>
      <c r="R22">
        <f t="shared" si="4"/>
        <v>0</v>
      </c>
      <c r="S22">
        <f t="shared" si="4"/>
        <v>18.504999999999999</v>
      </c>
      <c r="T22">
        <f t="shared" si="5"/>
        <v>1.754</v>
      </c>
      <c r="U22">
        <f t="shared" si="5"/>
        <v>0.09</v>
      </c>
      <c r="V22">
        <f t="shared" si="5"/>
        <v>1.6E-2</v>
      </c>
      <c r="W22">
        <f t="shared" si="5"/>
        <v>20.481999999999999</v>
      </c>
      <c r="Z22" s="35">
        <f>ROUND(('SSP Scenarios'!D25/'SSP Scenarios'!D$19)^2,5)</f>
        <v>1.1986399999999999</v>
      </c>
      <c r="AA22" s="35">
        <f>ROUND(('SSP Scenarios'!E25/'SSP Scenarios'!E$19)^2,5)</f>
        <v>1.4834799999999999</v>
      </c>
      <c r="AB22" s="35">
        <f>ROUND(('SSP Scenarios'!F25/'SSP Scenarios'!F$19)^2,5)</f>
        <v>2.0691799999999998</v>
      </c>
      <c r="AC22" s="35">
        <f>ROUND(('SSP Scenarios'!G25/'SSP Scenarios'!G$19)^2,5)</f>
        <v>4.0675800000000004</v>
      </c>
    </row>
    <row r="23" spans="2:29" ht="14.4" x14ac:dyDescent="0.3">
      <c r="B23" s="41">
        <f t="shared" si="6"/>
        <v>2090</v>
      </c>
      <c r="C23">
        <f t="shared" si="7"/>
        <v>0</v>
      </c>
      <c r="D23">
        <f t="shared" si="4"/>
        <v>1.4999999999999999E-2</v>
      </c>
      <c r="E23">
        <f t="shared" si="4"/>
        <v>1.3140000000000001</v>
      </c>
      <c r="F23">
        <f t="shared" si="4"/>
        <v>0.47199999999999998</v>
      </c>
      <c r="G23">
        <f t="shared" si="4"/>
        <v>5.7000000000000002E-2</v>
      </c>
      <c r="H23">
        <f t="shared" si="4"/>
        <v>0</v>
      </c>
      <c r="I23">
        <f t="shared" si="4"/>
        <v>1.8560000000000001</v>
      </c>
      <c r="J23">
        <f t="shared" si="4"/>
        <v>0.14299999999999999</v>
      </c>
      <c r="K23">
        <f t="shared" si="4"/>
        <v>0</v>
      </c>
      <c r="L23">
        <f t="shared" si="4"/>
        <v>2.97</v>
      </c>
      <c r="M23">
        <f t="shared" si="4"/>
        <v>0.57099999999999995</v>
      </c>
      <c r="N23">
        <f t="shared" si="4"/>
        <v>0.114</v>
      </c>
      <c r="O23">
        <f t="shared" si="4"/>
        <v>2.9000000000000001E-2</v>
      </c>
      <c r="P23">
        <f t="shared" si="4"/>
        <v>3.827</v>
      </c>
      <c r="Q23">
        <f t="shared" si="4"/>
        <v>0.114</v>
      </c>
      <c r="R23">
        <f t="shared" si="4"/>
        <v>0</v>
      </c>
      <c r="S23">
        <f t="shared" si="4"/>
        <v>17.637</v>
      </c>
      <c r="T23">
        <f t="shared" si="5"/>
        <v>1.671</v>
      </c>
      <c r="U23">
        <f t="shared" si="5"/>
        <v>8.5999999999999993E-2</v>
      </c>
      <c r="V23">
        <f t="shared" si="5"/>
        <v>1.4999999999999999E-2</v>
      </c>
      <c r="W23">
        <f t="shared" si="5"/>
        <v>19.521999999999998</v>
      </c>
      <c r="Z23" s="35">
        <f>ROUND(('SSP Scenarios'!D26/'SSP Scenarios'!D$19)^2,5)</f>
        <v>1.1424300000000001</v>
      </c>
      <c r="AA23" s="35">
        <f>ROUND(('SSP Scenarios'!E26/'SSP Scenarios'!E$19)^2,5)</f>
        <v>1.4596499999999999</v>
      </c>
      <c r="AB23" s="35">
        <f>ROUND(('SSP Scenarios'!F26/'SSP Scenarios'!F$19)^2,5)</f>
        <v>2.2322299999999999</v>
      </c>
      <c r="AC23" s="35">
        <f>ROUND(('SSP Scenarios'!G26/'SSP Scenarios'!G$19)^2,5)</f>
        <v>5.3360200000000004</v>
      </c>
    </row>
    <row r="24" spans="2:29" ht="14.4" x14ac:dyDescent="0.3">
      <c r="B24" s="41">
        <f t="shared" si="6"/>
        <v>2100</v>
      </c>
      <c r="C24">
        <f t="shared" si="7"/>
        <v>0</v>
      </c>
      <c r="D24">
        <f t="shared" si="4"/>
        <v>1.4E-2</v>
      </c>
      <c r="E24">
        <f t="shared" si="4"/>
        <v>1.25</v>
      </c>
      <c r="F24">
        <f t="shared" si="4"/>
        <v>0.44900000000000001</v>
      </c>
      <c r="G24">
        <f t="shared" si="4"/>
        <v>5.3999999999999999E-2</v>
      </c>
      <c r="H24">
        <f t="shared" si="4"/>
        <v>0</v>
      </c>
      <c r="I24">
        <f t="shared" si="4"/>
        <v>1.766</v>
      </c>
      <c r="J24">
        <f t="shared" si="4"/>
        <v>0.13600000000000001</v>
      </c>
      <c r="K24">
        <f t="shared" si="4"/>
        <v>0</v>
      </c>
      <c r="L24">
        <f t="shared" si="4"/>
        <v>2.8260000000000001</v>
      </c>
      <c r="M24">
        <f t="shared" si="4"/>
        <v>0.54300000000000004</v>
      </c>
      <c r="N24">
        <f t="shared" si="4"/>
        <v>0.109</v>
      </c>
      <c r="O24">
        <f t="shared" si="4"/>
        <v>2.7E-2</v>
      </c>
      <c r="P24">
        <f t="shared" si="4"/>
        <v>3.641</v>
      </c>
      <c r="Q24">
        <f t="shared" si="4"/>
        <v>0.109</v>
      </c>
      <c r="R24">
        <f t="shared" si="4"/>
        <v>0</v>
      </c>
      <c r="S24">
        <f t="shared" si="4"/>
        <v>16.777999999999999</v>
      </c>
      <c r="T24">
        <f t="shared" si="5"/>
        <v>1.59</v>
      </c>
      <c r="U24">
        <f t="shared" si="5"/>
        <v>8.2000000000000003E-2</v>
      </c>
      <c r="V24">
        <f t="shared" si="5"/>
        <v>1.4E-2</v>
      </c>
      <c r="W24">
        <f t="shared" si="5"/>
        <v>18.571000000000002</v>
      </c>
      <c r="X24" s="40"/>
      <c r="Z24" s="35">
        <f>ROUND(('SSP Scenarios'!D27/'SSP Scenarios'!D$19)^2,5)</f>
        <v>1.0868100000000001</v>
      </c>
      <c r="AA24" s="35">
        <f>ROUND(('SSP Scenarios'!E27/'SSP Scenarios'!E$19)^2,5)</f>
        <v>1.4216599999999999</v>
      </c>
      <c r="AB24" s="35">
        <f>ROUND(('SSP Scenarios'!F27/'SSP Scenarios'!F$19)^2,5)</f>
        <v>2.3921199999999998</v>
      </c>
      <c r="AC24" s="35">
        <f>ROUND(('SSP Scenarios'!G27/'SSP Scenarios'!G$19)^2,5)</f>
        <v>6.8114400000000002</v>
      </c>
    </row>
    <row r="25" spans="2:29" ht="14.4" x14ac:dyDescent="0.3">
      <c r="B25" s="41">
        <f t="shared" si="6"/>
        <v>2110</v>
      </c>
      <c r="C25">
        <f t="shared" si="7"/>
        <v>0</v>
      </c>
      <c r="D25">
        <f t="shared" si="4"/>
        <v>1.2999999999999999E-2</v>
      </c>
      <c r="E25">
        <f t="shared" si="4"/>
        <v>1.1870000000000001</v>
      </c>
      <c r="F25">
        <f t="shared" si="4"/>
        <v>0.42599999999999999</v>
      </c>
      <c r="G25">
        <f t="shared" si="4"/>
        <v>5.1999999999999998E-2</v>
      </c>
      <c r="H25">
        <f t="shared" si="4"/>
        <v>0</v>
      </c>
      <c r="I25">
        <f t="shared" si="4"/>
        <v>1.6779999999999999</v>
      </c>
      <c r="J25">
        <f t="shared" si="4"/>
        <v>0.129</v>
      </c>
      <c r="K25">
        <f t="shared" si="4"/>
        <v>0</v>
      </c>
      <c r="L25">
        <f t="shared" si="4"/>
        <v>2.6850000000000001</v>
      </c>
      <c r="M25">
        <f t="shared" si="4"/>
        <v>0.51600000000000001</v>
      </c>
      <c r="N25">
        <f t="shared" si="4"/>
        <v>0.10299999999999999</v>
      </c>
      <c r="O25">
        <f t="shared" si="4"/>
        <v>2.5999999999999999E-2</v>
      </c>
      <c r="P25">
        <f t="shared" si="4"/>
        <v>3.4590000000000001</v>
      </c>
      <c r="Q25">
        <f t="shared" si="4"/>
        <v>0.10299999999999999</v>
      </c>
      <c r="R25">
        <f t="shared" si="4"/>
        <v>0</v>
      </c>
      <c r="S25">
        <f t="shared" si="4"/>
        <v>15.941000000000001</v>
      </c>
      <c r="T25">
        <f t="shared" si="5"/>
        <v>1.5109999999999999</v>
      </c>
      <c r="U25">
        <f t="shared" si="5"/>
        <v>7.6999999999999999E-2</v>
      </c>
      <c r="V25">
        <f t="shared" si="5"/>
        <v>1.2999999999999999E-2</v>
      </c>
      <c r="W25">
        <f t="shared" si="5"/>
        <v>17.645</v>
      </c>
      <c r="X25" s="36"/>
      <c r="Z25" s="35">
        <f>ROUND(('SSP Scenarios'!D28/'SSP Scenarios'!D$19)^2,5)</f>
        <v>1.0325899999999999</v>
      </c>
      <c r="AA25" s="35">
        <f>ROUND(('SSP Scenarios'!E28/'SSP Scenarios'!E$19)^2,5)</f>
        <v>1.3841600000000001</v>
      </c>
      <c r="AB25" s="35">
        <f>ROUND(('SSP Scenarios'!F28/'SSP Scenarios'!F$19)^2,5)</f>
        <v>2.5575299999999999</v>
      </c>
      <c r="AC25" s="35">
        <f>ROUND(('SSP Scenarios'!G28/'SSP Scenarios'!G$19)^2,5)</f>
        <v>8.4667399999999997</v>
      </c>
    </row>
    <row r="26" spans="2:29" ht="14.4" x14ac:dyDescent="0.3">
      <c r="B26" s="41">
        <f t="shared" si="6"/>
        <v>2120</v>
      </c>
      <c r="C26">
        <f t="shared" si="7"/>
        <v>0</v>
      </c>
      <c r="D26">
        <f t="shared" si="4"/>
        <v>1.2999999999999999E-2</v>
      </c>
      <c r="E26">
        <f t="shared" si="4"/>
        <v>1.127</v>
      </c>
      <c r="F26">
        <f t="shared" si="4"/>
        <v>0.40500000000000003</v>
      </c>
      <c r="G26">
        <f t="shared" si="4"/>
        <v>4.9000000000000002E-2</v>
      </c>
      <c r="H26">
        <f t="shared" si="4"/>
        <v>0</v>
      </c>
      <c r="I26">
        <f t="shared" si="4"/>
        <v>1.5920000000000001</v>
      </c>
      <c r="J26">
        <f t="shared" si="4"/>
        <v>0.122</v>
      </c>
      <c r="K26">
        <f t="shared" si="4"/>
        <v>0</v>
      </c>
      <c r="L26">
        <f t="shared" si="4"/>
        <v>2.5470000000000002</v>
      </c>
      <c r="M26">
        <f t="shared" si="4"/>
        <v>0.49</v>
      </c>
      <c r="N26">
        <f t="shared" si="4"/>
        <v>9.8000000000000004E-2</v>
      </c>
      <c r="O26">
        <f t="shared" si="4"/>
        <v>2.4E-2</v>
      </c>
      <c r="P26">
        <f t="shared" si="4"/>
        <v>3.282</v>
      </c>
      <c r="Q26">
        <f t="shared" si="4"/>
        <v>9.8000000000000004E-2</v>
      </c>
      <c r="R26">
        <f t="shared" si="4"/>
        <v>0</v>
      </c>
      <c r="S26">
        <f t="shared" si="4"/>
        <v>15.125</v>
      </c>
      <c r="T26">
        <f t="shared" si="5"/>
        <v>1.4330000000000001</v>
      </c>
      <c r="U26">
        <f t="shared" si="5"/>
        <v>7.2999999999999995E-2</v>
      </c>
      <c r="V26">
        <f t="shared" si="5"/>
        <v>1.2999999999999999E-2</v>
      </c>
      <c r="W26">
        <f t="shared" si="5"/>
        <v>16.742000000000001</v>
      </c>
      <c r="X26" s="37"/>
      <c r="Z26" s="35">
        <f>ROUND(('SSP Scenarios'!D29/'SSP Scenarios'!D$19)^2,5)</f>
        <v>0.97974000000000006</v>
      </c>
      <c r="AA26" s="35">
        <f>ROUND(('SSP Scenarios'!E29/'SSP Scenarios'!E$19)^2,5)</f>
        <v>1.34717</v>
      </c>
      <c r="AB26" s="35">
        <f>ROUND(('SSP Scenarios'!F29/'SSP Scenarios'!F$19)^2,5)</f>
        <v>2.7284700000000002</v>
      </c>
      <c r="AC26" s="35">
        <f>ROUND(('SSP Scenarios'!G29/'SSP Scenarios'!G$19)^2,5)</f>
        <v>10.301909999999999</v>
      </c>
    </row>
    <row r="27" spans="2:29" ht="14.4" x14ac:dyDescent="0.3">
      <c r="B27" s="41">
        <f t="shared" si="6"/>
        <v>2130</v>
      </c>
      <c r="C27">
        <f t="shared" si="7"/>
        <v>0</v>
      </c>
      <c r="D27">
        <f t="shared" si="4"/>
        <v>1.2E-2</v>
      </c>
      <c r="E27">
        <f t="shared" si="4"/>
        <v>1.071</v>
      </c>
      <c r="F27">
        <f t="shared" si="4"/>
        <v>0.38500000000000001</v>
      </c>
      <c r="G27">
        <f t="shared" si="4"/>
        <v>4.7E-2</v>
      </c>
      <c r="H27">
        <f t="shared" si="4"/>
        <v>0</v>
      </c>
      <c r="I27">
        <f t="shared" si="4"/>
        <v>1.5129999999999999</v>
      </c>
      <c r="J27">
        <f t="shared" si="4"/>
        <v>0.11600000000000001</v>
      </c>
      <c r="K27">
        <f t="shared" si="4"/>
        <v>0</v>
      </c>
      <c r="L27">
        <f t="shared" si="4"/>
        <v>2.4209999999999998</v>
      </c>
      <c r="M27">
        <f t="shared" si="4"/>
        <v>0.46600000000000003</v>
      </c>
      <c r="N27">
        <f t="shared" si="4"/>
        <v>9.2999999999999999E-2</v>
      </c>
      <c r="O27">
        <f t="shared" si="4"/>
        <v>2.3E-2</v>
      </c>
      <c r="P27">
        <f t="shared" si="4"/>
        <v>3.1190000000000002</v>
      </c>
      <c r="Q27">
        <f t="shared" si="4"/>
        <v>9.2999999999999999E-2</v>
      </c>
      <c r="R27">
        <f t="shared" si="4"/>
        <v>0</v>
      </c>
      <c r="S27">
        <f t="shared" si="4"/>
        <v>14.372999999999999</v>
      </c>
      <c r="T27">
        <f t="shared" si="5"/>
        <v>1.3620000000000001</v>
      </c>
      <c r="U27">
        <f t="shared" si="5"/>
        <v>7.0000000000000007E-2</v>
      </c>
      <c r="V27">
        <f t="shared" si="5"/>
        <v>1.2E-2</v>
      </c>
      <c r="W27">
        <f t="shared" si="5"/>
        <v>15.91</v>
      </c>
      <c r="X27" s="37"/>
      <c r="Z27" s="35">
        <f>ROUND(('SSP Scenarios'!D30/'SSP Scenarios'!D$19)^2,5)</f>
        <v>0.93103999999999998</v>
      </c>
      <c r="AA27" s="35">
        <f>ROUND(('SSP Scenarios'!E30/'SSP Scenarios'!E$19)^2,5)</f>
        <v>1.31067</v>
      </c>
      <c r="AB27" s="35">
        <f>ROUND(('SSP Scenarios'!F30/'SSP Scenarios'!F$19)^2,5)</f>
        <v>2.9049499999999999</v>
      </c>
      <c r="AC27" s="35">
        <f>ROUND(('SSP Scenarios'!G30/'SSP Scenarios'!G$19)^2,5)</f>
        <v>12.31695</v>
      </c>
    </row>
    <row r="28" spans="2:29" ht="14.4" x14ac:dyDescent="0.3">
      <c r="B28" s="41">
        <f t="shared" si="6"/>
        <v>2140</v>
      </c>
      <c r="C28">
        <f t="shared" si="7"/>
        <v>0</v>
      </c>
      <c r="D28">
        <f t="shared" si="4"/>
        <v>1.2E-2</v>
      </c>
      <c r="E28">
        <f t="shared" si="4"/>
        <v>1.071</v>
      </c>
      <c r="F28">
        <f t="shared" si="4"/>
        <v>0.38500000000000001</v>
      </c>
      <c r="G28">
        <f t="shared" si="4"/>
        <v>4.7E-2</v>
      </c>
      <c r="H28">
        <f t="shared" si="4"/>
        <v>0</v>
      </c>
      <c r="I28">
        <f t="shared" si="4"/>
        <v>1.5129999999999999</v>
      </c>
      <c r="J28">
        <f t="shared" si="4"/>
        <v>0.11600000000000001</v>
      </c>
      <c r="K28">
        <f t="shared" si="4"/>
        <v>0</v>
      </c>
      <c r="L28">
        <f t="shared" si="4"/>
        <v>2.4209999999999998</v>
      </c>
      <c r="M28">
        <f t="shared" si="4"/>
        <v>0.46600000000000003</v>
      </c>
      <c r="N28">
        <f t="shared" si="4"/>
        <v>9.2999999999999999E-2</v>
      </c>
      <c r="O28">
        <f t="shared" si="4"/>
        <v>2.3E-2</v>
      </c>
      <c r="P28">
        <f t="shared" si="4"/>
        <v>3.1190000000000002</v>
      </c>
      <c r="Q28">
        <f t="shared" si="4"/>
        <v>9.2999999999999999E-2</v>
      </c>
      <c r="R28">
        <f t="shared" si="4"/>
        <v>0</v>
      </c>
      <c r="S28">
        <f t="shared" si="4"/>
        <v>14.372999999999999</v>
      </c>
      <c r="T28">
        <f t="shared" si="5"/>
        <v>1.3620000000000001</v>
      </c>
      <c r="U28">
        <f t="shared" si="5"/>
        <v>7.0000000000000007E-2</v>
      </c>
      <c r="V28">
        <f t="shared" si="5"/>
        <v>1.2E-2</v>
      </c>
      <c r="W28">
        <f t="shared" si="5"/>
        <v>15.91</v>
      </c>
      <c r="X28" s="37"/>
      <c r="Z28" s="35">
        <f>ROUND(('SSP Scenarios'!D31/'SSP Scenarios'!D$19)^2,5)</f>
        <v>0.93103999999999998</v>
      </c>
      <c r="AA28" s="35">
        <f>ROUND(('SSP Scenarios'!E31/'SSP Scenarios'!E$19)^2,5)</f>
        <v>1.27468</v>
      </c>
      <c r="AB28" s="35">
        <f>ROUND(('SSP Scenarios'!F31/'SSP Scenarios'!F$19)^2,5)</f>
        <v>3.0869499999999999</v>
      </c>
      <c r="AC28" s="35">
        <f>ROUND(('SSP Scenarios'!G31/'SSP Scenarios'!G$19)^2,5)</f>
        <v>14.511850000000001</v>
      </c>
    </row>
    <row r="29" spans="2:29" ht="14.4" x14ac:dyDescent="0.3">
      <c r="B29" s="41">
        <f t="shared" si="6"/>
        <v>2150</v>
      </c>
      <c r="C29">
        <f t="shared" si="7"/>
        <v>0</v>
      </c>
      <c r="D29">
        <f t="shared" si="4"/>
        <v>1.2E-2</v>
      </c>
      <c r="E29">
        <f t="shared" si="4"/>
        <v>1.071</v>
      </c>
      <c r="F29">
        <f t="shared" si="4"/>
        <v>0.38500000000000001</v>
      </c>
      <c r="G29">
        <f t="shared" si="4"/>
        <v>4.7E-2</v>
      </c>
      <c r="H29">
        <f t="shared" si="4"/>
        <v>0</v>
      </c>
      <c r="I29">
        <f t="shared" si="4"/>
        <v>1.5129999999999999</v>
      </c>
      <c r="J29">
        <f t="shared" si="4"/>
        <v>0.11600000000000001</v>
      </c>
      <c r="K29">
        <f t="shared" si="4"/>
        <v>0</v>
      </c>
      <c r="L29">
        <f t="shared" si="4"/>
        <v>2.4209999999999998</v>
      </c>
      <c r="M29">
        <f t="shared" si="4"/>
        <v>0.46600000000000003</v>
      </c>
      <c r="N29">
        <f t="shared" si="4"/>
        <v>9.2999999999999999E-2</v>
      </c>
      <c r="O29">
        <f t="shared" si="4"/>
        <v>2.3E-2</v>
      </c>
      <c r="P29">
        <f t="shared" si="4"/>
        <v>3.1190000000000002</v>
      </c>
      <c r="Q29">
        <f t="shared" si="4"/>
        <v>9.2999999999999999E-2</v>
      </c>
      <c r="R29">
        <f t="shared" si="4"/>
        <v>0</v>
      </c>
      <c r="S29">
        <f t="shared" si="4"/>
        <v>14.372999999999999</v>
      </c>
      <c r="T29">
        <f t="shared" si="5"/>
        <v>1.3620000000000001</v>
      </c>
      <c r="U29">
        <f t="shared" si="5"/>
        <v>7.0000000000000007E-2</v>
      </c>
      <c r="V29">
        <f t="shared" si="5"/>
        <v>1.2E-2</v>
      </c>
      <c r="W29">
        <f t="shared" si="5"/>
        <v>15.91</v>
      </c>
      <c r="X29" s="37"/>
      <c r="Z29" s="35">
        <f>ROUND(('SSP Scenarios'!D32/'SSP Scenarios'!D$19)^2,5)</f>
        <v>0.93103999999999998</v>
      </c>
      <c r="AA29" s="35">
        <f>ROUND(('SSP Scenarios'!E32/'SSP Scenarios'!E$19)^2,5)</f>
        <v>1.23919</v>
      </c>
      <c r="AB29" s="35">
        <f>ROUND(('SSP Scenarios'!F32/'SSP Scenarios'!F$19)^2,5)</f>
        <v>3.2744800000000001</v>
      </c>
      <c r="AC29" s="35">
        <f>ROUND(('SSP Scenarios'!G32/'SSP Scenarios'!G$19)^2,5)</f>
        <v>16.88663</v>
      </c>
    </row>
    <row r="30" spans="2:29" x14ac:dyDescent="0.3">
      <c r="E30" s="37"/>
      <c r="F30" s="37"/>
      <c r="G30" s="37"/>
      <c r="H30" s="37"/>
      <c r="I30" s="37"/>
      <c r="J30" s="37"/>
      <c r="K30" s="37"/>
      <c r="L30" s="37"/>
      <c r="M30" s="37"/>
      <c r="N30" s="37"/>
      <c r="O30" s="37"/>
      <c r="P30" s="37"/>
      <c r="Q30" s="37"/>
      <c r="R30" s="37"/>
      <c r="S30" s="37"/>
      <c r="T30" s="37"/>
      <c r="U30" s="37"/>
      <c r="V30" s="37"/>
      <c r="W30" s="37"/>
      <c r="X30" s="37"/>
    </row>
    <row r="31" spans="2:29" x14ac:dyDescent="0.3">
      <c r="E31" s="37"/>
      <c r="F31" s="37"/>
      <c r="G31" s="37"/>
      <c r="H31" s="37"/>
      <c r="I31" s="37"/>
      <c r="J31" s="37"/>
      <c r="K31" s="37"/>
      <c r="L31" s="37"/>
      <c r="M31" s="37"/>
      <c r="N31" s="37"/>
      <c r="O31" s="37"/>
      <c r="P31" s="37"/>
      <c r="Q31" s="37"/>
      <c r="R31" s="37"/>
      <c r="S31" s="37"/>
      <c r="T31" s="37"/>
      <c r="U31" s="37"/>
      <c r="V31" s="37"/>
      <c r="W31" s="37"/>
      <c r="X31" s="37"/>
    </row>
    <row r="32" spans="2:29" x14ac:dyDescent="0.3">
      <c r="C32" s="41" t="s">
        <v>89</v>
      </c>
      <c r="D32" s="72" t="str">
        <f>D2</f>
        <v>3</v>
      </c>
      <c r="E32" s="72"/>
      <c r="F32" s="72"/>
    </row>
    <row r="33" spans="2:24" x14ac:dyDescent="0.3">
      <c r="D33" s="44" t="s">
        <v>69</v>
      </c>
      <c r="E33" s="44" t="s">
        <v>70</v>
      </c>
      <c r="F33" s="44" t="s">
        <v>71</v>
      </c>
      <c r="H33" s="44" t="s">
        <v>90</v>
      </c>
      <c r="J33" s="38"/>
      <c r="K33" s="38"/>
      <c r="L33" s="38"/>
    </row>
    <row r="34" spans="2:24" x14ac:dyDescent="0.3">
      <c r="C34" s="42" t="s">
        <v>72</v>
      </c>
      <c r="D34" s="50">
        <f>VLOOKUP($C34,'Weighted Averages'!$A$71:$S$77,$D$2*3+COLUMN()-5,FALSE)</f>
        <v>0</v>
      </c>
      <c r="E34" s="51">
        <f>VLOOKUP($C34,'Weighted Averages'!$A$71:$S$77,$D$2*3+COLUMN()-5,FALSE)</f>
        <v>0</v>
      </c>
      <c r="F34" s="51">
        <f>VLOOKUP($C34,'Weighted Averages'!$A$71:$S$77,$D$2*3+COLUMN()-5,FALSE)</f>
        <v>0</v>
      </c>
      <c r="G34" s="38"/>
      <c r="J34" s="38"/>
      <c r="K34" s="38"/>
    </row>
    <row r="35" spans="2:24" x14ac:dyDescent="0.3">
      <c r="C35" s="42" t="s">
        <v>73</v>
      </c>
      <c r="D35" s="51">
        <f>VLOOKUP($C35,'Weighted Averages'!$A$71:$S$77,$D$2*3+COLUMN()-5,FALSE)</f>
        <v>0</v>
      </c>
      <c r="E35" s="51">
        <f>VLOOKUP($C35,'Weighted Averages'!$A$71:$S$77,$D$2*3+COLUMN()-5,FALSE)</f>
        <v>0</v>
      </c>
      <c r="F35" s="51">
        <f>VLOOKUP($C35,'Weighted Averages'!$A$71:$S$77,$D$2*3+COLUMN()-5,FALSE)</f>
        <v>0</v>
      </c>
      <c r="G35" s="38"/>
      <c r="H35" s="40"/>
      <c r="I35" s="40"/>
      <c r="J35" s="38"/>
      <c r="K35" s="38"/>
      <c r="L35" s="38"/>
      <c r="M35" s="40"/>
      <c r="N35" s="40"/>
      <c r="O35" s="40"/>
      <c r="P35" s="40"/>
      <c r="Q35" s="40"/>
      <c r="R35" s="40"/>
      <c r="S35" s="40"/>
      <c r="T35" s="40"/>
      <c r="U35" s="40"/>
      <c r="V35" s="40"/>
      <c r="W35" s="40"/>
      <c r="X35" s="40"/>
    </row>
    <row r="36" spans="2:24" x14ac:dyDescent="0.3">
      <c r="C36" s="42" t="s">
        <v>74</v>
      </c>
      <c r="D36" s="51">
        <f>VLOOKUP($C36,'Weighted Averages'!$A$71:$S$77,$D$2*3+COLUMN()-5,FALSE)</f>
        <v>21273023.173913043</v>
      </c>
      <c r="E36" s="51">
        <f>VLOOKUP($C36,'Weighted Averages'!$A$71:$S$77,$D$2*3+COLUMN()-5,FALSE)</f>
        <v>535909.62745098036</v>
      </c>
      <c r="F36" s="51">
        <f>VLOOKUP($C36,'Weighted Averages'!$A$71:$S$77,$D$2*3+COLUMN()-5,FALSE)</f>
        <v>47936.230519480523</v>
      </c>
      <c r="G36" s="38"/>
      <c r="J36" s="38"/>
      <c r="K36" s="38"/>
      <c r="L36" s="38"/>
    </row>
    <row r="37" spans="2:24" x14ac:dyDescent="0.3">
      <c r="C37" s="42" t="s">
        <v>75</v>
      </c>
      <c r="D37" s="51">
        <f>VLOOKUP($C37,'Weighted Averages'!$A$71:$S$77,$D$2*3+COLUMN()-5,FALSE)</f>
        <v>10359154.714285715</v>
      </c>
      <c r="E37" s="51">
        <f>VLOOKUP($C37,'Weighted Averages'!$A$71:$S$77,$D$2*3+COLUMN()-5,FALSE)</f>
        <v>1054256</v>
      </c>
      <c r="F37" s="51">
        <f>VLOOKUP($C37,'Weighted Averages'!$A$71:$S$77,$D$2*3+COLUMN()-5,FALSE)</f>
        <v>15905.5</v>
      </c>
      <c r="G37" s="38"/>
      <c r="H37" s="39"/>
      <c r="I37" s="39"/>
      <c r="J37" s="38"/>
      <c r="K37" s="38"/>
      <c r="L37" s="38"/>
      <c r="M37" s="39"/>
      <c r="N37" s="39"/>
      <c r="O37" s="39"/>
      <c r="P37" s="39"/>
      <c r="Q37" s="39"/>
      <c r="R37" s="39"/>
      <c r="S37" s="39"/>
      <c r="T37" s="39"/>
      <c r="U37" s="39"/>
      <c r="V37" s="39"/>
      <c r="W37" s="39"/>
      <c r="X37" s="39"/>
    </row>
    <row r="38" spans="2:24" x14ac:dyDescent="0.3">
      <c r="C38" s="42" t="s">
        <v>76</v>
      </c>
      <c r="D38" s="51">
        <f>VLOOKUP($C38,'Weighted Averages'!$A$71:$S$77,$D$2*3+COLUMN()-5,FALSE)</f>
        <v>5049020</v>
      </c>
      <c r="E38" s="51">
        <f>VLOOKUP($C38,'Weighted Averages'!$A$71:$S$77,$D$2*3+COLUMN()-5,FALSE)</f>
        <v>1062368.5</v>
      </c>
      <c r="F38" s="51">
        <f>VLOOKUP($C38,'Weighted Averages'!$A$71:$S$77,$D$2*3+COLUMN()-5,FALSE)</f>
        <v>150942</v>
      </c>
      <c r="G38" s="38"/>
      <c r="H38" s="39"/>
      <c r="I38" s="39"/>
      <c r="J38" s="38"/>
      <c r="K38" s="38"/>
      <c r="L38" s="38"/>
      <c r="M38" s="39"/>
      <c r="N38" s="39"/>
      <c r="O38" s="39"/>
      <c r="P38" s="39"/>
      <c r="Q38" s="39"/>
      <c r="R38" s="39"/>
      <c r="S38" s="39"/>
      <c r="T38" s="39"/>
      <c r="U38" s="39"/>
      <c r="V38" s="39"/>
      <c r="W38" s="39"/>
      <c r="X38" s="39"/>
    </row>
    <row r="39" spans="2:24" x14ac:dyDescent="0.3">
      <c r="C39" s="42" t="s">
        <v>77</v>
      </c>
      <c r="D39" s="51">
        <f>VLOOKUP($C39,'Weighted Averages'!$A$71:$S$77,$D$2*3+COLUMN()-5,FALSE)</f>
        <v>0</v>
      </c>
      <c r="E39" s="51">
        <f>VLOOKUP($C39,'Weighted Averages'!$A$71:$S$77,$D$2*3+COLUMN()-5,FALSE)</f>
        <v>0</v>
      </c>
      <c r="F39" s="51">
        <f>VLOOKUP($C39,'Weighted Averages'!$A$71:$S$77,$D$2*3+COLUMN()-5,FALSE)</f>
        <v>0</v>
      </c>
      <c r="G39" s="38"/>
      <c r="H39" s="39"/>
      <c r="I39" s="39"/>
      <c r="J39" s="39"/>
      <c r="K39" s="39"/>
      <c r="L39" s="39"/>
      <c r="M39" s="39"/>
      <c r="N39" s="39"/>
      <c r="O39" s="39"/>
      <c r="P39" s="39"/>
      <c r="Q39" s="39"/>
      <c r="R39" s="39"/>
      <c r="S39" s="39"/>
      <c r="T39" s="39"/>
      <c r="U39" s="39"/>
      <c r="V39" s="39"/>
      <c r="W39" s="39"/>
      <c r="X39" s="39"/>
    </row>
    <row r="40" spans="2:24" x14ac:dyDescent="0.3">
      <c r="C40" s="46" t="s">
        <v>67</v>
      </c>
      <c r="D40" s="47">
        <f>VLOOKUP($C40,'Weighted Averages'!$A$71:$S$77,$D$2*3+COLUMN()-5,FALSE)</f>
        <v>18285246.322580647</v>
      </c>
      <c r="E40" s="47">
        <f>VLOOKUP($C40,'Weighted Averages'!$A$71:$S$77,$D$2*3+COLUMN()-5,FALSE)</f>
        <v>613932</v>
      </c>
      <c r="F40" s="47">
        <f>VLOOKUP($C40,'Weighted Averages'!$A$71:$S$77,$D$2*3+COLUMN()-5,FALSE)</f>
        <v>45937.036036036036</v>
      </c>
      <c r="G40" s="37"/>
      <c r="H40" s="39"/>
      <c r="I40" s="39"/>
      <c r="J40" s="39"/>
      <c r="K40" s="39"/>
      <c r="L40" s="39"/>
      <c r="M40" s="39"/>
      <c r="N40" s="39"/>
      <c r="O40" s="39"/>
      <c r="P40" s="39"/>
      <c r="Q40" s="39"/>
      <c r="R40" s="39"/>
      <c r="S40" s="39"/>
      <c r="T40" s="39"/>
      <c r="U40" s="39"/>
      <c r="V40" s="39"/>
      <c r="W40" s="39"/>
      <c r="X40" s="39"/>
    </row>
    <row r="41" spans="2:24" x14ac:dyDescent="0.3">
      <c r="E41" s="39"/>
      <c r="F41" s="39"/>
      <c r="G41" s="39"/>
      <c r="H41" s="39"/>
      <c r="I41" s="39"/>
      <c r="J41" s="39"/>
      <c r="K41" s="39"/>
      <c r="L41" s="39"/>
      <c r="M41" s="39"/>
      <c r="N41" s="39"/>
      <c r="O41" s="39"/>
      <c r="P41" s="39"/>
      <c r="Q41" s="39"/>
      <c r="R41" s="39"/>
      <c r="S41" s="39"/>
      <c r="T41" s="39"/>
      <c r="U41" s="39"/>
      <c r="V41" s="39"/>
      <c r="W41" s="39"/>
      <c r="X41" s="39"/>
    </row>
    <row r="42" spans="2:24" x14ac:dyDescent="0.3">
      <c r="C42" s="43" t="s">
        <v>91</v>
      </c>
      <c r="D42" s="38" t="s">
        <v>92</v>
      </c>
      <c r="E42" s="38"/>
      <c r="F42" s="38"/>
      <c r="J42" s="38"/>
      <c r="K42" s="38"/>
      <c r="L42" s="38"/>
      <c r="N42" s="38"/>
      <c r="O42" s="38"/>
      <c r="P42" s="38"/>
      <c r="Q42" s="38"/>
      <c r="S42" s="38"/>
      <c r="T42" s="38"/>
      <c r="U42" s="38"/>
    </row>
    <row r="43" spans="2:24" x14ac:dyDescent="0.3">
      <c r="C43" s="42" t="s">
        <v>69</v>
      </c>
      <c r="D43" t="str">
        <f>C43</f>
        <v>Major</v>
      </c>
      <c r="E43" t="str">
        <f t="shared" ref="E43:I43" si="8">D43</f>
        <v>Major</v>
      </c>
      <c r="F43" t="str">
        <f t="shared" si="8"/>
        <v>Major</v>
      </c>
      <c r="G43" t="str">
        <f t="shared" si="8"/>
        <v>Major</v>
      </c>
      <c r="H43" t="str">
        <f t="shared" si="8"/>
        <v>Major</v>
      </c>
      <c r="I43" t="str">
        <f t="shared" si="8"/>
        <v>Major</v>
      </c>
      <c r="J43" s="42" t="s">
        <v>70</v>
      </c>
      <c r="K43" t="str">
        <f>J43</f>
        <v>Medium</v>
      </c>
      <c r="L43" t="str">
        <f t="shared" ref="L43:P43" si="9">K43</f>
        <v>Medium</v>
      </c>
      <c r="M43" t="str">
        <f t="shared" si="9"/>
        <v>Medium</v>
      </c>
      <c r="N43" t="str">
        <f t="shared" si="9"/>
        <v>Medium</v>
      </c>
      <c r="O43" t="str">
        <f t="shared" si="9"/>
        <v>Medium</v>
      </c>
      <c r="P43" t="str">
        <f t="shared" si="9"/>
        <v>Medium</v>
      </c>
      <c r="Q43" s="42" t="s">
        <v>71</v>
      </c>
      <c r="R43" t="str">
        <f>Q43</f>
        <v>Minor</v>
      </c>
      <c r="S43" t="str">
        <f t="shared" ref="S43:W43" si="10">R43</f>
        <v>Minor</v>
      </c>
      <c r="T43" t="str">
        <f t="shared" si="10"/>
        <v>Minor</v>
      </c>
      <c r="U43" t="str">
        <f t="shared" si="10"/>
        <v>Minor</v>
      </c>
      <c r="V43" t="str">
        <f t="shared" si="10"/>
        <v>Minor</v>
      </c>
      <c r="W43" t="str">
        <f t="shared" si="10"/>
        <v>Minor</v>
      </c>
    </row>
    <row r="44" spans="2:24" x14ac:dyDescent="0.3">
      <c r="C44" s="42" t="s">
        <v>72</v>
      </c>
      <c r="D44" s="42" t="s">
        <v>73</v>
      </c>
      <c r="E44" s="42" t="s">
        <v>74</v>
      </c>
      <c r="F44" s="42" t="s">
        <v>75</v>
      </c>
      <c r="G44" s="42" t="s">
        <v>76</v>
      </c>
      <c r="H44" s="42" t="s">
        <v>77</v>
      </c>
      <c r="I44" s="48" t="s">
        <v>67</v>
      </c>
      <c r="J44" s="42" t="s">
        <v>72</v>
      </c>
      <c r="K44" s="42" t="s">
        <v>73</v>
      </c>
      <c r="L44" s="42" t="s">
        <v>74</v>
      </c>
      <c r="M44" s="42" t="s">
        <v>75</v>
      </c>
      <c r="N44" s="42" t="s">
        <v>76</v>
      </c>
      <c r="O44" s="42" t="s">
        <v>77</v>
      </c>
      <c r="P44" s="48" t="s">
        <v>67</v>
      </c>
      <c r="Q44" s="42" t="s">
        <v>72</v>
      </c>
      <c r="R44" s="42" t="s">
        <v>73</v>
      </c>
      <c r="S44" s="42" t="s">
        <v>74</v>
      </c>
      <c r="T44" s="42" t="s">
        <v>75</v>
      </c>
      <c r="U44" s="42" t="s">
        <v>76</v>
      </c>
      <c r="V44" s="42" t="s">
        <v>77</v>
      </c>
      <c r="W44" s="48" t="s">
        <v>67</v>
      </c>
      <c r="X44" s="42" t="s">
        <v>100</v>
      </c>
    </row>
    <row r="45" spans="2:24" x14ac:dyDescent="0.3">
      <c r="B45" s="41">
        <f>2020</f>
        <v>2020</v>
      </c>
      <c r="C45" s="45">
        <f>C16*INDEX($C$33:$F$40,MATCH(C$44,$C$33:$C$40,0),MATCH(C$43,$C$33:$F$33,0))</f>
        <v>0</v>
      </c>
      <c r="D45" s="45">
        <f t="shared" ref="D45:W45" si="11">D16*INDEX($C$33:$F$40,MATCH(D$44,$C$33:$C$40,0),MATCH(D$43,$C$33:$F$33,0))</f>
        <v>0</v>
      </c>
      <c r="E45" s="45">
        <f t="shared" si="11"/>
        <v>24463976.649999999</v>
      </c>
      <c r="F45" s="45">
        <f t="shared" si="11"/>
        <v>4278330.8969999999</v>
      </c>
      <c r="G45" s="45">
        <f t="shared" si="11"/>
        <v>252451</v>
      </c>
      <c r="H45" s="45">
        <f t="shared" si="11"/>
        <v>0</v>
      </c>
      <c r="I45" s="45">
        <f t="shared" si="11"/>
        <v>29713525.274193551</v>
      </c>
      <c r="J45" s="45">
        <f t="shared" si="11"/>
        <v>0</v>
      </c>
      <c r="K45" s="45">
        <f t="shared" si="11"/>
        <v>0</v>
      </c>
      <c r="L45" s="45">
        <f t="shared" si="11"/>
        <v>1393365.031372549</v>
      </c>
      <c r="M45" s="45">
        <f t="shared" si="11"/>
        <v>527128</v>
      </c>
      <c r="N45" s="45">
        <f t="shared" si="11"/>
        <v>106236.85</v>
      </c>
      <c r="O45" s="45">
        <f t="shared" si="11"/>
        <v>0</v>
      </c>
      <c r="P45" s="45">
        <f t="shared" si="11"/>
        <v>2056672.2</v>
      </c>
      <c r="Q45" s="45">
        <f t="shared" si="11"/>
        <v>0</v>
      </c>
      <c r="R45" s="45">
        <f t="shared" si="11"/>
        <v>0</v>
      </c>
      <c r="S45" s="45">
        <f t="shared" si="11"/>
        <v>740039.52675974031</v>
      </c>
      <c r="T45" s="45">
        <f t="shared" si="11"/>
        <v>23269.746500000001</v>
      </c>
      <c r="U45" s="45">
        <f t="shared" si="11"/>
        <v>11320.65</v>
      </c>
      <c r="V45" s="45">
        <f t="shared" si="11"/>
        <v>0</v>
      </c>
      <c r="W45" s="45">
        <f t="shared" si="11"/>
        <v>784972.07178378385</v>
      </c>
      <c r="X45" s="47">
        <f t="shared" ref="X45:X58" si="12">SUM(W45,P45,I45)</f>
        <v>32555169.545977335</v>
      </c>
    </row>
    <row r="46" spans="2:24" x14ac:dyDescent="0.3">
      <c r="B46" s="41">
        <f>B45+10</f>
        <v>2030</v>
      </c>
      <c r="C46" s="45">
        <f t="shared" ref="C46:W58" si="13">C17*INDEX($C$33:$F$40,MATCH(C$44,$C$33:$C$40,0),MATCH(C$43,$C$33:$F$33,0))</f>
        <v>0</v>
      </c>
      <c r="D46" s="45">
        <f t="shared" si="13"/>
        <v>0</v>
      </c>
      <c r="E46" s="45">
        <f t="shared" si="13"/>
        <v>27123104.546739127</v>
      </c>
      <c r="F46" s="45">
        <f t="shared" si="13"/>
        <v>4744492.8591428576</v>
      </c>
      <c r="G46" s="45">
        <f t="shared" si="13"/>
        <v>277696.09999999998</v>
      </c>
      <c r="H46" s="45">
        <f t="shared" si="13"/>
        <v>0</v>
      </c>
      <c r="I46" s="45">
        <f t="shared" si="13"/>
        <v>32950013.873290326</v>
      </c>
      <c r="J46" s="45">
        <f t="shared" si="13"/>
        <v>0</v>
      </c>
      <c r="K46" s="45">
        <f t="shared" si="13"/>
        <v>0</v>
      </c>
      <c r="L46" s="45">
        <f t="shared" si="13"/>
        <v>1545027.4559411763</v>
      </c>
      <c r="M46" s="45">
        <f t="shared" si="13"/>
        <v>584057.82400000002</v>
      </c>
      <c r="N46" s="45">
        <f t="shared" si="13"/>
        <v>117922.9035</v>
      </c>
      <c r="O46" s="45">
        <f t="shared" si="13"/>
        <v>0</v>
      </c>
      <c r="P46" s="45">
        <f t="shared" si="13"/>
        <v>2280757.38</v>
      </c>
      <c r="Q46" s="45">
        <f t="shared" si="13"/>
        <v>0</v>
      </c>
      <c r="R46" s="45">
        <f t="shared" si="13"/>
        <v>0</v>
      </c>
      <c r="S46" s="45">
        <f t="shared" si="13"/>
        <v>820620.33026298706</v>
      </c>
      <c r="T46" s="45">
        <f t="shared" si="13"/>
        <v>25798.721000000001</v>
      </c>
      <c r="U46" s="45">
        <f t="shared" si="13"/>
        <v>12528.186000000002</v>
      </c>
      <c r="V46" s="45">
        <f t="shared" si="13"/>
        <v>0</v>
      </c>
      <c r="W46" s="45">
        <f t="shared" si="13"/>
        <v>870460.89584684686</v>
      </c>
      <c r="X46" s="47">
        <f t="shared" si="12"/>
        <v>36101232.149137177</v>
      </c>
    </row>
    <row r="47" spans="2:24" x14ac:dyDescent="0.3">
      <c r="B47" s="41">
        <f t="shared" ref="B47:B58" si="14">B46+10</f>
        <v>2040</v>
      </c>
      <c r="C47" s="45">
        <f t="shared" si="13"/>
        <v>0</v>
      </c>
      <c r="D47" s="45">
        <f t="shared" si="13"/>
        <v>0</v>
      </c>
      <c r="E47" s="45">
        <f t="shared" si="13"/>
        <v>29122768.725086957</v>
      </c>
      <c r="F47" s="45">
        <f t="shared" si="13"/>
        <v>5096704.1194285713</v>
      </c>
      <c r="G47" s="45">
        <f t="shared" si="13"/>
        <v>302941.2</v>
      </c>
      <c r="H47" s="45">
        <f t="shared" si="13"/>
        <v>0</v>
      </c>
      <c r="I47" s="45">
        <f t="shared" si="13"/>
        <v>35363666.387870967</v>
      </c>
      <c r="J47" s="45">
        <f t="shared" si="13"/>
        <v>0</v>
      </c>
      <c r="K47" s="45">
        <f t="shared" si="13"/>
        <v>0</v>
      </c>
      <c r="L47" s="45">
        <f t="shared" si="13"/>
        <v>1658640.2969607844</v>
      </c>
      <c r="M47" s="45">
        <f t="shared" si="13"/>
        <v>627282.31999999995</v>
      </c>
      <c r="N47" s="45">
        <f t="shared" si="13"/>
        <v>126421.85149999999</v>
      </c>
      <c r="O47" s="45">
        <f t="shared" si="13"/>
        <v>0</v>
      </c>
      <c r="P47" s="45">
        <f t="shared" si="13"/>
        <v>2448360.8160000001</v>
      </c>
      <c r="Q47" s="45">
        <f t="shared" si="13"/>
        <v>0</v>
      </c>
      <c r="R47" s="45">
        <f t="shared" si="13"/>
        <v>0</v>
      </c>
      <c r="S47" s="45">
        <f t="shared" si="13"/>
        <v>880924.10825649346</v>
      </c>
      <c r="T47" s="45">
        <f t="shared" si="13"/>
        <v>27691.4755</v>
      </c>
      <c r="U47" s="45">
        <f t="shared" si="13"/>
        <v>13433.838</v>
      </c>
      <c r="V47" s="45">
        <f t="shared" si="13"/>
        <v>0</v>
      </c>
      <c r="W47" s="45">
        <f t="shared" si="13"/>
        <v>934405.25000900903</v>
      </c>
      <c r="X47" s="47">
        <f t="shared" si="12"/>
        <v>38746432.453879975</v>
      </c>
    </row>
    <row r="48" spans="2:24" x14ac:dyDescent="0.3">
      <c r="B48" s="41">
        <f t="shared" si="14"/>
        <v>2050</v>
      </c>
      <c r="C48" s="45">
        <f t="shared" si="13"/>
        <v>0</v>
      </c>
      <c r="D48" s="45">
        <f t="shared" si="13"/>
        <v>0</v>
      </c>
      <c r="E48" s="45">
        <f t="shared" si="13"/>
        <v>30207692.90695652</v>
      </c>
      <c r="F48" s="45">
        <f t="shared" si="13"/>
        <v>5283168.904285715</v>
      </c>
      <c r="G48" s="45">
        <f t="shared" si="13"/>
        <v>313039.24</v>
      </c>
      <c r="H48" s="45">
        <f t="shared" si="13"/>
        <v>0</v>
      </c>
      <c r="I48" s="45">
        <f t="shared" si="13"/>
        <v>36698489.369419359</v>
      </c>
      <c r="J48" s="45">
        <f t="shared" si="13"/>
        <v>0</v>
      </c>
      <c r="K48" s="45">
        <f t="shared" si="13"/>
        <v>0</v>
      </c>
      <c r="L48" s="45">
        <f t="shared" si="13"/>
        <v>1720805.813745098</v>
      </c>
      <c r="M48" s="45">
        <f t="shared" si="13"/>
        <v>650475.95200000005</v>
      </c>
      <c r="N48" s="45">
        <f t="shared" si="13"/>
        <v>130671.32549999999</v>
      </c>
      <c r="O48" s="45">
        <f t="shared" si="13"/>
        <v>0</v>
      </c>
      <c r="P48" s="45">
        <f t="shared" si="13"/>
        <v>2539836.6839999999</v>
      </c>
      <c r="Q48" s="45">
        <f t="shared" si="13"/>
        <v>0</v>
      </c>
      <c r="R48" s="45">
        <f t="shared" si="13"/>
        <v>0</v>
      </c>
      <c r="S48" s="45">
        <f t="shared" si="13"/>
        <v>913952.17108441563</v>
      </c>
      <c r="T48" s="45">
        <f t="shared" si="13"/>
        <v>28741.238499999999</v>
      </c>
      <c r="U48" s="45">
        <f t="shared" si="13"/>
        <v>14037.606</v>
      </c>
      <c r="V48" s="45">
        <f t="shared" si="13"/>
        <v>0</v>
      </c>
      <c r="W48" s="45">
        <f t="shared" si="13"/>
        <v>969455.20850450441</v>
      </c>
      <c r="X48" s="47">
        <f t="shared" si="12"/>
        <v>40207781.261923864</v>
      </c>
    </row>
    <row r="49" spans="2:24" x14ac:dyDescent="0.3">
      <c r="B49" s="41">
        <f t="shared" si="14"/>
        <v>2060</v>
      </c>
      <c r="C49" s="45">
        <f t="shared" si="13"/>
        <v>0</v>
      </c>
      <c r="D49" s="45">
        <f t="shared" si="13"/>
        <v>0</v>
      </c>
      <c r="E49" s="45">
        <f t="shared" si="13"/>
        <v>30505515.231391303</v>
      </c>
      <c r="F49" s="45">
        <f t="shared" si="13"/>
        <v>5334964.6778571429</v>
      </c>
      <c r="G49" s="45">
        <f t="shared" si="13"/>
        <v>313039.24</v>
      </c>
      <c r="H49" s="45">
        <f t="shared" si="13"/>
        <v>0</v>
      </c>
      <c r="I49" s="45">
        <f t="shared" si="13"/>
        <v>37045909.049548388</v>
      </c>
      <c r="J49" s="45">
        <f t="shared" si="13"/>
        <v>0</v>
      </c>
      <c r="K49" s="45">
        <f t="shared" si="13"/>
        <v>0</v>
      </c>
      <c r="L49" s="45">
        <f t="shared" si="13"/>
        <v>1737419.0121960784</v>
      </c>
      <c r="M49" s="45">
        <f t="shared" si="13"/>
        <v>656801.48800000001</v>
      </c>
      <c r="N49" s="45">
        <f t="shared" si="13"/>
        <v>132796.0625</v>
      </c>
      <c r="O49" s="45">
        <f t="shared" si="13"/>
        <v>0</v>
      </c>
      <c r="P49" s="45">
        <f t="shared" si="13"/>
        <v>2564393.9639999997</v>
      </c>
      <c r="Q49" s="45">
        <f t="shared" si="13"/>
        <v>0</v>
      </c>
      <c r="R49" s="45">
        <f t="shared" si="13"/>
        <v>0</v>
      </c>
      <c r="S49" s="45">
        <f t="shared" si="13"/>
        <v>922724.50126948056</v>
      </c>
      <c r="T49" s="45">
        <f t="shared" si="13"/>
        <v>29011.632000000001</v>
      </c>
      <c r="U49" s="45">
        <f t="shared" si="13"/>
        <v>14188.548000000001</v>
      </c>
      <c r="V49" s="45">
        <f t="shared" si="13"/>
        <v>0</v>
      </c>
      <c r="W49" s="45">
        <f t="shared" si="13"/>
        <v>978780.42681981972</v>
      </c>
      <c r="X49" s="47">
        <f t="shared" si="12"/>
        <v>40589083.440368205</v>
      </c>
    </row>
    <row r="50" spans="2:24" x14ac:dyDescent="0.3">
      <c r="B50" s="41">
        <f t="shared" si="14"/>
        <v>2070</v>
      </c>
      <c r="C50" s="45">
        <f t="shared" si="13"/>
        <v>0</v>
      </c>
      <c r="D50" s="45">
        <f t="shared" si="13"/>
        <v>0</v>
      </c>
      <c r="E50" s="45">
        <f t="shared" si="13"/>
        <v>30207692.90695652</v>
      </c>
      <c r="F50" s="45">
        <f t="shared" si="13"/>
        <v>5283168.904285715</v>
      </c>
      <c r="G50" s="45">
        <f t="shared" si="13"/>
        <v>313039.24</v>
      </c>
      <c r="H50" s="45">
        <f t="shared" si="13"/>
        <v>0</v>
      </c>
      <c r="I50" s="45">
        <f t="shared" si="13"/>
        <v>36680204.123096772</v>
      </c>
      <c r="J50" s="45">
        <f t="shared" si="13"/>
        <v>0</v>
      </c>
      <c r="K50" s="45">
        <f t="shared" si="13"/>
        <v>0</v>
      </c>
      <c r="L50" s="45">
        <f t="shared" si="13"/>
        <v>1720269.9041176469</v>
      </c>
      <c r="M50" s="45">
        <f t="shared" si="13"/>
        <v>650475.95200000005</v>
      </c>
      <c r="N50" s="45">
        <f t="shared" si="13"/>
        <v>130671.32549999999</v>
      </c>
      <c r="O50" s="45">
        <f t="shared" si="13"/>
        <v>0</v>
      </c>
      <c r="P50" s="45">
        <f t="shared" si="13"/>
        <v>2539222.7519999999</v>
      </c>
      <c r="Q50" s="45">
        <f t="shared" si="13"/>
        <v>0</v>
      </c>
      <c r="R50" s="45">
        <f t="shared" si="13"/>
        <v>0</v>
      </c>
      <c r="S50" s="45">
        <f t="shared" si="13"/>
        <v>913760.42616233777</v>
      </c>
      <c r="T50" s="45">
        <f t="shared" si="13"/>
        <v>28725.333000000002</v>
      </c>
      <c r="U50" s="45">
        <f t="shared" si="13"/>
        <v>14037.606</v>
      </c>
      <c r="V50" s="45">
        <f t="shared" si="13"/>
        <v>0</v>
      </c>
      <c r="W50" s="45">
        <f t="shared" si="13"/>
        <v>969225.52332432428</v>
      </c>
      <c r="X50" s="47">
        <f t="shared" si="12"/>
        <v>40188652.398421094</v>
      </c>
    </row>
    <row r="51" spans="2:24" x14ac:dyDescent="0.3">
      <c r="B51" s="41">
        <f t="shared" si="14"/>
        <v>2080</v>
      </c>
      <c r="C51" s="45">
        <f t="shared" si="13"/>
        <v>0</v>
      </c>
      <c r="D51" s="45">
        <f t="shared" si="13"/>
        <v>0</v>
      </c>
      <c r="E51" s="45">
        <f t="shared" si="13"/>
        <v>29314225.93365217</v>
      </c>
      <c r="F51" s="45">
        <f t="shared" si="13"/>
        <v>5127781.5835714284</v>
      </c>
      <c r="G51" s="45">
        <f t="shared" si="13"/>
        <v>302941.2</v>
      </c>
      <c r="H51" s="45">
        <f t="shared" si="13"/>
        <v>0</v>
      </c>
      <c r="I51" s="45">
        <f t="shared" si="13"/>
        <v>35619659.836387098</v>
      </c>
      <c r="J51" s="45">
        <f t="shared" si="13"/>
        <v>0</v>
      </c>
      <c r="K51" s="45">
        <f t="shared" si="13"/>
        <v>0</v>
      </c>
      <c r="L51" s="45">
        <f t="shared" si="13"/>
        <v>1669894.3991372548</v>
      </c>
      <c r="M51" s="45">
        <f t="shared" si="13"/>
        <v>631499.34399999992</v>
      </c>
      <c r="N51" s="45">
        <f t="shared" si="13"/>
        <v>127484.22</v>
      </c>
      <c r="O51" s="45">
        <f t="shared" si="13"/>
        <v>0</v>
      </c>
      <c r="P51" s="45">
        <f t="shared" si="13"/>
        <v>2464936.98</v>
      </c>
      <c r="Q51" s="45">
        <f t="shared" si="13"/>
        <v>0</v>
      </c>
      <c r="R51" s="45">
        <f t="shared" si="13"/>
        <v>0</v>
      </c>
      <c r="S51" s="45">
        <f t="shared" si="13"/>
        <v>887059.94576298702</v>
      </c>
      <c r="T51" s="45">
        <f t="shared" si="13"/>
        <v>27898.246999999999</v>
      </c>
      <c r="U51" s="45">
        <f t="shared" si="13"/>
        <v>13584.779999999999</v>
      </c>
      <c r="V51" s="45">
        <f t="shared" si="13"/>
        <v>0</v>
      </c>
      <c r="W51" s="45">
        <f t="shared" si="13"/>
        <v>940882.37209009007</v>
      </c>
      <c r="X51" s="47">
        <f t="shared" si="12"/>
        <v>39025479.188477188</v>
      </c>
    </row>
    <row r="52" spans="2:24" x14ac:dyDescent="0.3">
      <c r="B52" s="41">
        <f t="shared" si="14"/>
        <v>2090</v>
      </c>
      <c r="C52" s="45">
        <f t="shared" si="13"/>
        <v>0</v>
      </c>
      <c r="D52" s="45">
        <f t="shared" si="13"/>
        <v>0</v>
      </c>
      <c r="E52" s="45">
        <f t="shared" si="13"/>
        <v>27952752.450521741</v>
      </c>
      <c r="F52" s="45">
        <f t="shared" si="13"/>
        <v>4889521.0251428569</v>
      </c>
      <c r="G52" s="45">
        <f t="shared" si="13"/>
        <v>287794.14</v>
      </c>
      <c r="H52" s="45">
        <f t="shared" si="13"/>
        <v>0</v>
      </c>
      <c r="I52" s="45">
        <f t="shared" si="13"/>
        <v>33937417.174709685</v>
      </c>
      <c r="J52" s="45">
        <f t="shared" si="13"/>
        <v>0</v>
      </c>
      <c r="K52" s="45">
        <f t="shared" si="13"/>
        <v>0</v>
      </c>
      <c r="L52" s="45">
        <f t="shared" si="13"/>
        <v>1591651.5935294118</v>
      </c>
      <c r="M52" s="45">
        <f t="shared" si="13"/>
        <v>601980.17599999998</v>
      </c>
      <c r="N52" s="45">
        <f t="shared" si="13"/>
        <v>121110.00900000001</v>
      </c>
      <c r="O52" s="45">
        <f t="shared" si="13"/>
        <v>0</v>
      </c>
      <c r="P52" s="45">
        <f t="shared" si="13"/>
        <v>2349517.764</v>
      </c>
      <c r="Q52" s="45">
        <f t="shared" si="13"/>
        <v>0</v>
      </c>
      <c r="R52" s="45">
        <f t="shared" si="13"/>
        <v>0</v>
      </c>
      <c r="S52" s="45">
        <f t="shared" si="13"/>
        <v>845451.29767207801</v>
      </c>
      <c r="T52" s="45">
        <f t="shared" si="13"/>
        <v>26578.090500000002</v>
      </c>
      <c r="U52" s="45">
        <f t="shared" si="13"/>
        <v>12981.011999999999</v>
      </c>
      <c r="V52" s="45">
        <f t="shared" si="13"/>
        <v>0</v>
      </c>
      <c r="W52" s="45">
        <f t="shared" si="13"/>
        <v>896782.81749549543</v>
      </c>
      <c r="X52" s="47">
        <f t="shared" si="12"/>
        <v>37183717.756205179</v>
      </c>
    </row>
    <row r="53" spans="2:24" x14ac:dyDescent="0.3">
      <c r="B53" s="41">
        <f t="shared" si="14"/>
        <v>2100</v>
      </c>
      <c r="C53" s="45">
        <f t="shared" si="13"/>
        <v>0</v>
      </c>
      <c r="D53" s="45">
        <f t="shared" si="13"/>
        <v>0</v>
      </c>
      <c r="E53" s="45">
        <f t="shared" si="13"/>
        <v>26591278.967391305</v>
      </c>
      <c r="F53" s="45">
        <f t="shared" si="13"/>
        <v>4651260.4667142862</v>
      </c>
      <c r="G53" s="45">
        <f t="shared" si="13"/>
        <v>272647.08</v>
      </c>
      <c r="H53" s="45">
        <f t="shared" si="13"/>
        <v>0</v>
      </c>
      <c r="I53" s="45">
        <f t="shared" si="13"/>
        <v>32291745.005677421</v>
      </c>
      <c r="J53" s="45">
        <f t="shared" si="13"/>
        <v>0</v>
      </c>
      <c r="K53" s="45">
        <f t="shared" si="13"/>
        <v>0</v>
      </c>
      <c r="L53" s="45">
        <f t="shared" si="13"/>
        <v>1514480.6071764706</v>
      </c>
      <c r="M53" s="45">
        <f t="shared" si="13"/>
        <v>572461.00800000003</v>
      </c>
      <c r="N53" s="45">
        <f t="shared" si="13"/>
        <v>115798.16650000001</v>
      </c>
      <c r="O53" s="45">
        <f t="shared" si="13"/>
        <v>0</v>
      </c>
      <c r="P53" s="45">
        <f t="shared" si="13"/>
        <v>2235326.412</v>
      </c>
      <c r="Q53" s="45">
        <f t="shared" si="13"/>
        <v>0</v>
      </c>
      <c r="R53" s="45">
        <f t="shared" si="13"/>
        <v>0</v>
      </c>
      <c r="S53" s="45">
        <f t="shared" si="13"/>
        <v>804274.07565584418</v>
      </c>
      <c r="T53" s="45">
        <f t="shared" si="13"/>
        <v>25289.745000000003</v>
      </c>
      <c r="U53" s="45">
        <f t="shared" si="13"/>
        <v>12377.244000000001</v>
      </c>
      <c r="V53" s="45">
        <f t="shared" si="13"/>
        <v>0</v>
      </c>
      <c r="W53" s="45">
        <f t="shared" si="13"/>
        <v>853096.69622522523</v>
      </c>
      <c r="X53" s="47">
        <f t="shared" si="12"/>
        <v>35380168.113902643</v>
      </c>
    </row>
    <row r="54" spans="2:24" x14ac:dyDescent="0.3">
      <c r="B54" s="41">
        <f t="shared" si="14"/>
        <v>2110</v>
      </c>
      <c r="C54" s="45">
        <f t="shared" si="13"/>
        <v>0</v>
      </c>
      <c r="D54" s="45">
        <f t="shared" si="13"/>
        <v>0</v>
      </c>
      <c r="E54" s="45">
        <f t="shared" si="13"/>
        <v>25251078.507434782</v>
      </c>
      <c r="F54" s="45">
        <f t="shared" si="13"/>
        <v>4412999.9082857147</v>
      </c>
      <c r="G54" s="45">
        <f t="shared" si="13"/>
        <v>262549.03999999998</v>
      </c>
      <c r="H54" s="45">
        <f t="shared" si="13"/>
        <v>0</v>
      </c>
      <c r="I54" s="45">
        <f t="shared" si="13"/>
        <v>30682643.329290323</v>
      </c>
      <c r="J54" s="45">
        <f t="shared" si="13"/>
        <v>0</v>
      </c>
      <c r="K54" s="45">
        <f t="shared" si="13"/>
        <v>0</v>
      </c>
      <c r="L54" s="45">
        <f t="shared" si="13"/>
        <v>1438917.3497058824</v>
      </c>
      <c r="M54" s="45">
        <f t="shared" si="13"/>
        <v>543996.09600000002</v>
      </c>
      <c r="N54" s="45">
        <f t="shared" si="13"/>
        <v>109423.9555</v>
      </c>
      <c r="O54" s="45">
        <f t="shared" si="13"/>
        <v>0</v>
      </c>
      <c r="P54" s="45">
        <f t="shared" si="13"/>
        <v>2123590.7880000002</v>
      </c>
      <c r="Q54" s="45">
        <f t="shared" si="13"/>
        <v>0</v>
      </c>
      <c r="R54" s="45">
        <f t="shared" si="13"/>
        <v>0</v>
      </c>
      <c r="S54" s="45">
        <f t="shared" si="13"/>
        <v>764151.45071103901</v>
      </c>
      <c r="T54" s="45">
        <f t="shared" si="13"/>
        <v>24033.210499999997</v>
      </c>
      <c r="U54" s="45">
        <f t="shared" si="13"/>
        <v>11622.534</v>
      </c>
      <c r="V54" s="45">
        <f t="shared" si="13"/>
        <v>0</v>
      </c>
      <c r="W54" s="45">
        <f t="shared" si="13"/>
        <v>810559.00085585588</v>
      </c>
      <c r="X54" s="47">
        <f t="shared" si="12"/>
        <v>33616793.118146181</v>
      </c>
    </row>
    <row r="55" spans="2:24" x14ac:dyDescent="0.3">
      <c r="B55" s="41">
        <f t="shared" si="14"/>
        <v>2120</v>
      </c>
      <c r="C55" s="45">
        <f t="shared" si="13"/>
        <v>0</v>
      </c>
      <c r="D55" s="45">
        <f t="shared" si="13"/>
        <v>0</v>
      </c>
      <c r="E55" s="45">
        <f t="shared" si="13"/>
        <v>23974697.116999999</v>
      </c>
      <c r="F55" s="45">
        <f t="shared" si="13"/>
        <v>4195457.6592857148</v>
      </c>
      <c r="G55" s="45">
        <f t="shared" si="13"/>
        <v>247401.98</v>
      </c>
      <c r="H55" s="45">
        <f t="shared" si="13"/>
        <v>0</v>
      </c>
      <c r="I55" s="45">
        <f t="shared" si="13"/>
        <v>29110112.145548392</v>
      </c>
      <c r="J55" s="45">
        <f t="shared" si="13"/>
        <v>0</v>
      </c>
      <c r="K55" s="45">
        <f t="shared" si="13"/>
        <v>0</v>
      </c>
      <c r="L55" s="45">
        <f t="shared" si="13"/>
        <v>1364961.821117647</v>
      </c>
      <c r="M55" s="45">
        <f t="shared" si="13"/>
        <v>516585.44</v>
      </c>
      <c r="N55" s="45">
        <f t="shared" si="13"/>
        <v>104112.113</v>
      </c>
      <c r="O55" s="45">
        <f t="shared" si="13"/>
        <v>0</v>
      </c>
      <c r="P55" s="45">
        <f t="shared" si="13"/>
        <v>2014924.824</v>
      </c>
      <c r="Q55" s="45">
        <f t="shared" si="13"/>
        <v>0</v>
      </c>
      <c r="R55" s="45">
        <f t="shared" si="13"/>
        <v>0</v>
      </c>
      <c r="S55" s="45">
        <f t="shared" si="13"/>
        <v>725035.48660714296</v>
      </c>
      <c r="T55" s="45">
        <f t="shared" si="13"/>
        <v>22792.5815</v>
      </c>
      <c r="U55" s="45">
        <f t="shared" si="13"/>
        <v>11018.766</v>
      </c>
      <c r="V55" s="45">
        <f t="shared" si="13"/>
        <v>0</v>
      </c>
      <c r="W55" s="45">
        <f t="shared" si="13"/>
        <v>769077.8573153154</v>
      </c>
      <c r="X55" s="47">
        <f t="shared" si="12"/>
        <v>31894114.826863706</v>
      </c>
    </row>
    <row r="56" spans="2:24" x14ac:dyDescent="0.3">
      <c r="B56" s="41">
        <f t="shared" si="14"/>
        <v>2130</v>
      </c>
      <c r="C56" s="45">
        <f t="shared" si="13"/>
        <v>0</v>
      </c>
      <c r="D56" s="45">
        <f t="shared" si="13"/>
        <v>0</v>
      </c>
      <c r="E56" s="45">
        <f t="shared" si="13"/>
        <v>22783407.819260869</v>
      </c>
      <c r="F56" s="45">
        <f t="shared" si="13"/>
        <v>3988274.5650000004</v>
      </c>
      <c r="G56" s="45">
        <f t="shared" si="13"/>
        <v>237303.94</v>
      </c>
      <c r="H56" s="45">
        <f t="shared" si="13"/>
        <v>0</v>
      </c>
      <c r="I56" s="45">
        <f t="shared" si="13"/>
        <v>27665577.686064515</v>
      </c>
      <c r="J56" s="45">
        <f t="shared" si="13"/>
        <v>0</v>
      </c>
      <c r="K56" s="45">
        <f t="shared" si="13"/>
        <v>0</v>
      </c>
      <c r="L56" s="45">
        <f t="shared" si="13"/>
        <v>1297437.2080588234</v>
      </c>
      <c r="M56" s="45">
        <f t="shared" si="13"/>
        <v>491283.29600000003</v>
      </c>
      <c r="N56" s="45">
        <f t="shared" si="13"/>
        <v>98800.270499999999</v>
      </c>
      <c r="O56" s="45">
        <f t="shared" si="13"/>
        <v>0</v>
      </c>
      <c r="P56" s="45">
        <f t="shared" si="13"/>
        <v>1914853.9080000001</v>
      </c>
      <c r="Q56" s="45">
        <f t="shared" si="13"/>
        <v>0</v>
      </c>
      <c r="R56" s="45">
        <f t="shared" si="13"/>
        <v>0</v>
      </c>
      <c r="S56" s="45">
        <f t="shared" si="13"/>
        <v>688987.44125649356</v>
      </c>
      <c r="T56" s="45">
        <f t="shared" si="13"/>
        <v>21663.291000000001</v>
      </c>
      <c r="U56" s="45">
        <f t="shared" si="13"/>
        <v>10565.94</v>
      </c>
      <c r="V56" s="45">
        <f t="shared" si="13"/>
        <v>0</v>
      </c>
      <c r="W56" s="45">
        <f t="shared" si="13"/>
        <v>730858.24333333329</v>
      </c>
      <c r="X56" s="47">
        <f t="shared" si="12"/>
        <v>30311289.837397847</v>
      </c>
    </row>
    <row r="57" spans="2:24" x14ac:dyDescent="0.3">
      <c r="B57" s="41">
        <f t="shared" si="14"/>
        <v>2140</v>
      </c>
      <c r="C57" s="45">
        <f t="shared" si="13"/>
        <v>0</v>
      </c>
      <c r="D57" s="45">
        <f t="shared" si="13"/>
        <v>0</v>
      </c>
      <c r="E57" s="45">
        <f t="shared" si="13"/>
        <v>22783407.819260869</v>
      </c>
      <c r="F57" s="45">
        <f t="shared" si="13"/>
        <v>3988274.5650000004</v>
      </c>
      <c r="G57" s="45">
        <f t="shared" si="13"/>
        <v>237303.94</v>
      </c>
      <c r="H57" s="45">
        <f t="shared" si="13"/>
        <v>0</v>
      </c>
      <c r="I57" s="45">
        <f t="shared" si="13"/>
        <v>27665577.686064515</v>
      </c>
      <c r="J57" s="45">
        <f t="shared" si="13"/>
        <v>0</v>
      </c>
      <c r="K57" s="45">
        <f t="shared" si="13"/>
        <v>0</v>
      </c>
      <c r="L57" s="45">
        <f t="shared" si="13"/>
        <v>1297437.2080588234</v>
      </c>
      <c r="M57" s="45">
        <f t="shared" si="13"/>
        <v>491283.29600000003</v>
      </c>
      <c r="N57" s="45">
        <f t="shared" si="13"/>
        <v>98800.270499999999</v>
      </c>
      <c r="O57" s="45">
        <f t="shared" si="13"/>
        <v>0</v>
      </c>
      <c r="P57" s="45">
        <f t="shared" si="13"/>
        <v>1914853.9080000001</v>
      </c>
      <c r="Q57" s="45">
        <f t="shared" si="13"/>
        <v>0</v>
      </c>
      <c r="R57" s="45">
        <f t="shared" si="13"/>
        <v>0</v>
      </c>
      <c r="S57" s="45">
        <f t="shared" si="13"/>
        <v>688987.44125649356</v>
      </c>
      <c r="T57" s="45">
        <f t="shared" si="13"/>
        <v>21663.291000000001</v>
      </c>
      <c r="U57" s="45">
        <f t="shared" si="13"/>
        <v>10565.94</v>
      </c>
      <c r="V57" s="45">
        <f t="shared" si="13"/>
        <v>0</v>
      </c>
      <c r="W57" s="45">
        <f t="shared" si="13"/>
        <v>730858.24333333329</v>
      </c>
      <c r="X57" s="47">
        <f t="shared" si="12"/>
        <v>30311289.837397847</v>
      </c>
    </row>
    <row r="58" spans="2:24" x14ac:dyDescent="0.3">
      <c r="B58" s="41">
        <f t="shared" si="14"/>
        <v>2150</v>
      </c>
      <c r="C58" s="45">
        <f t="shared" si="13"/>
        <v>0</v>
      </c>
      <c r="D58" s="45">
        <f t="shared" si="13"/>
        <v>0</v>
      </c>
      <c r="E58" s="45">
        <f t="shared" si="13"/>
        <v>22783407.819260869</v>
      </c>
      <c r="F58" s="45">
        <f t="shared" ref="F58:W58" si="15">F29*INDEX($C$33:$F$40,MATCH(F$44,$C$33:$C$40,0),MATCH(F$43,$C$33:$F$33,0))</f>
        <v>3988274.5650000004</v>
      </c>
      <c r="G58" s="45">
        <f t="shared" si="15"/>
        <v>237303.94</v>
      </c>
      <c r="H58" s="45">
        <f t="shared" si="15"/>
        <v>0</v>
      </c>
      <c r="I58" s="45">
        <f t="shared" si="15"/>
        <v>27665577.686064515</v>
      </c>
      <c r="J58" s="45">
        <f t="shared" si="15"/>
        <v>0</v>
      </c>
      <c r="K58" s="45">
        <f t="shared" si="15"/>
        <v>0</v>
      </c>
      <c r="L58" s="45">
        <f t="shared" si="15"/>
        <v>1297437.2080588234</v>
      </c>
      <c r="M58" s="45">
        <f t="shared" si="15"/>
        <v>491283.29600000003</v>
      </c>
      <c r="N58" s="45">
        <f t="shared" si="15"/>
        <v>98800.270499999999</v>
      </c>
      <c r="O58" s="45">
        <f t="shared" si="15"/>
        <v>0</v>
      </c>
      <c r="P58" s="45">
        <f t="shared" si="15"/>
        <v>1914853.9080000001</v>
      </c>
      <c r="Q58" s="45">
        <f t="shared" si="15"/>
        <v>0</v>
      </c>
      <c r="R58" s="45">
        <f t="shared" si="15"/>
        <v>0</v>
      </c>
      <c r="S58" s="45">
        <f t="shared" si="15"/>
        <v>688987.44125649356</v>
      </c>
      <c r="T58" s="45">
        <f t="shared" si="15"/>
        <v>21663.291000000001</v>
      </c>
      <c r="U58" s="45">
        <f t="shared" si="15"/>
        <v>10565.94</v>
      </c>
      <c r="V58" s="45">
        <f t="shared" si="15"/>
        <v>0</v>
      </c>
      <c r="W58" s="45">
        <f t="shared" si="15"/>
        <v>730858.24333333329</v>
      </c>
      <c r="X58" s="47">
        <f t="shared" si="12"/>
        <v>30311289.837397847</v>
      </c>
    </row>
  </sheetData>
  <mergeCells count="2">
    <mergeCell ref="Z14:AC14"/>
    <mergeCell ref="D32:F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9590B-AE86-40E8-BB9D-D6C4015CFF48}">
  <dimension ref="A1:AC58"/>
  <sheetViews>
    <sheetView topLeftCell="F7" workbookViewId="0">
      <selection activeCell="E43" sqref="E43"/>
    </sheetView>
  </sheetViews>
  <sheetFormatPr defaultRowHeight="13.8" x14ac:dyDescent="0.3"/>
  <cols>
    <col min="3" max="3" width="27.109375" bestFit="1" customWidth="1"/>
    <col min="4" max="4" width="16.5546875" bestFit="1" customWidth="1"/>
    <col min="5" max="5" width="15.44140625" bestFit="1" customWidth="1"/>
    <col min="6" max="6" width="14.109375" bestFit="1" customWidth="1"/>
    <col min="7" max="7" width="13" bestFit="1" customWidth="1"/>
    <col min="8" max="8" width="14.88671875" bestFit="1" customWidth="1"/>
    <col min="9" max="9" width="14.109375" bestFit="1" customWidth="1"/>
    <col min="10" max="10" width="18.44140625" bestFit="1" customWidth="1"/>
    <col min="11" max="11" width="9.88671875" bestFit="1" customWidth="1"/>
    <col min="12" max="12" width="13.33203125" bestFit="1" customWidth="1"/>
    <col min="13" max="14" width="13" bestFit="1" customWidth="1"/>
    <col min="15" max="15" width="14.88671875" bestFit="1" customWidth="1"/>
    <col min="16" max="16" width="13" bestFit="1" customWidth="1"/>
    <col min="17" max="17" width="18.44140625" bestFit="1" customWidth="1"/>
    <col min="18" max="18" width="9.88671875" bestFit="1" customWidth="1"/>
    <col min="19" max="19" width="13.33203125" bestFit="1" customWidth="1"/>
    <col min="20" max="21" width="11.44140625" bestFit="1" customWidth="1"/>
    <col min="22" max="22" width="14.88671875" bestFit="1" customWidth="1"/>
    <col min="23" max="23" width="13" bestFit="1" customWidth="1"/>
    <col min="24" max="24" width="10.33203125" bestFit="1" customWidth="1"/>
    <col min="26" max="26" width="9.6640625" bestFit="1" customWidth="1"/>
    <col min="27" max="28" width="9.33203125" bestFit="1" customWidth="1"/>
    <col min="29" max="29" width="14.6640625" bestFit="1" customWidth="1"/>
  </cols>
  <sheetData>
    <row r="1" spans="1:29" x14ac:dyDescent="0.3">
      <c r="A1" s="41" t="s">
        <v>95</v>
      </c>
    </row>
    <row r="2" spans="1:29" x14ac:dyDescent="0.3">
      <c r="C2" t="s">
        <v>85</v>
      </c>
      <c r="D2" s="56" t="str">
        <f>RIGHT(A1,1)</f>
        <v>4</v>
      </c>
      <c r="E2" s="56"/>
      <c r="F2" s="56"/>
    </row>
    <row r="3" spans="1:29" x14ac:dyDescent="0.3">
      <c r="D3" s="44" t="s">
        <v>69</v>
      </c>
      <c r="E3" s="44" t="s">
        <v>70</v>
      </c>
      <c r="F3" s="44" t="s">
        <v>71</v>
      </c>
      <c r="G3" s="41"/>
      <c r="H3" s="41"/>
      <c r="I3" s="41"/>
      <c r="J3" s="41"/>
      <c r="K3" s="41"/>
      <c r="L3" s="41"/>
      <c r="M3" s="41"/>
      <c r="N3" s="41"/>
      <c r="O3" s="41"/>
      <c r="P3" s="41"/>
      <c r="Q3" s="41"/>
      <c r="R3" s="41"/>
      <c r="S3" s="41"/>
      <c r="T3" s="41"/>
      <c r="U3" s="41"/>
    </row>
    <row r="4" spans="1:29" x14ac:dyDescent="0.3">
      <c r="C4" s="42" t="s">
        <v>72</v>
      </c>
      <c r="D4" s="45">
        <f>VLOOKUP($C4,'Weighted Averages'!$A$58:$S$65,$D$2*3+COLUMN()-5,FALSE)</f>
        <v>1.2500000000000001E-2</v>
      </c>
      <c r="E4" s="45">
        <f>VLOOKUP($C4,'Weighted Averages'!$A$58:$S$65,$D$2*3+COLUMN()-5,FALSE)</f>
        <v>0.05</v>
      </c>
      <c r="F4" s="45">
        <f>VLOOKUP($C4,'Weighted Averages'!$A$58:$S$65,$D$2*3+COLUMN()-5,FALSE)</f>
        <v>0.22500000000000001</v>
      </c>
      <c r="G4" s="41"/>
      <c r="H4" s="41"/>
      <c r="I4" s="41"/>
      <c r="J4" s="41"/>
      <c r="K4" s="41"/>
      <c r="L4" s="41"/>
      <c r="M4" s="41"/>
      <c r="N4" s="41"/>
      <c r="O4" s="41"/>
      <c r="P4" s="41"/>
      <c r="Q4" s="41"/>
      <c r="R4" s="41"/>
      <c r="S4" s="41"/>
      <c r="T4" s="41"/>
      <c r="U4" s="41"/>
    </row>
    <row r="5" spans="1:29" x14ac:dyDescent="0.3">
      <c r="C5" s="42" t="s">
        <v>73</v>
      </c>
      <c r="D5" s="45">
        <f>VLOOKUP($C5,'Weighted Averages'!$A$58:$S$65,$D$2*3+COLUMN()-5,FALSE)</f>
        <v>0</v>
      </c>
      <c r="E5" s="45">
        <f>VLOOKUP($C5,'Weighted Averages'!$A$58:$S$65,$D$2*3+COLUMN()-5,FALSE)</f>
        <v>0</v>
      </c>
      <c r="F5" s="45">
        <f>VLOOKUP($C5,'Weighted Averages'!$A$58:$S$65,$D$2*3+COLUMN()-5,FALSE)</f>
        <v>0</v>
      </c>
      <c r="G5" s="41"/>
      <c r="H5" s="41"/>
      <c r="I5" s="41"/>
      <c r="J5" s="41"/>
      <c r="K5" s="41"/>
      <c r="L5" s="41"/>
      <c r="M5" s="41"/>
      <c r="N5" s="41"/>
      <c r="O5" s="41"/>
      <c r="P5" s="41"/>
      <c r="Q5" s="41"/>
      <c r="R5" s="41"/>
      <c r="S5" s="41"/>
      <c r="T5" s="41"/>
      <c r="U5" s="41"/>
      <c r="V5" s="41"/>
    </row>
    <row r="6" spans="1:29" x14ac:dyDescent="0.3">
      <c r="C6" s="42" t="s">
        <v>74</v>
      </c>
      <c r="D6" s="45">
        <f>VLOOKUP($C6,'Weighted Averages'!$A$58:$S$65,$D$2*3+COLUMN()-5,FALSE)</f>
        <v>0.16250000000000001</v>
      </c>
      <c r="E6" s="45">
        <f>VLOOKUP($C6,'Weighted Averages'!$A$58:$S$65,$D$2*3+COLUMN()-5,FALSE)</f>
        <v>0.70000000000000007</v>
      </c>
      <c r="F6" s="45">
        <f>VLOOKUP($C6,'Weighted Averages'!$A$58:$S$65,$D$2*3+COLUMN()-5,FALSE)</f>
        <v>4.4124999999999996</v>
      </c>
    </row>
    <row r="7" spans="1:29" x14ac:dyDescent="0.3">
      <c r="C7" s="42" t="s">
        <v>75</v>
      </c>
      <c r="D7" s="45">
        <f>VLOOKUP($C7,'Weighted Averages'!$A$58:$S$65,$D$2*3+COLUMN()-5,FALSE)</f>
        <v>8.7499999999999994E-2</v>
      </c>
      <c r="E7" s="45">
        <f>VLOOKUP($C7,'Weighted Averages'!$A$58:$S$65,$D$2*3+COLUMN()-5,FALSE)</f>
        <v>0.45</v>
      </c>
      <c r="F7" s="45">
        <f>VLOOKUP($C7,'Weighted Averages'!$A$58:$S$65,$D$2*3+COLUMN()-5,FALSE)</f>
        <v>1.8875000000000002</v>
      </c>
    </row>
    <row r="8" spans="1:29" x14ac:dyDescent="0.3">
      <c r="C8" s="42" t="s">
        <v>76</v>
      </c>
      <c r="D8" s="45">
        <f>VLOOKUP($C8,'Weighted Averages'!$A$58:$S$65,$D$2*3+COLUMN()-5,FALSE)</f>
        <v>8.7499999999999994E-2</v>
      </c>
      <c r="E8" s="45">
        <f>VLOOKUP($C8,'Weighted Averages'!$A$58:$S$65,$D$2*3+COLUMN()-5,FALSE)</f>
        <v>0.13749999999999998</v>
      </c>
      <c r="F8" s="45">
        <f>VLOOKUP($C8,'Weighted Averages'!$A$58:$S$65,$D$2*3+COLUMN()-5,FALSE)</f>
        <v>0.42499999999999999</v>
      </c>
    </row>
    <row r="9" spans="1:29" x14ac:dyDescent="0.3">
      <c r="C9" s="42" t="s">
        <v>77</v>
      </c>
      <c r="D9" s="45">
        <f>VLOOKUP($C9,'Weighted Averages'!$A$58:$S$65,$D$2*3+COLUMN()-5,FALSE)</f>
        <v>3.7499999999999999E-2</v>
      </c>
      <c r="E9" s="45">
        <f>VLOOKUP($C9,'Weighted Averages'!$A$58:$S$65,$D$2*3+COLUMN()-5,FALSE)</f>
        <v>0</v>
      </c>
      <c r="F9" s="45">
        <f>VLOOKUP($C9,'Weighted Averages'!$A$58:$S$65,$D$2*3+COLUMN()-5,FALSE)</f>
        <v>7.4999999999999997E-2</v>
      </c>
    </row>
    <row r="10" spans="1:29" x14ac:dyDescent="0.3">
      <c r="C10" s="46" t="s">
        <v>67</v>
      </c>
      <c r="D10" s="47">
        <f>VLOOKUP($C10,'Weighted Averages'!$A$58:$S$65,$D$2*3+COLUMN()-5,FALSE)</f>
        <v>0.38750000000000001</v>
      </c>
      <c r="E10" s="47">
        <f>VLOOKUP($C10,'Weighted Averages'!$A$58:$S$65,$D$2*3+COLUMN()-5,FALSE)</f>
        <v>1.3375000000000001</v>
      </c>
      <c r="F10" s="47">
        <f>VLOOKUP($C10,'Weighted Averages'!$A$58:$S$65,$D$2*3+COLUMN()-5,FALSE)</f>
        <v>7.0250000000000004</v>
      </c>
    </row>
    <row r="12" spans="1:29" x14ac:dyDescent="0.3">
      <c r="C12" s="42" t="s">
        <v>86</v>
      </c>
      <c r="D12" s="41" t="str">
        <f>'R1 Analysis'!D12</f>
        <v>SSP1‒ 2.6</v>
      </c>
    </row>
    <row r="13" spans="1:29" ht="14.4" x14ac:dyDescent="0.3">
      <c r="Z13" s="3"/>
      <c r="AA13" s="3"/>
      <c r="AB13" s="3"/>
      <c r="AC13" s="3"/>
    </row>
    <row r="14" spans="1:29" ht="14.4" x14ac:dyDescent="0.3">
      <c r="C14" s="42" t="s">
        <v>69</v>
      </c>
      <c r="D14" t="str">
        <f>C14</f>
        <v>Major</v>
      </c>
      <c r="E14" t="str">
        <f t="shared" ref="E14:I14" si="0">D14</f>
        <v>Major</v>
      </c>
      <c r="F14" t="str">
        <f t="shared" si="0"/>
        <v>Major</v>
      </c>
      <c r="G14" t="str">
        <f t="shared" si="0"/>
        <v>Major</v>
      </c>
      <c r="H14" t="str">
        <f t="shared" si="0"/>
        <v>Major</v>
      </c>
      <c r="I14" t="str">
        <f t="shared" si="0"/>
        <v>Major</v>
      </c>
      <c r="J14" s="42" t="s">
        <v>70</v>
      </c>
      <c r="K14" t="str">
        <f>J14</f>
        <v>Medium</v>
      </c>
      <c r="L14" t="str">
        <f t="shared" ref="L14:P14" si="1">K14</f>
        <v>Medium</v>
      </c>
      <c r="M14" t="str">
        <f t="shared" si="1"/>
        <v>Medium</v>
      </c>
      <c r="N14" t="str">
        <f t="shared" si="1"/>
        <v>Medium</v>
      </c>
      <c r="O14" t="str">
        <f t="shared" si="1"/>
        <v>Medium</v>
      </c>
      <c r="P14" t="str">
        <f t="shared" si="1"/>
        <v>Medium</v>
      </c>
      <c r="Q14" s="42" t="s">
        <v>71</v>
      </c>
      <c r="R14" t="str">
        <f>Q14</f>
        <v>Minor</v>
      </c>
      <c r="S14" t="str">
        <f t="shared" ref="S14:W14" si="2">R14</f>
        <v>Minor</v>
      </c>
      <c r="T14" t="str">
        <f t="shared" si="2"/>
        <v>Minor</v>
      </c>
      <c r="U14" t="str">
        <f t="shared" si="2"/>
        <v>Minor</v>
      </c>
      <c r="V14" t="str">
        <f t="shared" si="2"/>
        <v>Minor</v>
      </c>
      <c r="W14" t="str">
        <f t="shared" si="2"/>
        <v>Minor</v>
      </c>
      <c r="Z14" s="73" t="s">
        <v>87</v>
      </c>
      <c r="AA14" s="73"/>
      <c r="AB14" s="73"/>
      <c r="AC14" s="73"/>
    </row>
    <row r="15" spans="1:29" ht="14.4" x14ac:dyDescent="0.3">
      <c r="C15" s="42" t="s">
        <v>72</v>
      </c>
      <c r="D15" s="42" t="s">
        <v>73</v>
      </c>
      <c r="E15" s="42" t="s">
        <v>74</v>
      </c>
      <c r="F15" s="42" t="s">
        <v>75</v>
      </c>
      <c r="G15" s="42" t="s">
        <v>76</v>
      </c>
      <c r="H15" s="42" t="s">
        <v>77</v>
      </c>
      <c r="I15" s="48" t="s">
        <v>67</v>
      </c>
      <c r="J15" s="42" t="s">
        <v>72</v>
      </c>
      <c r="K15" s="42" t="s">
        <v>73</v>
      </c>
      <c r="L15" s="42" t="s">
        <v>74</v>
      </c>
      <c r="M15" s="42" t="s">
        <v>75</v>
      </c>
      <c r="N15" s="42" t="s">
        <v>76</v>
      </c>
      <c r="O15" s="42" t="s">
        <v>77</v>
      </c>
      <c r="P15" s="48" t="s">
        <v>67</v>
      </c>
      <c r="Q15" s="42" t="s">
        <v>72</v>
      </c>
      <c r="R15" s="42" t="s">
        <v>73</v>
      </c>
      <c r="S15" s="42" t="s">
        <v>74</v>
      </c>
      <c r="T15" s="42" t="s">
        <v>75</v>
      </c>
      <c r="U15" s="42" t="s">
        <v>76</v>
      </c>
      <c r="V15" s="42" t="s">
        <v>77</v>
      </c>
      <c r="W15" s="48" t="s">
        <v>67</v>
      </c>
      <c r="Z15" s="2" t="s">
        <v>88</v>
      </c>
      <c r="AA15" s="2" t="s">
        <v>6</v>
      </c>
      <c r="AB15" s="2" t="s">
        <v>8</v>
      </c>
      <c r="AC15" s="2" t="s">
        <v>10</v>
      </c>
    </row>
    <row r="16" spans="1:29" ht="14.4" x14ac:dyDescent="0.3">
      <c r="B16" s="41">
        <f>2020</f>
        <v>2020</v>
      </c>
      <c r="C16" s="49">
        <f>ROUND(INDEX($C$3:$F$10,MATCH(C$15,$C$3:$C$10,0),MATCH(C$14,$C$3:$F$3,0)),3)</f>
        <v>1.2999999999999999E-2</v>
      </c>
      <c r="D16" s="49">
        <f t="shared" ref="D16:W16" si="3">ROUND(INDEX($C$3:$F$10,MATCH(D$15,$C$3:$C$10,0),MATCH(D$14,$C$3:$F$3,0)),3)</f>
        <v>0</v>
      </c>
      <c r="E16" s="49">
        <f t="shared" si="3"/>
        <v>0.16300000000000001</v>
      </c>
      <c r="F16" s="49">
        <f t="shared" si="3"/>
        <v>8.7999999999999995E-2</v>
      </c>
      <c r="G16" s="49">
        <f t="shared" si="3"/>
        <v>8.7999999999999995E-2</v>
      </c>
      <c r="H16" s="49">
        <f t="shared" si="3"/>
        <v>3.7999999999999999E-2</v>
      </c>
      <c r="I16" s="49">
        <f t="shared" si="3"/>
        <v>0.38800000000000001</v>
      </c>
      <c r="J16" s="49">
        <f t="shared" si="3"/>
        <v>0.05</v>
      </c>
      <c r="K16" s="49">
        <f t="shared" si="3"/>
        <v>0</v>
      </c>
      <c r="L16" s="49">
        <f t="shared" si="3"/>
        <v>0.7</v>
      </c>
      <c r="M16" s="49">
        <f t="shared" si="3"/>
        <v>0.45</v>
      </c>
      <c r="N16" s="49">
        <f t="shared" si="3"/>
        <v>0.13800000000000001</v>
      </c>
      <c r="O16" s="49">
        <f t="shared" si="3"/>
        <v>0</v>
      </c>
      <c r="P16" s="49">
        <f t="shared" si="3"/>
        <v>1.3380000000000001</v>
      </c>
      <c r="Q16" s="49">
        <f t="shared" si="3"/>
        <v>0.22500000000000001</v>
      </c>
      <c r="R16" s="49">
        <f t="shared" si="3"/>
        <v>0</v>
      </c>
      <c r="S16" s="49">
        <f t="shared" si="3"/>
        <v>4.4130000000000003</v>
      </c>
      <c r="T16" s="49">
        <f t="shared" si="3"/>
        <v>1.8879999999999999</v>
      </c>
      <c r="U16" s="49">
        <f t="shared" si="3"/>
        <v>0.42499999999999999</v>
      </c>
      <c r="V16" s="49">
        <f t="shared" si="3"/>
        <v>7.4999999999999997E-2</v>
      </c>
      <c r="W16" s="49">
        <f t="shared" si="3"/>
        <v>7.0250000000000004</v>
      </c>
      <c r="Z16" s="35">
        <f>ROUND(('SSP Scenarios'!D19/'SSP Scenarios'!D$19)^2,5)</f>
        <v>1</v>
      </c>
      <c r="AA16" s="35">
        <f>ROUND(('SSP Scenarios'!E19/'SSP Scenarios'!E$19)^2,5)</f>
        <v>1</v>
      </c>
      <c r="AB16" s="35">
        <f>ROUND(('SSP Scenarios'!F19/'SSP Scenarios'!F$19)^2,5)</f>
        <v>1</v>
      </c>
      <c r="AC16" s="35">
        <f>ROUND(('SSP Scenarios'!G19/'SSP Scenarios'!G$19)^2,5)</f>
        <v>1</v>
      </c>
    </row>
    <row r="17" spans="2:29" ht="14.4" x14ac:dyDescent="0.3">
      <c r="B17" s="41">
        <f>B16+10</f>
        <v>2030</v>
      </c>
      <c r="C17">
        <f>ROUND(C$16*HLOOKUP($D$12,$Z$15:$AC$29,ROW()-14,0),3)</f>
        <v>1.4E-2</v>
      </c>
      <c r="D17">
        <f t="shared" ref="D17:S29" si="4">ROUND(D$16*HLOOKUP($D$12,$Z$15:$AC$29,ROW()-14,0),3)</f>
        <v>0</v>
      </c>
      <c r="E17">
        <f t="shared" si="4"/>
        <v>0.18099999999999999</v>
      </c>
      <c r="F17">
        <f t="shared" si="4"/>
        <v>9.8000000000000004E-2</v>
      </c>
      <c r="G17">
        <f t="shared" si="4"/>
        <v>9.8000000000000004E-2</v>
      </c>
      <c r="H17">
        <f t="shared" si="4"/>
        <v>4.2000000000000003E-2</v>
      </c>
      <c r="I17">
        <f t="shared" si="4"/>
        <v>0.43</v>
      </c>
      <c r="J17">
        <f t="shared" si="4"/>
        <v>5.5E-2</v>
      </c>
      <c r="K17">
        <f t="shared" si="4"/>
        <v>0</v>
      </c>
      <c r="L17">
        <f t="shared" si="4"/>
        <v>0.77600000000000002</v>
      </c>
      <c r="M17">
        <f t="shared" si="4"/>
        <v>0.499</v>
      </c>
      <c r="N17">
        <f t="shared" si="4"/>
        <v>0.153</v>
      </c>
      <c r="O17">
        <f t="shared" si="4"/>
        <v>0</v>
      </c>
      <c r="P17">
        <f t="shared" si="4"/>
        <v>1.484</v>
      </c>
      <c r="Q17">
        <f t="shared" si="4"/>
        <v>0.25</v>
      </c>
      <c r="R17">
        <f t="shared" si="4"/>
        <v>0</v>
      </c>
      <c r="S17">
        <f t="shared" si="4"/>
        <v>4.8940000000000001</v>
      </c>
      <c r="T17">
        <f t="shared" ref="T17:W29" si="5">ROUND(T$16*HLOOKUP($D$12,$Z$15:$AC$29,ROW()-14,0),3)</f>
        <v>2.0939999999999999</v>
      </c>
      <c r="U17">
        <f t="shared" si="5"/>
        <v>0.47099999999999997</v>
      </c>
      <c r="V17">
        <f t="shared" si="5"/>
        <v>8.3000000000000004E-2</v>
      </c>
      <c r="W17">
        <f t="shared" si="5"/>
        <v>7.79</v>
      </c>
      <c r="Z17" s="35">
        <f>ROUND(('SSP Scenarios'!D20/'SSP Scenarios'!D$19)^2,5)</f>
        <v>1.1089</v>
      </c>
      <c r="AA17" s="35">
        <f>ROUND(('SSP Scenarios'!E20/'SSP Scenarios'!E$19)^2,5)</f>
        <v>1.1234599999999999</v>
      </c>
      <c r="AB17" s="35">
        <f>ROUND(('SSP Scenarios'!F20/'SSP Scenarios'!F$19)^2,5)</f>
        <v>1.15665</v>
      </c>
      <c r="AC17" s="35">
        <f>ROUND(('SSP Scenarios'!G20/'SSP Scenarios'!G$19)^2,5)</f>
        <v>1.1775</v>
      </c>
    </row>
    <row r="18" spans="2:29" ht="14.4" x14ac:dyDescent="0.3">
      <c r="B18" s="41">
        <f t="shared" ref="B18:B29" si="6">B17+10</f>
        <v>2040</v>
      </c>
      <c r="C18">
        <f t="shared" ref="C18:C29" si="7">ROUND(C$16*HLOOKUP($D$12,$Z$15:$AC$29,ROW()-14,0),3)</f>
        <v>1.4999999999999999E-2</v>
      </c>
      <c r="D18">
        <f t="shared" si="4"/>
        <v>0</v>
      </c>
      <c r="E18">
        <f t="shared" si="4"/>
        <v>0.19400000000000001</v>
      </c>
      <c r="F18">
        <f t="shared" si="4"/>
        <v>0.105</v>
      </c>
      <c r="G18">
        <f t="shared" si="4"/>
        <v>0.105</v>
      </c>
      <c r="H18">
        <f t="shared" si="4"/>
        <v>4.4999999999999998E-2</v>
      </c>
      <c r="I18">
        <f t="shared" si="4"/>
        <v>0.46200000000000002</v>
      </c>
      <c r="J18">
        <f t="shared" si="4"/>
        <v>0.06</v>
      </c>
      <c r="K18">
        <f t="shared" si="4"/>
        <v>0</v>
      </c>
      <c r="L18">
        <f t="shared" si="4"/>
        <v>0.83299999999999996</v>
      </c>
      <c r="M18">
        <f t="shared" si="4"/>
        <v>0.53600000000000003</v>
      </c>
      <c r="N18">
        <f t="shared" si="4"/>
        <v>0.16400000000000001</v>
      </c>
      <c r="O18">
        <f t="shared" si="4"/>
        <v>0</v>
      </c>
      <c r="P18">
        <f t="shared" si="4"/>
        <v>1.593</v>
      </c>
      <c r="Q18">
        <f t="shared" si="4"/>
        <v>0.26800000000000002</v>
      </c>
      <c r="R18">
        <f t="shared" si="4"/>
        <v>0</v>
      </c>
      <c r="S18">
        <f t="shared" si="4"/>
        <v>5.2530000000000001</v>
      </c>
      <c r="T18">
        <f t="shared" si="5"/>
        <v>2.2469999999999999</v>
      </c>
      <c r="U18">
        <f t="shared" si="5"/>
        <v>0.50600000000000001</v>
      </c>
      <c r="V18">
        <f t="shared" si="5"/>
        <v>8.8999999999999996E-2</v>
      </c>
      <c r="W18">
        <f t="shared" si="5"/>
        <v>8.3620000000000001</v>
      </c>
      <c r="Z18" s="35">
        <f>ROUND(('SSP Scenarios'!D21/'SSP Scenarios'!D$19)^2,5)</f>
        <v>1.1903600000000001</v>
      </c>
      <c r="AA18" s="35">
        <f>ROUND(('SSP Scenarios'!E21/'SSP Scenarios'!E$19)^2,5)</f>
        <v>1.24834</v>
      </c>
      <c r="AB18" s="35">
        <f>ROUND(('SSP Scenarios'!F21/'SSP Scenarios'!F$19)^2,5)</f>
        <v>1.32802</v>
      </c>
      <c r="AC18" s="35">
        <f>ROUND(('SSP Scenarios'!G21/'SSP Scenarios'!G$19)^2,5)</f>
        <v>1.43414</v>
      </c>
    </row>
    <row r="19" spans="2:29" ht="14.4" x14ac:dyDescent="0.3">
      <c r="B19" s="41">
        <f t="shared" si="6"/>
        <v>2050</v>
      </c>
      <c r="C19">
        <f t="shared" si="7"/>
        <v>1.6E-2</v>
      </c>
      <c r="D19">
        <f t="shared" si="4"/>
        <v>0</v>
      </c>
      <c r="E19">
        <f t="shared" si="4"/>
        <v>0.20100000000000001</v>
      </c>
      <c r="F19">
        <f t="shared" si="4"/>
        <v>0.109</v>
      </c>
      <c r="G19">
        <f t="shared" si="4"/>
        <v>0.109</v>
      </c>
      <c r="H19">
        <f t="shared" si="4"/>
        <v>4.7E-2</v>
      </c>
      <c r="I19">
        <f t="shared" si="4"/>
        <v>0.47899999999999998</v>
      </c>
      <c r="J19">
        <f t="shared" si="4"/>
        <v>6.2E-2</v>
      </c>
      <c r="K19">
        <f t="shared" si="4"/>
        <v>0</v>
      </c>
      <c r="L19">
        <f t="shared" si="4"/>
        <v>0.86399999999999999</v>
      </c>
      <c r="M19">
        <f t="shared" si="4"/>
        <v>0.55600000000000005</v>
      </c>
      <c r="N19">
        <f t="shared" si="4"/>
        <v>0.17</v>
      </c>
      <c r="O19">
        <f t="shared" si="4"/>
        <v>0</v>
      </c>
      <c r="P19">
        <f t="shared" si="4"/>
        <v>1.6519999999999999</v>
      </c>
      <c r="Q19">
        <f t="shared" si="4"/>
        <v>0.27800000000000002</v>
      </c>
      <c r="R19">
        <f t="shared" si="4"/>
        <v>0</v>
      </c>
      <c r="S19">
        <f t="shared" si="4"/>
        <v>5.45</v>
      </c>
      <c r="T19">
        <f t="shared" si="5"/>
        <v>2.3319999999999999</v>
      </c>
      <c r="U19">
        <f t="shared" si="5"/>
        <v>0.52500000000000002</v>
      </c>
      <c r="V19">
        <f t="shared" si="5"/>
        <v>9.2999999999999999E-2</v>
      </c>
      <c r="W19">
        <f t="shared" si="5"/>
        <v>8.6760000000000002</v>
      </c>
      <c r="Z19" s="35">
        <f>ROUND(('SSP Scenarios'!D22/'SSP Scenarios'!D$19)^2,5)</f>
        <v>1.23499</v>
      </c>
      <c r="AA19" s="35">
        <f>ROUND(('SSP Scenarios'!E22/'SSP Scenarios'!E$19)^2,5)</f>
        <v>1.3595699999999999</v>
      </c>
      <c r="AB19" s="35">
        <f>ROUND(('SSP Scenarios'!F22/'SSP Scenarios'!F$19)^2,5)</f>
        <v>1.5036799999999999</v>
      </c>
      <c r="AC19" s="35">
        <f>ROUND(('SSP Scenarios'!G22/'SSP Scenarios'!G$19)^2,5)</f>
        <v>1.7992999999999999</v>
      </c>
    </row>
    <row r="20" spans="2:29" ht="14.4" x14ac:dyDescent="0.3">
      <c r="B20" s="41">
        <f t="shared" si="6"/>
        <v>2060</v>
      </c>
      <c r="C20">
        <f t="shared" si="7"/>
        <v>1.6E-2</v>
      </c>
      <c r="D20">
        <f t="shared" si="4"/>
        <v>0</v>
      </c>
      <c r="E20">
        <f t="shared" si="4"/>
        <v>0.20300000000000001</v>
      </c>
      <c r="F20">
        <f t="shared" si="4"/>
        <v>0.11</v>
      </c>
      <c r="G20">
        <f t="shared" si="4"/>
        <v>0.11</v>
      </c>
      <c r="H20">
        <f t="shared" si="4"/>
        <v>4.7E-2</v>
      </c>
      <c r="I20">
        <f t="shared" si="4"/>
        <v>0.48399999999999999</v>
      </c>
      <c r="J20">
        <f t="shared" si="4"/>
        <v>6.2E-2</v>
      </c>
      <c r="K20">
        <f t="shared" si="4"/>
        <v>0</v>
      </c>
      <c r="L20">
        <f t="shared" si="4"/>
        <v>0.873</v>
      </c>
      <c r="M20">
        <f t="shared" si="4"/>
        <v>0.56100000000000005</v>
      </c>
      <c r="N20">
        <f t="shared" si="4"/>
        <v>0.17199999999999999</v>
      </c>
      <c r="O20">
        <f t="shared" si="4"/>
        <v>0</v>
      </c>
      <c r="P20">
        <f t="shared" si="4"/>
        <v>1.6679999999999999</v>
      </c>
      <c r="Q20">
        <f t="shared" si="4"/>
        <v>0.28100000000000003</v>
      </c>
      <c r="R20">
        <f t="shared" si="4"/>
        <v>0</v>
      </c>
      <c r="S20">
        <f t="shared" si="4"/>
        <v>5.5019999999999998</v>
      </c>
      <c r="T20">
        <f t="shared" si="5"/>
        <v>2.3540000000000001</v>
      </c>
      <c r="U20">
        <f t="shared" si="5"/>
        <v>0.53</v>
      </c>
      <c r="V20">
        <f t="shared" si="5"/>
        <v>9.4E-2</v>
      </c>
      <c r="W20">
        <f t="shared" si="5"/>
        <v>8.7590000000000003</v>
      </c>
      <c r="Z20" s="35">
        <f>ROUND(('SSP Scenarios'!D23/'SSP Scenarios'!D$19)^2,5)</f>
        <v>1.2468699999999999</v>
      </c>
      <c r="AA20" s="35">
        <f>ROUND(('SSP Scenarios'!E23/'SSP Scenarios'!E$19)^2,5)</f>
        <v>1.4409400000000001</v>
      </c>
      <c r="AB20" s="35">
        <f>ROUND(('SSP Scenarios'!F23/'SSP Scenarios'!F$19)^2,5)</f>
        <v>1.6947300000000001</v>
      </c>
      <c r="AC20" s="35">
        <f>ROUND(('SSP Scenarios'!G23/'SSP Scenarios'!G$19)^2,5)</f>
        <v>2.32185</v>
      </c>
    </row>
    <row r="21" spans="2:29" ht="14.4" x14ac:dyDescent="0.3">
      <c r="B21" s="41">
        <f t="shared" si="6"/>
        <v>2070</v>
      </c>
      <c r="C21">
        <f t="shared" si="7"/>
        <v>1.6E-2</v>
      </c>
      <c r="D21">
        <f t="shared" si="4"/>
        <v>0</v>
      </c>
      <c r="E21">
        <f t="shared" si="4"/>
        <v>0.20100000000000001</v>
      </c>
      <c r="F21">
        <f t="shared" si="4"/>
        <v>0.109</v>
      </c>
      <c r="G21">
        <f t="shared" si="4"/>
        <v>0.109</v>
      </c>
      <c r="H21">
        <f t="shared" si="4"/>
        <v>4.7E-2</v>
      </c>
      <c r="I21">
        <f t="shared" si="4"/>
        <v>0.47899999999999998</v>
      </c>
      <c r="J21">
        <f t="shared" si="4"/>
        <v>6.2E-2</v>
      </c>
      <c r="K21">
        <f t="shared" si="4"/>
        <v>0</v>
      </c>
      <c r="L21">
        <f t="shared" si="4"/>
        <v>0.86399999999999999</v>
      </c>
      <c r="M21">
        <f t="shared" si="4"/>
        <v>0.55600000000000005</v>
      </c>
      <c r="N21">
        <f t="shared" si="4"/>
        <v>0.17</v>
      </c>
      <c r="O21">
        <f t="shared" si="4"/>
        <v>0</v>
      </c>
      <c r="P21">
        <f t="shared" si="4"/>
        <v>1.6519999999999999</v>
      </c>
      <c r="Q21">
        <f t="shared" si="4"/>
        <v>0.27800000000000002</v>
      </c>
      <c r="R21">
        <f t="shared" si="4"/>
        <v>0</v>
      </c>
      <c r="S21">
        <f t="shared" si="4"/>
        <v>5.4489999999999998</v>
      </c>
      <c r="T21">
        <f t="shared" si="5"/>
        <v>2.331</v>
      </c>
      <c r="U21">
        <f t="shared" si="5"/>
        <v>0.52500000000000002</v>
      </c>
      <c r="V21">
        <f t="shared" si="5"/>
        <v>9.2999999999999999E-2</v>
      </c>
      <c r="W21">
        <f t="shared" si="5"/>
        <v>8.6739999999999995</v>
      </c>
      <c r="Z21" s="35">
        <f>ROUND(('SSP Scenarios'!D24/'SSP Scenarios'!D$19)^2,5)</f>
        <v>1.23472</v>
      </c>
      <c r="AA21" s="35">
        <f>ROUND(('SSP Scenarios'!E24/'SSP Scenarios'!E$19)^2,5)</f>
        <v>1.48054</v>
      </c>
      <c r="AB21" s="35">
        <f>ROUND(('SSP Scenarios'!F24/'SSP Scenarios'!F$19)^2,5)</f>
        <v>1.8908100000000001</v>
      </c>
      <c r="AC21" s="35">
        <f>ROUND(('SSP Scenarios'!G24/'SSP Scenarios'!G$19)^2,5)</f>
        <v>3.0611799999999998</v>
      </c>
    </row>
    <row r="22" spans="2:29" ht="14.4" x14ac:dyDescent="0.3">
      <c r="B22" s="41">
        <f t="shared" si="6"/>
        <v>2080</v>
      </c>
      <c r="C22">
        <f t="shared" si="7"/>
        <v>1.6E-2</v>
      </c>
      <c r="D22">
        <f t="shared" si="4"/>
        <v>0</v>
      </c>
      <c r="E22">
        <f t="shared" si="4"/>
        <v>0.19500000000000001</v>
      </c>
      <c r="F22">
        <f t="shared" si="4"/>
        <v>0.105</v>
      </c>
      <c r="G22">
        <f t="shared" si="4"/>
        <v>0.105</v>
      </c>
      <c r="H22">
        <f t="shared" si="4"/>
        <v>4.5999999999999999E-2</v>
      </c>
      <c r="I22">
        <f t="shared" si="4"/>
        <v>0.46500000000000002</v>
      </c>
      <c r="J22">
        <f t="shared" si="4"/>
        <v>0.06</v>
      </c>
      <c r="K22">
        <f t="shared" si="4"/>
        <v>0</v>
      </c>
      <c r="L22">
        <f t="shared" si="4"/>
        <v>0.83899999999999997</v>
      </c>
      <c r="M22">
        <f t="shared" si="4"/>
        <v>0.53900000000000003</v>
      </c>
      <c r="N22">
        <f t="shared" si="4"/>
        <v>0.16500000000000001</v>
      </c>
      <c r="O22">
        <f t="shared" si="4"/>
        <v>0</v>
      </c>
      <c r="P22">
        <f t="shared" si="4"/>
        <v>1.6040000000000001</v>
      </c>
      <c r="Q22">
        <f t="shared" si="4"/>
        <v>0.27</v>
      </c>
      <c r="R22">
        <f t="shared" si="4"/>
        <v>0</v>
      </c>
      <c r="S22">
        <f t="shared" si="4"/>
        <v>5.29</v>
      </c>
      <c r="T22">
        <f t="shared" si="5"/>
        <v>2.2629999999999999</v>
      </c>
      <c r="U22">
        <f t="shared" si="5"/>
        <v>0.50900000000000001</v>
      </c>
      <c r="V22">
        <f t="shared" si="5"/>
        <v>0.09</v>
      </c>
      <c r="W22">
        <f t="shared" si="5"/>
        <v>8.42</v>
      </c>
      <c r="Z22" s="35">
        <f>ROUND(('SSP Scenarios'!D25/'SSP Scenarios'!D$19)^2,5)</f>
        <v>1.1986399999999999</v>
      </c>
      <c r="AA22" s="35">
        <f>ROUND(('SSP Scenarios'!E25/'SSP Scenarios'!E$19)^2,5)</f>
        <v>1.4834799999999999</v>
      </c>
      <c r="AB22" s="35">
        <f>ROUND(('SSP Scenarios'!F25/'SSP Scenarios'!F$19)^2,5)</f>
        <v>2.0691799999999998</v>
      </c>
      <c r="AC22" s="35">
        <f>ROUND(('SSP Scenarios'!G25/'SSP Scenarios'!G$19)^2,5)</f>
        <v>4.0675800000000004</v>
      </c>
    </row>
    <row r="23" spans="2:29" ht="14.4" x14ac:dyDescent="0.3">
      <c r="B23" s="41">
        <f t="shared" si="6"/>
        <v>2090</v>
      </c>
      <c r="C23">
        <f t="shared" si="7"/>
        <v>1.4999999999999999E-2</v>
      </c>
      <c r="D23">
        <f t="shared" si="4"/>
        <v>0</v>
      </c>
      <c r="E23">
        <f t="shared" si="4"/>
        <v>0.186</v>
      </c>
      <c r="F23">
        <f t="shared" si="4"/>
        <v>0.10100000000000001</v>
      </c>
      <c r="G23">
        <f t="shared" si="4"/>
        <v>0.10100000000000001</v>
      </c>
      <c r="H23">
        <f t="shared" si="4"/>
        <v>4.2999999999999997E-2</v>
      </c>
      <c r="I23">
        <f t="shared" si="4"/>
        <v>0.443</v>
      </c>
      <c r="J23">
        <f t="shared" si="4"/>
        <v>5.7000000000000002E-2</v>
      </c>
      <c r="K23">
        <f t="shared" si="4"/>
        <v>0</v>
      </c>
      <c r="L23">
        <f t="shared" si="4"/>
        <v>0.8</v>
      </c>
      <c r="M23">
        <f t="shared" si="4"/>
        <v>0.51400000000000001</v>
      </c>
      <c r="N23">
        <f t="shared" si="4"/>
        <v>0.158</v>
      </c>
      <c r="O23">
        <f t="shared" si="4"/>
        <v>0</v>
      </c>
      <c r="P23">
        <f t="shared" si="4"/>
        <v>1.5289999999999999</v>
      </c>
      <c r="Q23">
        <f t="shared" si="4"/>
        <v>0.25700000000000001</v>
      </c>
      <c r="R23">
        <f t="shared" si="4"/>
        <v>0</v>
      </c>
      <c r="S23">
        <f t="shared" si="4"/>
        <v>5.0419999999999998</v>
      </c>
      <c r="T23">
        <f t="shared" si="5"/>
        <v>2.157</v>
      </c>
      <c r="U23">
        <f t="shared" si="5"/>
        <v>0.48599999999999999</v>
      </c>
      <c r="V23">
        <f t="shared" si="5"/>
        <v>8.5999999999999993E-2</v>
      </c>
      <c r="W23">
        <f t="shared" si="5"/>
        <v>8.0259999999999998</v>
      </c>
      <c r="Z23" s="35">
        <f>ROUND(('SSP Scenarios'!D26/'SSP Scenarios'!D$19)^2,5)</f>
        <v>1.1424300000000001</v>
      </c>
      <c r="AA23" s="35">
        <f>ROUND(('SSP Scenarios'!E26/'SSP Scenarios'!E$19)^2,5)</f>
        <v>1.4596499999999999</v>
      </c>
      <c r="AB23" s="35">
        <f>ROUND(('SSP Scenarios'!F26/'SSP Scenarios'!F$19)^2,5)</f>
        <v>2.2322299999999999</v>
      </c>
      <c r="AC23" s="35">
        <f>ROUND(('SSP Scenarios'!G26/'SSP Scenarios'!G$19)^2,5)</f>
        <v>5.3360200000000004</v>
      </c>
    </row>
    <row r="24" spans="2:29" ht="14.4" x14ac:dyDescent="0.3">
      <c r="B24" s="41">
        <f t="shared" si="6"/>
        <v>2100</v>
      </c>
      <c r="C24">
        <f t="shared" si="7"/>
        <v>1.4E-2</v>
      </c>
      <c r="D24">
        <f t="shared" si="4"/>
        <v>0</v>
      </c>
      <c r="E24">
        <f t="shared" si="4"/>
        <v>0.17699999999999999</v>
      </c>
      <c r="F24">
        <f t="shared" si="4"/>
        <v>9.6000000000000002E-2</v>
      </c>
      <c r="G24">
        <f t="shared" si="4"/>
        <v>9.6000000000000002E-2</v>
      </c>
      <c r="H24">
        <f t="shared" si="4"/>
        <v>4.1000000000000002E-2</v>
      </c>
      <c r="I24">
        <f t="shared" si="4"/>
        <v>0.42199999999999999</v>
      </c>
      <c r="J24">
        <f t="shared" si="4"/>
        <v>5.3999999999999999E-2</v>
      </c>
      <c r="K24">
        <f t="shared" si="4"/>
        <v>0</v>
      </c>
      <c r="L24">
        <f t="shared" si="4"/>
        <v>0.76100000000000001</v>
      </c>
      <c r="M24">
        <f t="shared" si="4"/>
        <v>0.48899999999999999</v>
      </c>
      <c r="N24">
        <f t="shared" si="4"/>
        <v>0.15</v>
      </c>
      <c r="O24">
        <f t="shared" si="4"/>
        <v>0</v>
      </c>
      <c r="P24">
        <f t="shared" si="4"/>
        <v>1.454</v>
      </c>
      <c r="Q24">
        <f t="shared" si="4"/>
        <v>0.245</v>
      </c>
      <c r="R24">
        <f t="shared" si="4"/>
        <v>0</v>
      </c>
      <c r="S24">
        <f t="shared" si="4"/>
        <v>4.7960000000000003</v>
      </c>
      <c r="T24">
        <f t="shared" si="5"/>
        <v>2.052</v>
      </c>
      <c r="U24">
        <f t="shared" si="5"/>
        <v>0.46200000000000002</v>
      </c>
      <c r="V24">
        <f t="shared" si="5"/>
        <v>8.2000000000000003E-2</v>
      </c>
      <c r="W24">
        <f t="shared" si="5"/>
        <v>7.6349999999999998</v>
      </c>
      <c r="X24" s="40"/>
      <c r="Z24" s="35">
        <f>ROUND(('SSP Scenarios'!D27/'SSP Scenarios'!D$19)^2,5)</f>
        <v>1.0868100000000001</v>
      </c>
      <c r="AA24" s="35">
        <f>ROUND(('SSP Scenarios'!E27/'SSP Scenarios'!E$19)^2,5)</f>
        <v>1.4216599999999999</v>
      </c>
      <c r="AB24" s="35">
        <f>ROUND(('SSP Scenarios'!F27/'SSP Scenarios'!F$19)^2,5)</f>
        <v>2.3921199999999998</v>
      </c>
      <c r="AC24" s="35">
        <f>ROUND(('SSP Scenarios'!G27/'SSP Scenarios'!G$19)^2,5)</f>
        <v>6.8114400000000002</v>
      </c>
    </row>
    <row r="25" spans="2:29" ht="14.4" x14ac:dyDescent="0.3">
      <c r="B25" s="41">
        <f t="shared" si="6"/>
        <v>2110</v>
      </c>
      <c r="C25">
        <f t="shared" si="7"/>
        <v>1.2999999999999999E-2</v>
      </c>
      <c r="D25">
        <f t="shared" si="4"/>
        <v>0</v>
      </c>
      <c r="E25">
        <f t="shared" si="4"/>
        <v>0.16800000000000001</v>
      </c>
      <c r="F25">
        <f t="shared" si="4"/>
        <v>9.0999999999999998E-2</v>
      </c>
      <c r="G25">
        <f t="shared" si="4"/>
        <v>9.0999999999999998E-2</v>
      </c>
      <c r="H25">
        <f t="shared" si="4"/>
        <v>3.9E-2</v>
      </c>
      <c r="I25">
        <f t="shared" si="4"/>
        <v>0.40100000000000002</v>
      </c>
      <c r="J25">
        <f t="shared" si="4"/>
        <v>5.1999999999999998E-2</v>
      </c>
      <c r="K25">
        <f t="shared" si="4"/>
        <v>0</v>
      </c>
      <c r="L25">
        <f t="shared" si="4"/>
        <v>0.72299999999999998</v>
      </c>
      <c r="M25">
        <f t="shared" si="4"/>
        <v>0.46500000000000002</v>
      </c>
      <c r="N25">
        <f t="shared" si="4"/>
        <v>0.14199999999999999</v>
      </c>
      <c r="O25">
        <f t="shared" si="4"/>
        <v>0</v>
      </c>
      <c r="P25">
        <f t="shared" si="4"/>
        <v>1.3819999999999999</v>
      </c>
      <c r="Q25">
        <f t="shared" si="4"/>
        <v>0.23200000000000001</v>
      </c>
      <c r="R25">
        <f t="shared" si="4"/>
        <v>0</v>
      </c>
      <c r="S25">
        <f t="shared" si="4"/>
        <v>4.5570000000000004</v>
      </c>
      <c r="T25">
        <f t="shared" si="5"/>
        <v>1.95</v>
      </c>
      <c r="U25">
        <f t="shared" si="5"/>
        <v>0.439</v>
      </c>
      <c r="V25">
        <f t="shared" si="5"/>
        <v>7.6999999999999999E-2</v>
      </c>
      <c r="W25">
        <f t="shared" si="5"/>
        <v>7.2539999999999996</v>
      </c>
      <c r="X25" s="36"/>
      <c r="Z25" s="35">
        <f>ROUND(('SSP Scenarios'!D28/'SSP Scenarios'!D$19)^2,5)</f>
        <v>1.0325899999999999</v>
      </c>
      <c r="AA25" s="35">
        <f>ROUND(('SSP Scenarios'!E28/'SSP Scenarios'!E$19)^2,5)</f>
        <v>1.3841600000000001</v>
      </c>
      <c r="AB25" s="35">
        <f>ROUND(('SSP Scenarios'!F28/'SSP Scenarios'!F$19)^2,5)</f>
        <v>2.5575299999999999</v>
      </c>
      <c r="AC25" s="35">
        <f>ROUND(('SSP Scenarios'!G28/'SSP Scenarios'!G$19)^2,5)</f>
        <v>8.4667399999999997</v>
      </c>
    </row>
    <row r="26" spans="2:29" ht="14.4" x14ac:dyDescent="0.3">
      <c r="B26" s="41">
        <f t="shared" si="6"/>
        <v>2120</v>
      </c>
      <c r="C26">
        <f t="shared" si="7"/>
        <v>1.2999999999999999E-2</v>
      </c>
      <c r="D26">
        <f t="shared" si="4"/>
        <v>0</v>
      </c>
      <c r="E26">
        <f t="shared" si="4"/>
        <v>0.16</v>
      </c>
      <c r="F26">
        <f t="shared" si="4"/>
        <v>8.5999999999999993E-2</v>
      </c>
      <c r="G26">
        <f t="shared" si="4"/>
        <v>8.5999999999999993E-2</v>
      </c>
      <c r="H26">
        <f t="shared" si="4"/>
        <v>3.6999999999999998E-2</v>
      </c>
      <c r="I26">
        <f t="shared" si="4"/>
        <v>0.38</v>
      </c>
      <c r="J26">
        <f t="shared" si="4"/>
        <v>4.9000000000000002E-2</v>
      </c>
      <c r="K26">
        <f t="shared" si="4"/>
        <v>0</v>
      </c>
      <c r="L26">
        <f t="shared" si="4"/>
        <v>0.68600000000000005</v>
      </c>
      <c r="M26">
        <f t="shared" si="4"/>
        <v>0.441</v>
      </c>
      <c r="N26">
        <f t="shared" si="4"/>
        <v>0.13500000000000001</v>
      </c>
      <c r="O26">
        <f t="shared" si="4"/>
        <v>0</v>
      </c>
      <c r="P26">
        <f t="shared" si="4"/>
        <v>1.3109999999999999</v>
      </c>
      <c r="Q26">
        <f t="shared" si="4"/>
        <v>0.22</v>
      </c>
      <c r="R26">
        <f t="shared" si="4"/>
        <v>0</v>
      </c>
      <c r="S26">
        <f t="shared" si="4"/>
        <v>4.3239999999999998</v>
      </c>
      <c r="T26">
        <f t="shared" si="5"/>
        <v>1.85</v>
      </c>
      <c r="U26">
        <f t="shared" si="5"/>
        <v>0.41599999999999998</v>
      </c>
      <c r="V26">
        <f t="shared" si="5"/>
        <v>7.2999999999999995E-2</v>
      </c>
      <c r="W26">
        <f t="shared" si="5"/>
        <v>6.883</v>
      </c>
      <c r="X26" s="37"/>
      <c r="Z26" s="35">
        <f>ROUND(('SSP Scenarios'!D29/'SSP Scenarios'!D$19)^2,5)</f>
        <v>0.97974000000000006</v>
      </c>
      <c r="AA26" s="35">
        <f>ROUND(('SSP Scenarios'!E29/'SSP Scenarios'!E$19)^2,5)</f>
        <v>1.34717</v>
      </c>
      <c r="AB26" s="35">
        <f>ROUND(('SSP Scenarios'!F29/'SSP Scenarios'!F$19)^2,5)</f>
        <v>2.7284700000000002</v>
      </c>
      <c r="AC26" s="35">
        <f>ROUND(('SSP Scenarios'!G29/'SSP Scenarios'!G$19)^2,5)</f>
        <v>10.301909999999999</v>
      </c>
    </row>
    <row r="27" spans="2:29" ht="14.4" x14ac:dyDescent="0.3">
      <c r="B27" s="41">
        <f t="shared" si="6"/>
        <v>2130</v>
      </c>
      <c r="C27">
        <f t="shared" si="7"/>
        <v>1.2E-2</v>
      </c>
      <c r="D27">
        <f t="shared" si="4"/>
        <v>0</v>
      </c>
      <c r="E27">
        <f t="shared" si="4"/>
        <v>0.152</v>
      </c>
      <c r="F27">
        <f t="shared" si="4"/>
        <v>8.2000000000000003E-2</v>
      </c>
      <c r="G27">
        <f t="shared" si="4"/>
        <v>8.2000000000000003E-2</v>
      </c>
      <c r="H27">
        <f t="shared" si="4"/>
        <v>3.5000000000000003E-2</v>
      </c>
      <c r="I27">
        <f t="shared" si="4"/>
        <v>0.36099999999999999</v>
      </c>
      <c r="J27">
        <f t="shared" si="4"/>
        <v>4.7E-2</v>
      </c>
      <c r="K27">
        <f t="shared" si="4"/>
        <v>0</v>
      </c>
      <c r="L27">
        <f t="shared" si="4"/>
        <v>0.65200000000000002</v>
      </c>
      <c r="M27">
        <f t="shared" si="4"/>
        <v>0.41899999999999998</v>
      </c>
      <c r="N27">
        <f t="shared" si="4"/>
        <v>0.128</v>
      </c>
      <c r="O27">
        <f t="shared" si="4"/>
        <v>0</v>
      </c>
      <c r="P27">
        <f t="shared" si="4"/>
        <v>1.246</v>
      </c>
      <c r="Q27">
        <f t="shared" si="4"/>
        <v>0.20899999999999999</v>
      </c>
      <c r="R27">
        <f t="shared" si="4"/>
        <v>0</v>
      </c>
      <c r="S27">
        <f t="shared" si="4"/>
        <v>4.109</v>
      </c>
      <c r="T27">
        <f t="shared" si="5"/>
        <v>1.758</v>
      </c>
      <c r="U27">
        <f t="shared" si="5"/>
        <v>0.39600000000000002</v>
      </c>
      <c r="V27">
        <f t="shared" si="5"/>
        <v>7.0000000000000007E-2</v>
      </c>
      <c r="W27">
        <f t="shared" si="5"/>
        <v>6.5410000000000004</v>
      </c>
      <c r="X27" s="37"/>
      <c r="Z27" s="35">
        <f>ROUND(('SSP Scenarios'!D30/'SSP Scenarios'!D$19)^2,5)</f>
        <v>0.93103999999999998</v>
      </c>
      <c r="AA27" s="35">
        <f>ROUND(('SSP Scenarios'!E30/'SSP Scenarios'!E$19)^2,5)</f>
        <v>1.31067</v>
      </c>
      <c r="AB27" s="35">
        <f>ROUND(('SSP Scenarios'!F30/'SSP Scenarios'!F$19)^2,5)</f>
        <v>2.9049499999999999</v>
      </c>
      <c r="AC27" s="35">
        <f>ROUND(('SSP Scenarios'!G30/'SSP Scenarios'!G$19)^2,5)</f>
        <v>12.31695</v>
      </c>
    </row>
    <row r="28" spans="2:29" ht="14.4" x14ac:dyDescent="0.3">
      <c r="B28" s="41">
        <f t="shared" si="6"/>
        <v>2140</v>
      </c>
      <c r="C28">
        <f t="shared" si="7"/>
        <v>1.2E-2</v>
      </c>
      <c r="D28">
        <f t="shared" si="4"/>
        <v>0</v>
      </c>
      <c r="E28">
        <f t="shared" si="4"/>
        <v>0.152</v>
      </c>
      <c r="F28">
        <f t="shared" si="4"/>
        <v>8.2000000000000003E-2</v>
      </c>
      <c r="G28">
        <f t="shared" si="4"/>
        <v>8.2000000000000003E-2</v>
      </c>
      <c r="H28">
        <f t="shared" si="4"/>
        <v>3.5000000000000003E-2</v>
      </c>
      <c r="I28">
        <f t="shared" si="4"/>
        <v>0.36099999999999999</v>
      </c>
      <c r="J28">
        <f t="shared" si="4"/>
        <v>4.7E-2</v>
      </c>
      <c r="K28">
        <f t="shared" si="4"/>
        <v>0</v>
      </c>
      <c r="L28">
        <f t="shared" si="4"/>
        <v>0.65200000000000002</v>
      </c>
      <c r="M28">
        <f t="shared" si="4"/>
        <v>0.41899999999999998</v>
      </c>
      <c r="N28">
        <f t="shared" si="4"/>
        <v>0.128</v>
      </c>
      <c r="O28">
        <f t="shared" si="4"/>
        <v>0</v>
      </c>
      <c r="P28">
        <f t="shared" si="4"/>
        <v>1.246</v>
      </c>
      <c r="Q28">
        <f t="shared" si="4"/>
        <v>0.20899999999999999</v>
      </c>
      <c r="R28">
        <f t="shared" si="4"/>
        <v>0</v>
      </c>
      <c r="S28">
        <f t="shared" si="4"/>
        <v>4.109</v>
      </c>
      <c r="T28">
        <f t="shared" si="5"/>
        <v>1.758</v>
      </c>
      <c r="U28">
        <f t="shared" si="5"/>
        <v>0.39600000000000002</v>
      </c>
      <c r="V28">
        <f t="shared" si="5"/>
        <v>7.0000000000000007E-2</v>
      </c>
      <c r="W28">
        <f t="shared" si="5"/>
        <v>6.5410000000000004</v>
      </c>
      <c r="X28" s="37"/>
      <c r="Z28" s="35">
        <f>ROUND(('SSP Scenarios'!D31/'SSP Scenarios'!D$19)^2,5)</f>
        <v>0.93103999999999998</v>
      </c>
      <c r="AA28" s="35">
        <f>ROUND(('SSP Scenarios'!E31/'SSP Scenarios'!E$19)^2,5)</f>
        <v>1.27468</v>
      </c>
      <c r="AB28" s="35">
        <f>ROUND(('SSP Scenarios'!F31/'SSP Scenarios'!F$19)^2,5)</f>
        <v>3.0869499999999999</v>
      </c>
      <c r="AC28" s="35">
        <f>ROUND(('SSP Scenarios'!G31/'SSP Scenarios'!G$19)^2,5)</f>
        <v>14.511850000000001</v>
      </c>
    </row>
    <row r="29" spans="2:29" ht="14.4" x14ac:dyDescent="0.3">
      <c r="B29" s="41">
        <f t="shared" si="6"/>
        <v>2150</v>
      </c>
      <c r="C29">
        <f t="shared" si="7"/>
        <v>1.2E-2</v>
      </c>
      <c r="D29">
        <f t="shared" si="4"/>
        <v>0</v>
      </c>
      <c r="E29">
        <f t="shared" si="4"/>
        <v>0.152</v>
      </c>
      <c r="F29">
        <f t="shared" si="4"/>
        <v>8.2000000000000003E-2</v>
      </c>
      <c r="G29">
        <f t="shared" si="4"/>
        <v>8.2000000000000003E-2</v>
      </c>
      <c r="H29">
        <f t="shared" si="4"/>
        <v>3.5000000000000003E-2</v>
      </c>
      <c r="I29">
        <f t="shared" si="4"/>
        <v>0.36099999999999999</v>
      </c>
      <c r="J29">
        <f t="shared" si="4"/>
        <v>4.7E-2</v>
      </c>
      <c r="K29">
        <f t="shared" si="4"/>
        <v>0</v>
      </c>
      <c r="L29">
        <f t="shared" si="4"/>
        <v>0.65200000000000002</v>
      </c>
      <c r="M29">
        <f t="shared" si="4"/>
        <v>0.41899999999999998</v>
      </c>
      <c r="N29">
        <f t="shared" si="4"/>
        <v>0.128</v>
      </c>
      <c r="O29">
        <f t="shared" si="4"/>
        <v>0</v>
      </c>
      <c r="P29">
        <f t="shared" si="4"/>
        <v>1.246</v>
      </c>
      <c r="Q29">
        <f t="shared" si="4"/>
        <v>0.20899999999999999</v>
      </c>
      <c r="R29">
        <f t="shared" si="4"/>
        <v>0</v>
      </c>
      <c r="S29">
        <f t="shared" si="4"/>
        <v>4.109</v>
      </c>
      <c r="T29">
        <f t="shared" si="5"/>
        <v>1.758</v>
      </c>
      <c r="U29">
        <f t="shared" si="5"/>
        <v>0.39600000000000002</v>
      </c>
      <c r="V29">
        <f t="shared" si="5"/>
        <v>7.0000000000000007E-2</v>
      </c>
      <c r="W29">
        <f t="shared" si="5"/>
        <v>6.5410000000000004</v>
      </c>
      <c r="X29" s="37"/>
      <c r="Z29" s="35">
        <f>ROUND(('SSP Scenarios'!D32/'SSP Scenarios'!D$19)^2,5)</f>
        <v>0.93103999999999998</v>
      </c>
      <c r="AA29" s="35">
        <f>ROUND(('SSP Scenarios'!E32/'SSP Scenarios'!E$19)^2,5)</f>
        <v>1.23919</v>
      </c>
      <c r="AB29" s="35">
        <f>ROUND(('SSP Scenarios'!F32/'SSP Scenarios'!F$19)^2,5)</f>
        <v>3.2744800000000001</v>
      </c>
      <c r="AC29" s="35">
        <f>ROUND(('SSP Scenarios'!G32/'SSP Scenarios'!G$19)^2,5)</f>
        <v>16.88663</v>
      </c>
    </row>
    <row r="30" spans="2:29" x14ac:dyDescent="0.3">
      <c r="E30" s="37"/>
      <c r="F30" s="37"/>
      <c r="G30" s="37"/>
      <c r="H30" s="37"/>
      <c r="I30" s="37"/>
      <c r="J30" s="37"/>
      <c r="K30" s="37"/>
      <c r="L30" s="37"/>
      <c r="M30" s="37"/>
      <c r="N30" s="37"/>
      <c r="O30" s="37"/>
      <c r="P30" s="37"/>
      <c r="Q30" s="37"/>
      <c r="R30" s="37"/>
      <c r="S30" s="37"/>
      <c r="T30" s="37"/>
      <c r="U30" s="37"/>
      <c r="V30" s="37"/>
      <c r="W30" s="37"/>
      <c r="X30" s="37"/>
    </row>
    <row r="31" spans="2:29" x14ac:dyDescent="0.3">
      <c r="E31" s="37"/>
      <c r="F31" s="37"/>
      <c r="G31" s="37"/>
      <c r="H31" s="37"/>
      <c r="I31" s="37"/>
      <c r="J31" s="37"/>
      <c r="K31" s="37"/>
      <c r="L31" s="37"/>
      <c r="M31" s="37"/>
      <c r="N31" s="37"/>
      <c r="O31" s="37"/>
      <c r="P31" s="37"/>
      <c r="Q31" s="37"/>
      <c r="R31" s="37"/>
      <c r="S31" s="37"/>
      <c r="T31" s="37"/>
      <c r="U31" s="37"/>
      <c r="V31" s="37"/>
      <c r="W31" s="37"/>
      <c r="X31" s="37"/>
    </row>
    <row r="32" spans="2:29" x14ac:dyDescent="0.3">
      <c r="C32" s="41" t="s">
        <v>89</v>
      </c>
      <c r="D32" s="72" t="str">
        <f>D2</f>
        <v>4</v>
      </c>
      <c r="E32" s="72"/>
      <c r="F32" s="72"/>
    </row>
    <row r="33" spans="2:24" x14ac:dyDescent="0.3">
      <c r="D33" s="44" t="s">
        <v>69</v>
      </c>
      <c r="E33" s="44" t="s">
        <v>70</v>
      </c>
      <c r="F33" s="44" t="s">
        <v>71</v>
      </c>
      <c r="H33" s="44" t="s">
        <v>90</v>
      </c>
      <c r="J33" s="38"/>
      <c r="K33" s="38"/>
      <c r="L33" s="38"/>
    </row>
    <row r="34" spans="2:24" x14ac:dyDescent="0.3">
      <c r="C34" s="42" t="s">
        <v>72</v>
      </c>
      <c r="D34" s="50">
        <f>VLOOKUP($C34,'Weighted Averages'!$A$71:$S$77,$D$2*3+COLUMN()-5,FALSE)</f>
        <v>42194989.5</v>
      </c>
      <c r="E34" s="51">
        <f>VLOOKUP($C34,'Weighted Averages'!$A$71:$S$77,$D$2*3+COLUMN()-5,FALSE)</f>
        <v>321337</v>
      </c>
      <c r="F34" s="51">
        <f>VLOOKUP($C34,'Weighted Averages'!$A$71:$S$77,$D$2*3+COLUMN()-5,FALSE)</f>
        <v>3011.05</v>
      </c>
      <c r="G34" s="38"/>
      <c r="J34" s="38"/>
      <c r="K34" s="38"/>
    </row>
    <row r="35" spans="2:24" x14ac:dyDescent="0.3">
      <c r="C35" s="42" t="s">
        <v>73</v>
      </c>
      <c r="D35" s="51">
        <f>VLOOKUP($C35,'Weighted Averages'!$A$71:$S$77,$D$2*3+COLUMN()-5,FALSE)</f>
        <v>0</v>
      </c>
      <c r="E35" s="51">
        <f>VLOOKUP($C35,'Weighted Averages'!$A$71:$S$77,$D$2*3+COLUMN()-5,FALSE)</f>
        <v>0</v>
      </c>
      <c r="F35" s="51">
        <f>VLOOKUP($C35,'Weighted Averages'!$A$71:$S$77,$D$2*3+COLUMN()-5,FALSE)</f>
        <v>0</v>
      </c>
      <c r="G35" s="38"/>
      <c r="H35" s="40"/>
      <c r="I35" s="40"/>
      <c r="J35" s="38"/>
      <c r="K35" s="38"/>
      <c r="L35" s="38"/>
      <c r="M35" s="40"/>
      <c r="N35" s="40"/>
      <c r="O35" s="40"/>
      <c r="P35" s="40"/>
      <c r="Q35" s="40"/>
      <c r="R35" s="40"/>
      <c r="S35" s="40"/>
      <c r="T35" s="40"/>
      <c r="U35" s="40"/>
      <c r="V35" s="40"/>
      <c r="W35" s="40"/>
      <c r="X35" s="40"/>
    </row>
    <row r="36" spans="2:24" x14ac:dyDescent="0.3">
      <c r="C36" s="42" t="s">
        <v>74</v>
      </c>
      <c r="D36" s="51">
        <f>VLOOKUP($C36,'Weighted Averages'!$A$71:$S$77,$D$2*3+COLUMN()-5,FALSE)</f>
        <v>35925076.200000003</v>
      </c>
      <c r="E36" s="51">
        <f>VLOOKUP($C36,'Weighted Averages'!$A$71:$S$77,$D$2*3+COLUMN()-5,FALSE)</f>
        <v>524868.18005952379</v>
      </c>
      <c r="F36" s="51">
        <f>VLOOKUP($C36,'Weighted Averages'!$A$71:$S$77,$D$2*3+COLUMN()-5,FALSE)</f>
        <v>39889.485714285714</v>
      </c>
      <c r="G36" s="38"/>
      <c r="J36" s="38"/>
      <c r="K36" s="38"/>
      <c r="L36" s="38"/>
    </row>
    <row r="37" spans="2:24" x14ac:dyDescent="0.3">
      <c r="C37" s="42" t="s">
        <v>75</v>
      </c>
      <c r="D37" s="51">
        <f>VLOOKUP($C37,'Weighted Averages'!$A$71:$S$77,$D$2*3+COLUMN()-5,FALSE)</f>
        <v>6241950</v>
      </c>
      <c r="E37" s="51">
        <f>VLOOKUP($C37,'Weighted Averages'!$A$71:$S$77,$D$2*3+COLUMN()-5,FALSE)</f>
        <v>410815.96428571432</v>
      </c>
      <c r="F37" s="51">
        <f>VLOOKUP($C37,'Weighted Averages'!$A$71:$S$77,$D$2*3+COLUMN()-5,FALSE)</f>
        <v>21032.398148148146</v>
      </c>
      <c r="G37" s="38"/>
      <c r="H37" s="39"/>
      <c r="I37" s="39"/>
      <c r="J37" s="38"/>
      <c r="K37" s="38"/>
      <c r="L37" s="38"/>
      <c r="M37" s="39"/>
      <c r="N37" s="39"/>
      <c r="O37" s="39"/>
      <c r="P37" s="39"/>
      <c r="Q37" s="39"/>
      <c r="R37" s="39"/>
      <c r="S37" s="39"/>
      <c r="T37" s="39"/>
      <c r="U37" s="39"/>
      <c r="V37" s="39"/>
      <c r="W37" s="39"/>
      <c r="X37" s="39"/>
    </row>
    <row r="38" spans="2:24" x14ac:dyDescent="0.3">
      <c r="C38" s="42" t="s">
        <v>76</v>
      </c>
      <c r="D38" s="51">
        <f>VLOOKUP($C38,'Weighted Averages'!$A$71:$S$77,$D$2*3+COLUMN()-5,FALSE)</f>
        <v>4762516.5</v>
      </c>
      <c r="E38" s="51">
        <f>VLOOKUP($C38,'Weighted Averages'!$A$71:$S$77,$D$2*3+COLUMN()-5,FALSE)</f>
        <v>612133.71428571432</v>
      </c>
      <c r="F38" s="51">
        <f>VLOOKUP($C38,'Weighted Averages'!$A$71:$S$77,$D$2*3+COLUMN()-5,FALSE)</f>
        <v>65505.8</v>
      </c>
      <c r="G38" s="38"/>
      <c r="H38" s="39"/>
      <c r="I38" s="39"/>
      <c r="J38" s="38"/>
      <c r="K38" s="38"/>
      <c r="L38" s="38"/>
      <c r="M38" s="39"/>
      <c r="N38" s="39"/>
      <c r="O38" s="39"/>
      <c r="P38" s="39"/>
      <c r="Q38" s="39"/>
      <c r="R38" s="39"/>
      <c r="S38" s="39"/>
      <c r="T38" s="39"/>
      <c r="U38" s="39"/>
      <c r="V38" s="39"/>
      <c r="W38" s="39"/>
      <c r="X38" s="39"/>
    </row>
    <row r="39" spans="2:24" x14ac:dyDescent="0.3">
      <c r="C39" s="42" t="s">
        <v>77</v>
      </c>
      <c r="D39" s="51">
        <f>VLOOKUP($C39,'Weighted Averages'!$A$71:$S$77,$D$2*3+COLUMN()-5,FALSE)</f>
        <v>90129609.166666672</v>
      </c>
      <c r="E39" s="51">
        <f>VLOOKUP($C39,'Weighted Averages'!$A$71:$S$77,$D$2*3+COLUMN()-5,FALSE)</f>
        <v>0</v>
      </c>
      <c r="F39" s="51">
        <f>VLOOKUP($C39,'Weighted Averages'!$A$71:$S$77,$D$2*3+COLUMN()-5,FALSE)</f>
        <v>4631.3</v>
      </c>
      <c r="G39" s="38"/>
      <c r="H39" s="39"/>
      <c r="I39" s="39"/>
      <c r="J39" s="39"/>
      <c r="K39" s="39"/>
      <c r="L39" s="39"/>
      <c r="M39" s="39"/>
      <c r="N39" s="39"/>
      <c r="O39" s="39"/>
      <c r="P39" s="39"/>
      <c r="Q39" s="39"/>
      <c r="R39" s="39"/>
      <c r="S39" s="39"/>
      <c r="T39" s="39"/>
      <c r="U39" s="39"/>
      <c r="V39" s="39"/>
      <c r="W39" s="39"/>
      <c r="X39" s="39"/>
    </row>
    <row r="40" spans="2:24" x14ac:dyDescent="0.3">
      <c r="C40" s="46" t="s">
        <v>67</v>
      </c>
      <c r="D40" s="47">
        <f>VLOOKUP($C40,'Weighted Averages'!$A$71:$S$77,$D$2*3+COLUMN()-5,FALSE)</f>
        <v>47899925.259615384</v>
      </c>
      <c r="E40" s="47">
        <f>VLOOKUP($C40,'Weighted Averages'!$A$71:$S$77,$D$2*3+COLUMN()-5,FALSE)</f>
        <v>517774.90353535349</v>
      </c>
      <c r="F40" s="47">
        <f>VLOOKUP($C40,'Weighted Averages'!$A$71:$S$77,$D$2*3+COLUMN()-5,FALSE)</f>
        <v>36193.435850773429</v>
      </c>
      <c r="G40" s="37"/>
      <c r="H40" s="39"/>
      <c r="I40" s="39"/>
      <c r="J40" s="39"/>
      <c r="K40" s="39"/>
      <c r="L40" s="39"/>
      <c r="M40" s="39"/>
      <c r="N40" s="39"/>
      <c r="O40" s="39"/>
      <c r="P40" s="39"/>
      <c r="Q40" s="39"/>
      <c r="R40" s="39"/>
      <c r="S40" s="39"/>
      <c r="T40" s="39"/>
      <c r="U40" s="39"/>
      <c r="V40" s="39"/>
      <c r="W40" s="39"/>
      <c r="X40" s="39"/>
    </row>
    <row r="41" spans="2:24" x14ac:dyDescent="0.3">
      <c r="E41" s="39"/>
      <c r="F41" s="39"/>
      <c r="G41" s="39"/>
      <c r="H41" s="39"/>
      <c r="I41" s="39"/>
      <c r="J41" s="39"/>
      <c r="K41" s="39"/>
      <c r="L41" s="39"/>
      <c r="M41" s="39"/>
      <c r="N41" s="39"/>
      <c r="O41" s="39"/>
      <c r="P41" s="39"/>
      <c r="Q41" s="39"/>
      <c r="R41" s="39"/>
      <c r="S41" s="39"/>
      <c r="T41" s="39"/>
      <c r="U41" s="39"/>
      <c r="V41" s="39"/>
      <c r="W41" s="39"/>
      <c r="X41" s="39"/>
    </row>
    <row r="42" spans="2:24" x14ac:dyDescent="0.3">
      <c r="C42" s="43" t="s">
        <v>91</v>
      </c>
      <c r="D42" s="38" t="s">
        <v>92</v>
      </c>
      <c r="E42" s="38"/>
      <c r="F42" s="38"/>
      <c r="J42" s="38"/>
      <c r="K42" s="38"/>
      <c r="L42" s="38"/>
      <c r="N42" s="38"/>
      <c r="O42" s="38"/>
      <c r="P42" s="38"/>
      <c r="Q42" s="38"/>
      <c r="S42" s="38"/>
      <c r="T42" s="38"/>
      <c r="U42" s="38"/>
    </row>
    <row r="43" spans="2:24" x14ac:dyDescent="0.3">
      <c r="C43" s="42" t="s">
        <v>69</v>
      </c>
      <c r="D43" t="str">
        <f>C43</f>
        <v>Major</v>
      </c>
      <c r="E43" t="str">
        <f t="shared" ref="E43:I43" si="8">D43</f>
        <v>Major</v>
      </c>
      <c r="F43" t="str">
        <f t="shared" si="8"/>
        <v>Major</v>
      </c>
      <c r="G43" t="str">
        <f t="shared" si="8"/>
        <v>Major</v>
      </c>
      <c r="H43" t="str">
        <f t="shared" si="8"/>
        <v>Major</v>
      </c>
      <c r="I43" t="str">
        <f t="shared" si="8"/>
        <v>Major</v>
      </c>
      <c r="J43" s="42" t="s">
        <v>70</v>
      </c>
      <c r="K43" t="str">
        <f>J43</f>
        <v>Medium</v>
      </c>
      <c r="L43" t="str">
        <f t="shared" ref="L43:P43" si="9">K43</f>
        <v>Medium</v>
      </c>
      <c r="M43" t="str">
        <f t="shared" si="9"/>
        <v>Medium</v>
      </c>
      <c r="N43" t="str">
        <f t="shared" si="9"/>
        <v>Medium</v>
      </c>
      <c r="O43" t="str">
        <f t="shared" si="9"/>
        <v>Medium</v>
      </c>
      <c r="P43" t="str">
        <f t="shared" si="9"/>
        <v>Medium</v>
      </c>
      <c r="Q43" s="42" t="s">
        <v>71</v>
      </c>
      <c r="R43" t="str">
        <f>Q43</f>
        <v>Minor</v>
      </c>
      <c r="S43" t="str">
        <f t="shared" ref="S43:W43" si="10">R43</f>
        <v>Minor</v>
      </c>
      <c r="T43" t="str">
        <f t="shared" si="10"/>
        <v>Minor</v>
      </c>
      <c r="U43" t="str">
        <f t="shared" si="10"/>
        <v>Minor</v>
      </c>
      <c r="V43" t="str">
        <f t="shared" si="10"/>
        <v>Minor</v>
      </c>
      <c r="W43" t="str">
        <f t="shared" si="10"/>
        <v>Minor</v>
      </c>
    </row>
    <row r="44" spans="2:24" x14ac:dyDescent="0.3">
      <c r="C44" s="42" t="s">
        <v>72</v>
      </c>
      <c r="D44" s="42" t="s">
        <v>73</v>
      </c>
      <c r="E44" s="42" t="s">
        <v>74</v>
      </c>
      <c r="F44" s="42" t="s">
        <v>75</v>
      </c>
      <c r="G44" s="42" t="s">
        <v>76</v>
      </c>
      <c r="H44" s="42" t="s">
        <v>77</v>
      </c>
      <c r="I44" s="48" t="s">
        <v>67</v>
      </c>
      <c r="J44" s="42" t="s">
        <v>72</v>
      </c>
      <c r="K44" s="42" t="s">
        <v>73</v>
      </c>
      <c r="L44" s="42" t="s">
        <v>74</v>
      </c>
      <c r="M44" s="42" t="s">
        <v>75</v>
      </c>
      <c r="N44" s="42" t="s">
        <v>76</v>
      </c>
      <c r="O44" s="42" t="s">
        <v>77</v>
      </c>
      <c r="P44" s="48" t="s">
        <v>67</v>
      </c>
      <c r="Q44" s="42" t="s">
        <v>72</v>
      </c>
      <c r="R44" s="42" t="s">
        <v>73</v>
      </c>
      <c r="S44" s="42" t="s">
        <v>74</v>
      </c>
      <c r="T44" s="42" t="s">
        <v>75</v>
      </c>
      <c r="U44" s="42" t="s">
        <v>76</v>
      </c>
      <c r="V44" s="42" t="s">
        <v>77</v>
      </c>
      <c r="W44" s="48" t="s">
        <v>67</v>
      </c>
      <c r="X44" s="42" t="s">
        <v>100</v>
      </c>
    </row>
    <row r="45" spans="2:24" x14ac:dyDescent="0.3">
      <c r="B45" s="41">
        <f>2020</f>
        <v>2020</v>
      </c>
      <c r="C45" s="45">
        <f>C16*INDEX($C$33:$F$40,MATCH(C$44,$C$33:$C$40,0),MATCH(C$43,$C$33:$F$33,0))</f>
        <v>548534.86349999998</v>
      </c>
      <c r="D45" s="45">
        <f t="shared" ref="D45:W45" si="11">D16*INDEX($C$33:$F$40,MATCH(D$44,$C$33:$C$40,0),MATCH(D$43,$C$33:$F$33,0))</f>
        <v>0</v>
      </c>
      <c r="E45" s="45">
        <f t="shared" si="11"/>
        <v>5855787.4206000008</v>
      </c>
      <c r="F45" s="45">
        <f t="shared" si="11"/>
        <v>549291.6</v>
      </c>
      <c r="G45" s="45">
        <f t="shared" si="11"/>
        <v>419101.45199999999</v>
      </c>
      <c r="H45" s="45">
        <f t="shared" si="11"/>
        <v>3424925.1483333334</v>
      </c>
      <c r="I45" s="45">
        <f t="shared" si="11"/>
        <v>18585171.000730768</v>
      </c>
      <c r="J45" s="45">
        <f t="shared" si="11"/>
        <v>16066.85</v>
      </c>
      <c r="K45" s="45">
        <f t="shared" si="11"/>
        <v>0</v>
      </c>
      <c r="L45" s="45">
        <f t="shared" si="11"/>
        <v>367407.72604166664</v>
      </c>
      <c r="M45" s="45">
        <f t="shared" si="11"/>
        <v>184867.18392857144</v>
      </c>
      <c r="N45" s="45">
        <f t="shared" si="11"/>
        <v>84474.452571428585</v>
      </c>
      <c r="O45" s="45">
        <f t="shared" si="11"/>
        <v>0</v>
      </c>
      <c r="P45" s="45">
        <f t="shared" si="11"/>
        <v>692782.82093030296</v>
      </c>
      <c r="Q45" s="45">
        <f t="shared" si="11"/>
        <v>677.48625000000004</v>
      </c>
      <c r="R45" s="45">
        <f t="shared" si="11"/>
        <v>0</v>
      </c>
      <c r="S45" s="45">
        <f t="shared" si="11"/>
        <v>176032.30045714288</v>
      </c>
      <c r="T45" s="45">
        <f t="shared" si="11"/>
        <v>39709.167703703701</v>
      </c>
      <c r="U45" s="45">
        <f t="shared" si="11"/>
        <v>27839.965</v>
      </c>
      <c r="V45" s="45">
        <f t="shared" si="11"/>
        <v>347.34750000000003</v>
      </c>
      <c r="W45" s="45">
        <f t="shared" si="11"/>
        <v>254258.88685168335</v>
      </c>
      <c r="X45" s="47">
        <f t="shared" ref="X45:X58" si="12">SUM(W45,P45,I45)</f>
        <v>19532212.708512753</v>
      </c>
    </row>
    <row r="46" spans="2:24" x14ac:dyDescent="0.3">
      <c r="B46" s="41">
        <f>B45+10</f>
        <v>2030</v>
      </c>
      <c r="C46" s="45">
        <f t="shared" ref="C46:W58" si="13">C17*INDEX($C$33:$F$40,MATCH(C$44,$C$33:$C$40,0),MATCH(C$43,$C$33:$F$33,0))</f>
        <v>590729.853</v>
      </c>
      <c r="D46" s="45">
        <f t="shared" si="13"/>
        <v>0</v>
      </c>
      <c r="E46" s="45">
        <f t="shared" si="13"/>
        <v>6502438.7922</v>
      </c>
      <c r="F46" s="45">
        <f t="shared" si="13"/>
        <v>611711.1</v>
      </c>
      <c r="G46" s="45">
        <f t="shared" si="13"/>
        <v>466726.61700000003</v>
      </c>
      <c r="H46" s="45">
        <f t="shared" si="13"/>
        <v>3785443.5850000004</v>
      </c>
      <c r="I46" s="45">
        <f t="shared" si="13"/>
        <v>20596967.861634616</v>
      </c>
      <c r="J46" s="45">
        <f t="shared" si="13"/>
        <v>17673.535</v>
      </c>
      <c r="K46" s="45">
        <f t="shared" si="13"/>
        <v>0</v>
      </c>
      <c r="L46" s="45">
        <f t="shared" si="13"/>
        <v>407297.70772619045</v>
      </c>
      <c r="M46" s="45">
        <f t="shared" si="13"/>
        <v>204997.16617857144</v>
      </c>
      <c r="N46" s="45">
        <f t="shared" si="13"/>
        <v>93656.458285714296</v>
      </c>
      <c r="O46" s="45">
        <f t="shared" si="13"/>
        <v>0</v>
      </c>
      <c r="P46" s="45">
        <f t="shared" si="13"/>
        <v>768377.95684646454</v>
      </c>
      <c r="Q46" s="45">
        <f t="shared" si="13"/>
        <v>752.76250000000005</v>
      </c>
      <c r="R46" s="45">
        <f t="shared" si="13"/>
        <v>0</v>
      </c>
      <c r="S46" s="45">
        <f t="shared" si="13"/>
        <v>195219.14308571428</v>
      </c>
      <c r="T46" s="45">
        <f t="shared" si="13"/>
        <v>44041.841722222212</v>
      </c>
      <c r="U46" s="45">
        <f t="shared" si="13"/>
        <v>30853.231800000001</v>
      </c>
      <c r="V46" s="45">
        <f t="shared" si="13"/>
        <v>384.39790000000005</v>
      </c>
      <c r="W46" s="45">
        <f t="shared" si="13"/>
        <v>281946.86527752504</v>
      </c>
      <c r="X46" s="47">
        <f t="shared" si="12"/>
        <v>21647292.683758605</v>
      </c>
    </row>
    <row r="47" spans="2:24" x14ac:dyDescent="0.3">
      <c r="B47" s="41">
        <f t="shared" ref="B47:B58" si="14">B46+10</f>
        <v>2040</v>
      </c>
      <c r="C47" s="45">
        <f t="shared" si="13"/>
        <v>632924.84250000003</v>
      </c>
      <c r="D47" s="45">
        <f t="shared" si="13"/>
        <v>0</v>
      </c>
      <c r="E47" s="45">
        <f t="shared" si="13"/>
        <v>6969464.7828000011</v>
      </c>
      <c r="F47" s="45">
        <f t="shared" si="13"/>
        <v>655404.75</v>
      </c>
      <c r="G47" s="45">
        <f t="shared" si="13"/>
        <v>500064.23249999998</v>
      </c>
      <c r="H47" s="45">
        <f t="shared" si="13"/>
        <v>4055832.4125000001</v>
      </c>
      <c r="I47" s="45">
        <f t="shared" si="13"/>
        <v>22129765.469942309</v>
      </c>
      <c r="J47" s="45">
        <f t="shared" si="13"/>
        <v>19280.219999999998</v>
      </c>
      <c r="K47" s="45">
        <f t="shared" si="13"/>
        <v>0</v>
      </c>
      <c r="L47" s="45">
        <f t="shared" si="13"/>
        <v>437215.19398958329</v>
      </c>
      <c r="M47" s="45">
        <f t="shared" si="13"/>
        <v>220197.35685714288</v>
      </c>
      <c r="N47" s="45">
        <f t="shared" si="13"/>
        <v>100389.92914285716</v>
      </c>
      <c r="O47" s="45">
        <f t="shared" si="13"/>
        <v>0</v>
      </c>
      <c r="P47" s="45">
        <f t="shared" si="13"/>
        <v>824815.4213318181</v>
      </c>
      <c r="Q47" s="45">
        <f t="shared" si="13"/>
        <v>806.96140000000014</v>
      </c>
      <c r="R47" s="45">
        <f t="shared" si="13"/>
        <v>0</v>
      </c>
      <c r="S47" s="45">
        <f t="shared" si="13"/>
        <v>209539.46845714285</v>
      </c>
      <c r="T47" s="45">
        <f t="shared" si="13"/>
        <v>47259.798638888882</v>
      </c>
      <c r="U47" s="45">
        <f t="shared" si="13"/>
        <v>33145.934800000003</v>
      </c>
      <c r="V47" s="45">
        <f t="shared" si="13"/>
        <v>412.1857</v>
      </c>
      <c r="W47" s="45">
        <f t="shared" si="13"/>
        <v>302649.51058416744</v>
      </c>
      <c r="X47" s="47">
        <f t="shared" si="12"/>
        <v>23257230.401858293</v>
      </c>
    </row>
    <row r="48" spans="2:24" x14ac:dyDescent="0.3">
      <c r="B48" s="41">
        <f t="shared" si="14"/>
        <v>2050</v>
      </c>
      <c r="C48" s="45">
        <f t="shared" si="13"/>
        <v>675119.83200000005</v>
      </c>
      <c r="D48" s="45">
        <f t="shared" si="13"/>
        <v>0</v>
      </c>
      <c r="E48" s="45">
        <f t="shared" si="13"/>
        <v>7220940.3162000012</v>
      </c>
      <c r="F48" s="45">
        <f t="shared" si="13"/>
        <v>680372.55</v>
      </c>
      <c r="G48" s="45">
        <f t="shared" si="13"/>
        <v>519114.29849999998</v>
      </c>
      <c r="H48" s="45">
        <f t="shared" si="13"/>
        <v>4236091.6308333334</v>
      </c>
      <c r="I48" s="45">
        <f t="shared" si="13"/>
        <v>22944064.19935577</v>
      </c>
      <c r="J48" s="45">
        <f t="shared" si="13"/>
        <v>19922.894</v>
      </c>
      <c r="K48" s="45">
        <f t="shared" si="13"/>
        <v>0</v>
      </c>
      <c r="L48" s="45">
        <f t="shared" si="13"/>
        <v>453486.10757142853</v>
      </c>
      <c r="M48" s="45">
        <f t="shared" si="13"/>
        <v>228413.67614285718</v>
      </c>
      <c r="N48" s="45">
        <f t="shared" si="13"/>
        <v>104062.73142857144</v>
      </c>
      <c r="O48" s="45">
        <f t="shared" si="13"/>
        <v>0</v>
      </c>
      <c r="P48" s="45">
        <f t="shared" si="13"/>
        <v>855364.14064040396</v>
      </c>
      <c r="Q48" s="45">
        <f t="shared" si="13"/>
        <v>837.07190000000014</v>
      </c>
      <c r="R48" s="45">
        <f t="shared" si="13"/>
        <v>0</v>
      </c>
      <c r="S48" s="45">
        <f t="shared" si="13"/>
        <v>217397.69714285716</v>
      </c>
      <c r="T48" s="45">
        <f t="shared" si="13"/>
        <v>49047.552481481471</v>
      </c>
      <c r="U48" s="45">
        <f t="shared" si="13"/>
        <v>34390.545000000006</v>
      </c>
      <c r="V48" s="45">
        <f t="shared" si="13"/>
        <v>430.71090000000004</v>
      </c>
      <c r="W48" s="45">
        <f t="shared" si="13"/>
        <v>314014.2494413103</v>
      </c>
      <c r="X48" s="47">
        <f t="shared" si="12"/>
        <v>24113442.589437485</v>
      </c>
    </row>
    <row r="49" spans="2:24" x14ac:dyDescent="0.3">
      <c r="B49" s="41">
        <f t="shared" si="14"/>
        <v>2060</v>
      </c>
      <c r="C49" s="45">
        <f t="shared" si="13"/>
        <v>675119.83200000005</v>
      </c>
      <c r="D49" s="45">
        <f t="shared" si="13"/>
        <v>0</v>
      </c>
      <c r="E49" s="45">
        <f t="shared" si="13"/>
        <v>7292790.4686000012</v>
      </c>
      <c r="F49" s="45">
        <f t="shared" si="13"/>
        <v>686614.5</v>
      </c>
      <c r="G49" s="45">
        <f t="shared" si="13"/>
        <v>523876.815</v>
      </c>
      <c r="H49" s="45">
        <f t="shared" si="13"/>
        <v>4236091.6308333334</v>
      </c>
      <c r="I49" s="45">
        <f t="shared" si="13"/>
        <v>23183563.825653844</v>
      </c>
      <c r="J49" s="45">
        <f t="shared" si="13"/>
        <v>19922.894</v>
      </c>
      <c r="K49" s="45">
        <f t="shared" si="13"/>
        <v>0</v>
      </c>
      <c r="L49" s="45">
        <f t="shared" si="13"/>
        <v>458209.92119196424</v>
      </c>
      <c r="M49" s="45">
        <f t="shared" si="13"/>
        <v>230467.75596428575</v>
      </c>
      <c r="N49" s="45">
        <f t="shared" si="13"/>
        <v>105286.99885714285</v>
      </c>
      <c r="O49" s="45">
        <f t="shared" si="13"/>
        <v>0</v>
      </c>
      <c r="P49" s="45">
        <f t="shared" si="13"/>
        <v>863648.53909696953</v>
      </c>
      <c r="Q49" s="45">
        <f t="shared" si="13"/>
        <v>846.10505000000012</v>
      </c>
      <c r="R49" s="45">
        <f t="shared" si="13"/>
        <v>0</v>
      </c>
      <c r="S49" s="45">
        <f t="shared" si="13"/>
        <v>219471.9504</v>
      </c>
      <c r="T49" s="45">
        <f t="shared" si="13"/>
        <v>49510.265240740737</v>
      </c>
      <c r="U49" s="45">
        <f t="shared" si="13"/>
        <v>34718.074000000001</v>
      </c>
      <c r="V49" s="45">
        <f t="shared" si="13"/>
        <v>435.34219999999999</v>
      </c>
      <c r="W49" s="45">
        <f t="shared" si="13"/>
        <v>317018.30461692449</v>
      </c>
      <c r="X49" s="47">
        <f t="shared" si="12"/>
        <v>24364230.669367738</v>
      </c>
    </row>
    <row r="50" spans="2:24" x14ac:dyDescent="0.3">
      <c r="B50" s="41">
        <f t="shared" si="14"/>
        <v>2070</v>
      </c>
      <c r="C50" s="45">
        <f t="shared" si="13"/>
        <v>675119.83200000005</v>
      </c>
      <c r="D50" s="45">
        <f t="shared" si="13"/>
        <v>0</v>
      </c>
      <c r="E50" s="45">
        <f t="shared" si="13"/>
        <v>7220940.3162000012</v>
      </c>
      <c r="F50" s="45">
        <f t="shared" si="13"/>
        <v>680372.55</v>
      </c>
      <c r="G50" s="45">
        <f t="shared" si="13"/>
        <v>519114.29849999998</v>
      </c>
      <c r="H50" s="45">
        <f t="shared" si="13"/>
        <v>4236091.6308333334</v>
      </c>
      <c r="I50" s="45">
        <f t="shared" si="13"/>
        <v>22944064.19935577</v>
      </c>
      <c r="J50" s="45">
        <f t="shared" si="13"/>
        <v>19922.894</v>
      </c>
      <c r="K50" s="45">
        <f t="shared" si="13"/>
        <v>0</v>
      </c>
      <c r="L50" s="45">
        <f t="shared" si="13"/>
        <v>453486.10757142853</v>
      </c>
      <c r="M50" s="45">
        <f t="shared" si="13"/>
        <v>228413.67614285718</v>
      </c>
      <c r="N50" s="45">
        <f t="shared" si="13"/>
        <v>104062.73142857144</v>
      </c>
      <c r="O50" s="45">
        <f t="shared" si="13"/>
        <v>0</v>
      </c>
      <c r="P50" s="45">
        <f t="shared" si="13"/>
        <v>855364.14064040396</v>
      </c>
      <c r="Q50" s="45">
        <f t="shared" si="13"/>
        <v>837.07190000000014</v>
      </c>
      <c r="R50" s="45">
        <f t="shared" si="13"/>
        <v>0</v>
      </c>
      <c r="S50" s="45">
        <f t="shared" si="13"/>
        <v>217357.80765714284</v>
      </c>
      <c r="T50" s="45">
        <f t="shared" si="13"/>
        <v>49026.520083333329</v>
      </c>
      <c r="U50" s="45">
        <f t="shared" si="13"/>
        <v>34390.545000000006</v>
      </c>
      <c r="V50" s="45">
        <f t="shared" si="13"/>
        <v>430.71090000000004</v>
      </c>
      <c r="W50" s="45">
        <f t="shared" si="13"/>
        <v>313941.86256960873</v>
      </c>
      <c r="X50" s="47">
        <f t="shared" si="12"/>
        <v>24113370.202565782</v>
      </c>
    </row>
    <row r="51" spans="2:24" x14ac:dyDescent="0.3">
      <c r="B51" s="41">
        <f t="shared" si="14"/>
        <v>2080</v>
      </c>
      <c r="C51" s="45">
        <f t="shared" si="13"/>
        <v>675119.83200000005</v>
      </c>
      <c r="D51" s="45">
        <f t="shared" si="13"/>
        <v>0</v>
      </c>
      <c r="E51" s="45">
        <f t="shared" si="13"/>
        <v>7005389.8590000011</v>
      </c>
      <c r="F51" s="45">
        <f t="shared" si="13"/>
        <v>655404.75</v>
      </c>
      <c r="G51" s="45">
        <f t="shared" si="13"/>
        <v>500064.23249999998</v>
      </c>
      <c r="H51" s="45">
        <f t="shared" si="13"/>
        <v>4145962.021666667</v>
      </c>
      <c r="I51" s="45">
        <f t="shared" si="13"/>
        <v>22273465.245721154</v>
      </c>
      <c r="J51" s="45">
        <f t="shared" si="13"/>
        <v>19280.219999999998</v>
      </c>
      <c r="K51" s="45">
        <f t="shared" si="13"/>
        <v>0</v>
      </c>
      <c r="L51" s="45">
        <f t="shared" si="13"/>
        <v>440364.40306994045</v>
      </c>
      <c r="M51" s="45">
        <f t="shared" si="13"/>
        <v>221429.80475000004</v>
      </c>
      <c r="N51" s="45">
        <f t="shared" si="13"/>
        <v>101002.06285714287</v>
      </c>
      <c r="O51" s="45">
        <f t="shared" si="13"/>
        <v>0</v>
      </c>
      <c r="P51" s="45">
        <f t="shared" si="13"/>
        <v>830510.94527070702</v>
      </c>
      <c r="Q51" s="45">
        <f t="shared" si="13"/>
        <v>812.98350000000005</v>
      </c>
      <c r="R51" s="45">
        <f t="shared" si="13"/>
        <v>0</v>
      </c>
      <c r="S51" s="45">
        <f t="shared" si="13"/>
        <v>211015.37942857144</v>
      </c>
      <c r="T51" s="45">
        <f t="shared" si="13"/>
        <v>47596.317009259255</v>
      </c>
      <c r="U51" s="45">
        <f t="shared" si="13"/>
        <v>33342.4522</v>
      </c>
      <c r="V51" s="45">
        <f t="shared" si="13"/>
        <v>416.81700000000001</v>
      </c>
      <c r="W51" s="45">
        <f t="shared" si="13"/>
        <v>304748.72986351227</v>
      </c>
      <c r="X51" s="47">
        <f t="shared" si="12"/>
        <v>23408724.920855373</v>
      </c>
    </row>
    <row r="52" spans="2:24" x14ac:dyDescent="0.3">
      <c r="B52" s="41">
        <f t="shared" si="14"/>
        <v>2090</v>
      </c>
      <c r="C52" s="45">
        <f t="shared" si="13"/>
        <v>632924.84250000003</v>
      </c>
      <c r="D52" s="45">
        <f t="shared" si="13"/>
        <v>0</v>
      </c>
      <c r="E52" s="45">
        <f t="shared" si="13"/>
        <v>6682064.1732000001</v>
      </c>
      <c r="F52" s="45">
        <f t="shared" si="13"/>
        <v>630436.95000000007</v>
      </c>
      <c r="G52" s="45">
        <f t="shared" si="13"/>
        <v>481014.16650000005</v>
      </c>
      <c r="H52" s="45">
        <f t="shared" si="13"/>
        <v>3875573.1941666664</v>
      </c>
      <c r="I52" s="45">
        <f t="shared" si="13"/>
        <v>21219666.890009616</v>
      </c>
      <c r="J52" s="45">
        <f t="shared" si="13"/>
        <v>18316.208999999999</v>
      </c>
      <c r="K52" s="45">
        <f t="shared" si="13"/>
        <v>0</v>
      </c>
      <c r="L52" s="45">
        <f t="shared" si="13"/>
        <v>419894.54404761904</v>
      </c>
      <c r="M52" s="45">
        <f t="shared" si="13"/>
        <v>211159.40564285716</v>
      </c>
      <c r="N52" s="45">
        <f t="shared" si="13"/>
        <v>96717.126857142866</v>
      </c>
      <c r="O52" s="45">
        <f t="shared" si="13"/>
        <v>0</v>
      </c>
      <c r="P52" s="45">
        <f t="shared" si="13"/>
        <v>791677.82750555547</v>
      </c>
      <c r="Q52" s="45">
        <f t="shared" si="13"/>
        <v>773.83985000000007</v>
      </c>
      <c r="R52" s="45">
        <f t="shared" si="13"/>
        <v>0</v>
      </c>
      <c r="S52" s="45">
        <f t="shared" si="13"/>
        <v>201122.78697142858</v>
      </c>
      <c r="T52" s="45">
        <f t="shared" si="13"/>
        <v>45366.88280555555</v>
      </c>
      <c r="U52" s="45">
        <f t="shared" si="13"/>
        <v>31835.818800000001</v>
      </c>
      <c r="V52" s="45">
        <f t="shared" si="13"/>
        <v>398.29179999999997</v>
      </c>
      <c r="W52" s="45">
        <f t="shared" si="13"/>
        <v>290488.51613830752</v>
      </c>
      <c r="X52" s="47">
        <f t="shared" si="12"/>
        <v>22301833.233653478</v>
      </c>
    </row>
    <row r="53" spans="2:24" x14ac:dyDescent="0.3">
      <c r="B53" s="41">
        <f t="shared" si="14"/>
        <v>2100</v>
      </c>
      <c r="C53" s="45">
        <f t="shared" si="13"/>
        <v>590729.853</v>
      </c>
      <c r="D53" s="45">
        <f t="shared" si="13"/>
        <v>0</v>
      </c>
      <c r="E53" s="45">
        <f t="shared" si="13"/>
        <v>6358738.4874</v>
      </c>
      <c r="F53" s="45">
        <f t="shared" si="13"/>
        <v>599227.20000000007</v>
      </c>
      <c r="G53" s="45">
        <f t="shared" si="13"/>
        <v>457201.58400000003</v>
      </c>
      <c r="H53" s="45">
        <f t="shared" si="13"/>
        <v>3695313.9758333336</v>
      </c>
      <c r="I53" s="45">
        <f t="shared" si="13"/>
        <v>20213768.45955769</v>
      </c>
      <c r="J53" s="45">
        <f t="shared" si="13"/>
        <v>17352.198</v>
      </c>
      <c r="K53" s="45">
        <f t="shared" si="13"/>
        <v>0</v>
      </c>
      <c r="L53" s="45">
        <f t="shared" si="13"/>
        <v>399424.68502529763</v>
      </c>
      <c r="M53" s="45">
        <f t="shared" si="13"/>
        <v>200889.00653571429</v>
      </c>
      <c r="N53" s="45">
        <f t="shared" si="13"/>
        <v>91820.057142857142</v>
      </c>
      <c r="O53" s="45">
        <f t="shared" si="13"/>
        <v>0</v>
      </c>
      <c r="P53" s="45">
        <f t="shared" si="13"/>
        <v>752844.70974040392</v>
      </c>
      <c r="Q53" s="45">
        <f t="shared" si="13"/>
        <v>737.70725000000004</v>
      </c>
      <c r="R53" s="45">
        <f t="shared" si="13"/>
        <v>0</v>
      </c>
      <c r="S53" s="45">
        <f t="shared" si="13"/>
        <v>191309.97348571429</v>
      </c>
      <c r="T53" s="45">
        <f t="shared" si="13"/>
        <v>43158.481</v>
      </c>
      <c r="U53" s="45">
        <f t="shared" si="13"/>
        <v>30263.679600000003</v>
      </c>
      <c r="V53" s="45">
        <f t="shared" si="13"/>
        <v>379.76660000000004</v>
      </c>
      <c r="W53" s="45">
        <f t="shared" si="13"/>
        <v>276336.88272065512</v>
      </c>
      <c r="X53" s="47">
        <f t="shared" si="12"/>
        <v>21242950.05201875</v>
      </c>
    </row>
    <row r="54" spans="2:24" x14ac:dyDescent="0.3">
      <c r="B54" s="41">
        <f t="shared" si="14"/>
        <v>2110</v>
      </c>
      <c r="C54" s="45">
        <f t="shared" si="13"/>
        <v>548534.86349999998</v>
      </c>
      <c r="D54" s="45">
        <f t="shared" si="13"/>
        <v>0</v>
      </c>
      <c r="E54" s="45">
        <f t="shared" si="13"/>
        <v>6035412.8016000008</v>
      </c>
      <c r="F54" s="45">
        <f t="shared" si="13"/>
        <v>568017.44999999995</v>
      </c>
      <c r="G54" s="45">
        <f t="shared" si="13"/>
        <v>433389.00150000001</v>
      </c>
      <c r="H54" s="45">
        <f t="shared" si="13"/>
        <v>3515054.7575000003</v>
      </c>
      <c r="I54" s="45">
        <f t="shared" si="13"/>
        <v>19207870.029105771</v>
      </c>
      <c r="J54" s="45">
        <f t="shared" si="13"/>
        <v>16709.523999999998</v>
      </c>
      <c r="K54" s="45">
        <f t="shared" si="13"/>
        <v>0</v>
      </c>
      <c r="L54" s="45">
        <f t="shared" si="13"/>
        <v>379479.6941830357</v>
      </c>
      <c r="M54" s="45">
        <f t="shared" si="13"/>
        <v>191029.42339285716</v>
      </c>
      <c r="N54" s="45">
        <f t="shared" si="13"/>
        <v>86922.987428571432</v>
      </c>
      <c r="O54" s="45">
        <f t="shared" si="13"/>
        <v>0</v>
      </c>
      <c r="P54" s="45">
        <f t="shared" si="13"/>
        <v>715564.91668585851</v>
      </c>
      <c r="Q54" s="45">
        <f t="shared" si="13"/>
        <v>698.56360000000006</v>
      </c>
      <c r="R54" s="45">
        <f t="shared" si="13"/>
        <v>0</v>
      </c>
      <c r="S54" s="45">
        <f t="shared" si="13"/>
        <v>181776.38640000002</v>
      </c>
      <c r="T54" s="45">
        <f t="shared" si="13"/>
        <v>41013.176388888882</v>
      </c>
      <c r="U54" s="45">
        <f t="shared" si="13"/>
        <v>28757.046200000001</v>
      </c>
      <c r="V54" s="45">
        <f t="shared" si="13"/>
        <v>356.61009999999999</v>
      </c>
      <c r="W54" s="45">
        <f t="shared" si="13"/>
        <v>262547.18366151041</v>
      </c>
      <c r="X54" s="47">
        <f t="shared" si="12"/>
        <v>20185982.129453141</v>
      </c>
    </row>
    <row r="55" spans="2:24" x14ac:dyDescent="0.3">
      <c r="B55" s="41">
        <f t="shared" si="14"/>
        <v>2120</v>
      </c>
      <c r="C55" s="45">
        <f t="shared" si="13"/>
        <v>548534.86349999998</v>
      </c>
      <c r="D55" s="45">
        <f t="shared" si="13"/>
        <v>0</v>
      </c>
      <c r="E55" s="45">
        <f t="shared" si="13"/>
        <v>5748012.1920000007</v>
      </c>
      <c r="F55" s="45">
        <f t="shared" si="13"/>
        <v>536807.69999999995</v>
      </c>
      <c r="G55" s="45">
        <f t="shared" si="13"/>
        <v>409576.41899999999</v>
      </c>
      <c r="H55" s="45">
        <f t="shared" si="13"/>
        <v>3334795.5391666666</v>
      </c>
      <c r="I55" s="45">
        <f t="shared" si="13"/>
        <v>18201971.598653845</v>
      </c>
      <c r="J55" s="45">
        <f t="shared" si="13"/>
        <v>15745.513000000001</v>
      </c>
      <c r="K55" s="45">
        <f t="shared" si="13"/>
        <v>0</v>
      </c>
      <c r="L55" s="45">
        <f t="shared" si="13"/>
        <v>360059.57152083336</v>
      </c>
      <c r="M55" s="45">
        <f t="shared" si="13"/>
        <v>181169.84025000001</v>
      </c>
      <c r="N55" s="45">
        <f t="shared" si="13"/>
        <v>82638.051428571445</v>
      </c>
      <c r="O55" s="45">
        <f t="shared" si="13"/>
        <v>0</v>
      </c>
      <c r="P55" s="45">
        <f t="shared" si="13"/>
        <v>678802.89853484835</v>
      </c>
      <c r="Q55" s="45">
        <f t="shared" si="13"/>
        <v>662.43100000000004</v>
      </c>
      <c r="R55" s="45">
        <f t="shared" si="13"/>
        <v>0</v>
      </c>
      <c r="S55" s="45">
        <f t="shared" si="13"/>
        <v>172482.13622857141</v>
      </c>
      <c r="T55" s="45">
        <f t="shared" si="13"/>
        <v>38909.936574074069</v>
      </c>
      <c r="U55" s="45">
        <f t="shared" si="13"/>
        <v>27250.412799999998</v>
      </c>
      <c r="V55" s="45">
        <f t="shared" si="13"/>
        <v>338.0849</v>
      </c>
      <c r="W55" s="45">
        <f t="shared" si="13"/>
        <v>249119.4189608735</v>
      </c>
      <c r="X55" s="47">
        <f t="shared" si="12"/>
        <v>19129893.916149568</v>
      </c>
    </row>
    <row r="56" spans="2:24" x14ac:dyDescent="0.3">
      <c r="B56" s="41">
        <f t="shared" si="14"/>
        <v>2130</v>
      </c>
      <c r="C56" s="45">
        <f t="shared" si="13"/>
        <v>506339.87400000001</v>
      </c>
      <c r="D56" s="45">
        <f t="shared" si="13"/>
        <v>0</v>
      </c>
      <c r="E56" s="45">
        <f t="shared" si="13"/>
        <v>5460611.5824000007</v>
      </c>
      <c r="F56" s="45">
        <f t="shared" si="13"/>
        <v>511839.9</v>
      </c>
      <c r="G56" s="45">
        <f t="shared" si="13"/>
        <v>390526.353</v>
      </c>
      <c r="H56" s="45">
        <f t="shared" si="13"/>
        <v>3154536.3208333338</v>
      </c>
      <c r="I56" s="45">
        <f t="shared" si="13"/>
        <v>17291873.018721152</v>
      </c>
      <c r="J56" s="45">
        <f t="shared" si="13"/>
        <v>15102.839</v>
      </c>
      <c r="K56" s="45">
        <f t="shared" si="13"/>
        <v>0</v>
      </c>
      <c r="L56" s="45">
        <f t="shared" si="13"/>
        <v>342214.05339880951</v>
      </c>
      <c r="M56" s="45">
        <f t="shared" si="13"/>
        <v>172131.8890357143</v>
      </c>
      <c r="N56" s="45">
        <f t="shared" si="13"/>
        <v>78353.115428571429</v>
      </c>
      <c r="O56" s="45">
        <f t="shared" si="13"/>
        <v>0</v>
      </c>
      <c r="P56" s="45">
        <f t="shared" si="13"/>
        <v>645147.52980505046</v>
      </c>
      <c r="Q56" s="45">
        <f t="shared" si="13"/>
        <v>629.30944999999997</v>
      </c>
      <c r="R56" s="45">
        <f t="shared" si="13"/>
        <v>0</v>
      </c>
      <c r="S56" s="45">
        <f t="shared" si="13"/>
        <v>163905.89679999999</v>
      </c>
      <c r="T56" s="45">
        <f t="shared" si="13"/>
        <v>36974.955944444439</v>
      </c>
      <c r="U56" s="45">
        <f t="shared" si="13"/>
        <v>25940.296800000004</v>
      </c>
      <c r="V56" s="45">
        <f t="shared" si="13"/>
        <v>324.19100000000003</v>
      </c>
      <c r="W56" s="45">
        <f t="shared" si="13"/>
        <v>236741.26389990901</v>
      </c>
      <c r="X56" s="47">
        <f t="shared" si="12"/>
        <v>18173761.812426113</v>
      </c>
    </row>
    <row r="57" spans="2:24" x14ac:dyDescent="0.3">
      <c r="B57" s="41">
        <f t="shared" si="14"/>
        <v>2140</v>
      </c>
      <c r="C57" s="45">
        <f t="shared" si="13"/>
        <v>506339.87400000001</v>
      </c>
      <c r="D57" s="45">
        <f t="shared" si="13"/>
        <v>0</v>
      </c>
      <c r="E57" s="45">
        <f t="shared" si="13"/>
        <v>5460611.5824000007</v>
      </c>
      <c r="F57" s="45">
        <f t="shared" si="13"/>
        <v>511839.9</v>
      </c>
      <c r="G57" s="45">
        <f t="shared" si="13"/>
        <v>390526.353</v>
      </c>
      <c r="H57" s="45">
        <f t="shared" si="13"/>
        <v>3154536.3208333338</v>
      </c>
      <c r="I57" s="45">
        <f t="shared" si="13"/>
        <v>17291873.018721152</v>
      </c>
      <c r="J57" s="45">
        <f t="shared" si="13"/>
        <v>15102.839</v>
      </c>
      <c r="K57" s="45">
        <f t="shared" si="13"/>
        <v>0</v>
      </c>
      <c r="L57" s="45">
        <f t="shared" si="13"/>
        <v>342214.05339880951</v>
      </c>
      <c r="M57" s="45">
        <f t="shared" si="13"/>
        <v>172131.8890357143</v>
      </c>
      <c r="N57" s="45">
        <f t="shared" si="13"/>
        <v>78353.115428571429</v>
      </c>
      <c r="O57" s="45">
        <f t="shared" si="13"/>
        <v>0</v>
      </c>
      <c r="P57" s="45">
        <f t="shared" si="13"/>
        <v>645147.52980505046</v>
      </c>
      <c r="Q57" s="45">
        <f t="shared" si="13"/>
        <v>629.30944999999997</v>
      </c>
      <c r="R57" s="45">
        <f t="shared" si="13"/>
        <v>0</v>
      </c>
      <c r="S57" s="45">
        <f t="shared" si="13"/>
        <v>163905.89679999999</v>
      </c>
      <c r="T57" s="45">
        <f t="shared" si="13"/>
        <v>36974.955944444439</v>
      </c>
      <c r="U57" s="45">
        <f t="shared" si="13"/>
        <v>25940.296800000004</v>
      </c>
      <c r="V57" s="45">
        <f t="shared" si="13"/>
        <v>324.19100000000003</v>
      </c>
      <c r="W57" s="45">
        <f t="shared" si="13"/>
        <v>236741.26389990901</v>
      </c>
      <c r="X57" s="47">
        <f t="shared" si="12"/>
        <v>18173761.812426113</v>
      </c>
    </row>
    <row r="58" spans="2:24" x14ac:dyDescent="0.3">
      <c r="B58" s="41">
        <f t="shared" si="14"/>
        <v>2150</v>
      </c>
      <c r="C58" s="45">
        <f t="shared" si="13"/>
        <v>506339.87400000001</v>
      </c>
      <c r="D58" s="45">
        <f t="shared" si="13"/>
        <v>0</v>
      </c>
      <c r="E58" s="45">
        <f t="shared" si="13"/>
        <v>5460611.5824000007</v>
      </c>
      <c r="F58" s="45">
        <f t="shared" ref="F58:W58" si="15">F29*INDEX($C$33:$F$40,MATCH(F$44,$C$33:$C$40,0),MATCH(F$43,$C$33:$F$33,0))</f>
        <v>511839.9</v>
      </c>
      <c r="G58" s="45">
        <f t="shared" si="15"/>
        <v>390526.353</v>
      </c>
      <c r="H58" s="45">
        <f t="shared" si="15"/>
        <v>3154536.3208333338</v>
      </c>
      <c r="I58" s="45">
        <f t="shared" si="15"/>
        <v>17291873.018721152</v>
      </c>
      <c r="J58" s="45">
        <f t="shared" si="15"/>
        <v>15102.839</v>
      </c>
      <c r="K58" s="45">
        <f t="shared" si="15"/>
        <v>0</v>
      </c>
      <c r="L58" s="45">
        <f t="shared" si="15"/>
        <v>342214.05339880951</v>
      </c>
      <c r="M58" s="45">
        <f t="shared" si="15"/>
        <v>172131.8890357143</v>
      </c>
      <c r="N58" s="45">
        <f t="shared" si="15"/>
        <v>78353.115428571429</v>
      </c>
      <c r="O58" s="45">
        <f t="shared" si="15"/>
        <v>0</v>
      </c>
      <c r="P58" s="45">
        <f t="shared" si="15"/>
        <v>645147.52980505046</v>
      </c>
      <c r="Q58" s="45">
        <f t="shared" si="15"/>
        <v>629.30944999999997</v>
      </c>
      <c r="R58" s="45">
        <f t="shared" si="15"/>
        <v>0</v>
      </c>
      <c r="S58" s="45">
        <f t="shared" si="15"/>
        <v>163905.89679999999</v>
      </c>
      <c r="T58" s="45">
        <f t="shared" si="15"/>
        <v>36974.955944444439</v>
      </c>
      <c r="U58" s="45">
        <f t="shared" si="15"/>
        <v>25940.296800000004</v>
      </c>
      <c r="V58" s="45">
        <f t="shared" si="15"/>
        <v>324.19100000000003</v>
      </c>
      <c r="W58" s="45">
        <f t="shared" si="15"/>
        <v>236741.26389990901</v>
      </c>
      <c r="X58" s="47">
        <f t="shared" si="12"/>
        <v>18173761.812426113</v>
      </c>
    </row>
  </sheetData>
  <mergeCells count="2">
    <mergeCell ref="Z14:AC14"/>
    <mergeCell ref="D32:F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FD946-0D65-4A88-8256-6987B12F643A}">
  <dimension ref="A1:AC58"/>
  <sheetViews>
    <sheetView topLeftCell="A13" workbookViewId="0">
      <selection activeCell="E38" sqref="E38"/>
    </sheetView>
  </sheetViews>
  <sheetFormatPr defaultRowHeight="13.8" x14ac:dyDescent="0.3"/>
  <cols>
    <col min="3" max="3" width="27.109375" bestFit="1" customWidth="1"/>
    <col min="4" max="4" width="23.109375" bestFit="1" customWidth="1"/>
    <col min="5" max="5" width="15.44140625" bestFit="1" customWidth="1"/>
    <col min="6" max="6" width="14.109375" bestFit="1" customWidth="1"/>
    <col min="7" max="7" width="13" bestFit="1" customWidth="1"/>
    <col min="8" max="8" width="14.88671875" bestFit="1" customWidth="1"/>
    <col min="9" max="9" width="14.109375" bestFit="1" customWidth="1"/>
    <col min="10" max="10" width="18.44140625" bestFit="1" customWidth="1"/>
    <col min="11" max="11" width="9.88671875" bestFit="1" customWidth="1"/>
    <col min="12" max="12" width="13.33203125" bestFit="1" customWidth="1"/>
    <col min="13" max="14" width="13" bestFit="1" customWidth="1"/>
    <col min="15" max="15" width="14.88671875" bestFit="1" customWidth="1"/>
    <col min="16" max="16" width="13" bestFit="1" customWidth="1"/>
    <col min="17" max="17" width="18.44140625" bestFit="1" customWidth="1"/>
    <col min="18" max="18" width="9.88671875" bestFit="1" customWidth="1"/>
    <col min="19" max="19" width="13.33203125" bestFit="1" customWidth="1"/>
    <col min="20" max="21" width="11.44140625" bestFit="1" customWidth="1"/>
    <col min="22" max="22" width="14.88671875" bestFit="1" customWidth="1"/>
    <col min="23" max="23" width="13" bestFit="1" customWidth="1"/>
    <col min="24" max="24" width="10.33203125" bestFit="1" customWidth="1"/>
    <col min="26" max="26" width="9.6640625" bestFit="1" customWidth="1"/>
    <col min="27" max="28" width="9.33203125" bestFit="1" customWidth="1"/>
    <col min="29" max="29" width="14.6640625" bestFit="1" customWidth="1"/>
  </cols>
  <sheetData>
    <row r="1" spans="1:29" x14ac:dyDescent="0.3">
      <c r="A1" s="41" t="s">
        <v>96</v>
      </c>
    </row>
    <row r="2" spans="1:29" x14ac:dyDescent="0.3">
      <c r="C2" t="s">
        <v>85</v>
      </c>
      <c r="D2" s="56" t="str">
        <f>RIGHT(A1,1)</f>
        <v>5</v>
      </c>
      <c r="E2" s="56"/>
      <c r="F2" s="56"/>
    </row>
    <row r="3" spans="1:29" x14ac:dyDescent="0.3">
      <c r="D3" s="44" t="s">
        <v>69</v>
      </c>
      <c r="E3" s="44" t="s">
        <v>70</v>
      </c>
      <c r="F3" s="44" t="s">
        <v>71</v>
      </c>
      <c r="G3" s="41"/>
      <c r="H3" s="41"/>
      <c r="I3" s="41"/>
      <c r="J3" s="41"/>
      <c r="K3" s="41"/>
      <c r="L3" s="41"/>
      <c r="M3" s="41"/>
      <c r="N3" s="41"/>
      <c r="O3" s="41"/>
      <c r="P3" s="41"/>
      <c r="Q3" s="41"/>
      <c r="R3" s="41"/>
      <c r="S3" s="41"/>
      <c r="T3" s="41"/>
      <c r="U3" s="41"/>
    </row>
    <row r="4" spans="1:29" x14ac:dyDescent="0.3">
      <c r="C4" s="42" t="s">
        <v>72</v>
      </c>
      <c r="D4" s="45">
        <f>VLOOKUP($C4,'Weighted Averages'!$A$58:$S$65,$D$2*3+COLUMN()-5,FALSE)</f>
        <v>2.5000000000000001E-2</v>
      </c>
      <c r="E4" s="45">
        <f>VLOOKUP($C4,'Weighted Averages'!$A$58:$S$65,$D$2*3+COLUMN()-5,FALSE)</f>
        <v>1.2500000000000001E-2</v>
      </c>
      <c r="F4" s="45">
        <f>VLOOKUP($C4,'Weighted Averages'!$A$58:$S$65,$D$2*3+COLUMN()-5,FALSE)</f>
        <v>0.23749999999999999</v>
      </c>
      <c r="G4" s="41"/>
      <c r="H4" s="41"/>
      <c r="I4" s="41"/>
      <c r="J4" s="41"/>
      <c r="K4" s="41"/>
      <c r="L4" s="41"/>
      <c r="M4" s="41"/>
      <c r="N4" s="41"/>
      <c r="O4" s="41"/>
      <c r="P4" s="41"/>
      <c r="Q4" s="41"/>
      <c r="R4" s="41"/>
      <c r="S4" s="41"/>
      <c r="T4" s="41"/>
      <c r="U4" s="41"/>
    </row>
    <row r="5" spans="1:29" x14ac:dyDescent="0.3">
      <c r="C5" s="42" t="s">
        <v>73</v>
      </c>
      <c r="D5" s="45">
        <f>VLOOKUP($C5,'Weighted Averages'!$A$58:$S$65,$D$2*3+COLUMN()-5,FALSE)</f>
        <v>0</v>
      </c>
      <c r="E5" s="45">
        <f>VLOOKUP($C5,'Weighted Averages'!$A$58:$S$65,$D$2*3+COLUMN()-5,FALSE)</f>
        <v>0</v>
      </c>
      <c r="F5" s="45">
        <f>VLOOKUP($C5,'Weighted Averages'!$A$58:$S$65,$D$2*3+COLUMN()-5,FALSE)</f>
        <v>0</v>
      </c>
      <c r="G5" s="41"/>
      <c r="H5" s="41"/>
      <c r="I5" s="41"/>
      <c r="J5" s="41"/>
      <c r="K5" s="41"/>
      <c r="L5" s="41"/>
      <c r="M5" s="41"/>
      <c r="N5" s="41"/>
      <c r="O5" s="41"/>
      <c r="P5" s="41"/>
      <c r="Q5" s="41"/>
      <c r="R5" s="41"/>
      <c r="S5" s="41"/>
      <c r="T5" s="41"/>
      <c r="U5" s="41"/>
      <c r="V5" s="41"/>
    </row>
    <row r="6" spans="1:29" x14ac:dyDescent="0.3">
      <c r="C6" s="42" t="s">
        <v>74</v>
      </c>
      <c r="D6" s="45">
        <f>VLOOKUP($C6,'Weighted Averages'!$A$58:$S$65,$D$2*3+COLUMN()-5,FALSE)</f>
        <v>0.05</v>
      </c>
      <c r="E6" s="45">
        <f>VLOOKUP($C6,'Weighted Averages'!$A$58:$S$65,$D$2*3+COLUMN()-5,FALSE)</f>
        <v>0.46250000000000002</v>
      </c>
      <c r="F6" s="45">
        <f>VLOOKUP($C6,'Weighted Averages'!$A$58:$S$65,$D$2*3+COLUMN()-5,FALSE)</f>
        <v>3.4249999999999998</v>
      </c>
    </row>
    <row r="7" spans="1:29" x14ac:dyDescent="0.3">
      <c r="C7" s="42" t="s">
        <v>75</v>
      </c>
      <c r="D7" s="45">
        <f>VLOOKUP($C7,'Weighted Averages'!$A$58:$S$65,$D$2*3+COLUMN()-5,FALSE)</f>
        <v>0.13749999999999998</v>
      </c>
      <c r="E7" s="45">
        <f>VLOOKUP($C7,'Weighted Averages'!$A$58:$S$65,$D$2*3+COLUMN()-5,FALSE)</f>
        <v>0.55000000000000004</v>
      </c>
      <c r="F7" s="45">
        <f>VLOOKUP($C7,'Weighted Averages'!$A$58:$S$65,$D$2*3+COLUMN()-5,FALSE)</f>
        <v>1.9124999999999999</v>
      </c>
    </row>
    <row r="8" spans="1:29" x14ac:dyDescent="0.3">
      <c r="C8" s="42" t="s">
        <v>76</v>
      </c>
      <c r="D8" s="45">
        <f>VLOOKUP($C8,'Weighted Averages'!$A$58:$S$65,$D$2*3+COLUMN()-5,FALSE)</f>
        <v>6.25E-2</v>
      </c>
      <c r="E8" s="45">
        <f>VLOOKUP($C8,'Weighted Averages'!$A$58:$S$65,$D$2*3+COLUMN()-5,FALSE)</f>
        <v>0.1</v>
      </c>
      <c r="F8" s="45">
        <f>VLOOKUP($C8,'Weighted Averages'!$A$58:$S$65,$D$2*3+COLUMN()-5,FALSE)</f>
        <v>0.17499999999999999</v>
      </c>
    </row>
    <row r="9" spans="1:29" x14ac:dyDescent="0.3">
      <c r="C9" s="42" t="s">
        <v>77</v>
      </c>
      <c r="D9" s="45">
        <f>VLOOKUP($C9,'Weighted Averages'!$A$58:$S$65,$D$2*3+COLUMN()-5,FALSE)</f>
        <v>3.7499999999999999E-2</v>
      </c>
      <c r="E9" s="45">
        <f>VLOOKUP($C9,'Weighted Averages'!$A$58:$S$65,$D$2*3+COLUMN()-5,FALSE)</f>
        <v>0</v>
      </c>
      <c r="F9" s="45">
        <f>VLOOKUP($C9,'Weighted Averages'!$A$58:$S$65,$D$2*3+COLUMN()-5,FALSE)</f>
        <v>7.4999999999999997E-2</v>
      </c>
    </row>
    <row r="10" spans="1:29" x14ac:dyDescent="0.3">
      <c r="C10" s="46" t="s">
        <v>67</v>
      </c>
      <c r="D10" s="47">
        <f>VLOOKUP($C10,'Weighted Averages'!$A$58:$S$65,$D$2*3+COLUMN()-5,FALSE)</f>
        <v>0.3125</v>
      </c>
      <c r="E10" s="47">
        <f>VLOOKUP($C10,'Weighted Averages'!$A$58:$S$65,$D$2*3+COLUMN()-5,FALSE)</f>
        <v>1.125</v>
      </c>
      <c r="F10" s="47">
        <f>VLOOKUP($C10,'Weighted Averages'!$A$58:$S$65,$D$2*3+COLUMN()-5,FALSE)</f>
        <v>5.8250000000000002</v>
      </c>
    </row>
    <row r="12" spans="1:29" x14ac:dyDescent="0.3">
      <c r="C12" s="42" t="s">
        <v>86</v>
      </c>
      <c r="D12" s="41" t="str">
        <f>'R1 Analysis'!D12</f>
        <v>SSP1‒ 2.6</v>
      </c>
    </row>
    <row r="13" spans="1:29" ht="14.4" x14ac:dyDescent="0.3">
      <c r="Z13" s="3"/>
      <c r="AA13" s="3"/>
      <c r="AB13" s="3"/>
      <c r="AC13" s="3"/>
    </row>
    <row r="14" spans="1:29" ht="14.4" x14ac:dyDescent="0.3">
      <c r="C14" s="42" t="s">
        <v>69</v>
      </c>
      <c r="D14" t="str">
        <f>C14</f>
        <v>Major</v>
      </c>
      <c r="E14" t="str">
        <f t="shared" ref="E14:I14" si="0">D14</f>
        <v>Major</v>
      </c>
      <c r="F14" t="str">
        <f t="shared" si="0"/>
        <v>Major</v>
      </c>
      <c r="G14" t="str">
        <f t="shared" si="0"/>
        <v>Major</v>
      </c>
      <c r="H14" t="str">
        <f t="shared" si="0"/>
        <v>Major</v>
      </c>
      <c r="I14" t="str">
        <f t="shared" si="0"/>
        <v>Major</v>
      </c>
      <c r="J14" s="42" t="s">
        <v>70</v>
      </c>
      <c r="K14" t="str">
        <f>J14</f>
        <v>Medium</v>
      </c>
      <c r="L14" t="str">
        <f t="shared" ref="L14:P14" si="1">K14</f>
        <v>Medium</v>
      </c>
      <c r="M14" t="str">
        <f t="shared" si="1"/>
        <v>Medium</v>
      </c>
      <c r="N14" t="str">
        <f t="shared" si="1"/>
        <v>Medium</v>
      </c>
      <c r="O14" t="str">
        <f t="shared" si="1"/>
        <v>Medium</v>
      </c>
      <c r="P14" t="str">
        <f t="shared" si="1"/>
        <v>Medium</v>
      </c>
      <c r="Q14" s="42" t="s">
        <v>71</v>
      </c>
      <c r="R14" t="str">
        <f>Q14</f>
        <v>Minor</v>
      </c>
      <c r="S14" t="str">
        <f t="shared" ref="S14:W14" si="2">R14</f>
        <v>Minor</v>
      </c>
      <c r="T14" t="str">
        <f t="shared" si="2"/>
        <v>Minor</v>
      </c>
      <c r="U14" t="str">
        <f t="shared" si="2"/>
        <v>Minor</v>
      </c>
      <c r="V14" t="str">
        <f t="shared" si="2"/>
        <v>Minor</v>
      </c>
      <c r="W14" t="str">
        <f t="shared" si="2"/>
        <v>Minor</v>
      </c>
      <c r="Z14" s="73" t="s">
        <v>87</v>
      </c>
      <c r="AA14" s="73"/>
      <c r="AB14" s="73"/>
      <c r="AC14" s="73"/>
    </row>
    <row r="15" spans="1:29" ht="14.4" x14ac:dyDescent="0.3">
      <c r="C15" s="42" t="s">
        <v>72</v>
      </c>
      <c r="D15" s="42" t="s">
        <v>73</v>
      </c>
      <c r="E15" s="42" t="s">
        <v>74</v>
      </c>
      <c r="F15" s="42" t="s">
        <v>75</v>
      </c>
      <c r="G15" s="42" t="s">
        <v>76</v>
      </c>
      <c r="H15" s="42" t="s">
        <v>77</v>
      </c>
      <c r="I15" s="48" t="s">
        <v>67</v>
      </c>
      <c r="J15" s="42" t="s">
        <v>72</v>
      </c>
      <c r="K15" s="42" t="s">
        <v>73</v>
      </c>
      <c r="L15" s="42" t="s">
        <v>74</v>
      </c>
      <c r="M15" s="42" t="s">
        <v>75</v>
      </c>
      <c r="N15" s="42" t="s">
        <v>76</v>
      </c>
      <c r="O15" s="42" t="s">
        <v>77</v>
      </c>
      <c r="P15" s="48" t="s">
        <v>67</v>
      </c>
      <c r="Q15" s="42" t="s">
        <v>72</v>
      </c>
      <c r="R15" s="42" t="s">
        <v>73</v>
      </c>
      <c r="S15" s="42" t="s">
        <v>74</v>
      </c>
      <c r="T15" s="42" t="s">
        <v>75</v>
      </c>
      <c r="U15" s="42" t="s">
        <v>76</v>
      </c>
      <c r="V15" s="42" t="s">
        <v>77</v>
      </c>
      <c r="W15" s="48" t="s">
        <v>67</v>
      </c>
      <c r="Z15" s="2" t="s">
        <v>88</v>
      </c>
      <c r="AA15" s="2" t="s">
        <v>6</v>
      </c>
      <c r="AB15" s="2" t="s">
        <v>8</v>
      </c>
      <c r="AC15" s="2" t="s">
        <v>10</v>
      </c>
    </row>
    <row r="16" spans="1:29" ht="14.4" x14ac:dyDescent="0.3">
      <c r="B16" s="41">
        <f>2020</f>
        <v>2020</v>
      </c>
      <c r="C16" s="49">
        <f>ROUND(INDEX($C$3:$F$10,MATCH(C$15,$C$3:$C$10,0),MATCH(C$14,$C$3:$F$3,0)),3)</f>
        <v>2.5000000000000001E-2</v>
      </c>
      <c r="D16" s="49">
        <f t="shared" ref="D16:W16" si="3">ROUND(INDEX($C$3:$F$10,MATCH(D$15,$C$3:$C$10,0),MATCH(D$14,$C$3:$F$3,0)),3)</f>
        <v>0</v>
      </c>
      <c r="E16" s="49">
        <f t="shared" si="3"/>
        <v>0.05</v>
      </c>
      <c r="F16" s="49">
        <f t="shared" si="3"/>
        <v>0.13800000000000001</v>
      </c>
      <c r="G16" s="49">
        <f t="shared" si="3"/>
        <v>6.3E-2</v>
      </c>
      <c r="H16" s="49">
        <f t="shared" si="3"/>
        <v>3.7999999999999999E-2</v>
      </c>
      <c r="I16" s="49">
        <f t="shared" si="3"/>
        <v>0.313</v>
      </c>
      <c r="J16" s="49">
        <f t="shared" si="3"/>
        <v>1.2999999999999999E-2</v>
      </c>
      <c r="K16" s="49">
        <f t="shared" si="3"/>
        <v>0</v>
      </c>
      <c r="L16" s="49">
        <f t="shared" si="3"/>
        <v>0.46300000000000002</v>
      </c>
      <c r="M16" s="49">
        <f t="shared" si="3"/>
        <v>0.55000000000000004</v>
      </c>
      <c r="N16" s="49">
        <f t="shared" si="3"/>
        <v>0.1</v>
      </c>
      <c r="O16" s="49">
        <f t="shared" si="3"/>
        <v>0</v>
      </c>
      <c r="P16" s="49">
        <f t="shared" si="3"/>
        <v>1.125</v>
      </c>
      <c r="Q16" s="49">
        <f t="shared" si="3"/>
        <v>0.23799999999999999</v>
      </c>
      <c r="R16" s="49">
        <f t="shared" si="3"/>
        <v>0</v>
      </c>
      <c r="S16" s="49">
        <f t="shared" si="3"/>
        <v>3.4249999999999998</v>
      </c>
      <c r="T16" s="49">
        <f t="shared" si="3"/>
        <v>1.913</v>
      </c>
      <c r="U16" s="49">
        <f t="shared" si="3"/>
        <v>0.17499999999999999</v>
      </c>
      <c r="V16" s="49">
        <f t="shared" si="3"/>
        <v>7.4999999999999997E-2</v>
      </c>
      <c r="W16" s="49">
        <f t="shared" si="3"/>
        <v>5.8250000000000002</v>
      </c>
      <c r="Z16" s="35">
        <f>ROUND(('SSP Scenarios'!D19/'SSP Scenarios'!D$19)^2,5)</f>
        <v>1</v>
      </c>
      <c r="AA16" s="35">
        <f>ROUND(('SSP Scenarios'!E19/'SSP Scenarios'!E$19)^2,5)</f>
        <v>1</v>
      </c>
      <c r="AB16" s="35">
        <f>ROUND(('SSP Scenarios'!F19/'SSP Scenarios'!F$19)^2,5)</f>
        <v>1</v>
      </c>
      <c r="AC16" s="35">
        <f>ROUND(('SSP Scenarios'!G19/'SSP Scenarios'!G$19)^2,5)</f>
        <v>1</v>
      </c>
    </row>
    <row r="17" spans="2:29" ht="14.4" x14ac:dyDescent="0.3">
      <c r="B17" s="41">
        <f>B16+10</f>
        <v>2030</v>
      </c>
      <c r="C17">
        <f>ROUND(C$16*HLOOKUP($D$12,$Z$15:$AC$29,ROW()-14,0),3)</f>
        <v>2.8000000000000001E-2</v>
      </c>
      <c r="D17">
        <f t="shared" ref="D17:S29" si="4">ROUND(D$16*HLOOKUP($D$12,$Z$15:$AC$29,ROW()-14,0),3)</f>
        <v>0</v>
      </c>
      <c r="E17">
        <f t="shared" si="4"/>
        <v>5.5E-2</v>
      </c>
      <c r="F17">
        <f t="shared" si="4"/>
        <v>0.153</v>
      </c>
      <c r="G17">
        <f t="shared" si="4"/>
        <v>7.0000000000000007E-2</v>
      </c>
      <c r="H17">
        <f t="shared" si="4"/>
        <v>4.2000000000000003E-2</v>
      </c>
      <c r="I17">
        <f t="shared" si="4"/>
        <v>0.34699999999999998</v>
      </c>
      <c r="J17">
        <f t="shared" si="4"/>
        <v>1.4E-2</v>
      </c>
      <c r="K17">
        <f t="shared" si="4"/>
        <v>0</v>
      </c>
      <c r="L17">
        <f t="shared" si="4"/>
        <v>0.51300000000000001</v>
      </c>
      <c r="M17">
        <f t="shared" si="4"/>
        <v>0.61</v>
      </c>
      <c r="N17">
        <f t="shared" si="4"/>
        <v>0.111</v>
      </c>
      <c r="O17">
        <f t="shared" si="4"/>
        <v>0</v>
      </c>
      <c r="P17">
        <f t="shared" si="4"/>
        <v>1.248</v>
      </c>
      <c r="Q17">
        <f t="shared" si="4"/>
        <v>0.26400000000000001</v>
      </c>
      <c r="R17">
        <f t="shared" si="4"/>
        <v>0</v>
      </c>
      <c r="S17">
        <f t="shared" si="4"/>
        <v>3.798</v>
      </c>
      <c r="T17">
        <f t="shared" ref="T17:W29" si="5">ROUND(T$16*HLOOKUP($D$12,$Z$15:$AC$29,ROW()-14,0),3)</f>
        <v>2.121</v>
      </c>
      <c r="U17">
        <f t="shared" si="5"/>
        <v>0.19400000000000001</v>
      </c>
      <c r="V17">
        <f t="shared" si="5"/>
        <v>8.3000000000000004E-2</v>
      </c>
      <c r="W17">
        <f t="shared" si="5"/>
        <v>6.4589999999999996</v>
      </c>
      <c r="Z17" s="35">
        <f>ROUND(('SSP Scenarios'!D20/'SSP Scenarios'!D$19)^2,5)</f>
        <v>1.1089</v>
      </c>
      <c r="AA17" s="35">
        <f>ROUND(('SSP Scenarios'!E20/'SSP Scenarios'!E$19)^2,5)</f>
        <v>1.1234599999999999</v>
      </c>
      <c r="AB17" s="35">
        <f>ROUND(('SSP Scenarios'!F20/'SSP Scenarios'!F$19)^2,5)</f>
        <v>1.15665</v>
      </c>
      <c r="AC17" s="35">
        <f>ROUND(('SSP Scenarios'!G20/'SSP Scenarios'!G$19)^2,5)</f>
        <v>1.1775</v>
      </c>
    </row>
    <row r="18" spans="2:29" ht="14.4" x14ac:dyDescent="0.3">
      <c r="B18" s="41">
        <f t="shared" ref="B18:B29" si="6">B17+10</f>
        <v>2040</v>
      </c>
      <c r="C18">
        <f t="shared" ref="C18:C29" si="7">ROUND(C$16*HLOOKUP($D$12,$Z$15:$AC$29,ROW()-14,0),3)</f>
        <v>0.03</v>
      </c>
      <c r="D18">
        <f t="shared" si="4"/>
        <v>0</v>
      </c>
      <c r="E18">
        <f t="shared" si="4"/>
        <v>0.06</v>
      </c>
      <c r="F18">
        <f t="shared" si="4"/>
        <v>0.16400000000000001</v>
      </c>
      <c r="G18">
        <f t="shared" si="4"/>
        <v>7.4999999999999997E-2</v>
      </c>
      <c r="H18">
        <f t="shared" si="4"/>
        <v>4.4999999999999998E-2</v>
      </c>
      <c r="I18">
        <f t="shared" si="4"/>
        <v>0.373</v>
      </c>
      <c r="J18">
        <f t="shared" si="4"/>
        <v>1.4999999999999999E-2</v>
      </c>
      <c r="K18">
        <f t="shared" si="4"/>
        <v>0</v>
      </c>
      <c r="L18">
        <f t="shared" si="4"/>
        <v>0.55100000000000005</v>
      </c>
      <c r="M18">
        <f t="shared" si="4"/>
        <v>0.65500000000000003</v>
      </c>
      <c r="N18">
        <f t="shared" si="4"/>
        <v>0.11899999999999999</v>
      </c>
      <c r="O18">
        <f t="shared" si="4"/>
        <v>0</v>
      </c>
      <c r="P18">
        <f t="shared" si="4"/>
        <v>1.339</v>
      </c>
      <c r="Q18">
        <f t="shared" si="4"/>
        <v>0.28299999999999997</v>
      </c>
      <c r="R18">
        <f t="shared" si="4"/>
        <v>0</v>
      </c>
      <c r="S18">
        <f t="shared" si="4"/>
        <v>4.077</v>
      </c>
      <c r="T18">
        <f t="shared" si="5"/>
        <v>2.2770000000000001</v>
      </c>
      <c r="U18">
        <f t="shared" si="5"/>
        <v>0.20799999999999999</v>
      </c>
      <c r="V18">
        <f t="shared" si="5"/>
        <v>8.8999999999999996E-2</v>
      </c>
      <c r="W18">
        <f t="shared" si="5"/>
        <v>6.9340000000000002</v>
      </c>
      <c r="Z18" s="35">
        <f>ROUND(('SSP Scenarios'!D21/'SSP Scenarios'!D$19)^2,5)</f>
        <v>1.1903600000000001</v>
      </c>
      <c r="AA18" s="35">
        <f>ROUND(('SSP Scenarios'!E21/'SSP Scenarios'!E$19)^2,5)</f>
        <v>1.24834</v>
      </c>
      <c r="AB18" s="35">
        <f>ROUND(('SSP Scenarios'!F21/'SSP Scenarios'!F$19)^2,5)</f>
        <v>1.32802</v>
      </c>
      <c r="AC18" s="35">
        <f>ROUND(('SSP Scenarios'!G21/'SSP Scenarios'!G$19)^2,5)</f>
        <v>1.43414</v>
      </c>
    </row>
    <row r="19" spans="2:29" ht="14.4" x14ac:dyDescent="0.3">
      <c r="B19" s="41">
        <f t="shared" si="6"/>
        <v>2050</v>
      </c>
      <c r="C19">
        <f t="shared" si="7"/>
        <v>3.1E-2</v>
      </c>
      <c r="D19">
        <f t="shared" si="4"/>
        <v>0</v>
      </c>
      <c r="E19">
        <f t="shared" si="4"/>
        <v>6.2E-2</v>
      </c>
      <c r="F19">
        <f t="shared" si="4"/>
        <v>0.17</v>
      </c>
      <c r="G19">
        <f t="shared" si="4"/>
        <v>7.8E-2</v>
      </c>
      <c r="H19">
        <f t="shared" si="4"/>
        <v>4.7E-2</v>
      </c>
      <c r="I19">
        <f t="shared" si="4"/>
        <v>0.38700000000000001</v>
      </c>
      <c r="J19">
        <f t="shared" si="4"/>
        <v>1.6E-2</v>
      </c>
      <c r="K19">
        <f t="shared" si="4"/>
        <v>0</v>
      </c>
      <c r="L19">
        <f t="shared" si="4"/>
        <v>0.57199999999999995</v>
      </c>
      <c r="M19">
        <f t="shared" si="4"/>
        <v>0.67900000000000005</v>
      </c>
      <c r="N19">
        <f t="shared" si="4"/>
        <v>0.123</v>
      </c>
      <c r="O19">
        <f t="shared" si="4"/>
        <v>0</v>
      </c>
      <c r="P19">
        <f t="shared" si="4"/>
        <v>1.389</v>
      </c>
      <c r="Q19">
        <f t="shared" si="4"/>
        <v>0.29399999999999998</v>
      </c>
      <c r="R19">
        <f t="shared" si="4"/>
        <v>0</v>
      </c>
      <c r="S19">
        <f t="shared" si="4"/>
        <v>4.2300000000000004</v>
      </c>
      <c r="T19">
        <f t="shared" si="5"/>
        <v>2.363</v>
      </c>
      <c r="U19">
        <f t="shared" si="5"/>
        <v>0.216</v>
      </c>
      <c r="V19">
        <f t="shared" si="5"/>
        <v>9.2999999999999999E-2</v>
      </c>
      <c r="W19">
        <f t="shared" si="5"/>
        <v>7.194</v>
      </c>
      <c r="Z19" s="35">
        <f>ROUND(('SSP Scenarios'!D22/'SSP Scenarios'!D$19)^2,5)</f>
        <v>1.23499</v>
      </c>
      <c r="AA19" s="35">
        <f>ROUND(('SSP Scenarios'!E22/'SSP Scenarios'!E$19)^2,5)</f>
        <v>1.3595699999999999</v>
      </c>
      <c r="AB19" s="35">
        <f>ROUND(('SSP Scenarios'!F22/'SSP Scenarios'!F$19)^2,5)</f>
        <v>1.5036799999999999</v>
      </c>
      <c r="AC19" s="35">
        <f>ROUND(('SSP Scenarios'!G22/'SSP Scenarios'!G$19)^2,5)</f>
        <v>1.7992999999999999</v>
      </c>
    </row>
    <row r="20" spans="2:29" ht="14.4" x14ac:dyDescent="0.3">
      <c r="B20" s="41">
        <f t="shared" si="6"/>
        <v>2060</v>
      </c>
      <c r="C20">
        <f t="shared" si="7"/>
        <v>3.1E-2</v>
      </c>
      <c r="D20">
        <f t="shared" si="4"/>
        <v>0</v>
      </c>
      <c r="E20">
        <f t="shared" si="4"/>
        <v>6.2E-2</v>
      </c>
      <c r="F20">
        <f t="shared" si="4"/>
        <v>0.17199999999999999</v>
      </c>
      <c r="G20">
        <f t="shared" si="4"/>
        <v>7.9000000000000001E-2</v>
      </c>
      <c r="H20">
        <f t="shared" si="4"/>
        <v>4.7E-2</v>
      </c>
      <c r="I20">
        <f t="shared" si="4"/>
        <v>0.39</v>
      </c>
      <c r="J20">
        <f t="shared" si="4"/>
        <v>1.6E-2</v>
      </c>
      <c r="K20">
        <f t="shared" si="4"/>
        <v>0</v>
      </c>
      <c r="L20">
        <f t="shared" si="4"/>
        <v>0.57699999999999996</v>
      </c>
      <c r="M20">
        <f t="shared" si="4"/>
        <v>0.68600000000000005</v>
      </c>
      <c r="N20">
        <f t="shared" si="4"/>
        <v>0.125</v>
      </c>
      <c r="O20">
        <f t="shared" si="4"/>
        <v>0</v>
      </c>
      <c r="P20">
        <f t="shared" si="4"/>
        <v>1.403</v>
      </c>
      <c r="Q20">
        <f t="shared" si="4"/>
        <v>0.29699999999999999</v>
      </c>
      <c r="R20">
        <f t="shared" si="4"/>
        <v>0</v>
      </c>
      <c r="S20">
        <f t="shared" si="4"/>
        <v>4.2709999999999999</v>
      </c>
      <c r="T20">
        <f t="shared" si="5"/>
        <v>2.3849999999999998</v>
      </c>
      <c r="U20">
        <f t="shared" si="5"/>
        <v>0.218</v>
      </c>
      <c r="V20">
        <f t="shared" si="5"/>
        <v>9.4E-2</v>
      </c>
      <c r="W20">
        <f t="shared" si="5"/>
        <v>7.2629999999999999</v>
      </c>
      <c r="Z20" s="35">
        <f>ROUND(('SSP Scenarios'!D23/'SSP Scenarios'!D$19)^2,5)</f>
        <v>1.2468699999999999</v>
      </c>
      <c r="AA20" s="35">
        <f>ROUND(('SSP Scenarios'!E23/'SSP Scenarios'!E$19)^2,5)</f>
        <v>1.4409400000000001</v>
      </c>
      <c r="AB20" s="35">
        <f>ROUND(('SSP Scenarios'!F23/'SSP Scenarios'!F$19)^2,5)</f>
        <v>1.6947300000000001</v>
      </c>
      <c r="AC20" s="35">
        <f>ROUND(('SSP Scenarios'!G23/'SSP Scenarios'!G$19)^2,5)</f>
        <v>2.32185</v>
      </c>
    </row>
    <row r="21" spans="2:29" ht="14.4" x14ac:dyDescent="0.3">
      <c r="B21" s="41">
        <f t="shared" si="6"/>
        <v>2070</v>
      </c>
      <c r="C21">
        <f t="shared" si="7"/>
        <v>3.1E-2</v>
      </c>
      <c r="D21">
        <f t="shared" si="4"/>
        <v>0</v>
      </c>
      <c r="E21">
        <f t="shared" si="4"/>
        <v>6.2E-2</v>
      </c>
      <c r="F21">
        <f t="shared" si="4"/>
        <v>0.17</v>
      </c>
      <c r="G21">
        <f t="shared" si="4"/>
        <v>7.8E-2</v>
      </c>
      <c r="H21">
        <f t="shared" si="4"/>
        <v>4.7E-2</v>
      </c>
      <c r="I21">
        <f t="shared" si="4"/>
        <v>0.38600000000000001</v>
      </c>
      <c r="J21">
        <f t="shared" si="4"/>
        <v>1.6E-2</v>
      </c>
      <c r="K21">
        <f t="shared" si="4"/>
        <v>0</v>
      </c>
      <c r="L21">
        <f t="shared" si="4"/>
        <v>0.57199999999999995</v>
      </c>
      <c r="M21">
        <f t="shared" si="4"/>
        <v>0.67900000000000005</v>
      </c>
      <c r="N21">
        <f t="shared" si="4"/>
        <v>0.123</v>
      </c>
      <c r="O21">
        <f t="shared" si="4"/>
        <v>0</v>
      </c>
      <c r="P21">
        <f t="shared" si="4"/>
        <v>1.389</v>
      </c>
      <c r="Q21">
        <f t="shared" si="4"/>
        <v>0.29399999999999998</v>
      </c>
      <c r="R21">
        <f t="shared" si="4"/>
        <v>0</v>
      </c>
      <c r="S21">
        <f t="shared" si="4"/>
        <v>4.2290000000000001</v>
      </c>
      <c r="T21">
        <f t="shared" si="5"/>
        <v>2.3620000000000001</v>
      </c>
      <c r="U21">
        <f t="shared" si="5"/>
        <v>0.216</v>
      </c>
      <c r="V21">
        <f t="shared" si="5"/>
        <v>9.2999999999999999E-2</v>
      </c>
      <c r="W21">
        <f t="shared" si="5"/>
        <v>7.1920000000000002</v>
      </c>
      <c r="Z21" s="35">
        <f>ROUND(('SSP Scenarios'!D24/'SSP Scenarios'!D$19)^2,5)</f>
        <v>1.23472</v>
      </c>
      <c r="AA21" s="35">
        <f>ROUND(('SSP Scenarios'!E24/'SSP Scenarios'!E$19)^2,5)</f>
        <v>1.48054</v>
      </c>
      <c r="AB21" s="35">
        <f>ROUND(('SSP Scenarios'!F24/'SSP Scenarios'!F$19)^2,5)</f>
        <v>1.8908100000000001</v>
      </c>
      <c r="AC21" s="35">
        <f>ROUND(('SSP Scenarios'!G24/'SSP Scenarios'!G$19)^2,5)</f>
        <v>3.0611799999999998</v>
      </c>
    </row>
    <row r="22" spans="2:29" ht="14.4" x14ac:dyDescent="0.3">
      <c r="B22" s="41">
        <f t="shared" si="6"/>
        <v>2080</v>
      </c>
      <c r="C22">
        <f t="shared" si="7"/>
        <v>0.03</v>
      </c>
      <c r="D22">
        <f t="shared" si="4"/>
        <v>0</v>
      </c>
      <c r="E22">
        <f t="shared" si="4"/>
        <v>0.06</v>
      </c>
      <c r="F22">
        <f t="shared" si="4"/>
        <v>0.16500000000000001</v>
      </c>
      <c r="G22">
        <f t="shared" si="4"/>
        <v>7.5999999999999998E-2</v>
      </c>
      <c r="H22">
        <f t="shared" si="4"/>
        <v>4.5999999999999999E-2</v>
      </c>
      <c r="I22">
        <f t="shared" si="4"/>
        <v>0.375</v>
      </c>
      <c r="J22">
        <f t="shared" si="4"/>
        <v>1.6E-2</v>
      </c>
      <c r="K22">
        <f t="shared" si="4"/>
        <v>0</v>
      </c>
      <c r="L22">
        <f t="shared" si="4"/>
        <v>0.55500000000000005</v>
      </c>
      <c r="M22">
        <f t="shared" si="4"/>
        <v>0.65900000000000003</v>
      </c>
      <c r="N22">
        <f t="shared" si="4"/>
        <v>0.12</v>
      </c>
      <c r="O22">
        <f t="shared" si="4"/>
        <v>0</v>
      </c>
      <c r="P22">
        <f t="shared" si="4"/>
        <v>1.3480000000000001</v>
      </c>
      <c r="Q22">
        <f t="shared" si="4"/>
        <v>0.28499999999999998</v>
      </c>
      <c r="R22">
        <f t="shared" si="4"/>
        <v>0</v>
      </c>
      <c r="S22">
        <f t="shared" si="4"/>
        <v>4.1050000000000004</v>
      </c>
      <c r="T22">
        <f t="shared" si="5"/>
        <v>2.2930000000000001</v>
      </c>
      <c r="U22">
        <f t="shared" si="5"/>
        <v>0.21</v>
      </c>
      <c r="V22">
        <f t="shared" si="5"/>
        <v>0.09</v>
      </c>
      <c r="W22">
        <f t="shared" si="5"/>
        <v>6.9820000000000002</v>
      </c>
      <c r="Z22" s="35">
        <f>ROUND(('SSP Scenarios'!D25/'SSP Scenarios'!D$19)^2,5)</f>
        <v>1.1986399999999999</v>
      </c>
      <c r="AA22" s="35">
        <f>ROUND(('SSP Scenarios'!E25/'SSP Scenarios'!E$19)^2,5)</f>
        <v>1.4834799999999999</v>
      </c>
      <c r="AB22" s="35">
        <f>ROUND(('SSP Scenarios'!F25/'SSP Scenarios'!F$19)^2,5)</f>
        <v>2.0691799999999998</v>
      </c>
      <c r="AC22" s="35">
        <f>ROUND(('SSP Scenarios'!G25/'SSP Scenarios'!G$19)^2,5)</f>
        <v>4.0675800000000004</v>
      </c>
    </row>
    <row r="23" spans="2:29" ht="14.4" x14ac:dyDescent="0.3">
      <c r="B23" s="41">
        <f t="shared" si="6"/>
        <v>2090</v>
      </c>
      <c r="C23">
        <f t="shared" si="7"/>
        <v>2.9000000000000001E-2</v>
      </c>
      <c r="D23">
        <f t="shared" si="4"/>
        <v>0</v>
      </c>
      <c r="E23">
        <f t="shared" si="4"/>
        <v>5.7000000000000002E-2</v>
      </c>
      <c r="F23">
        <f t="shared" si="4"/>
        <v>0.158</v>
      </c>
      <c r="G23">
        <f t="shared" si="4"/>
        <v>7.1999999999999995E-2</v>
      </c>
      <c r="H23">
        <f t="shared" si="4"/>
        <v>4.2999999999999997E-2</v>
      </c>
      <c r="I23">
        <f t="shared" si="4"/>
        <v>0.35799999999999998</v>
      </c>
      <c r="J23">
        <f t="shared" si="4"/>
        <v>1.4999999999999999E-2</v>
      </c>
      <c r="K23">
        <f t="shared" si="4"/>
        <v>0</v>
      </c>
      <c r="L23">
        <f t="shared" si="4"/>
        <v>0.52900000000000003</v>
      </c>
      <c r="M23">
        <f t="shared" si="4"/>
        <v>0.628</v>
      </c>
      <c r="N23">
        <f t="shared" si="4"/>
        <v>0.114</v>
      </c>
      <c r="O23">
        <f t="shared" si="4"/>
        <v>0</v>
      </c>
      <c r="P23">
        <f t="shared" si="4"/>
        <v>1.2849999999999999</v>
      </c>
      <c r="Q23">
        <f t="shared" si="4"/>
        <v>0.27200000000000002</v>
      </c>
      <c r="R23">
        <f t="shared" si="4"/>
        <v>0</v>
      </c>
      <c r="S23">
        <f t="shared" si="4"/>
        <v>3.9129999999999998</v>
      </c>
      <c r="T23">
        <f t="shared" si="5"/>
        <v>2.1850000000000001</v>
      </c>
      <c r="U23">
        <f t="shared" si="5"/>
        <v>0.2</v>
      </c>
      <c r="V23">
        <f t="shared" si="5"/>
        <v>8.5999999999999993E-2</v>
      </c>
      <c r="W23">
        <f t="shared" si="5"/>
        <v>6.6550000000000002</v>
      </c>
      <c r="Z23" s="35">
        <f>ROUND(('SSP Scenarios'!D26/'SSP Scenarios'!D$19)^2,5)</f>
        <v>1.1424300000000001</v>
      </c>
      <c r="AA23" s="35">
        <f>ROUND(('SSP Scenarios'!E26/'SSP Scenarios'!E$19)^2,5)</f>
        <v>1.4596499999999999</v>
      </c>
      <c r="AB23" s="35">
        <f>ROUND(('SSP Scenarios'!F26/'SSP Scenarios'!F$19)^2,5)</f>
        <v>2.2322299999999999</v>
      </c>
      <c r="AC23" s="35">
        <f>ROUND(('SSP Scenarios'!G26/'SSP Scenarios'!G$19)^2,5)</f>
        <v>5.3360200000000004</v>
      </c>
    </row>
    <row r="24" spans="2:29" ht="14.4" x14ac:dyDescent="0.3">
      <c r="B24" s="41">
        <f t="shared" si="6"/>
        <v>2100</v>
      </c>
      <c r="C24">
        <f t="shared" si="7"/>
        <v>2.7E-2</v>
      </c>
      <c r="D24">
        <f t="shared" si="4"/>
        <v>0</v>
      </c>
      <c r="E24">
        <f t="shared" si="4"/>
        <v>5.3999999999999999E-2</v>
      </c>
      <c r="F24">
        <f t="shared" si="4"/>
        <v>0.15</v>
      </c>
      <c r="G24">
        <f t="shared" si="4"/>
        <v>6.8000000000000005E-2</v>
      </c>
      <c r="H24">
        <f t="shared" si="4"/>
        <v>4.1000000000000002E-2</v>
      </c>
      <c r="I24">
        <f t="shared" si="4"/>
        <v>0.34</v>
      </c>
      <c r="J24">
        <f t="shared" si="4"/>
        <v>1.4E-2</v>
      </c>
      <c r="K24">
        <f t="shared" si="4"/>
        <v>0</v>
      </c>
      <c r="L24">
        <f t="shared" si="4"/>
        <v>0.503</v>
      </c>
      <c r="M24">
        <f t="shared" si="4"/>
        <v>0.59799999999999998</v>
      </c>
      <c r="N24">
        <f t="shared" si="4"/>
        <v>0.109</v>
      </c>
      <c r="O24">
        <f t="shared" si="4"/>
        <v>0</v>
      </c>
      <c r="P24">
        <f t="shared" si="4"/>
        <v>1.2230000000000001</v>
      </c>
      <c r="Q24">
        <f t="shared" si="4"/>
        <v>0.25900000000000001</v>
      </c>
      <c r="R24">
        <f t="shared" si="4"/>
        <v>0</v>
      </c>
      <c r="S24">
        <f t="shared" si="4"/>
        <v>3.722</v>
      </c>
      <c r="T24">
        <f t="shared" si="5"/>
        <v>2.0790000000000002</v>
      </c>
      <c r="U24">
        <f t="shared" si="5"/>
        <v>0.19</v>
      </c>
      <c r="V24">
        <f t="shared" si="5"/>
        <v>8.2000000000000003E-2</v>
      </c>
      <c r="W24">
        <f t="shared" si="5"/>
        <v>6.3310000000000004</v>
      </c>
      <c r="X24" s="40"/>
      <c r="Z24" s="35">
        <f>ROUND(('SSP Scenarios'!D27/'SSP Scenarios'!D$19)^2,5)</f>
        <v>1.0868100000000001</v>
      </c>
      <c r="AA24" s="35">
        <f>ROUND(('SSP Scenarios'!E27/'SSP Scenarios'!E$19)^2,5)</f>
        <v>1.4216599999999999</v>
      </c>
      <c r="AB24" s="35">
        <f>ROUND(('SSP Scenarios'!F27/'SSP Scenarios'!F$19)^2,5)</f>
        <v>2.3921199999999998</v>
      </c>
      <c r="AC24" s="35">
        <f>ROUND(('SSP Scenarios'!G27/'SSP Scenarios'!G$19)^2,5)</f>
        <v>6.8114400000000002</v>
      </c>
    </row>
    <row r="25" spans="2:29" ht="14.4" x14ac:dyDescent="0.3">
      <c r="B25" s="41">
        <f t="shared" si="6"/>
        <v>2110</v>
      </c>
      <c r="C25">
        <f t="shared" si="7"/>
        <v>2.5999999999999999E-2</v>
      </c>
      <c r="D25">
        <f t="shared" si="4"/>
        <v>0</v>
      </c>
      <c r="E25">
        <f t="shared" si="4"/>
        <v>5.1999999999999998E-2</v>
      </c>
      <c r="F25">
        <f t="shared" si="4"/>
        <v>0.14199999999999999</v>
      </c>
      <c r="G25">
        <f t="shared" si="4"/>
        <v>6.5000000000000002E-2</v>
      </c>
      <c r="H25">
        <f t="shared" si="4"/>
        <v>3.9E-2</v>
      </c>
      <c r="I25">
        <f t="shared" si="4"/>
        <v>0.32300000000000001</v>
      </c>
      <c r="J25">
        <f t="shared" si="4"/>
        <v>1.2999999999999999E-2</v>
      </c>
      <c r="K25">
        <f t="shared" si="4"/>
        <v>0</v>
      </c>
      <c r="L25">
        <f t="shared" si="4"/>
        <v>0.47799999999999998</v>
      </c>
      <c r="M25">
        <f t="shared" si="4"/>
        <v>0.56799999999999995</v>
      </c>
      <c r="N25">
        <f t="shared" si="4"/>
        <v>0.10299999999999999</v>
      </c>
      <c r="O25">
        <f t="shared" si="4"/>
        <v>0</v>
      </c>
      <c r="P25">
        <f t="shared" si="4"/>
        <v>1.1619999999999999</v>
      </c>
      <c r="Q25">
        <f t="shared" si="4"/>
        <v>0.246</v>
      </c>
      <c r="R25">
        <f t="shared" si="4"/>
        <v>0</v>
      </c>
      <c r="S25">
        <f t="shared" si="4"/>
        <v>3.5369999999999999</v>
      </c>
      <c r="T25">
        <f t="shared" si="5"/>
        <v>1.9750000000000001</v>
      </c>
      <c r="U25">
        <f t="shared" si="5"/>
        <v>0.18099999999999999</v>
      </c>
      <c r="V25">
        <f t="shared" si="5"/>
        <v>7.6999999999999999E-2</v>
      </c>
      <c r="W25">
        <f t="shared" si="5"/>
        <v>6.0149999999999997</v>
      </c>
      <c r="X25" s="36"/>
      <c r="Z25" s="35">
        <f>ROUND(('SSP Scenarios'!D28/'SSP Scenarios'!D$19)^2,5)</f>
        <v>1.0325899999999999</v>
      </c>
      <c r="AA25" s="35">
        <f>ROUND(('SSP Scenarios'!E28/'SSP Scenarios'!E$19)^2,5)</f>
        <v>1.3841600000000001</v>
      </c>
      <c r="AB25" s="35">
        <f>ROUND(('SSP Scenarios'!F28/'SSP Scenarios'!F$19)^2,5)</f>
        <v>2.5575299999999999</v>
      </c>
      <c r="AC25" s="35">
        <f>ROUND(('SSP Scenarios'!G28/'SSP Scenarios'!G$19)^2,5)</f>
        <v>8.4667399999999997</v>
      </c>
    </row>
    <row r="26" spans="2:29" ht="14.4" x14ac:dyDescent="0.3">
      <c r="B26" s="41">
        <f t="shared" si="6"/>
        <v>2120</v>
      </c>
      <c r="C26">
        <f t="shared" si="7"/>
        <v>2.4E-2</v>
      </c>
      <c r="D26">
        <f t="shared" si="4"/>
        <v>0</v>
      </c>
      <c r="E26">
        <f t="shared" si="4"/>
        <v>4.9000000000000002E-2</v>
      </c>
      <c r="F26">
        <f t="shared" si="4"/>
        <v>0.13500000000000001</v>
      </c>
      <c r="G26">
        <f t="shared" si="4"/>
        <v>6.2E-2</v>
      </c>
      <c r="H26">
        <f t="shared" si="4"/>
        <v>3.6999999999999998E-2</v>
      </c>
      <c r="I26">
        <f t="shared" si="4"/>
        <v>0.307</v>
      </c>
      <c r="J26">
        <f t="shared" si="4"/>
        <v>1.2999999999999999E-2</v>
      </c>
      <c r="K26">
        <f t="shared" si="4"/>
        <v>0</v>
      </c>
      <c r="L26">
        <f t="shared" si="4"/>
        <v>0.45400000000000001</v>
      </c>
      <c r="M26">
        <f t="shared" si="4"/>
        <v>0.53900000000000003</v>
      </c>
      <c r="N26">
        <f t="shared" si="4"/>
        <v>9.8000000000000004E-2</v>
      </c>
      <c r="O26">
        <f t="shared" si="4"/>
        <v>0</v>
      </c>
      <c r="P26">
        <f t="shared" si="4"/>
        <v>1.1020000000000001</v>
      </c>
      <c r="Q26">
        <f t="shared" si="4"/>
        <v>0.23300000000000001</v>
      </c>
      <c r="R26">
        <f t="shared" si="4"/>
        <v>0</v>
      </c>
      <c r="S26">
        <f t="shared" si="4"/>
        <v>3.3559999999999999</v>
      </c>
      <c r="T26">
        <f t="shared" si="5"/>
        <v>1.8740000000000001</v>
      </c>
      <c r="U26">
        <f t="shared" si="5"/>
        <v>0.17100000000000001</v>
      </c>
      <c r="V26">
        <f t="shared" si="5"/>
        <v>7.2999999999999995E-2</v>
      </c>
      <c r="W26">
        <f t="shared" si="5"/>
        <v>5.7069999999999999</v>
      </c>
      <c r="X26" s="37"/>
      <c r="Z26" s="35">
        <f>ROUND(('SSP Scenarios'!D29/'SSP Scenarios'!D$19)^2,5)</f>
        <v>0.97974000000000006</v>
      </c>
      <c r="AA26" s="35">
        <f>ROUND(('SSP Scenarios'!E29/'SSP Scenarios'!E$19)^2,5)</f>
        <v>1.34717</v>
      </c>
      <c r="AB26" s="35">
        <f>ROUND(('SSP Scenarios'!F29/'SSP Scenarios'!F$19)^2,5)</f>
        <v>2.7284700000000002</v>
      </c>
      <c r="AC26" s="35">
        <f>ROUND(('SSP Scenarios'!G29/'SSP Scenarios'!G$19)^2,5)</f>
        <v>10.301909999999999</v>
      </c>
    </row>
    <row r="27" spans="2:29" ht="14.4" x14ac:dyDescent="0.3">
      <c r="B27" s="41">
        <f t="shared" si="6"/>
        <v>2130</v>
      </c>
      <c r="C27">
        <f t="shared" si="7"/>
        <v>2.3E-2</v>
      </c>
      <c r="D27">
        <f t="shared" si="4"/>
        <v>0</v>
      </c>
      <c r="E27">
        <f t="shared" si="4"/>
        <v>4.7E-2</v>
      </c>
      <c r="F27">
        <f t="shared" si="4"/>
        <v>0.128</v>
      </c>
      <c r="G27">
        <f t="shared" si="4"/>
        <v>5.8999999999999997E-2</v>
      </c>
      <c r="H27">
        <f t="shared" si="4"/>
        <v>3.5000000000000003E-2</v>
      </c>
      <c r="I27">
        <f t="shared" si="4"/>
        <v>0.29099999999999998</v>
      </c>
      <c r="J27">
        <f t="shared" si="4"/>
        <v>1.2E-2</v>
      </c>
      <c r="K27">
        <f t="shared" si="4"/>
        <v>0</v>
      </c>
      <c r="L27">
        <f t="shared" si="4"/>
        <v>0.43099999999999999</v>
      </c>
      <c r="M27">
        <f t="shared" si="4"/>
        <v>0.51200000000000001</v>
      </c>
      <c r="N27">
        <f t="shared" si="4"/>
        <v>9.2999999999999999E-2</v>
      </c>
      <c r="O27">
        <f t="shared" si="4"/>
        <v>0</v>
      </c>
      <c r="P27">
        <f t="shared" si="4"/>
        <v>1.0469999999999999</v>
      </c>
      <c r="Q27">
        <f t="shared" si="4"/>
        <v>0.222</v>
      </c>
      <c r="R27">
        <f t="shared" si="4"/>
        <v>0</v>
      </c>
      <c r="S27">
        <f t="shared" si="4"/>
        <v>3.1890000000000001</v>
      </c>
      <c r="T27">
        <f t="shared" si="5"/>
        <v>1.7809999999999999</v>
      </c>
      <c r="U27">
        <f t="shared" si="5"/>
        <v>0.16300000000000001</v>
      </c>
      <c r="V27">
        <f t="shared" si="5"/>
        <v>7.0000000000000007E-2</v>
      </c>
      <c r="W27">
        <f t="shared" si="5"/>
        <v>5.423</v>
      </c>
      <c r="X27" s="37"/>
      <c r="Z27" s="35">
        <f>ROUND(('SSP Scenarios'!D30/'SSP Scenarios'!D$19)^2,5)</f>
        <v>0.93103999999999998</v>
      </c>
      <c r="AA27" s="35">
        <f>ROUND(('SSP Scenarios'!E30/'SSP Scenarios'!E$19)^2,5)</f>
        <v>1.31067</v>
      </c>
      <c r="AB27" s="35">
        <f>ROUND(('SSP Scenarios'!F30/'SSP Scenarios'!F$19)^2,5)</f>
        <v>2.9049499999999999</v>
      </c>
      <c r="AC27" s="35">
        <f>ROUND(('SSP Scenarios'!G30/'SSP Scenarios'!G$19)^2,5)</f>
        <v>12.31695</v>
      </c>
    </row>
    <row r="28" spans="2:29" ht="14.4" x14ac:dyDescent="0.3">
      <c r="B28" s="41">
        <f t="shared" si="6"/>
        <v>2140</v>
      </c>
      <c r="C28">
        <f t="shared" si="7"/>
        <v>2.3E-2</v>
      </c>
      <c r="D28">
        <f t="shared" si="4"/>
        <v>0</v>
      </c>
      <c r="E28">
        <f t="shared" si="4"/>
        <v>4.7E-2</v>
      </c>
      <c r="F28">
        <f t="shared" si="4"/>
        <v>0.128</v>
      </c>
      <c r="G28">
        <f t="shared" si="4"/>
        <v>5.8999999999999997E-2</v>
      </c>
      <c r="H28">
        <f t="shared" si="4"/>
        <v>3.5000000000000003E-2</v>
      </c>
      <c r="I28">
        <f t="shared" si="4"/>
        <v>0.29099999999999998</v>
      </c>
      <c r="J28">
        <f t="shared" si="4"/>
        <v>1.2E-2</v>
      </c>
      <c r="K28">
        <f t="shared" si="4"/>
        <v>0</v>
      </c>
      <c r="L28">
        <f t="shared" si="4"/>
        <v>0.43099999999999999</v>
      </c>
      <c r="M28">
        <f t="shared" si="4"/>
        <v>0.51200000000000001</v>
      </c>
      <c r="N28">
        <f t="shared" si="4"/>
        <v>9.2999999999999999E-2</v>
      </c>
      <c r="O28">
        <f t="shared" si="4"/>
        <v>0</v>
      </c>
      <c r="P28">
        <f t="shared" si="4"/>
        <v>1.0469999999999999</v>
      </c>
      <c r="Q28">
        <f t="shared" si="4"/>
        <v>0.222</v>
      </c>
      <c r="R28">
        <f t="shared" si="4"/>
        <v>0</v>
      </c>
      <c r="S28">
        <f t="shared" si="4"/>
        <v>3.1890000000000001</v>
      </c>
      <c r="T28">
        <f t="shared" si="5"/>
        <v>1.7809999999999999</v>
      </c>
      <c r="U28">
        <f t="shared" si="5"/>
        <v>0.16300000000000001</v>
      </c>
      <c r="V28">
        <f t="shared" si="5"/>
        <v>7.0000000000000007E-2</v>
      </c>
      <c r="W28">
        <f t="shared" si="5"/>
        <v>5.423</v>
      </c>
      <c r="X28" s="37"/>
      <c r="Z28" s="35">
        <f>ROUND(('SSP Scenarios'!D31/'SSP Scenarios'!D$19)^2,5)</f>
        <v>0.93103999999999998</v>
      </c>
      <c r="AA28" s="35">
        <f>ROUND(('SSP Scenarios'!E31/'SSP Scenarios'!E$19)^2,5)</f>
        <v>1.27468</v>
      </c>
      <c r="AB28" s="35">
        <f>ROUND(('SSP Scenarios'!F31/'SSP Scenarios'!F$19)^2,5)</f>
        <v>3.0869499999999999</v>
      </c>
      <c r="AC28" s="35">
        <f>ROUND(('SSP Scenarios'!G31/'SSP Scenarios'!G$19)^2,5)</f>
        <v>14.511850000000001</v>
      </c>
    </row>
    <row r="29" spans="2:29" ht="14.4" x14ac:dyDescent="0.3">
      <c r="B29" s="41">
        <f t="shared" si="6"/>
        <v>2150</v>
      </c>
      <c r="C29">
        <f t="shared" si="7"/>
        <v>2.3E-2</v>
      </c>
      <c r="D29">
        <f t="shared" si="4"/>
        <v>0</v>
      </c>
      <c r="E29">
        <f t="shared" si="4"/>
        <v>4.7E-2</v>
      </c>
      <c r="F29">
        <f t="shared" si="4"/>
        <v>0.128</v>
      </c>
      <c r="G29">
        <f t="shared" si="4"/>
        <v>5.8999999999999997E-2</v>
      </c>
      <c r="H29">
        <f t="shared" si="4"/>
        <v>3.5000000000000003E-2</v>
      </c>
      <c r="I29">
        <f t="shared" si="4"/>
        <v>0.29099999999999998</v>
      </c>
      <c r="J29">
        <f t="shared" si="4"/>
        <v>1.2E-2</v>
      </c>
      <c r="K29">
        <f t="shared" si="4"/>
        <v>0</v>
      </c>
      <c r="L29">
        <f t="shared" si="4"/>
        <v>0.43099999999999999</v>
      </c>
      <c r="M29">
        <f t="shared" si="4"/>
        <v>0.51200000000000001</v>
      </c>
      <c r="N29">
        <f t="shared" si="4"/>
        <v>9.2999999999999999E-2</v>
      </c>
      <c r="O29">
        <f t="shared" si="4"/>
        <v>0</v>
      </c>
      <c r="P29">
        <f t="shared" si="4"/>
        <v>1.0469999999999999</v>
      </c>
      <c r="Q29">
        <f t="shared" si="4"/>
        <v>0.222</v>
      </c>
      <c r="R29">
        <f t="shared" si="4"/>
        <v>0</v>
      </c>
      <c r="S29">
        <f t="shared" si="4"/>
        <v>3.1890000000000001</v>
      </c>
      <c r="T29">
        <f t="shared" si="5"/>
        <v>1.7809999999999999</v>
      </c>
      <c r="U29">
        <f t="shared" si="5"/>
        <v>0.16300000000000001</v>
      </c>
      <c r="V29">
        <f t="shared" si="5"/>
        <v>7.0000000000000007E-2</v>
      </c>
      <c r="W29">
        <f t="shared" si="5"/>
        <v>5.423</v>
      </c>
      <c r="X29" s="37"/>
      <c r="Z29" s="35">
        <f>ROUND(('SSP Scenarios'!D32/'SSP Scenarios'!D$19)^2,5)</f>
        <v>0.93103999999999998</v>
      </c>
      <c r="AA29" s="35">
        <f>ROUND(('SSP Scenarios'!E32/'SSP Scenarios'!E$19)^2,5)</f>
        <v>1.23919</v>
      </c>
      <c r="AB29" s="35">
        <f>ROUND(('SSP Scenarios'!F32/'SSP Scenarios'!F$19)^2,5)</f>
        <v>3.2744800000000001</v>
      </c>
      <c r="AC29" s="35">
        <f>ROUND(('SSP Scenarios'!G32/'SSP Scenarios'!G$19)^2,5)</f>
        <v>16.88663</v>
      </c>
    </row>
    <row r="30" spans="2:29" x14ac:dyDescent="0.3">
      <c r="E30" s="37"/>
      <c r="F30" s="37"/>
      <c r="G30" s="37"/>
      <c r="H30" s="37"/>
      <c r="I30" s="37"/>
      <c r="J30" s="37"/>
      <c r="K30" s="37"/>
      <c r="L30" s="37"/>
      <c r="M30" s="37"/>
      <c r="N30" s="37"/>
      <c r="O30" s="37"/>
      <c r="P30" s="37"/>
      <c r="Q30" s="37"/>
      <c r="R30" s="37"/>
      <c r="S30" s="37"/>
      <c r="T30" s="37"/>
      <c r="U30" s="37"/>
      <c r="V30" s="37"/>
      <c r="W30" s="37"/>
      <c r="X30" s="37"/>
    </row>
    <row r="31" spans="2:29" x14ac:dyDescent="0.3">
      <c r="E31" s="37"/>
      <c r="F31" s="37"/>
      <c r="G31" s="37"/>
      <c r="H31" s="37"/>
      <c r="I31" s="37"/>
      <c r="J31" s="37"/>
      <c r="K31" s="37"/>
      <c r="L31" s="37"/>
      <c r="M31" s="37"/>
      <c r="N31" s="37"/>
      <c r="O31" s="37"/>
      <c r="P31" s="37"/>
      <c r="Q31" s="37"/>
      <c r="R31" s="37"/>
      <c r="S31" s="37"/>
      <c r="T31" s="37"/>
      <c r="U31" s="37"/>
      <c r="V31" s="37"/>
      <c r="W31" s="37"/>
      <c r="X31" s="37"/>
    </row>
    <row r="32" spans="2:29" x14ac:dyDescent="0.3">
      <c r="C32" s="41" t="s">
        <v>89</v>
      </c>
      <c r="D32" s="72" t="str">
        <f>D2</f>
        <v>5</v>
      </c>
      <c r="E32" s="72"/>
      <c r="F32" s="72"/>
    </row>
    <row r="33" spans="2:24" x14ac:dyDescent="0.3">
      <c r="D33" s="44" t="s">
        <v>69</v>
      </c>
      <c r="E33" s="44" t="s">
        <v>70</v>
      </c>
      <c r="F33" s="44" t="s">
        <v>71</v>
      </c>
      <c r="H33" s="44" t="s">
        <v>90</v>
      </c>
      <c r="J33" s="38"/>
      <c r="K33" s="38"/>
      <c r="L33" s="38"/>
    </row>
    <row r="34" spans="2:24" x14ac:dyDescent="0.3">
      <c r="C34" s="42" t="s">
        <v>72</v>
      </c>
      <c r="D34" s="50">
        <f>VLOOKUP($C34,'Weighted Averages'!$A$71:$S$77,$D$2*3+COLUMN()-5,FALSE)</f>
        <v>22818502</v>
      </c>
      <c r="E34" s="51">
        <f>VLOOKUP($C34,'Weighted Averages'!$A$71:$S$77,$D$2*3+COLUMN()-5,FALSE)</f>
        <v>89387</v>
      </c>
      <c r="F34" s="51">
        <f>VLOOKUP($C34,'Weighted Averages'!$A$71:$S$77,$D$2*3+COLUMN()-5,FALSE)</f>
        <v>11511.95</v>
      </c>
      <c r="G34" s="38"/>
      <c r="J34" s="38"/>
      <c r="K34" s="38"/>
    </row>
    <row r="35" spans="2:24" x14ac:dyDescent="0.3">
      <c r="C35" s="42" t="s">
        <v>73</v>
      </c>
      <c r="D35" s="51">
        <f>VLOOKUP($C35,'Weighted Averages'!$A$71:$S$77,$D$2*3+COLUMN()-5,FALSE)</f>
        <v>0</v>
      </c>
      <c r="E35" s="51">
        <f>VLOOKUP($C35,'Weighted Averages'!$A$71:$S$77,$D$2*3+COLUMN()-5,FALSE)</f>
        <v>0</v>
      </c>
      <c r="F35" s="51">
        <f>VLOOKUP($C35,'Weighted Averages'!$A$71:$S$77,$D$2*3+COLUMN()-5,FALSE)</f>
        <v>0</v>
      </c>
      <c r="G35" s="38"/>
      <c r="H35" s="40"/>
      <c r="I35" s="40"/>
      <c r="J35" s="38"/>
      <c r="K35" s="38"/>
      <c r="L35" s="38"/>
      <c r="M35" s="40"/>
      <c r="N35" s="40"/>
      <c r="O35" s="40"/>
      <c r="P35" s="40"/>
      <c r="Q35" s="40"/>
      <c r="R35" s="40"/>
      <c r="S35" s="40"/>
      <c r="T35" s="40"/>
      <c r="U35" s="40"/>
      <c r="V35" s="40"/>
      <c r="W35" s="40"/>
      <c r="X35" s="40"/>
    </row>
    <row r="36" spans="2:24" x14ac:dyDescent="0.3">
      <c r="C36" s="42" t="s">
        <v>74</v>
      </c>
      <c r="D36" s="51">
        <f>VLOOKUP($C36,'Weighted Averages'!$A$71:$S$77,$D$2*3+COLUMN()-5,FALSE)</f>
        <v>2497762.25</v>
      </c>
      <c r="E36" s="51">
        <f>VLOOKUP($C36,'Weighted Averages'!$A$71:$S$77,$D$2*3+COLUMN()-5,FALSE)</f>
        <v>459362.59230769228</v>
      </c>
      <c r="F36" s="51">
        <f>VLOOKUP($C36,'Weighted Averages'!$A$71:$S$77,$D$2*3+COLUMN()-5,FALSE)</f>
        <v>45334.550960978449</v>
      </c>
      <c r="G36" s="38"/>
      <c r="J36" s="38"/>
      <c r="K36" s="38"/>
      <c r="L36" s="38"/>
    </row>
    <row r="37" spans="2:24" x14ac:dyDescent="0.3">
      <c r="C37" s="42" t="s">
        <v>75</v>
      </c>
      <c r="D37" s="51">
        <f>VLOOKUP($C37,'Weighted Averages'!$A$71:$S$77,$D$2*3+COLUMN()-5,FALSE)</f>
        <v>8591182.8333333321</v>
      </c>
      <c r="E37" s="51">
        <f>VLOOKUP($C37,'Weighted Averages'!$A$71:$S$77,$D$2*3+COLUMN()-5,FALSE)</f>
        <v>552694.85256410262</v>
      </c>
      <c r="F37" s="51">
        <f>VLOOKUP($C37,'Weighted Averages'!$A$71:$S$77,$D$2*3+COLUMN()-5,FALSE)</f>
        <v>31945.570129870131</v>
      </c>
      <c r="G37" s="38"/>
      <c r="H37" s="39"/>
      <c r="I37" s="39"/>
      <c r="J37" s="38"/>
      <c r="K37" s="38"/>
      <c r="L37" s="38"/>
      <c r="M37" s="39"/>
      <c r="N37" s="39"/>
      <c r="O37" s="39"/>
      <c r="P37" s="39"/>
      <c r="Q37" s="39"/>
      <c r="R37" s="39"/>
      <c r="S37" s="39"/>
      <c r="T37" s="39"/>
      <c r="U37" s="39"/>
      <c r="V37" s="39"/>
      <c r="W37" s="39"/>
      <c r="X37" s="39"/>
    </row>
    <row r="38" spans="2:24" x14ac:dyDescent="0.3">
      <c r="C38" s="42" t="s">
        <v>76</v>
      </c>
      <c r="D38" s="51">
        <f>VLOOKUP($C38,'Weighted Averages'!$A$71:$S$77,$D$2*3+COLUMN()-5,FALSE)</f>
        <v>17930038</v>
      </c>
      <c r="E38" s="51">
        <f>VLOOKUP($C38,'Weighted Averages'!$A$71:$S$77,$D$2*3+COLUMN()-5,FALSE)</f>
        <v>866289.83333333326</v>
      </c>
      <c r="F38" s="51">
        <f>VLOOKUP($C38,'Weighted Averages'!$A$71:$S$77,$D$2*3+COLUMN()-5,FALSE)</f>
        <v>74677.520833333343</v>
      </c>
      <c r="G38" s="38"/>
      <c r="H38" s="39"/>
      <c r="I38" s="39"/>
      <c r="J38" s="38"/>
      <c r="K38" s="38"/>
      <c r="L38" s="38"/>
      <c r="M38" s="39"/>
      <c r="N38" s="39"/>
      <c r="O38" s="39"/>
      <c r="P38" s="39"/>
      <c r="Q38" s="39"/>
      <c r="R38" s="39"/>
      <c r="S38" s="39"/>
      <c r="T38" s="39"/>
      <c r="U38" s="39"/>
      <c r="V38" s="39"/>
      <c r="W38" s="39"/>
      <c r="X38" s="39"/>
    </row>
    <row r="39" spans="2:24" x14ac:dyDescent="0.3">
      <c r="C39" s="42" t="s">
        <v>77</v>
      </c>
      <c r="D39" s="54">
        <f>VLOOKUP($C39,'Weighted Averages'!$A$71:$S$77,$D$2*3+COLUMN()-5,FALSE)</f>
        <v>515651197.16666669</v>
      </c>
      <c r="E39" s="51">
        <f>VLOOKUP($C39,'Weighted Averages'!$A$71:$S$77,$D$2*3+COLUMN()-5,FALSE)</f>
        <v>0</v>
      </c>
      <c r="F39" s="51">
        <f>VLOOKUP($C39,'Weighted Averages'!$A$71:$S$77,$D$2*3+COLUMN()-5,FALSE)</f>
        <v>4765.7</v>
      </c>
      <c r="G39" s="38"/>
      <c r="H39" s="39"/>
      <c r="I39" s="39"/>
      <c r="J39" s="39"/>
      <c r="K39" s="39"/>
      <c r="L39" s="39"/>
      <c r="M39" s="39"/>
      <c r="N39" s="39"/>
      <c r="O39" s="39"/>
      <c r="P39" s="39"/>
      <c r="Q39" s="39"/>
      <c r="R39" s="39"/>
      <c r="S39" s="39"/>
      <c r="T39" s="39"/>
      <c r="U39" s="39"/>
      <c r="V39" s="39"/>
      <c r="W39" s="39"/>
      <c r="X39" s="39"/>
    </row>
    <row r="40" spans="2:24" x14ac:dyDescent="0.3">
      <c r="C40" s="46" t="s">
        <v>67</v>
      </c>
      <c r="D40" s="47">
        <f>VLOOKUP($C40,'Weighted Averages'!$A$71:$S$77,$D$2*3+COLUMN()-5,FALSE)</f>
        <v>132862849.25</v>
      </c>
      <c r="E40" s="47">
        <f>VLOOKUP($C40,'Weighted Averages'!$A$71:$S$77,$D$2*3+COLUMN()-5,FALSE)</f>
        <v>529660.51586206898</v>
      </c>
      <c r="F40" s="47">
        <f>VLOOKUP($C40,'Weighted Averages'!$A$71:$S$77,$D$2*3+COLUMN()-5,FALSE)</f>
        <v>42459.382653061228</v>
      </c>
      <c r="G40" s="37"/>
      <c r="H40" s="39"/>
      <c r="I40" s="39"/>
      <c r="J40" s="39"/>
      <c r="K40" s="39"/>
      <c r="L40" s="39"/>
      <c r="M40" s="39"/>
      <c r="N40" s="39"/>
      <c r="O40" s="39"/>
      <c r="P40" s="39"/>
      <c r="Q40" s="39"/>
      <c r="R40" s="39"/>
      <c r="S40" s="39"/>
      <c r="T40" s="39"/>
      <c r="U40" s="39"/>
      <c r="V40" s="39"/>
      <c r="W40" s="39"/>
      <c r="X40" s="39"/>
    </row>
    <row r="41" spans="2:24" x14ac:dyDescent="0.3">
      <c r="E41" s="39"/>
      <c r="F41" s="39"/>
      <c r="G41" s="39"/>
      <c r="H41" s="39"/>
      <c r="I41" s="39"/>
      <c r="J41" s="39"/>
      <c r="K41" s="39"/>
      <c r="L41" s="39"/>
      <c r="M41" s="39"/>
      <c r="N41" s="39"/>
      <c r="O41" s="39"/>
      <c r="P41" s="39"/>
      <c r="Q41" s="39"/>
      <c r="R41" s="39"/>
      <c r="S41" s="39"/>
      <c r="T41" s="39"/>
      <c r="U41" s="39"/>
      <c r="V41" s="39"/>
      <c r="W41" s="39"/>
      <c r="X41" s="39"/>
    </row>
    <row r="42" spans="2:24" x14ac:dyDescent="0.3">
      <c r="C42" s="43" t="s">
        <v>91</v>
      </c>
      <c r="D42" s="38" t="s">
        <v>92</v>
      </c>
      <c r="E42" s="38"/>
      <c r="F42" s="38"/>
      <c r="J42" s="38"/>
      <c r="K42" s="38"/>
      <c r="L42" s="38"/>
      <c r="N42" s="38"/>
      <c r="O42" s="38"/>
      <c r="P42" s="38"/>
      <c r="Q42" s="38"/>
      <c r="S42" s="38"/>
      <c r="T42" s="38"/>
      <c r="U42" s="38"/>
    </row>
    <row r="43" spans="2:24" x14ac:dyDescent="0.3">
      <c r="C43" s="42" t="s">
        <v>69</v>
      </c>
      <c r="D43" t="str">
        <f>C43</f>
        <v>Major</v>
      </c>
      <c r="E43" t="str">
        <f t="shared" ref="E43:I43" si="8">D43</f>
        <v>Major</v>
      </c>
      <c r="F43" t="str">
        <f t="shared" si="8"/>
        <v>Major</v>
      </c>
      <c r="G43" t="str">
        <f t="shared" si="8"/>
        <v>Major</v>
      </c>
      <c r="H43" t="str">
        <f t="shared" si="8"/>
        <v>Major</v>
      </c>
      <c r="I43" t="str">
        <f t="shared" si="8"/>
        <v>Major</v>
      </c>
      <c r="J43" s="42" t="s">
        <v>70</v>
      </c>
      <c r="K43" t="str">
        <f>J43</f>
        <v>Medium</v>
      </c>
      <c r="L43" t="str">
        <f t="shared" ref="L43:P43" si="9">K43</f>
        <v>Medium</v>
      </c>
      <c r="M43" t="str">
        <f t="shared" si="9"/>
        <v>Medium</v>
      </c>
      <c r="N43" t="str">
        <f t="shared" si="9"/>
        <v>Medium</v>
      </c>
      <c r="O43" t="str">
        <f t="shared" si="9"/>
        <v>Medium</v>
      </c>
      <c r="P43" t="str">
        <f t="shared" si="9"/>
        <v>Medium</v>
      </c>
      <c r="Q43" s="42" t="s">
        <v>71</v>
      </c>
      <c r="R43" t="str">
        <f>Q43</f>
        <v>Minor</v>
      </c>
      <c r="S43" t="str">
        <f t="shared" ref="S43:W43" si="10">R43</f>
        <v>Minor</v>
      </c>
      <c r="T43" t="str">
        <f t="shared" si="10"/>
        <v>Minor</v>
      </c>
      <c r="U43" t="str">
        <f t="shared" si="10"/>
        <v>Minor</v>
      </c>
      <c r="V43" t="str">
        <f t="shared" si="10"/>
        <v>Minor</v>
      </c>
      <c r="W43" t="str">
        <f t="shared" si="10"/>
        <v>Minor</v>
      </c>
    </row>
    <row r="44" spans="2:24" x14ac:dyDescent="0.3">
      <c r="C44" s="42" t="s">
        <v>72</v>
      </c>
      <c r="D44" s="42" t="s">
        <v>73</v>
      </c>
      <c r="E44" s="42" t="s">
        <v>74</v>
      </c>
      <c r="F44" s="42" t="s">
        <v>75</v>
      </c>
      <c r="G44" s="42" t="s">
        <v>76</v>
      </c>
      <c r="H44" s="42" t="s">
        <v>77</v>
      </c>
      <c r="I44" s="48" t="s">
        <v>67</v>
      </c>
      <c r="J44" s="42" t="s">
        <v>72</v>
      </c>
      <c r="K44" s="42" t="s">
        <v>73</v>
      </c>
      <c r="L44" s="42" t="s">
        <v>74</v>
      </c>
      <c r="M44" s="42" t="s">
        <v>75</v>
      </c>
      <c r="N44" s="42" t="s">
        <v>76</v>
      </c>
      <c r="O44" s="42" t="s">
        <v>77</v>
      </c>
      <c r="P44" s="48" t="s">
        <v>67</v>
      </c>
      <c r="Q44" s="42" t="s">
        <v>72</v>
      </c>
      <c r="R44" s="42" t="s">
        <v>73</v>
      </c>
      <c r="S44" s="42" t="s">
        <v>74</v>
      </c>
      <c r="T44" s="42" t="s">
        <v>75</v>
      </c>
      <c r="U44" s="42" t="s">
        <v>76</v>
      </c>
      <c r="V44" s="42" t="s">
        <v>77</v>
      </c>
      <c r="W44" s="48" t="s">
        <v>67</v>
      </c>
      <c r="X44" s="42" t="s">
        <v>100</v>
      </c>
    </row>
    <row r="45" spans="2:24" x14ac:dyDescent="0.3">
      <c r="B45" s="41">
        <f>2020</f>
        <v>2020</v>
      </c>
      <c r="C45" s="45">
        <f>C16*INDEX($C$33:$F$40,MATCH(C$44,$C$33:$C$40,0),MATCH(C$43,$C$33:$F$33,0))</f>
        <v>570462.55000000005</v>
      </c>
      <c r="D45" s="45">
        <f t="shared" ref="D45:W45" si="11">D16*INDEX($C$33:$F$40,MATCH(D$44,$C$33:$C$40,0),MATCH(D$43,$C$33:$F$33,0))</f>
        <v>0</v>
      </c>
      <c r="E45" s="45">
        <f t="shared" si="11"/>
        <v>124888.1125</v>
      </c>
      <c r="F45" s="45">
        <f t="shared" si="11"/>
        <v>1185583.2309999999</v>
      </c>
      <c r="G45" s="45">
        <f t="shared" si="11"/>
        <v>1129592.3940000001</v>
      </c>
      <c r="H45" s="45">
        <f t="shared" si="11"/>
        <v>19594745.492333334</v>
      </c>
      <c r="I45" s="45">
        <f t="shared" si="11"/>
        <v>41586071.815250002</v>
      </c>
      <c r="J45" s="45">
        <f t="shared" si="11"/>
        <v>1162.0309999999999</v>
      </c>
      <c r="K45" s="45">
        <f t="shared" si="11"/>
        <v>0</v>
      </c>
      <c r="L45" s="45">
        <f t="shared" si="11"/>
        <v>212684.88023846154</v>
      </c>
      <c r="M45" s="45">
        <f t="shared" si="11"/>
        <v>303982.16891025647</v>
      </c>
      <c r="N45" s="45">
        <f t="shared" si="11"/>
        <v>86628.983333333337</v>
      </c>
      <c r="O45" s="45">
        <f t="shared" si="11"/>
        <v>0</v>
      </c>
      <c r="P45" s="45">
        <f t="shared" si="11"/>
        <v>595868.08034482761</v>
      </c>
      <c r="Q45" s="45">
        <f t="shared" si="11"/>
        <v>2739.8441000000003</v>
      </c>
      <c r="R45" s="45">
        <f t="shared" si="11"/>
        <v>0</v>
      </c>
      <c r="S45" s="45">
        <f t="shared" si="11"/>
        <v>155270.83704135119</v>
      </c>
      <c r="T45" s="45">
        <f t="shared" si="11"/>
        <v>61111.875658441561</v>
      </c>
      <c r="U45" s="45">
        <f t="shared" si="11"/>
        <v>13068.566145833334</v>
      </c>
      <c r="V45" s="45">
        <f t="shared" si="11"/>
        <v>357.42749999999995</v>
      </c>
      <c r="W45" s="45">
        <f t="shared" si="11"/>
        <v>247325.90395408164</v>
      </c>
      <c r="X45" s="47">
        <f t="shared" ref="X45:X58" si="12">SUM(W45,P45,I45)</f>
        <v>42429265.799548909</v>
      </c>
    </row>
    <row r="46" spans="2:24" x14ac:dyDescent="0.3">
      <c r="B46" s="41">
        <f>B45+10</f>
        <v>2030</v>
      </c>
      <c r="C46" s="45">
        <f t="shared" ref="C46:W58" si="13">C17*INDEX($C$33:$F$40,MATCH(C$44,$C$33:$C$40,0),MATCH(C$43,$C$33:$F$33,0))</f>
        <v>638918.05599999998</v>
      </c>
      <c r="D46" s="45">
        <f t="shared" si="13"/>
        <v>0</v>
      </c>
      <c r="E46" s="45">
        <f t="shared" si="13"/>
        <v>137376.92374999999</v>
      </c>
      <c r="F46" s="45">
        <f t="shared" si="13"/>
        <v>1314450.9734999998</v>
      </c>
      <c r="G46" s="45">
        <f t="shared" si="13"/>
        <v>1255102.6600000001</v>
      </c>
      <c r="H46" s="45">
        <f t="shared" si="13"/>
        <v>21657350.281000003</v>
      </c>
      <c r="I46" s="45">
        <f t="shared" si="13"/>
        <v>46103408.689749993</v>
      </c>
      <c r="J46" s="45">
        <f t="shared" si="13"/>
        <v>1251.4180000000001</v>
      </c>
      <c r="K46" s="45">
        <f t="shared" si="13"/>
        <v>0</v>
      </c>
      <c r="L46" s="45">
        <f t="shared" si="13"/>
        <v>235653.00985384613</v>
      </c>
      <c r="M46" s="45">
        <f t="shared" si="13"/>
        <v>337143.86006410257</v>
      </c>
      <c r="N46" s="45">
        <f t="shared" si="13"/>
        <v>96158.171499999997</v>
      </c>
      <c r="O46" s="45">
        <f t="shared" si="13"/>
        <v>0</v>
      </c>
      <c r="P46" s="45">
        <f t="shared" si="13"/>
        <v>661016.32379586203</v>
      </c>
      <c r="Q46" s="45">
        <f t="shared" si="13"/>
        <v>3039.1548000000003</v>
      </c>
      <c r="R46" s="45">
        <f t="shared" si="13"/>
        <v>0</v>
      </c>
      <c r="S46" s="45">
        <f t="shared" si="13"/>
        <v>172180.62454979616</v>
      </c>
      <c r="T46" s="45">
        <f t="shared" si="13"/>
        <v>67756.55424545455</v>
      </c>
      <c r="U46" s="45">
        <f t="shared" si="13"/>
        <v>14487.439041666668</v>
      </c>
      <c r="V46" s="45">
        <f t="shared" si="13"/>
        <v>395.55310000000003</v>
      </c>
      <c r="W46" s="45">
        <f t="shared" si="13"/>
        <v>274245.15255612246</v>
      </c>
      <c r="X46" s="47">
        <f t="shared" si="12"/>
        <v>47038670.166101977</v>
      </c>
    </row>
    <row r="47" spans="2:24" x14ac:dyDescent="0.3">
      <c r="B47" s="41">
        <f t="shared" ref="B47:B58" si="14">B46+10</f>
        <v>2040</v>
      </c>
      <c r="C47" s="45">
        <f t="shared" si="13"/>
        <v>684555.05999999994</v>
      </c>
      <c r="D47" s="45">
        <f t="shared" si="13"/>
        <v>0</v>
      </c>
      <c r="E47" s="45">
        <f t="shared" si="13"/>
        <v>149865.73499999999</v>
      </c>
      <c r="F47" s="45">
        <f t="shared" si="13"/>
        <v>1408953.9846666665</v>
      </c>
      <c r="G47" s="45">
        <f t="shared" si="13"/>
        <v>1344752.8499999999</v>
      </c>
      <c r="H47" s="45">
        <f t="shared" si="13"/>
        <v>23204303.872499999</v>
      </c>
      <c r="I47" s="45">
        <f t="shared" si="13"/>
        <v>49557842.77025</v>
      </c>
      <c r="J47" s="45">
        <f t="shared" si="13"/>
        <v>1340.8050000000001</v>
      </c>
      <c r="K47" s="45">
        <f t="shared" si="13"/>
        <v>0</v>
      </c>
      <c r="L47" s="45">
        <f t="shared" si="13"/>
        <v>253108.78836153846</v>
      </c>
      <c r="M47" s="45">
        <f t="shared" si="13"/>
        <v>362015.12842948723</v>
      </c>
      <c r="N47" s="45">
        <f t="shared" si="13"/>
        <v>103088.49016666666</v>
      </c>
      <c r="O47" s="45">
        <f t="shared" si="13"/>
        <v>0</v>
      </c>
      <c r="P47" s="45">
        <f t="shared" si="13"/>
        <v>709215.43073931034</v>
      </c>
      <c r="Q47" s="45">
        <f t="shared" si="13"/>
        <v>3257.8818499999998</v>
      </c>
      <c r="R47" s="45">
        <f t="shared" si="13"/>
        <v>0</v>
      </c>
      <c r="S47" s="45">
        <f t="shared" si="13"/>
        <v>184828.96426790915</v>
      </c>
      <c r="T47" s="45">
        <f t="shared" si="13"/>
        <v>72740.063185714287</v>
      </c>
      <c r="U47" s="45">
        <f t="shared" si="13"/>
        <v>15532.924333333334</v>
      </c>
      <c r="V47" s="45">
        <f t="shared" si="13"/>
        <v>424.14729999999997</v>
      </c>
      <c r="W47" s="45">
        <f t="shared" si="13"/>
        <v>294413.35931632656</v>
      </c>
      <c r="X47" s="47">
        <f t="shared" si="12"/>
        <v>50561471.56030564</v>
      </c>
    </row>
    <row r="48" spans="2:24" x14ac:dyDescent="0.3">
      <c r="B48" s="41">
        <f t="shared" si="14"/>
        <v>2050</v>
      </c>
      <c r="C48" s="45">
        <f t="shared" si="13"/>
        <v>707373.56200000003</v>
      </c>
      <c r="D48" s="45">
        <f t="shared" si="13"/>
        <v>0</v>
      </c>
      <c r="E48" s="45">
        <f t="shared" si="13"/>
        <v>154861.25949999999</v>
      </c>
      <c r="F48" s="45">
        <f t="shared" si="13"/>
        <v>1460501.0816666665</v>
      </c>
      <c r="G48" s="45">
        <f t="shared" si="13"/>
        <v>1398542.9639999999</v>
      </c>
      <c r="H48" s="45">
        <f t="shared" si="13"/>
        <v>24235606.266833335</v>
      </c>
      <c r="I48" s="45">
        <f t="shared" si="13"/>
        <v>51417922.65975</v>
      </c>
      <c r="J48" s="45">
        <f t="shared" si="13"/>
        <v>1430.192</v>
      </c>
      <c r="K48" s="45">
        <f t="shared" si="13"/>
        <v>0</v>
      </c>
      <c r="L48" s="45">
        <f t="shared" si="13"/>
        <v>262755.40279999998</v>
      </c>
      <c r="M48" s="45">
        <f t="shared" si="13"/>
        <v>375279.80489102571</v>
      </c>
      <c r="N48" s="45">
        <f t="shared" si="13"/>
        <v>106553.64949999998</v>
      </c>
      <c r="O48" s="45">
        <f t="shared" si="13"/>
        <v>0</v>
      </c>
      <c r="P48" s="45">
        <f t="shared" si="13"/>
        <v>735698.45653241384</v>
      </c>
      <c r="Q48" s="45">
        <f t="shared" si="13"/>
        <v>3384.5133000000001</v>
      </c>
      <c r="R48" s="45">
        <f t="shared" si="13"/>
        <v>0</v>
      </c>
      <c r="S48" s="45">
        <f t="shared" si="13"/>
        <v>191765.15056493887</v>
      </c>
      <c r="T48" s="45">
        <f t="shared" si="13"/>
        <v>75487.382216883125</v>
      </c>
      <c r="U48" s="45">
        <f t="shared" si="13"/>
        <v>16130.344500000001</v>
      </c>
      <c r="V48" s="45">
        <f t="shared" si="13"/>
        <v>443.21009999999995</v>
      </c>
      <c r="W48" s="45">
        <f t="shared" si="13"/>
        <v>305452.79880612245</v>
      </c>
      <c r="X48" s="47">
        <f t="shared" si="12"/>
        <v>52459073.915088534</v>
      </c>
    </row>
    <row r="49" spans="2:24" x14ac:dyDescent="0.3">
      <c r="B49" s="41">
        <f t="shared" si="14"/>
        <v>2060</v>
      </c>
      <c r="C49" s="45">
        <f t="shared" si="13"/>
        <v>707373.56200000003</v>
      </c>
      <c r="D49" s="45">
        <f t="shared" si="13"/>
        <v>0</v>
      </c>
      <c r="E49" s="45">
        <f t="shared" si="13"/>
        <v>154861.25949999999</v>
      </c>
      <c r="F49" s="45">
        <f t="shared" si="13"/>
        <v>1477683.4473333331</v>
      </c>
      <c r="G49" s="45">
        <f t="shared" si="13"/>
        <v>1416473.0020000001</v>
      </c>
      <c r="H49" s="45">
        <f t="shared" si="13"/>
        <v>24235606.266833335</v>
      </c>
      <c r="I49" s="45">
        <f t="shared" si="13"/>
        <v>51816511.207500003</v>
      </c>
      <c r="J49" s="45">
        <f t="shared" si="13"/>
        <v>1430.192</v>
      </c>
      <c r="K49" s="45">
        <f t="shared" si="13"/>
        <v>0</v>
      </c>
      <c r="L49" s="45">
        <f t="shared" si="13"/>
        <v>265052.21576153842</v>
      </c>
      <c r="M49" s="45">
        <f t="shared" si="13"/>
        <v>379148.66885897442</v>
      </c>
      <c r="N49" s="45">
        <f t="shared" si="13"/>
        <v>108286.22916666666</v>
      </c>
      <c r="O49" s="45">
        <f t="shared" si="13"/>
        <v>0</v>
      </c>
      <c r="P49" s="45">
        <f t="shared" si="13"/>
        <v>743113.70375448279</v>
      </c>
      <c r="Q49" s="45">
        <f t="shared" si="13"/>
        <v>3419.0491500000003</v>
      </c>
      <c r="R49" s="45">
        <f t="shared" si="13"/>
        <v>0</v>
      </c>
      <c r="S49" s="45">
        <f t="shared" si="13"/>
        <v>193623.86715433895</v>
      </c>
      <c r="T49" s="45">
        <f t="shared" si="13"/>
        <v>76190.184759740252</v>
      </c>
      <c r="U49" s="45">
        <f t="shared" si="13"/>
        <v>16279.699541666669</v>
      </c>
      <c r="V49" s="45">
        <f t="shared" si="13"/>
        <v>447.97579999999999</v>
      </c>
      <c r="W49" s="45">
        <f t="shared" si="13"/>
        <v>308382.49620918371</v>
      </c>
      <c r="X49" s="47">
        <f t="shared" si="12"/>
        <v>52868007.40746367</v>
      </c>
    </row>
    <row r="50" spans="2:24" x14ac:dyDescent="0.3">
      <c r="B50" s="41">
        <f t="shared" si="14"/>
        <v>2070</v>
      </c>
      <c r="C50" s="45">
        <f t="shared" si="13"/>
        <v>707373.56200000003</v>
      </c>
      <c r="D50" s="45">
        <f t="shared" si="13"/>
        <v>0</v>
      </c>
      <c r="E50" s="45">
        <f t="shared" si="13"/>
        <v>154861.25949999999</v>
      </c>
      <c r="F50" s="45">
        <f t="shared" si="13"/>
        <v>1460501.0816666665</v>
      </c>
      <c r="G50" s="45">
        <f t="shared" si="13"/>
        <v>1398542.9639999999</v>
      </c>
      <c r="H50" s="45">
        <f t="shared" si="13"/>
        <v>24235606.266833335</v>
      </c>
      <c r="I50" s="45">
        <f t="shared" si="13"/>
        <v>51285059.810500003</v>
      </c>
      <c r="J50" s="45">
        <f t="shared" si="13"/>
        <v>1430.192</v>
      </c>
      <c r="K50" s="45">
        <f t="shared" si="13"/>
        <v>0</v>
      </c>
      <c r="L50" s="45">
        <f t="shared" si="13"/>
        <v>262755.40279999998</v>
      </c>
      <c r="M50" s="45">
        <f t="shared" si="13"/>
        <v>375279.80489102571</v>
      </c>
      <c r="N50" s="45">
        <f t="shared" si="13"/>
        <v>106553.64949999998</v>
      </c>
      <c r="O50" s="45">
        <f t="shared" si="13"/>
        <v>0</v>
      </c>
      <c r="P50" s="45">
        <f t="shared" si="13"/>
        <v>735698.45653241384</v>
      </c>
      <c r="Q50" s="45">
        <f t="shared" si="13"/>
        <v>3384.5133000000001</v>
      </c>
      <c r="R50" s="45">
        <f t="shared" si="13"/>
        <v>0</v>
      </c>
      <c r="S50" s="45">
        <f t="shared" si="13"/>
        <v>191719.81601397786</v>
      </c>
      <c r="T50" s="45">
        <f t="shared" si="13"/>
        <v>75455.436646753253</v>
      </c>
      <c r="U50" s="45">
        <f t="shared" si="13"/>
        <v>16130.344500000001</v>
      </c>
      <c r="V50" s="45">
        <f t="shared" si="13"/>
        <v>443.21009999999995</v>
      </c>
      <c r="W50" s="45">
        <f t="shared" si="13"/>
        <v>305367.88004081638</v>
      </c>
      <c r="X50" s="47">
        <f t="shared" si="12"/>
        <v>52326126.147073232</v>
      </c>
    </row>
    <row r="51" spans="2:24" x14ac:dyDescent="0.3">
      <c r="B51" s="41">
        <f t="shared" si="14"/>
        <v>2080</v>
      </c>
      <c r="C51" s="45">
        <f t="shared" si="13"/>
        <v>684555.05999999994</v>
      </c>
      <c r="D51" s="45">
        <f t="shared" si="13"/>
        <v>0</v>
      </c>
      <c r="E51" s="45">
        <f t="shared" si="13"/>
        <v>149865.73499999999</v>
      </c>
      <c r="F51" s="45">
        <f t="shared" si="13"/>
        <v>1417545.1674999997</v>
      </c>
      <c r="G51" s="45">
        <f t="shared" si="13"/>
        <v>1362682.888</v>
      </c>
      <c r="H51" s="45">
        <f t="shared" si="13"/>
        <v>23719955.069666669</v>
      </c>
      <c r="I51" s="45">
        <f t="shared" si="13"/>
        <v>49823568.46875</v>
      </c>
      <c r="J51" s="45">
        <f t="shared" si="13"/>
        <v>1430.192</v>
      </c>
      <c r="K51" s="45">
        <f t="shared" si="13"/>
        <v>0</v>
      </c>
      <c r="L51" s="45">
        <f t="shared" si="13"/>
        <v>254946.23873076923</v>
      </c>
      <c r="M51" s="45">
        <f t="shared" si="13"/>
        <v>364225.90783974365</v>
      </c>
      <c r="N51" s="45">
        <f t="shared" si="13"/>
        <v>103954.77999999998</v>
      </c>
      <c r="O51" s="45">
        <f t="shared" si="13"/>
        <v>0</v>
      </c>
      <c r="P51" s="45">
        <f t="shared" si="13"/>
        <v>713982.37538206903</v>
      </c>
      <c r="Q51" s="45">
        <f t="shared" si="13"/>
        <v>3280.9057499999999</v>
      </c>
      <c r="R51" s="45">
        <f t="shared" si="13"/>
        <v>0</v>
      </c>
      <c r="S51" s="45">
        <f t="shared" si="13"/>
        <v>186098.33169481656</v>
      </c>
      <c r="T51" s="45">
        <f t="shared" si="13"/>
        <v>73251.192307792211</v>
      </c>
      <c r="U51" s="45">
        <f t="shared" si="13"/>
        <v>15682.279375000002</v>
      </c>
      <c r="V51" s="45">
        <f t="shared" si="13"/>
        <v>428.91299999999995</v>
      </c>
      <c r="W51" s="45">
        <f t="shared" si="13"/>
        <v>296451.40968367353</v>
      </c>
      <c r="X51" s="47">
        <f t="shared" si="12"/>
        <v>50834002.25381574</v>
      </c>
    </row>
    <row r="52" spans="2:24" x14ac:dyDescent="0.3">
      <c r="B52" s="41">
        <f t="shared" si="14"/>
        <v>2090</v>
      </c>
      <c r="C52" s="45">
        <f t="shared" si="13"/>
        <v>661736.55800000008</v>
      </c>
      <c r="D52" s="45">
        <f t="shared" si="13"/>
        <v>0</v>
      </c>
      <c r="E52" s="45">
        <f t="shared" si="13"/>
        <v>142372.44825000002</v>
      </c>
      <c r="F52" s="45">
        <f t="shared" si="13"/>
        <v>1357406.8876666664</v>
      </c>
      <c r="G52" s="45">
        <f t="shared" si="13"/>
        <v>1290962.7359999998</v>
      </c>
      <c r="H52" s="45">
        <f t="shared" si="13"/>
        <v>22173001.478166666</v>
      </c>
      <c r="I52" s="45">
        <f t="shared" si="13"/>
        <v>47564900.031499997</v>
      </c>
      <c r="J52" s="45">
        <f t="shared" si="13"/>
        <v>1340.8050000000001</v>
      </c>
      <c r="K52" s="45">
        <f t="shared" si="13"/>
        <v>0</v>
      </c>
      <c r="L52" s="45">
        <f t="shared" si="13"/>
        <v>243002.81133076924</v>
      </c>
      <c r="M52" s="45">
        <f t="shared" si="13"/>
        <v>347092.36741025647</v>
      </c>
      <c r="N52" s="45">
        <f t="shared" si="13"/>
        <v>98757.040999999997</v>
      </c>
      <c r="O52" s="45">
        <f t="shared" si="13"/>
        <v>0</v>
      </c>
      <c r="P52" s="45">
        <f t="shared" si="13"/>
        <v>680613.76288275863</v>
      </c>
      <c r="Q52" s="45">
        <f t="shared" si="13"/>
        <v>3131.2504000000004</v>
      </c>
      <c r="R52" s="45">
        <f t="shared" si="13"/>
        <v>0</v>
      </c>
      <c r="S52" s="45">
        <f t="shared" si="13"/>
        <v>177394.09791030866</v>
      </c>
      <c r="T52" s="45">
        <f t="shared" si="13"/>
        <v>69801.070733766246</v>
      </c>
      <c r="U52" s="45">
        <f t="shared" si="13"/>
        <v>14935.504166666669</v>
      </c>
      <c r="V52" s="45">
        <f t="shared" si="13"/>
        <v>409.85019999999997</v>
      </c>
      <c r="W52" s="45">
        <f t="shared" si="13"/>
        <v>282567.1915561225</v>
      </c>
      <c r="X52" s="47">
        <f t="shared" si="12"/>
        <v>48528080.985938877</v>
      </c>
    </row>
    <row r="53" spans="2:24" x14ac:dyDescent="0.3">
      <c r="B53" s="41">
        <f t="shared" si="14"/>
        <v>2100</v>
      </c>
      <c r="C53" s="45">
        <f t="shared" si="13"/>
        <v>616099.554</v>
      </c>
      <c r="D53" s="45">
        <f t="shared" si="13"/>
        <v>0</v>
      </c>
      <c r="E53" s="45">
        <f t="shared" si="13"/>
        <v>134879.16149999999</v>
      </c>
      <c r="F53" s="45">
        <f t="shared" si="13"/>
        <v>1288677.4249999998</v>
      </c>
      <c r="G53" s="45">
        <f t="shared" si="13"/>
        <v>1219242.584</v>
      </c>
      <c r="H53" s="45">
        <f t="shared" si="13"/>
        <v>21141699.083833337</v>
      </c>
      <c r="I53" s="45">
        <f t="shared" si="13"/>
        <v>45173368.745000005</v>
      </c>
      <c r="J53" s="45">
        <f t="shared" si="13"/>
        <v>1251.4180000000001</v>
      </c>
      <c r="K53" s="45">
        <f t="shared" si="13"/>
        <v>0</v>
      </c>
      <c r="L53" s="45">
        <f t="shared" si="13"/>
        <v>231059.38393076923</v>
      </c>
      <c r="M53" s="45">
        <f t="shared" si="13"/>
        <v>330511.52183333336</v>
      </c>
      <c r="N53" s="45">
        <f t="shared" si="13"/>
        <v>94425.591833333325</v>
      </c>
      <c r="O53" s="45">
        <f t="shared" si="13"/>
        <v>0</v>
      </c>
      <c r="P53" s="45">
        <f t="shared" si="13"/>
        <v>647774.8108993104</v>
      </c>
      <c r="Q53" s="45">
        <f t="shared" si="13"/>
        <v>2981.5950500000004</v>
      </c>
      <c r="R53" s="45">
        <f t="shared" si="13"/>
        <v>0</v>
      </c>
      <c r="S53" s="45">
        <f t="shared" si="13"/>
        <v>168735.19867676179</v>
      </c>
      <c r="T53" s="45">
        <f t="shared" si="13"/>
        <v>66414.840300000011</v>
      </c>
      <c r="U53" s="45">
        <f t="shared" si="13"/>
        <v>14188.728958333335</v>
      </c>
      <c r="V53" s="45">
        <f t="shared" si="13"/>
        <v>390.78739999999999</v>
      </c>
      <c r="W53" s="45">
        <f t="shared" si="13"/>
        <v>268810.35157653067</v>
      </c>
      <c r="X53" s="47">
        <f t="shared" si="12"/>
        <v>46089953.907475844</v>
      </c>
    </row>
    <row r="54" spans="2:24" x14ac:dyDescent="0.3">
      <c r="B54" s="41">
        <f t="shared" si="14"/>
        <v>2110</v>
      </c>
      <c r="C54" s="45">
        <f t="shared" si="13"/>
        <v>593281.05200000003</v>
      </c>
      <c r="D54" s="45">
        <f t="shared" si="13"/>
        <v>0</v>
      </c>
      <c r="E54" s="45">
        <f t="shared" si="13"/>
        <v>129883.63699999999</v>
      </c>
      <c r="F54" s="45">
        <f t="shared" si="13"/>
        <v>1219947.962333333</v>
      </c>
      <c r="G54" s="45">
        <f t="shared" si="13"/>
        <v>1165452.47</v>
      </c>
      <c r="H54" s="45">
        <f t="shared" si="13"/>
        <v>20110396.6895</v>
      </c>
      <c r="I54" s="45">
        <f t="shared" si="13"/>
        <v>42914700.307750002</v>
      </c>
      <c r="J54" s="45">
        <f t="shared" si="13"/>
        <v>1162.0309999999999</v>
      </c>
      <c r="K54" s="45">
        <f t="shared" si="13"/>
        <v>0</v>
      </c>
      <c r="L54" s="45">
        <f t="shared" si="13"/>
        <v>219575.31912307689</v>
      </c>
      <c r="M54" s="45">
        <f t="shared" si="13"/>
        <v>313930.67625641025</v>
      </c>
      <c r="N54" s="45">
        <f t="shared" si="13"/>
        <v>89227.852833333323</v>
      </c>
      <c r="O54" s="45">
        <f t="shared" si="13"/>
        <v>0</v>
      </c>
      <c r="P54" s="45">
        <f t="shared" si="13"/>
        <v>615465.5194317241</v>
      </c>
      <c r="Q54" s="45">
        <f t="shared" si="13"/>
        <v>2831.9397000000004</v>
      </c>
      <c r="R54" s="45">
        <f t="shared" si="13"/>
        <v>0</v>
      </c>
      <c r="S54" s="45">
        <f t="shared" si="13"/>
        <v>160348.30674898077</v>
      </c>
      <c r="T54" s="45">
        <f t="shared" si="13"/>
        <v>63092.501006493512</v>
      </c>
      <c r="U54" s="45">
        <f t="shared" si="13"/>
        <v>13516.631270833335</v>
      </c>
      <c r="V54" s="45">
        <f t="shared" si="13"/>
        <v>366.95889999999997</v>
      </c>
      <c r="W54" s="45">
        <f t="shared" si="13"/>
        <v>255393.18665816326</v>
      </c>
      <c r="X54" s="47">
        <f t="shared" si="12"/>
        <v>43785559.013839886</v>
      </c>
    </row>
    <row r="55" spans="2:24" x14ac:dyDescent="0.3">
      <c r="B55" s="41">
        <f t="shared" si="14"/>
        <v>2120</v>
      </c>
      <c r="C55" s="45">
        <f t="shared" si="13"/>
        <v>547644.04800000007</v>
      </c>
      <c r="D55" s="45">
        <f t="shared" si="13"/>
        <v>0</v>
      </c>
      <c r="E55" s="45">
        <f t="shared" si="13"/>
        <v>122390.35025</v>
      </c>
      <c r="F55" s="45">
        <f t="shared" si="13"/>
        <v>1159809.6824999999</v>
      </c>
      <c r="G55" s="45">
        <f t="shared" si="13"/>
        <v>1111662.3559999999</v>
      </c>
      <c r="H55" s="45">
        <f t="shared" si="13"/>
        <v>19079094.295166668</v>
      </c>
      <c r="I55" s="45">
        <f t="shared" si="13"/>
        <v>40788894.719750002</v>
      </c>
      <c r="J55" s="45">
        <f t="shared" si="13"/>
        <v>1162.0309999999999</v>
      </c>
      <c r="K55" s="45">
        <f t="shared" si="13"/>
        <v>0</v>
      </c>
      <c r="L55" s="45">
        <f t="shared" si="13"/>
        <v>208550.61690769231</v>
      </c>
      <c r="M55" s="45">
        <f t="shared" si="13"/>
        <v>297902.52553205134</v>
      </c>
      <c r="N55" s="45">
        <f t="shared" si="13"/>
        <v>84896.403666666665</v>
      </c>
      <c r="O55" s="45">
        <f t="shared" si="13"/>
        <v>0</v>
      </c>
      <c r="P55" s="45">
        <f t="shared" si="13"/>
        <v>583685.88848000008</v>
      </c>
      <c r="Q55" s="45">
        <f t="shared" si="13"/>
        <v>2682.2843500000004</v>
      </c>
      <c r="R55" s="45">
        <f t="shared" si="13"/>
        <v>0</v>
      </c>
      <c r="S55" s="45">
        <f t="shared" si="13"/>
        <v>152142.75302504367</v>
      </c>
      <c r="T55" s="45">
        <f t="shared" si="13"/>
        <v>59865.99842337663</v>
      </c>
      <c r="U55" s="45">
        <f t="shared" si="13"/>
        <v>12769.856062500003</v>
      </c>
      <c r="V55" s="45">
        <f t="shared" si="13"/>
        <v>347.89609999999999</v>
      </c>
      <c r="W55" s="45">
        <f t="shared" si="13"/>
        <v>242315.69680102041</v>
      </c>
      <c r="X55" s="47">
        <f t="shared" si="12"/>
        <v>41614896.305031024</v>
      </c>
    </row>
    <row r="56" spans="2:24" x14ac:dyDescent="0.3">
      <c r="B56" s="41">
        <f t="shared" si="14"/>
        <v>2130</v>
      </c>
      <c r="C56" s="45">
        <f t="shared" si="13"/>
        <v>524825.54599999997</v>
      </c>
      <c r="D56" s="45">
        <f t="shared" si="13"/>
        <v>0</v>
      </c>
      <c r="E56" s="45">
        <f t="shared" si="13"/>
        <v>117394.82575</v>
      </c>
      <c r="F56" s="45">
        <f t="shared" si="13"/>
        <v>1099671.4026666665</v>
      </c>
      <c r="G56" s="45">
        <f t="shared" si="13"/>
        <v>1057872.2419999999</v>
      </c>
      <c r="H56" s="45">
        <f t="shared" si="13"/>
        <v>18047791.900833335</v>
      </c>
      <c r="I56" s="45">
        <f t="shared" si="13"/>
        <v>38663089.131749995</v>
      </c>
      <c r="J56" s="45">
        <f t="shared" si="13"/>
        <v>1072.644</v>
      </c>
      <c r="K56" s="45">
        <f t="shared" si="13"/>
        <v>0</v>
      </c>
      <c r="L56" s="45">
        <f t="shared" si="13"/>
        <v>197985.27728461538</v>
      </c>
      <c r="M56" s="45">
        <f t="shared" si="13"/>
        <v>282979.76451282058</v>
      </c>
      <c r="N56" s="45">
        <f t="shared" si="13"/>
        <v>80564.954499999993</v>
      </c>
      <c r="O56" s="45">
        <f t="shared" si="13"/>
        <v>0</v>
      </c>
      <c r="P56" s="45">
        <f t="shared" si="13"/>
        <v>554554.56010758621</v>
      </c>
      <c r="Q56" s="45">
        <f t="shared" si="13"/>
        <v>2555.6529</v>
      </c>
      <c r="R56" s="45">
        <f t="shared" si="13"/>
        <v>0</v>
      </c>
      <c r="S56" s="45">
        <f t="shared" si="13"/>
        <v>144571.88301456027</v>
      </c>
      <c r="T56" s="45">
        <f t="shared" si="13"/>
        <v>56895.060401298702</v>
      </c>
      <c r="U56" s="45">
        <f t="shared" si="13"/>
        <v>12172.435895833336</v>
      </c>
      <c r="V56" s="45">
        <f t="shared" si="13"/>
        <v>333.59900000000005</v>
      </c>
      <c r="W56" s="45">
        <f t="shared" si="13"/>
        <v>230257.23212755105</v>
      </c>
      <c r="X56" s="47">
        <f t="shared" si="12"/>
        <v>39447900.923985131</v>
      </c>
    </row>
    <row r="57" spans="2:24" x14ac:dyDescent="0.3">
      <c r="B57" s="41">
        <f t="shared" si="14"/>
        <v>2140</v>
      </c>
      <c r="C57" s="45">
        <f t="shared" si="13"/>
        <v>524825.54599999997</v>
      </c>
      <c r="D57" s="45">
        <f t="shared" si="13"/>
        <v>0</v>
      </c>
      <c r="E57" s="45">
        <f t="shared" si="13"/>
        <v>117394.82575</v>
      </c>
      <c r="F57" s="45">
        <f t="shared" si="13"/>
        <v>1099671.4026666665</v>
      </c>
      <c r="G57" s="45">
        <f t="shared" si="13"/>
        <v>1057872.2419999999</v>
      </c>
      <c r="H57" s="45">
        <f t="shared" si="13"/>
        <v>18047791.900833335</v>
      </c>
      <c r="I57" s="45">
        <f t="shared" si="13"/>
        <v>38663089.131749995</v>
      </c>
      <c r="J57" s="45">
        <f t="shared" si="13"/>
        <v>1072.644</v>
      </c>
      <c r="K57" s="45">
        <f t="shared" si="13"/>
        <v>0</v>
      </c>
      <c r="L57" s="45">
        <f t="shared" si="13"/>
        <v>197985.27728461538</v>
      </c>
      <c r="M57" s="45">
        <f t="shared" si="13"/>
        <v>282979.76451282058</v>
      </c>
      <c r="N57" s="45">
        <f t="shared" si="13"/>
        <v>80564.954499999993</v>
      </c>
      <c r="O57" s="45">
        <f t="shared" si="13"/>
        <v>0</v>
      </c>
      <c r="P57" s="45">
        <f t="shared" si="13"/>
        <v>554554.56010758621</v>
      </c>
      <c r="Q57" s="45">
        <f t="shared" si="13"/>
        <v>2555.6529</v>
      </c>
      <c r="R57" s="45">
        <f t="shared" si="13"/>
        <v>0</v>
      </c>
      <c r="S57" s="45">
        <f t="shared" si="13"/>
        <v>144571.88301456027</v>
      </c>
      <c r="T57" s="45">
        <f t="shared" si="13"/>
        <v>56895.060401298702</v>
      </c>
      <c r="U57" s="45">
        <f t="shared" si="13"/>
        <v>12172.435895833336</v>
      </c>
      <c r="V57" s="45">
        <f t="shared" si="13"/>
        <v>333.59900000000005</v>
      </c>
      <c r="W57" s="45">
        <f t="shared" si="13"/>
        <v>230257.23212755105</v>
      </c>
      <c r="X57" s="47">
        <f t="shared" si="12"/>
        <v>39447900.923985131</v>
      </c>
    </row>
    <row r="58" spans="2:24" x14ac:dyDescent="0.3">
      <c r="B58" s="41">
        <f t="shared" si="14"/>
        <v>2150</v>
      </c>
      <c r="C58" s="45">
        <f t="shared" si="13"/>
        <v>524825.54599999997</v>
      </c>
      <c r="D58" s="45">
        <f t="shared" si="13"/>
        <v>0</v>
      </c>
      <c r="E58" s="45">
        <f t="shared" si="13"/>
        <v>117394.82575</v>
      </c>
      <c r="F58" s="45">
        <f t="shared" ref="F58:W58" si="15">F29*INDEX($C$33:$F$40,MATCH(F$44,$C$33:$C$40,0),MATCH(F$43,$C$33:$F$33,0))</f>
        <v>1099671.4026666665</v>
      </c>
      <c r="G58" s="45">
        <f t="shared" si="15"/>
        <v>1057872.2419999999</v>
      </c>
      <c r="H58" s="45">
        <f t="shared" si="15"/>
        <v>18047791.900833335</v>
      </c>
      <c r="I58" s="45">
        <f t="shared" si="15"/>
        <v>38663089.131749995</v>
      </c>
      <c r="J58" s="45">
        <f t="shared" si="15"/>
        <v>1072.644</v>
      </c>
      <c r="K58" s="45">
        <f t="shared" si="15"/>
        <v>0</v>
      </c>
      <c r="L58" s="45">
        <f t="shared" si="15"/>
        <v>197985.27728461538</v>
      </c>
      <c r="M58" s="45">
        <f t="shared" si="15"/>
        <v>282979.76451282058</v>
      </c>
      <c r="N58" s="45">
        <f t="shared" si="15"/>
        <v>80564.954499999993</v>
      </c>
      <c r="O58" s="45">
        <f t="shared" si="15"/>
        <v>0</v>
      </c>
      <c r="P58" s="45">
        <f t="shared" si="15"/>
        <v>554554.56010758621</v>
      </c>
      <c r="Q58" s="45">
        <f t="shared" si="15"/>
        <v>2555.6529</v>
      </c>
      <c r="R58" s="45">
        <f t="shared" si="15"/>
        <v>0</v>
      </c>
      <c r="S58" s="45">
        <f t="shared" si="15"/>
        <v>144571.88301456027</v>
      </c>
      <c r="T58" s="45">
        <f t="shared" si="15"/>
        <v>56895.060401298702</v>
      </c>
      <c r="U58" s="45">
        <f t="shared" si="15"/>
        <v>12172.435895833336</v>
      </c>
      <c r="V58" s="45">
        <f t="shared" si="15"/>
        <v>333.59900000000005</v>
      </c>
      <c r="W58" s="45">
        <f t="shared" si="15"/>
        <v>230257.23212755105</v>
      </c>
      <c r="X58" s="47">
        <f t="shared" si="12"/>
        <v>39447900.923985131</v>
      </c>
    </row>
  </sheetData>
  <mergeCells count="2">
    <mergeCell ref="Z14:AC14"/>
    <mergeCell ref="D32:F3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8C8A-39B6-4CE0-9718-335806BC74BA}">
  <dimension ref="A1:AC58"/>
  <sheetViews>
    <sheetView workbookViewId="0">
      <selection activeCell="D12" sqref="D12"/>
    </sheetView>
  </sheetViews>
  <sheetFormatPr defaultRowHeight="13.8" x14ac:dyDescent="0.3"/>
  <cols>
    <col min="3" max="3" width="27.109375" bestFit="1" customWidth="1"/>
    <col min="4" max="4" width="16.5546875" bestFit="1" customWidth="1"/>
    <col min="5" max="5" width="15.44140625" bestFit="1" customWidth="1"/>
    <col min="6" max="6" width="14.109375" bestFit="1" customWidth="1"/>
    <col min="7" max="7" width="13" bestFit="1" customWidth="1"/>
    <col min="8" max="8" width="14.88671875" bestFit="1" customWidth="1"/>
    <col min="9" max="9" width="14.109375" bestFit="1" customWidth="1"/>
    <col min="10" max="10" width="18.44140625" bestFit="1" customWidth="1"/>
    <col min="11" max="11" width="9.88671875" bestFit="1" customWidth="1"/>
    <col min="12" max="12" width="13.33203125" bestFit="1" customWidth="1"/>
    <col min="13" max="14" width="13" bestFit="1" customWidth="1"/>
    <col min="15" max="15" width="14.88671875" bestFit="1" customWidth="1"/>
    <col min="16" max="16" width="13" bestFit="1" customWidth="1"/>
    <col min="17" max="17" width="18.44140625" bestFit="1" customWidth="1"/>
    <col min="18" max="18" width="9.88671875" bestFit="1" customWidth="1"/>
    <col min="19" max="19" width="13.33203125" bestFit="1" customWidth="1"/>
    <col min="20" max="21" width="11.44140625" bestFit="1" customWidth="1"/>
    <col min="22" max="22" width="14.88671875" bestFit="1" customWidth="1"/>
    <col min="23" max="23" width="13" bestFit="1" customWidth="1"/>
    <col min="24" max="24" width="10.33203125" bestFit="1" customWidth="1"/>
    <col min="26" max="26" width="9.6640625" bestFit="1" customWidth="1"/>
    <col min="27" max="28" width="9.33203125" bestFit="1" customWidth="1"/>
    <col min="29" max="29" width="14.6640625" bestFit="1" customWidth="1"/>
  </cols>
  <sheetData>
    <row r="1" spans="1:29" x14ac:dyDescent="0.3">
      <c r="A1" s="41" t="s">
        <v>97</v>
      </c>
    </row>
    <row r="2" spans="1:29" x14ac:dyDescent="0.3">
      <c r="C2" t="s">
        <v>85</v>
      </c>
      <c r="D2" s="56" t="str">
        <f>RIGHT(A1,1)</f>
        <v>6</v>
      </c>
      <c r="E2" s="56"/>
      <c r="F2" s="56"/>
    </row>
    <row r="3" spans="1:29" x14ac:dyDescent="0.3">
      <c r="D3" s="44" t="s">
        <v>69</v>
      </c>
      <c r="E3" s="44" t="s">
        <v>70</v>
      </c>
      <c r="F3" s="44" t="s">
        <v>71</v>
      </c>
      <c r="G3" s="41"/>
      <c r="H3" s="41"/>
      <c r="I3" s="41"/>
      <c r="J3" s="41"/>
      <c r="K3" s="41"/>
      <c r="L3" s="41"/>
      <c r="M3" s="41"/>
      <c r="N3" s="41"/>
      <c r="O3" s="41"/>
      <c r="P3" s="41"/>
      <c r="Q3" s="41"/>
      <c r="R3" s="41"/>
      <c r="S3" s="41"/>
      <c r="T3" s="41"/>
      <c r="U3" s="41"/>
    </row>
    <row r="4" spans="1:29" x14ac:dyDescent="0.3">
      <c r="C4" s="42" t="s">
        <v>72</v>
      </c>
      <c r="D4" s="45">
        <f>VLOOKUP($C4,'Weighted Averages'!$A$58:$S$65,$D$2*3+COLUMN()-5,FALSE)</f>
        <v>1.2500000000000001E-2</v>
      </c>
      <c r="E4" s="45">
        <f>VLOOKUP($C4,'Weighted Averages'!$A$58:$S$65,$D$2*3+COLUMN()-5,FALSE)</f>
        <v>3.7499999999999999E-2</v>
      </c>
      <c r="F4" s="45">
        <f>VLOOKUP($C4,'Weighted Averages'!$A$58:$S$65,$D$2*3+COLUMN()-5,FALSE)</f>
        <v>0.22500000000000001</v>
      </c>
      <c r="G4" s="41"/>
      <c r="H4" s="41"/>
      <c r="I4" s="41"/>
      <c r="J4" s="41"/>
      <c r="K4" s="41"/>
      <c r="L4" s="41"/>
      <c r="M4" s="41"/>
      <c r="N4" s="41"/>
      <c r="O4" s="41"/>
      <c r="P4" s="41"/>
      <c r="Q4" s="41"/>
      <c r="R4" s="41"/>
      <c r="S4" s="41"/>
      <c r="T4" s="41"/>
      <c r="U4" s="41"/>
    </row>
    <row r="5" spans="1:29" x14ac:dyDescent="0.3">
      <c r="C5" s="42" t="s">
        <v>73</v>
      </c>
      <c r="D5" s="45">
        <f>VLOOKUP($C5,'Weighted Averages'!$A$58:$S$65,$D$2*3+COLUMN()-5,FALSE)</f>
        <v>0</v>
      </c>
      <c r="E5" s="45">
        <f>VLOOKUP($C5,'Weighted Averages'!$A$58:$S$65,$D$2*3+COLUMN()-5,FALSE)</f>
        <v>0</v>
      </c>
      <c r="F5" s="45">
        <f>VLOOKUP($C5,'Weighted Averages'!$A$58:$S$65,$D$2*3+COLUMN()-5,FALSE)</f>
        <v>0</v>
      </c>
      <c r="G5" s="41"/>
      <c r="H5" s="41"/>
      <c r="I5" s="41"/>
      <c r="J5" s="41"/>
      <c r="K5" s="41"/>
      <c r="L5" s="41"/>
      <c r="M5" s="41"/>
      <c r="N5" s="41"/>
      <c r="O5" s="41"/>
      <c r="P5" s="41"/>
      <c r="Q5" s="41"/>
      <c r="R5" s="41"/>
      <c r="S5" s="41"/>
      <c r="T5" s="41"/>
      <c r="U5" s="41"/>
      <c r="V5" s="41"/>
    </row>
    <row r="6" spans="1:29" x14ac:dyDescent="0.3">
      <c r="C6" s="42" t="s">
        <v>74</v>
      </c>
      <c r="D6" s="45">
        <f>VLOOKUP($C6,'Weighted Averages'!$A$58:$S$65,$D$2*3+COLUMN()-5,FALSE)</f>
        <v>0.05</v>
      </c>
      <c r="E6" s="45">
        <f>VLOOKUP($C6,'Weighted Averages'!$A$58:$S$65,$D$2*3+COLUMN()-5,FALSE)</f>
        <v>0.23749999999999999</v>
      </c>
      <c r="F6" s="45">
        <f>VLOOKUP($C6,'Weighted Averages'!$A$58:$S$65,$D$2*3+COLUMN()-5,FALSE)</f>
        <v>1.5875000000000001</v>
      </c>
    </row>
    <row r="7" spans="1:29" x14ac:dyDescent="0.3">
      <c r="C7" s="42" t="s">
        <v>75</v>
      </c>
      <c r="D7" s="45">
        <f>VLOOKUP($C7,'Weighted Averages'!$A$58:$S$65,$D$2*3+COLUMN()-5,FALSE)</f>
        <v>2.5000000000000001E-2</v>
      </c>
      <c r="E7" s="45">
        <f>VLOOKUP($C7,'Weighted Averages'!$A$58:$S$65,$D$2*3+COLUMN()-5,FALSE)</f>
        <v>0.23750000000000002</v>
      </c>
      <c r="F7" s="45">
        <f>VLOOKUP($C7,'Weighted Averages'!$A$58:$S$65,$D$2*3+COLUMN()-5,FALSE)</f>
        <v>1.2124999999999999</v>
      </c>
    </row>
    <row r="8" spans="1:29" x14ac:dyDescent="0.3">
      <c r="C8" s="42" t="s">
        <v>76</v>
      </c>
      <c r="D8" s="45">
        <f>VLOOKUP($C8,'Weighted Averages'!$A$58:$S$65,$D$2*3+COLUMN()-5,FALSE)</f>
        <v>0.1</v>
      </c>
      <c r="E8" s="45">
        <f>VLOOKUP($C8,'Weighted Averages'!$A$58:$S$65,$D$2*3+COLUMN()-5,FALSE)</f>
        <v>0.05</v>
      </c>
      <c r="F8" s="45">
        <f>VLOOKUP($C8,'Weighted Averages'!$A$58:$S$65,$D$2*3+COLUMN()-5,FALSE)</f>
        <v>0.125</v>
      </c>
    </row>
    <row r="9" spans="1:29" x14ac:dyDescent="0.3">
      <c r="C9" s="42" t="s">
        <v>77</v>
      </c>
      <c r="D9" s="45">
        <f>VLOOKUP($C9,'Weighted Averages'!$A$58:$S$65,$D$2*3+COLUMN()-5,FALSE)</f>
        <v>1.2500000000000001E-2</v>
      </c>
      <c r="E9" s="45">
        <f>VLOOKUP($C9,'Weighted Averages'!$A$58:$S$65,$D$2*3+COLUMN()-5,FALSE)</f>
        <v>0</v>
      </c>
      <c r="F9" s="45">
        <f>VLOOKUP($C9,'Weighted Averages'!$A$58:$S$65,$D$2*3+COLUMN()-5,FALSE)</f>
        <v>0.05</v>
      </c>
    </row>
    <row r="10" spans="1:29" x14ac:dyDescent="0.3">
      <c r="C10" s="46" t="s">
        <v>67</v>
      </c>
      <c r="D10" s="47">
        <f>VLOOKUP($C10,'Weighted Averages'!$A$58:$S$65,$D$2*3+COLUMN()-5,FALSE)</f>
        <v>0.2</v>
      </c>
      <c r="E10" s="47">
        <f>VLOOKUP($C10,'Weighted Averages'!$A$58:$S$65,$D$2*3+COLUMN()-5,FALSE)</f>
        <v>0.5625</v>
      </c>
      <c r="F10" s="47">
        <f>VLOOKUP($C10,'Weighted Averages'!$A$58:$S$65,$D$2*3+COLUMN()-5,FALSE)</f>
        <v>3.1999999999999997</v>
      </c>
    </row>
    <row r="12" spans="1:29" x14ac:dyDescent="0.3">
      <c r="C12" s="42" t="s">
        <v>86</v>
      </c>
      <c r="D12" s="41" t="str">
        <f>'R1 Analysis'!D12</f>
        <v>SSP1‒ 2.6</v>
      </c>
    </row>
    <row r="13" spans="1:29" ht="14.4" x14ac:dyDescent="0.3">
      <c r="Z13" s="3"/>
      <c r="AA13" s="3"/>
      <c r="AB13" s="3"/>
      <c r="AC13" s="3"/>
    </row>
    <row r="14" spans="1:29" ht="14.4" x14ac:dyDescent="0.3">
      <c r="C14" s="42" t="s">
        <v>69</v>
      </c>
      <c r="D14" t="str">
        <f>C14</f>
        <v>Major</v>
      </c>
      <c r="E14" t="str">
        <f t="shared" ref="E14:I14" si="0">D14</f>
        <v>Major</v>
      </c>
      <c r="F14" t="str">
        <f t="shared" si="0"/>
        <v>Major</v>
      </c>
      <c r="G14" t="str">
        <f t="shared" si="0"/>
        <v>Major</v>
      </c>
      <c r="H14" t="str">
        <f t="shared" si="0"/>
        <v>Major</v>
      </c>
      <c r="I14" t="str">
        <f t="shared" si="0"/>
        <v>Major</v>
      </c>
      <c r="J14" s="42" t="s">
        <v>70</v>
      </c>
      <c r="K14" t="str">
        <f>J14</f>
        <v>Medium</v>
      </c>
      <c r="L14" t="str">
        <f t="shared" ref="L14:P14" si="1">K14</f>
        <v>Medium</v>
      </c>
      <c r="M14" t="str">
        <f t="shared" si="1"/>
        <v>Medium</v>
      </c>
      <c r="N14" t="str">
        <f t="shared" si="1"/>
        <v>Medium</v>
      </c>
      <c r="O14" t="str">
        <f t="shared" si="1"/>
        <v>Medium</v>
      </c>
      <c r="P14" t="str">
        <f t="shared" si="1"/>
        <v>Medium</v>
      </c>
      <c r="Q14" s="42" t="s">
        <v>71</v>
      </c>
      <c r="R14" t="str">
        <f>Q14</f>
        <v>Minor</v>
      </c>
      <c r="S14" t="str">
        <f t="shared" ref="S14:W14" si="2">R14</f>
        <v>Minor</v>
      </c>
      <c r="T14" t="str">
        <f t="shared" si="2"/>
        <v>Minor</v>
      </c>
      <c r="U14" t="str">
        <f t="shared" si="2"/>
        <v>Minor</v>
      </c>
      <c r="V14" t="str">
        <f t="shared" si="2"/>
        <v>Minor</v>
      </c>
      <c r="W14" t="str">
        <f t="shared" si="2"/>
        <v>Minor</v>
      </c>
      <c r="Z14" s="73" t="s">
        <v>87</v>
      </c>
      <c r="AA14" s="73"/>
      <c r="AB14" s="73"/>
      <c r="AC14" s="73"/>
    </row>
    <row r="15" spans="1:29" ht="14.4" x14ac:dyDescent="0.3">
      <c r="C15" s="42" t="s">
        <v>72</v>
      </c>
      <c r="D15" s="42" t="s">
        <v>73</v>
      </c>
      <c r="E15" s="42" t="s">
        <v>74</v>
      </c>
      <c r="F15" s="42" t="s">
        <v>75</v>
      </c>
      <c r="G15" s="42" t="s">
        <v>76</v>
      </c>
      <c r="H15" s="42" t="s">
        <v>77</v>
      </c>
      <c r="I15" s="48" t="s">
        <v>67</v>
      </c>
      <c r="J15" s="42" t="s">
        <v>72</v>
      </c>
      <c r="K15" s="42" t="s">
        <v>73</v>
      </c>
      <c r="L15" s="42" t="s">
        <v>74</v>
      </c>
      <c r="M15" s="42" t="s">
        <v>75</v>
      </c>
      <c r="N15" s="42" t="s">
        <v>76</v>
      </c>
      <c r="O15" s="42" t="s">
        <v>77</v>
      </c>
      <c r="P15" s="48" t="s">
        <v>67</v>
      </c>
      <c r="Q15" s="42" t="s">
        <v>72</v>
      </c>
      <c r="R15" s="42" t="s">
        <v>73</v>
      </c>
      <c r="S15" s="42" t="s">
        <v>74</v>
      </c>
      <c r="T15" s="42" t="s">
        <v>75</v>
      </c>
      <c r="U15" s="42" t="s">
        <v>76</v>
      </c>
      <c r="V15" s="42" t="s">
        <v>77</v>
      </c>
      <c r="W15" s="48" t="s">
        <v>67</v>
      </c>
      <c r="Z15" s="2" t="s">
        <v>88</v>
      </c>
      <c r="AA15" s="2" t="s">
        <v>6</v>
      </c>
      <c r="AB15" s="2" t="s">
        <v>8</v>
      </c>
      <c r="AC15" s="2" t="s">
        <v>10</v>
      </c>
    </row>
    <row r="16" spans="1:29" ht="14.4" x14ac:dyDescent="0.3">
      <c r="B16" s="41">
        <f>2020</f>
        <v>2020</v>
      </c>
      <c r="C16" s="49">
        <f>ROUND(INDEX($C$3:$F$10,MATCH(C$15,$C$3:$C$10,0),MATCH(C$14,$C$3:$F$3,0)),3)</f>
        <v>1.2999999999999999E-2</v>
      </c>
      <c r="D16" s="49">
        <f t="shared" ref="D16:W16" si="3">ROUND(INDEX($C$3:$F$10,MATCH(D$15,$C$3:$C$10,0),MATCH(D$14,$C$3:$F$3,0)),3)</f>
        <v>0</v>
      </c>
      <c r="E16" s="49">
        <f t="shared" si="3"/>
        <v>0.05</v>
      </c>
      <c r="F16" s="49">
        <f t="shared" si="3"/>
        <v>2.5000000000000001E-2</v>
      </c>
      <c r="G16" s="49">
        <f t="shared" si="3"/>
        <v>0.1</v>
      </c>
      <c r="H16" s="49">
        <f t="shared" si="3"/>
        <v>1.2999999999999999E-2</v>
      </c>
      <c r="I16" s="49">
        <f t="shared" si="3"/>
        <v>0.2</v>
      </c>
      <c r="J16" s="49">
        <f t="shared" si="3"/>
        <v>3.7999999999999999E-2</v>
      </c>
      <c r="K16" s="49">
        <f t="shared" si="3"/>
        <v>0</v>
      </c>
      <c r="L16" s="49">
        <f t="shared" si="3"/>
        <v>0.23799999999999999</v>
      </c>
      <c r="M16" s="49">
        <f t="shared" si="3"/>
        <v>0.23799999999999999</v>
      </c>
      <c r="N16" s="49">
        <f t="shared" si="3"/>
        <v>0.05</v>
      </c>
      <c r="O16" s="49">
        <f t="shared" si="3"/>
        <v>0</v>
      </c>
      <c r="P16" s="49">
        <f t="shared" si="3"/>
        <v>0.56299999999999994</v>
      </c>
      <c r="Q16" s="49">
        <f t="shared" si="3"/>
        <v>0.22500000000000001</v>
      </c>
      <c r="R16" s="49">
        <f t="shared" si="3"/>
        <v>0</v>
      </c>
      <c r="S16" s="49">
        <f t="shared" si="3"/>
        <v>1.5880000000000001</v>
      </c>
      <c r="T16" s="49">
        <f t="shared" si="3"/>
        <v>1.2130000000000001</v>
      </c>
      <c r="U16" s="49">
        <f t="shared" si="3"/>
        <v>0.125</v>
      </c>
      <c r="V16" s="49">
        <f t="shared" si="3"/>
        <v>0.05</v>
      </c>
      <c r="W16" s="49">
        <f t="shared" si="3"/>
        <v>3.2</v>
      </c>
      <c r="Z16" s="35">
        <f>ROUND(('SSP Scenarios'!D19/'SSP Scenarios'!D$19)^2,5)</f>
        <v>1</v>
      </c>
      <c r="AA16" s="35">
        <f>ROUND(('SSP Scenarios'!E19/'SSP Scenarios'!E$19)^2,5)</f>
        <v>1</v>
      </c>
      <c r="AB16" s="35">
        <f>ROUND(('SSP Scenarios'!F19/'SSP Scenarios'!F$19)^2,5)</f>
        <v>1</v>
      </c>
      <c r="AC16" s="35">
        <f>ROUND(('SSP Scenarios'!G19/'SSP Scenarios'!G$19)^2,5)</f>
        <v>1</v>
      </c>
    </row>
    <row r="17" spans="2:29" ht="14.4" x14ac:dyDescent="0.3">
      <c r="B17" s="41">
        <f>B16+10</f>
        <v>2030</v>
      </c>
      <c r="C17">
        <f>ROUND(C$16*HLOOKUP($D$12,$Z$15:$AC$29,ROW()-14,0),3)</f>
        <v>1.4E-2</v>
      </c>
      <c r="D17">
        <f t="shared" ref="D17:S29" si="4">ROUND(D$16*HLOOKUP($D$12,$Z$15:$AC$29,ROW()-14,0),3)</f>
        <v>0</v>
      </c>
      <c r="E17">
        <f t="shared" si="4"/>
        <v>5.5E-2</v>
      </c>
      <c r="F17">
        <f t="shared" si="4"/>
        <v>2.8000000000000001E-2</v>
      </c>
      <c r="G17">
        <f t="shared" si="4"/>
        <v>0.111</v>
      </c>
      <c r="H17">
        <f t="shared" si="4"/>
        <v>1.4E-2</v>
      </c>
      <c r="I17">
        <f t="shared" si="4"/>
        <v>0.222</v>
      </c>
      <c r="J17">
        <f t="shared" si="4"/>
        <v>4.2000000000000003E-2</v>
      </c>
      <c r="K17">
        <f t="shared" si="4"/>
        <v>0</v>
      </c>
      <c r="L17">
        <f t="shared" si="4"/>
        <v>0.26400000000000001</v>
      </c>
      <c r="M17">
        <f t="shared" si="4"/>
        <v>0.26400000000000001</v>
      </c>
      <c r="N17">
        <f t="shared" si="4"/>
        <v>5.5E-2</v>
      </c>
      <c r="O17">
        <f t="shared" si="4"/>
        <v>0</v>
      </c>
      <c r="P17">
        <f t="shared" si="4"/>
        <v>0.624</v>
      </c>
      <c r="Q17">
        <f t="shared" si="4"/>
        <v>0.25</v>
      </c>
      <c r="R17">
        <f t="shared" si="4"/>
        <v>0</v>
      </c>
      <c r="S17">
        <f t="shared" si="4"/>
        <v>1.7609999999999999</v>
      </c>
      <c r="T17">
        <f t="shared" ref="T17:W29" si="5">ROUND(T$16*HLOOKUP($D$12,$Z$15:$AC$29,ROW()-14,0),3)</f>
        <v>1.345</v>
      </c>
      <c r="U17">
        <f t="shared" si="5"/>
        <v>0.13900000000000001</v>
      </c>
      <c r="V17">
        <f t="shared" si="5"/>
        <v>5.5E-2</v>
      </c>
      <c r="W17">
        <f t="shared" si="5"/>
        <v>3.548</v>
      </c>
      <c r="Z17" s="35">
        <f>ROUND(('SSP Scenarios'!D20/'SSP Scenarios'!D$19)^2,5)</f>
        <v>1.1089</v>
      </c>
      <c r="AA17" s="35">
        <f>ROUND(('SSP Scenarios'!E20/'SSP Scenarios'!E$19)^2,5)</f>
        <v>1.1234599999999999</v>
      </c>
      <c r="AB17" s="35">
        <f>ROUND(('SSP Scenarios'!F20/'SSP Scenarios'!F$19)^2,5)</f>
        <v>1.15665</v>
      </c>
      <c r="AC17" s="35">
        <f>ROUND(('SSP Scenarios'!G20/'SSP Scenarios'!G$19)^2,5)</f>
        <v>1.1775</v>
      </c>
    </row>
    <row r="18" spans="2:29" ht="14.4" x14ac:dyDescent="0.3">
      <c r="B18" s="41">
        <f t="shared" ref="B18:B29" si="6">B17+10</f>
        <v>2040</v>
      </c>
      <c r="C18">
        <f t="shared" ref="C18:C29" si="7">ROUND(C$16*HLOOKUP($D$12,$Z$15:$AC$29,ROW()-14,0),3)</f>
        <v>1.4999999999999999E-2</v>
      </c>
      <c r="D18">
        <f t="shared" si="4"/>
        <v>0</v>
      </c>
      <c r="E18">
        <f t="shared" si="4"/>
        <v>0.06</v>
      </c>
      <c r="F18">
        <f t="shared" si="4"/>
        <v>0.03</v>
      </c>
      <c r="G18">
        <f t="shared" si="4"/>
        <v>0.11899999999999999</v>
      </c>
      <c r="H18">
        <f t="shared" si="4"/>
        <v>1.4999999999999999E-2</v>
      </c>
      <c r="I18">
        <f t="shared" si="4"/>
        <v>0.23799999999999999</v>
      </c>
      <c r="J18">
        <f t="shared" si="4"/>
        <v>4.4999999999999998E-2</v>
      </c>
      <c r="K18">
        <f t="shared" si="4"/>
        <v>0</v>
      </c>
      <c r="L18">
        <f t="shared" si="4"/>
        <v>0.28299999999999997</v>
      </c>
      <c r="M18">
        <f t="shared" si="4"/>
        <v>0.28299999999999997</v>
      </c>
      <c r="N18">
        <f t="shared" si="4"/>
        <v>0.06</v>
      </c>
      <c r="O18">
        <f t="shared" si="4"/>
        <v>0</v>
      </c>
      <c r="P18">
        <f t="shared" si="4"/>
        <v>0.67</v>
      </c>
      <c r="Q18">
        <f t="shared" si="4"/>
        <v>0.26800000000000002</v>
      </c>
      <c r="R18">
        <f t="shared" si="4"/>
        <v>0</v>
      </c>
      <c r="S18">
        <f t="shared" si="4"/>
        <v>1.89</v>
      </c>
      <c r="T18">
        <f t="shared" si="5"/>
        <v>1.444</v>
      </c>
      <c r="U18">
        <f t="shared" si="5"/>
        <v>0.14899999999999999</v>
      </c>
      <c r="V18">
        <f t="shared" si="5"/>
        <v>0.06</v>
      </c>
      <c r="W18">
        <f t="shared" si="5"/>
        <v>3.8090000000000002</v>
      </c>
      <c r="Z18" s="35">
        <f>ROUND(('SSP Scenarios'!D21/'SSP Scenarios'!D$19)^2,5)</f>
        <v>1.1903600000000001</v>
      </c>
      <c r="AA18" s="35">
        <f>ROUND(('SSP Scenarios'!E21/'SSP Scenarios'!E$19)^2,5)</f>
        <v>1.24834</v>
      </c>
      <c r="AB18" s="35">
        <f>ROUND(('SSP Scenarios'!F21/'SSP Scenarios'!F$19)^2,5)</f>
        <v>1.32802</v>
      </c>
      <c r="AC18" s="35">
        <f>ROUND(('SSP Scenarios'!G21/'SSP Scenarios'!G$19)^2,5)</f>
        <v>1.43414</v>
      </c>
    </row>
    <row r="19" spans="2:29" ht="14.4" x14ac:dyDescent="0.3">
      <c r="B19" s="41">
        <f t="shared" si="6"/>
        <v>2050</v>
      </c>
      <c r="C19">
        <f t="shared" si="7"/>
        <v>1.6E-2</v>
      </c>
      <c r="D19">
        <f t="shared" si="4"/>
        <v>0</v>
      </c>
      <c r="E19">
        <f t="shared" si="4"/>
        <v>6.2E-2</v>
      </c>
      <c r="F19">
        <f t="shared" si="4"/>
        <v>3.1E-2</v>
      </c>
      <c r="G19">
        <f t="shared" si="4"/>
        <v>0.123</v>
      </c>
      <c r="H19">
        <f t="shared" si="4"/>
        <v>1.6E-2</v>
      </c>
      <c r="I19">
        <f t="shared" si="4"/>
        <v>0.247</v>
      </c>
      <c r="J19">
        <f t="shared" si="4"/>
        <v>4.7E-2</v>
      </c>
      <c r="K19">
        <f t="shared" si="4"/>
        <v>0</v>
      </c>
      <c r="L19">
        <f t="shared" si="4"/>
        <v>0.29399999999999998</v>
      </c>
      <c r="M19">
        <f t="shared" si="4"/>
        <v>0.29399999999999998</v>
      </c>
      <c r="N19">
        <f t="shared" si="4"/>
        <v>6.2E-2</v>
      </c>
      <c r="O19">
        <f t="shared" si="4"/>
        <v>0</v>
      </c>
      <c r="P19">
        <f t="shared" si="4"/>
        <v>0.69499999999999995</v>
      </c>
      <c r="Q19">
        <f t="shared" si="4"/>
        <v>0.27800000000000002</v>
      </c>
      <c r="R19">
        <f t="shared" si="4"/>
        <v>0</v>
      </c>
      <c r="S19">
        <f t="shared" si="4"/>
        <v>1.9610000000000001</v>
      </c>
      <c r="T19">
        <f t="shared" si="5"/>
        <v>1.498</v>
      </c>
      <c r="U19">
        <f t="shared" si="5"/>
        <v>0.154</v>
      </c>
      <c r="V19">
        <f t="shared" si="5"/>
        <v>6.2E-2</v>
      </c>
      <c r="W19">
        <f t="shared" si="5"/>
        <v>3.952</v>
      </c>
      <c r="Z19" s="35">
        <f>ROUND(('SSP Scenarios'!D22/'SSP Scenarios'!D$19)^2,5)</f>
        <v>1.23499</v>
      </c>
      <c r="AA19" s="35">
        <f>ROUND(('SSP Scenarios'!E22/'SSP Scenarios'!E$19)^2,5)</f>
        <v>1.3595699999999999</v>
      </c>
      <c r="AB19" s="35">
        <f>ROUND(('SSP Scenarios'!F22/'SSP Scenarios'!F$19)^2,5)</f>
        <v>1.5036799999999999</v>
      </c>
      <c r="AC19" s="35">
        <f>ROUND(('SSP Scenarios'!G22/'SSP Scenarios'!G$19)^2,5)</f>
        <v>1.7992999999999999</v>
      </c>
    </row>
    <row r="20" spans="2:29" ht="14.4" x14ac:dyDescent="0.3">
      <c r="B20" s="41">
        <f t="shared" si="6"/>
        <v>2060</v>
      </c>
      <c r="C20">
        <f t="shared" si="7"/>
        <v>1.6E-2</v>
      </c>
      <c r="D20">
        <f t="shared" si="4"/>
        <v>0</v>
      </c>
      <c r="E20">
        <f t="shared" si="4"/>
        <v>6.2E-2</v>
      </c>
      <c r="F20">
        <f t="shared" si="4"/>
        <v>3.1E-2</v>
      </c>
      <c r="G20">
        <f t="shared" si="4"/>
        <v>0.125</v>
      </c>
      <c r="H20">
        <f t="shared" si="4"/>
        <v>1.6E-2</v>
      </c>
      <c r="I20">
        <f t="shared" si="4"/>
        <v>0.249</v>
      </c>
      <c r="J20">
        <f t="shared" si="4"/>
        <v>4.7E-2</v>
      </c>
      <c r="K20">
        <f t="shared" si="4"/>
        <v>0</v>
      </c>
      <c r="L20">
        <f t="shared" si="4"/>
        <v>0.29699999999999999</v>
      </c>
      <c r="M20">
        <f t="shared" si="4"/>
        <v>0.29699999999999999</v>
      </c>
      <c r="N20">
        <f t="shared" si="4"/>
        <v>6.2E-2</v>
      </c>
      <c r="O20">
        <f t="shared" si="4"/>
        <v>0</v>
      </c>
      <c r="P20">
        <f t="shared" si="4"/>
        <v>0.70199999999999996</v>
      </c>
      <c r="Q20">
        <f t="shared" si="4"/>
        <v>0.28100000000000003</v>
      </c>
      <c r="R20">
        <f t="shared" si="4"/>
        <v>0</v>
      </c>
      <c r="S20">
        <f t="shared" si="4"/>
        <v>1.98</v>
      </c>
      <c r="T20">
        <f t="shared" si="5"/>
        <v>1.512</v>
      </c>
      <c r="U20">
        <f t="shared" si="5"/>
        <v>0.156</v>
      </c>
      <c r="V20">
        <f t="shared" si="5"/>
        <v>6.2E-2</v>
      </c>
      <c r="W20">
        <f t="shared" si="5"/>
        <v>3.99</v>
      </c>
      <c r="Z20" s="35">
        <f>ROUND(('SSP Scenarios'!D23/'SSP Scenarios'!D$19)^2,5)</f>
        <v>1.2468699999999999</v>
      </c>
      <c r="AA20" s="35">
        <f>ROUND(('SSP Scenarios'!E23/'SSP Scenarios'!E$19)^2,5)</f>
        <v>1.4409400000000001</v>
      </c>
      <c r="AB20" s="35">
        <f>ROUND(('SSP Scenarios'!F23/'SSP Scenarios'!F$19)^2,5)</f>
        <v>1.6947300000000001</v>
      </c>
      <c r="AC20" s="35">
        <f>ROUND(('SSP Scenarios'!G23/'SSP Scenarios'!G$19)^2,5)</f>
        <v>2.32185</v>
      </c>
    </row>
    <row r="21" spans="2:29" ht="14.4" x14ac:dyDescent="0.3">
      <c r="B21" s="41">
        <f t="shared" si="6"/>
        <v>2070</v>
      </c>
      <c r="C21">
        <f t="shared" si="7"/>
        <v>1.6E-2</v>
      </c>
      <c r="D21">
        <f t="shared" si="4"/>
        <v>0</v>
      </c>
      <c r="E21">
        <f t="shared" si="4"/>
        <v>6.2E-2</v>
      </c>
      <c r="F21">
        <f t="shared" si="4"/>
        <v>3.1E-2</v>
      </c>
      <c r="G21">
        <f t="shared" si="4"/>
        <v>0.123</v>
      </c>
      <c r="H21">
        <f t="shared" si="4"/>
        <v>1.6E-2</v>
      </c>
      <c r="I21">
        <f t="shared" si="4"/>
        <v>0.247</v>
      </c>
      <c r="J21">
        <f t="shared" si="4"/>
        <v>4.7E-2</v>
      </c>
      <c r="K21">
        <f t="shared" si="4"/>
        <v>0</v>
      </c>
      <c r="L21">
        <f t="shared" si="4"/>
        <v>0.29399999999999998</v>
      </c>
      <c r="M21">
        <f t="shared" si="4"/>
        <v>0.29399999999999998</v>
      </c>
      <c r="N21">
        <f t="shared" si="4"/>
        <v>6.2E-2</v>
      </c>
      <c r="O21">
        <f t="shared" si="4"/>
        <v>0</v>
      </c>
      <c r="P21">
        <f t="shared" si="4"/>
        <v>0.69499999999999995</v>
      </c>
      <c r="Q21">
        <f t="shared" si="4"/>
        <v>0.27800000000000002</v>
      </c>
      <c r="R21">
        <f t="shared" si="4"/>
        <v>0</v>
      </c>
      <c r="S21">
        <f t="shared" si="4"/>
        <v>1.9610000000000001</v>
      </c>
      <c r="T21">
        <f t="shared" si="5"/>
        <v>1.498</v>
      </c>
      <c r="U21">
        <f t="shared" si="5"/>
        <v>0.154</v>
      </c>
      <c r="V21">
        <f t="shared" si="5"/>
        <v>6.2E-2</v>
      </c>
      <c r="W21">
        <f t="shared" si="5"/>
        <v>3.9510000000000001</v>
      </c>
      <c r="Z21" s="35">
        <f>ROUND(('SSP Scenarios'!D24/'SSP Scenarios'!D$19)^2,5)</f>
        <v>1.23472</v>
      </c>
      <c r="AA21" s="35">
        <f>ROUND(('SSP Scenarios'!E24/'SSP Scenarios'!E$19)^2,5)</f>
        <v>1.48054</v>
      </c>
      <c r="AB21" s="35">
        <f>ROUND(('SSP Scenarios'!F24/'SSP Scenarios'!F$19)^2,5)</f>
        <v>1.8908100000000001</v>
      </c>
      <c r="AC21" s="35">
        <f>ROUND(('SSP Scenarios'!G24/'SSP Scenarios'!G$19)^2,5)</f>
        <v>3.0611799999999998</v>
      </c>
    </row>
    <row r="22" spans="2:29" ht="14.4" x14ac:dyDescent="0.3">
      <c r="B22" s="41">
        <f t="shared" si="6"/>
        <v>2080</v>
      </c>
      <c r="C22">
        <f t="shared" si="7"/>
        <v>1.6E-2</v>
      </c>
      <c r="D22">
        <f t="shared" si="4"/>
        <v>0</v>
      </c>
      <c r="E22">
        <f t="shared" si="4"/>
        <v>0.06</v>
      </c>
      <c r="F22">
        <f t="shared" si="4"/>
        <v>0.03</v>
      </c>
      <c r="G22">
        <f t="shared" si="4"/>
        <v>0.12</v>
      </c>
      <c r="H22">
        <f t="shared" si="4"/>
        <v>1.6E-2</v>
      </c>
      <c r="I22">
        <f t="shared" si="4"/>
        <v>0.24</v>
      </c>
      <c r="J22">
        <f t="shared" si="4"/>
        <v>4.5999999999999999E-2</v>
      </c>
      <c r="K22">
        <f t="shared" si="4"/>
        <v>0</v>
      </c>
      <c r="L22">
        <f t="shared" si="4"/>
        <v>0.28499999999999998</v>
      </c>
      <c r="M22">
        <f t="shared" si="4"/>
        <v>0.28499999999999998</v>
      </c>
      <c r="N22">
        <f t="shared" si="4"/>
        <v>0.06</v>
      </c>
      <c r="O22">
        <f t="shared" si="4"/>
        <v>0</v>
      </c>
      <c r="P22">
        <f t="shared" si="4"/>
        <v>0.67500000000000004</v>
      </c>
      <c r="Q22">
        <f t="shared" si="4"/>
        <v>0.27</v>
      </c>
      <c r="R22">
        <f t="shared" si="4"/>
        <v>0</v>
      </c>
      <c r="S22">
        <f t="shared" si="4"/>
        <v>1.903</v>
      </c>
      <c r="T22">
        <f t="shared" si="5"/>
        <v>1.454</v>
      </c>
      <c r="U22">
        <f t="shared" si="5"/>
        <v>0.15</v>
      </c>
      <c r="V22">
        <f t="shared" si="5"/>
        <v>0.06</v>
      </c>
      <c r="W22">
        <f t="shared" si="5"/>
        <v>3.8359999999999999</v>
      </c>
      <c r="Z22" s="35">
        <f>ROUND(('SSP Scenarios'!D25/'SSP Scenarios'!D$19)^2,5)</f>
        <v>1.1986399999999999</v>
      </c>
      <c r="AA22" s="35">
        <f>ROUND(('SSP Scenarios'!E25/'SSP Scenarios'!E$19)^2,5)</f>
        <v>1.4834799999999999</v>
      </c>
      <c r="AB22" s="35">
        <f>ROUND(('SSP Scenarios'!F25/'SSP Scenarios'!F$19)^2,5)</f>
        <v>2.0691799999999998</v>
      </c>
      <c r="AC22" s="35">
        <f>ROUND(('SSP Scenarios'!G25/'SSP Scenarios'!G$19)^2,5)</f>
        <v>4.0675800000000004</v>
      </c>
    </row>
    <row r="23" spans="2:29" ht="14.4" x14ac:dyDescent="0.3">
      <c r="B23" s="41">
        <f t="shared" si="6"/>
        <v>2090</v>
      </c>
      <c r="C23">
        <f t="shared" si="7"/>
        <v>1.4999999999999999E-2</v>
      </c>
      <c r="D23">
        <f t="shared" si="4"/>
        <v>0</v>
      </c>
      <c r="E23">
        <f t="shared" si="4"/>
        <v>5.7000000000000002E-2</v>
      </c>
      <c r="F23">
        <f t="shared" si="4"/>
        <v>2.9000000000000001E-2</v>
      </c>
      <c r="G23">
        <f t="shared" si="4"/>
        <v>0.114</v>
      </c>
      <c r="H23">
        <f t="shared" si="4"/>
        <v>1.4999999999999999E-2</v>
      </c>
      <c r="I23">
        <f t="shared" si="4"/>
        <v>0.22800000000000001</v>
      </c>
      <c r="J23">
        <f t="shared" si="4"/>
        <v>4.2999999999999997E-2</v>
      </c>
      <c r="K23">
        <f t="shared" si="4"/>
        <v>0</v>
      </c>
      <c r="L23">
        <f t="shared" si="4"/>
        <v>0.27200000000000002</v>
      </c>
      <c r="M23">
        <f t="shared" si="4"/>
        <v>0.27200000000000002</v>
      </c>
      <c r="N23">
        <f t="shared" si="4"/>
        <v>5.7000000000000002E-2</v>
      </c>
      <c r="O23">
        <f t="shared" si="4"/>
        <v>0</v>
      </c>
      <c r="P23">
        <f t="shared" si="4"/>
        <v>0.64300000000000002</v>
      </c>
      <c r="Q23">
        <f t="shared" si="4"/>
        <v>0.25700000000000001</v>
      </c>
      <c r="R23">
        <f t="shared" si="4"/>
        <v>0</v>
      </c>
      <c r="S23">
        <f t="shared" si="4"/>
        <v>1.8140000000000001</v>
      </c>
      <c r="T23">
        <f t="shared" si="5"/>
        <v>1.3859999999999999</v>
      </c>
      <c r="U23">
        <f t="shared" si="5"/>
        <v>0.14299999999999999</v>
      </c>
      <c r="V23">
        <f t="shared" si="5"/>
        <v>5.7000000000000002E-2</v>
      </c>
      <c r="W23">
        <f t="shared" si="5"/>
        <v>3.6560000000000001</v>
      </c>
      <c r="Z23" s="35">
        <f>ROUND(('SSP Scenarios'!D26/'SSP Scenarios'!D$19)^2,5)</f>
        <v>1.1424300000000001</v>
      </c>
      <c r="AA23" s="35">
        <f>ROUND(('SSP Scenarios'!E26/'SSP Scenarios'!E$19)^2,5)</f>
        <v>1.4596499999999999</v>
      </c>
      <c r="AB23" s="35">
        <f>ROUND(('SSP Scenarios'!F26/'SSP Scenarios'!F$19)^2,5)</f>
        <v>2.2322299999999999</v>
      </c>
      <c r="AC23" s="35">
        <f>ROUND(('SSP Scenarios'!G26/'SSP Scenarios'!G$19)^2,5)</f>
        <v>5.3360200000000004</v>
      </c>
    </row>
    <row r="24" spans="2:29" ht="14.4" x14ac:dyDescent="0.3">
      <c r="B24" s="41">
        <f t="shared" si="6"/>
        <v>2100</v>
      </c>
      <c r="C24">
        <f t="shared" si="7"/>
        <v>1.4E-2</v>
      </c>
      <c r="D24">
        <f t="shared" si="4"/>
        <v>0</v>
      </c>
      <c r="E24">
        <f t="shared" si="4"/>
        <v>5.3999999999999999E-2</v>
      </c>
      <c r="F24">
        <f t="shared" si="4"/>
        <v>2.7E-2</v>
      </c>
      <c r="G24">
        <f t="shared" si="4"/>
        <v>0.109</v>
      </c>
      <c r="H24">
        <f t="shared" si="4"/>
        <v>1.4E-2</v>
      </c>
      <c r="I24">
        <f t="shared" si="4"/>
        <v>0.217</v>
      </c>
      <c r="J24">
        <f t="shared" si="4"/>
        <v>4.1000000000000002E-2</v>
      </c>
      <c r="K24">
        <f t="shared" si="4"/>
        <v>0</v>
      </c>
      <c r="L24">
        <f t="shared" si="4"/>
        <v>0.25900000000000001</v>
      </c>
      <c r="M24">
        <f t="shared" si="4"/>
        <v>0.25900000000000001</v>
      </c>
      <c r="N24">
        <f t="shared" si="4"/>
        <v>5.3999999999999999E-2</v>
      </c>
      <c r="O24">
        <f t="shared" si="4"/>
        <v>0</v>
      </c>
      <c r="P24">
        <f t="shared" si="4"/>
        <v>0.61199999999999999</v>
      </c>
      <c r="Q24">
        <f t="shared" si="4"/>
        <v>0.245</v>
      </c>
      <c r="R24">
        <f t="shared" si="4"/>
        <v>0</v>
      </c>
      <c r="S24">
        <f t="shared" si="4"/>
        <v>1.726</v>
      </c>
      <c r="T24">
        <f t="shared" si="5"/>
        <v>1.3180000000000001</v>
      </c>
      <c r="U24">
        <f t="shared" si="5"/>
        <v>0.13600000000000001</v>
      </c>
      <c r="V24">
        <f t="shared" si="5"/>
        <v>5.3999999999999999E-2</v>
      </c>
      <c r="W24">
        <f t="shared" si="5"/>
        <v>3.4780000000000002</v>
      </c>
      <c r="X24" s="40"/>
      <c r="Z24" s="35">
        <f>ROUND(('SSP Scenarios'!D27/'SSP Scenarios'!D$19)^2,5)</f>
        <v>1.0868100000000001</v>
      </c>
      <c r="AA24" s="35">
        <f>ROUND(('SSP Scenarios'!E27/'SSP Scenarios'!E$19)^2,5)</f>
        <v>1.4216599999999999</v>
      </c>
      <c r="AB24" s="35">
        <f>ROUND(('SSP Scenarios'!F27/'SSP Scenarios'!F$19)^2,5)</f>
        <v>2.3921199999999998</v>
      </c>
      <c r="AC24" s="35">
        <f>ROUND(('SSP Scenarios'!G27/'SSP Scenarios'!G$19)^2,5)</f>
        <v>6.8114400000000002</v>
      </c>
    </row>
    <row r="25" spans="2:29" ht="14.4" x14ac:dyDescent="0.3">
      <c r="B25" s="41">
        <f t="shared" si="6"/>
        <v>2110</v>
      </c>
      <c r="C25">
        <f t="shared" si="7"/>
        <v>1.2999999999999999E-2</v>
      </c>
      <c r="D25">
        <f t="shared" si="4"/>
        <v>0</v>
      </c>
      <c r="E25">
        <f t="shared" si="4"/>
        <v>5.1999999999999998E-2</v>
      </c>
      <c r="F25">
        <f t="shared" si="4"/>
        <v>2.5999999999999999E-2</v>
      </c>
      <c r="G25">
        <f t="shared" si="4"/>
        <v>0.10299999999999999</v>
      </c>
      <c r="H25">
        <f t="shared" si="4"/>
        <v>1.2999999999999999E-2</v>
      </c>
      <c r="I25">
        <f t="shared" si="4"/>
        <v>0.20699999999999999</v>
      </c>
      <c r="J25">
        <f t="shared" si="4"/>
        <v>3.9E-2</v>
      </c>
      <c r="K25">
        <f t="shared" si="4"/>
        <v>0</v>
      </c>
      <c r="L25">
        <f t="shared" si="4"/>
        <v>0.246</v>
      </c>
      <c r="M25">
        <f t="shared" si="4"/>
        <v>0.246</v>
      </c>
      <c r="N25">
        <f t="shared" si="4"/>
        <v>5.1999999999999998E-2</v>
      </c>
      <c r="O25">
        <f t="shared" si="4"/>
        <v>0</v>
      </c>
      <c r="P25">
        <f t="shared" si="4"/>
        <v>0.58099999999999996</v>
      </c>
      <c r="Q25">
        <f t="shared" si="4"/>
        <v>0.23200000000000001</v>
      </c>
      <c r="R25">
        <f t="shared" si="4"/>
        <v>0</v>
      </c>
      <c r="S25">
        <f t="shared" si="4"/>
        <v>1.64</v>
      </c>
      <c r="T25">
        <f t="shared" si="5"/>
        <v>1.2529999999999999</v>
      </c>
      <c r="U25">
        <f t="shared" si="5"/>
        <v>0.129</v>
      </c>
      <c r="V25">
        <f t="shared" si="5"/>
        <v>5.1999999999999998E-2</v>
      </c>
      <c r="W25">
        <f t="shared" si="5"/>
        <v>3.3039999999999998</v>
      </c>
      <c r="X25" s="36"/>
      <c r="Z25" s="35">
        <f>ROUND(('SSP Scenarios'!D28/'SSP Scenarios'!D$19)^2,5)</f>
        <v>1.0325899999999999</v>
      </c>
      <c r="AA25" s="35">
        <f>ROUND(('SSP Scenarios'!E28/'SSP Scenarios'!E$19)^2,5)</f>
        <v>1.3841600000000001</v>
      </c>
      <c r="AB25" s="35">
        <f>ROUND(('SSP Scenarios'!F28/'SSP Scenarios'!F$19)^2,5)</f>
        <v>2.5575299999999999</v>
      </c>
      <c r="AC25" s="35">
        <f>ROUND(('SSP Scenarios'!G28/'SSP Scenarios'!G$19)^2,5)</f>
        <v>8.4667399999999997</v>
      </c>
    </row>
    <row r="26" spans="2:29" ht="14.4" x14ac:dyDescent="0.3">
      <c r="B26" s="41">
        <f t="shared" si="6"/>
        <v>2120</v>
      </c>
      <c r="C26">
        <f t="shared" si="7"/>
        <v>1.2999999999999999E-2</v>
      </c>
      <c r="D26">
        <f t="shared" si="4"/>
        <v>0</v>
      </c>
      <c r="E26">
        <f t="shared" si="4"/>
        <v>4.9000000000000002E-2</v>
      </c>
      <c r="F26">
        <f t="shared" si="4"/>
        <v>2.4E-2</v>
      </c>
      <c r="G26">
        <f t="shared" si="4"/>
        <v>9.8000000000000004E-2</v>
      </c>
      <c r="H26">
        <f t="shared" si="4"/>
        <v>1.2999999999999999E-2</v>
      </c>
      <c r="I26">
        <f t="shared" si="4"/>
        <v>0.19600000000000001</v>
      </c>
      <c r="J26">
        <f t="shared" si="4"/>
        <v>3.6999999999999998E-2</v>
      </c>
      <c r="K26">
        <f t="shared" si="4"/>
        <v>0</v>
      </c>
      <c r="L26">
        <f t="shared" si="4"/>
        <v>0.23300000000000001</v>
      </c>
      <c r="M26">
        <f t="shared" si="4"/>
        <v>0.23300000000000001</v>
      </c>
      <c r="N26">
        <f t="shared" si="4"/>
        <v>4.9000000000000002E-2</v>
      </c>
      <c r="O26">
        <f t="shared" si="4"/>
        <v>0</v>
      </c>
      <c r="P26">
        <f t="shared" si="4"/>
        <v>0.55200000000000005</v>
      </c>
      <c r="Q26">
        <f t="shared" si="4"/>
        <v>0.22</v>
      </c>
      <c r="R26">
        <f t="shared" si="4"/>
        <v>0</v>
      </c>
      <c r="S26">
        <f t="shared" si="4"/>
        <v>1.556</v>
      </c>
      <c r="T26">
        <f t="shared" si="5"/>
        <v>1.1879999999999999</v>
      </c>
      <c r="U26">
        <f t="shared" si="5"/>
        <v>0.122</v>
      </c>
      <c r="V26">
        <f t="shared" si="5"/>
        <v>4.9000000000000002E-2</v>
      </c>
      <c r="W26">
        <f t="shared" si="5"/>
        <v>3.1349999999999998</v>
      </c>
      <c r="X26" s="37"/>
      <c r="Z26" s="35">
        <f>ROUND(('SSP Scenarios'!D29/'SSP Scenarios'!D$19)^2,5)</f>
        <v>0.97974000000000006</v>
      </c>
      <c r="AA26" s="35">
        <f>ROUND(('SSP Scenarios'!E29/'SSP Scenarios'!E$19)^2,5)</f>
        <v>1.34717</v>
      </c>
      <c r="AB26" s="35">
        <f>ROUND(('SSP Scenarios'!F29/'SSP Scenarios'!F$19)^2,5)</f>
        <v>2.7284700000000002</v>
      </c>
      <c r="AC26" s="35">
        <f>ROUND(('SSP Scenarios'!G29/'SSP Scenarios'!G$19)^2,5)</f>
        <v>10.301909999999999</v>
      </c>
    </row>
    <row r="27" spans="2:29" ht="14.4" x14ac:dyDescent="0.3">
      <c r="B27" s="41">
        <f t="shared" si="6"/>
        <v>2130</v>
      </c>
      <c r="C27">
        <f t="shared" si="7"/>
        <v>1.2E-2</v>
      </c>
      <c r="D27">
        <f t="shared" si="4"/>
        <v>0</v>
      </c>
      <c r="E27">
        <f t="shared" si="4"/>
        <v>4.7E-2</v>
      </c>
      <c r="F27">
        <f t="shared" si="4"/>
        <v>2.3E-2</v>
      </c>
      <c r="G27">
        <f t="shared" si="4"/>
        <v>9.2999999999999999E-2</v>
      </c>
      <c r="H27">
        <f t="shared" si="4"/>
        <v>1.2E-2</v>
      </c>
      <c r="I27">
        <f t="shared" si="4"/>
        <v>0.186</v>
      </c>
      <c r="J27">
        <f t="shared" si="4"/>
        <v>3.5000000000000003E-2</v>
      </c>
      <c r="K27">
        <f t="shared" si="4"/>
        <v>0</v>
      </c>
      <c r="L27">
        <f t="shared" si="4"/>
        <v>0.222</v>
      </c>
      <c r="M27">
        <f t="shared" si="4"/>
        <v>0.222</v>
      </c>
      <c r="N27">
        <f t="shared" si="4"/>
        <v>4.7E-2</v>
      </c>
      <c r="O27">
        <f t="shared" si="4"/>
        <v>0</v>
      </c>
      <c r="P27">
        <f t="shared" si="4"/>
        <v>0.52400000000000002</v>
      </c>
      <c r="Q27">
        <f t="shared" si="4"/>
        <v>0.20899999999999999</v>
      </c>
      <c r="R27">
        <f t="shared" si="4"/>
        <v>0</v>
      </c>
      <c r="S27">
        <f t="shared" si="4"/>
        <v>1.478</v>
      </c>
      <c r="T27">
        <f t="shared" si="5"/>
        <v>1.129</v>
      </c>
      <c r="U27">
        <f t="shared" si="5"/>
        <v>0.11600000000000001</v>
      </c>
      <c r="V27">
        <f t="shared" si="5"/>
        <v>4.7E-2</v>
      </c>
      <c r="W27">
        <f t="shared" si="5"/>
        <v>2.9790000000000001</v>
      </c>
      <c r="X27" s="37"/>
      <c r="Z27" s="35">
        <f>ROUND(('SSP Scenarios'!D30/'SSP Scenarios'!D$19)^2,5)</f>
        <v>0.93103999999999998</v>
      </c>
      <c r="AA27" s="35">
        <f>ROUND(('SSP Scenarios'!E30/'SSP Scenarios'!E$19)^2,5)</f>
        <v>1.31067</v>
      </c>
      <c r="AB27" s="35">
        <f>ROUND(('SSP Scenarios'!F30/'SSP Scenarios'!F$19)^2,5)</f>
        <v>2.9049499999999999</v>
      </c>
      <c r="AC27" s="35">
        <f>ROUND(('SSP Scenarios'!G30/'SSP Scenarios'!G$19)^2,5)</f>
        <v>12.31695</v>
      </c>
    </row>
    <row r="28" spans="2:29" ht="14.4" x14ac:dyDescent="0.3">
      <c r="B28" s="41">
        <f t="shared" si="6"/>
        <v>2140</v>
      </c>
      <c r="C28">
        <f t="shared" si="7"/>
        <v>1.2E-2</v>
      </c>
      <c r="D28">
        <f t="shared" si="4"/>
        <v>0</v>
      </c>
      <c r="E28">
        <f t="shared" si="4"/>
        <v>4.7E-2</v>
      </c>
      <c r="F28">
        <f t="shared" si="4"/>
        <v>2.3E-2</v>
      </c>
      <c r="G28">
        <f t="shared" si="4"/>
        <v>9.2999999999999999E-2</v>
      </c>
      <c r="H28">
        <f t="shared" si="4"/>
        <v>1.2E-2</v>
      </c>
      <c r="I28">
        <f t="shared" si="4"/>
        <v>0.186</v>
      </c>
      <c r="J28">
        <f t="shared" si="4"/>
        <v>3.5000000000000003E-2</v>
      </c>
      <c r="K28">
        <f t="shared" si="4"/>
        <v>0</v>
      </c>
      <c r="L28">
        <f t="shared" si="4"/>
        <v>0.222</v>
      </c>
      <c r="M28">
        <f t="shared" si="4"/>
        <v>0.222</v>
      </c>
      <c r="N28">
        <f t="shared" si="4"/>
        <v>4.7E-2</v>
      </c>
      <c r="O28">
        <f t="shared" si="4"/>
        <v>0</v>
      </c>
      <c r="P28">
        <f t="shared" si="4"/>
        <v>0.52400000000000002</v>
      </c>
      <c r="Q28">
        <f t="shared" si="4"/>
        <v>0.20899999999999999</v>
      </c>
      <c r="R28">
        <f t="shared" si="4"/>
        <v>0</v>
      </c>
      <c r="S28">
        <f t="shared" si="4"/>
        <v>1.478</v>
      </c>
      <c r="T28">
        <f t="shared" si="5"/>
        <v>1.129</v>
      </c>
      <c r="U28">
        <f t="shared" si="5"/>
        <v>0.11600000000000001</v>
      </c>
      <c r="V28">
        <f t="shared" si="5"/>
        <v>4.7E-2</v>
      </c>
      <c r="W28">
        <f t="shared" si="5"/>
        <v>2.9790000000000001</v>
      </c>
      <c r="X28" s="37"/>
      <c r="Z28" s="35">
        <f>ROUND(('SSP Scenarios'!D31/'SSP Scenarios'!D$19)^2,5)</f>
        <v>0.93103999999999998</v>
      </c>
      <c r="AA28" s="35">
        <f>ROUND(('SSP Scenarios'!E31/'SSP Scenarios'!E$19)^2,5)</f>
        <v>1.27468</v>
      </c>
      <c r="AB28" s="35">
        <f>ROUND(('SSP Scenarios'!F31/'SSP Scenarios'!F$19)^2,5)</f>
        <v>3.0869499999999999</v>
      </c>
      <c r="AC28" s="35">
        <f>ROUND(('SSP Scenarios'!G31/'SSP Scenarios'!G$19)^2,5)</f>
        <v>14.511850000000001</v>
      </c>
    </row>
    <row r="29" spans="2:29" ht="14.4" x14ac:dyDescent="0.3">
      <c r="B29" s="41">
        <f t="shared" si="6"/>
        <v>2150</v>
      </c>
      <c r="C29">
        <f t="shared" si="7"/>
        <v>1.2E-2</v>
      </c>
      <c r="D29">
        <f t="shared" si="4"/>
        <v>0</v>
      </c>
      <c r="E29">
        <f t="shared" si="4"/>
        <v>4.7E-2</v>
      </c>
      <c r="F29">
        <f t="shared" si="4"/>
        <v>2.3E-2</v>
      </c>
      <c r="G29">
        <f t="shared" si="4"/>
        <v>9.2999999999999999E-2</v>
      </c>
      <c r="H29">
        <f t="shared" si="4"/>
        <v>1.2E-2</v>
      </c>
      <c r="I29">
        <f t="shared" si="4"/>
        <v>0.186</v>
      </c>
      <c r="J29">
        <f t="shared" si="4"/>
        <v>3.5000000000000003E-2</v>
      </c>
      <c r="K29">
        <f t="shared" si="4"/>
        <v>0</v>
      </c>
      <c r="L29">
        <f t="shared" si="4"/>
        <v>0.222</v>
      </c>
      <c r="M29">
        <f t="shared" si="4"/>
        <v>0.222</v>
      </c>
      <c r="N29">
        <f t="shared" si="4"/>
        <v>4.7E-2</v>
      </c>
      <c r="O29">
        <f t="shared" si="4"/>
        <v>0</v>
      </c>
      <c r="P29">
        <f t="shared" si="4"/>
        <v>0.52400000000000002</v>
      </c>
      <c r="Q29">
        <f t="shared" si="4"/>
        <v>0.20899999999999999</v>
      </c>
      <c r="R29">
        <f t="shared" si="4"/>
        <v>0</v>
      </c>
      <c r="S29">
        <f t="shared" si="4"/>
        <v>1.478</v>
      </c>
      <c r="T29">
        <f t="shared" si="5"/>
        <v>1.129</v>
      </c>
      <c r="U29">
        <f t="shared" si="5"/>
        <v>0.11600000000000001</v>
      </c>
      <c r="V29">
        <f t="shared" si="5"/>
        <v>4.7E-2</v>
      </c>
      <c r="W29">
        <f t="shared" si="5"/>
        <v>2.9790000000000001</v>
      </c>
      <c r="X29" s="37"/>
      <c r="Z29" s="35">
        <f>ROUND(('SSP Scenarios'!D32/'SSP Scenarios'!D$19)^2,5)</f>
        <v>0.93103999999999998</v>
      </c>
      <c r="AA29" s="35">
        <f>ROUND(('SSP Scenarios'!E32/'SSP Scenarios'!E$19)^2,5)</f>
        <v>1.23919</v>
      </c>
      <c r="AB29" s="35">
        <f>ROUND(('SSP Scenarios'!F32/'SSP Scenarios'!F$19)^2,5)</f>
        <v>3.2744800000000001</v>
      </c>
      <c r="AC29" s="35">
        <f>ROUND(('SSP Scenarios'!G32/'SSP Scenarios'!G$19)^2,5)</f>
        <v>16.88663</v>
      </c>
    </row>
    <row r="30" spans="2:29" x14ac:dyDescent="0.3">
      <c r="E30" s="37"/>
      <c r="F30" s="37"/>
      <c r="G30" s="37"/>
      <c r="H30" s="37"/>
      <c r="I30" s="37"/>
      <c r="J30" s="37"/>
      <c r="K30" s="37"/>
      <c r="L30" s="37"/>
      <c r="M30" s="37"/>
      <c r="N30" s="37"/>
      <c r="O30" s="37"/>
      <c r="P30" s="37"/>
      <c r="Q30" s="37"/>
      <c r="R30" s="37"/>
      <c r="S30" s="37"/>
      <c r="T30" s="37"/>
      <c r="U30" s="37"/>
      <c r="V30" s="37"/>
      <c r="W30" s="37"/>
      <c r="X30" s="37"/>
    </row>
    <row r="31" spans="2:29" x14ac:dyDescent="0.3">
      <c r="E31" s="37"/>
      <c r="F31" s="37"/>
      <c r="G31" s="37"/>
      <c r="H31" s="37"/>
      <c r="I31" s="37"/>
      <c r="J31" s="37"/>
      <c r="K31" s="37"/>
      <c r="L31" s="37"/>
      <c r="M31" s="37"/>
      <c r="N31" s="37"/>
      <c r="O31" s="37"/>
      <c r="P31" s="37"/>
      <c r="Q31" s="37"/>
      <c r="R31" s="37"/>
      <c r="S31" s="37"/>
      <c r="T31" s="37"/>
      <c r="U31" s="37"/>
      <c r="V31" s="37"/>
      <c r="W31" s="37"/>
      <c r="X31" s="37"/>
    </row>
    <row r="32" spans="2:29" x14ac:dyDescent="0.3">
      <c r="C32" s="41" t="s">
        <v>89</v>
      </c>
      <c r="D32" s="72" t="str">
        <f>D2</f>
        <v>6</v>
      </c>
      <c r="E32" s="72"/>
      <c r="F32" s="72"/>
    </row>
    <row r="33" spans="2:24" x14ac:dyDescent="0.3">
      <c r="D33" s="44" t="s">
        <v>69</v>
      </c>
      <c r="E33" s="44" t="s">
        <v>70</v>
      </c>
      <c r="F33" s="44" t="s">
        <v>71</v>
      </c>
      <c r="H33" s="44" t="s">
        <v>90</v>
      </c>
      <c r="J33" s="38"/>
      <c r="K33" s="38"/>
      <c r="L33" s="38"/>
    </row>
    <row r="34" spans="2:24" x14ac:dyDescent="0.3">
      <c r="C34" s="42" t="s">
        <v>72</v>
      </c>
      <c r="D34" s="50">
        <f>VLOOKUP($C34,'Weighted Averages'!$A$71:$S$77,$D$2*3+COLUMN()-5,FALSE)</f>
        <v>47799153.5</v>
      </c>
      <c r="E34" s="51">
        <f>VLOOKUP($C34,'Weighted Averages'!$A$71:$S$77,$D$2*3+COLUMN()-5,FALSE)</f>
        <v>329076.33333333331</v>
      </c>
      <c r="F34" s="51">
        <f>VLOOKUP($C34,'Weighted Averages'!$A$71:$S$77,$D$2*3+COLUMN()-5,FALSE)</f>
        <v>2880.7</v>
      </c>
      <c r="G34" s="38"/>
      <c r="J34" s="38"/>
      <c r="K34" s="38"/>
    </row>
    <row r="35" spans="2:24" x14ac:dyDescent="0.3">
      <c r="C35" s="42" t="s">
        <v>73</v>
      </c>
      <c r="D35" s="51">
        <f>VLOOKUP($C35,'Weighted Averages'!$A$71:$S$77,$D$2*3+COLUMN()-5,FALSE)</f>
        <v>0</v>
      </c>
      <c r="E35" s="51">
        <f>VLOOKUP($C35,'Weighted Averages'!$A$71:$S$77,$D$2*3+COLUMN()-5,FALSE)</f>
        <v>0</v>
      </c>
      <c r="F35" s="51">
        <f>VLOOKUP($C35,'Weighted Averages'!$A$71:$S$77,$D$2*3+COLUMN()-5,FALSE)</f>
        <v>0</v>
      </c>
      <c r="G35" s="38"/>
      <c r="H35" s="40"/>
      <c r="I35" s="40"/>
      <c r="J35" s="38"/>
      <c r="K35" s="38"/>
      <c r="L35" s="38"/>
      <c r="M35" s="40"/>
      <c r="N35" s="40"/>
      <c r="O35" s="40"/>
      <c r="P35" s="40"/>
      <c r="Q35" s="40"/>
      <c r="R35" s="40"/>
      <c r="S35" s="40"/>
      <c r="T35" s="40"/>
      <c r="U35" s="40"/>
      <c r="V35" s="40"/>
      <c r="W35" s="40"/>
      <c r="X35" s="40"/>
    </row>
    <row r="36" spans="2:24" x14ac:dyDescent="0.3">
      <c r="C36" s="42" t="s">
        <v>74</v>
      </c>
      <c r="D36" s="51">
        <f>VLOOKUP($C36,'Weighted Averages'!$A$71:$S$77,$D$2*3+COLUMN()-5,FALSE)</f>
        <v>6435176.5</v>
      </c>
      <c r="E36" s="51">
        <f>VLOOKUP($C36,'Weighted Averages'!$A$71:$S$77,$D$2*3+COLUMN()-5,FALSE)</f>
        <v>465255</v>
      </c>
      <c r="F36" s="51">
        <f>VLOOKUP($C36,'Weighted Averages'!$A$71:$S$77,$D$2*3+COLUMN()-5,FALSE)</f>
        <v>55356.064646464642</v>
      </c>
      <c r="G36" s="38"/>
      <c r="J36" s="38"/>
      <c r="K36" s="38"/>
      <c r="L36" s="38"/>
    </row>
    <row r="37" spans="2:24" x14ac:dyDescent="0.3">
      <c r="C37" s="42" t="s">
        <v>75</v>
      </c>
      <c r="D37" s="51">
        <f>VLOOKUP($C37,'Weighted Averages'!$A$71:$S$77,$D$2*3+COLUMN()-5,FALSE)</f>
        <v>0</v>
      </c>
      <c r="E37" s="51">
        <f>VLOOKUP($C37,'Weighted Averages'!$A$71:$S$77,$D$2*3+COLUMN()-5,FALSE)</f>
        <v>509072.41666666669</v>
      </c>
      <c r="F37" s="51">
        <f>VLOOKUP($C37,'Weighted Averages'!$A$71:$S$77,$D$2*3+COLUMN()-5,FALSE)</f>
        <v>56222.431159420288</v>
      </c>
      <c r="G37" s="38"/>
      <c r="H37" s="39"/>
      <c r="I37" s="39"/>
      <c r="J37" s="38"/>
      <c r="K37" s="38"/>
      <c r="L37" s="38"/>
      <c r="M37" s="39"/>
      <c r="N37" s="39"/>
      <c r="O37" s="39"/>
      <c r="P37" s="39"/>
      <c r="Q37" s="39"/>
      <c r="R37" s="39"/>
      <c r="S37" s="39"/>
      <c r="T37" s="39"/>
      <c r="U37" s="39"/>
      <c r="V37" s="39"/>
      <c r="W37" s="39"/>
      <c r="X37" s="39"/>
    </row>
    <row r="38" spans="2:24" x14ac:dyDescent="0.3">
      <c r="C38" s="42" t="s">
        <v>76</v>
      </c>
      <c r="D38" s="51">
        <f>VLOOKUP($C38,'Weighted Averages'!$A$71:$S$77,$D$2*3+COLUMN()-5,FALSE)</f>
        <v>5919978.25</v>
      </c>
      <c r="E38" s="51">
        <f>VLOOKUP($C38,'Weighted Averages'!$A$71:$S$77,$D$2*3+COLUMN()-5,FALSE)</f>
        <v>710070.25</v>
      </c>
      <c r="F38" s="51">
        <f>VLOOKUP($C38,'Weighted Averages'!$A$71:$S$77,$D$2*3+COLUMN()-5,FALSE)</f>
        <v>64274.25</v>
      </c>
      <c r="G38" s="38"/>
      <c r="H38" s="39"/>
      <c r="I38" s="39"/>
      <c r="J38" s="38"/>
      <c r="K38" s="38"/>
      <c r="L38" s="38"/>
      <c r="M38" s="39"/>
      <c r="N38" s="39"/>
      <c r="O38" s="39"/>
      <c r="P38" s="39"/>
      <c r="Q38" s="39"/>
      <c r="R38" s="39"/>
      <c r="S38" s="39"/>
      <c r="T38" s="39"/>
      <c r="U38" s="39"/>
      <c r="V38" s="39"/>
      <c r="W38" s="39"/>
      <c r="X38" s="39"/>
    </row>
    <row r="39" spans="2:24" x14ac:dyDescent="0.3">
      <c r="C39" s="42" t="s">
        <v>77</v>
      </c>
      <c r="D39" s="51">
        <f>VLOOKUP($C39,'Weighted Averages'!$A$71:$S$77,$D$2*3+COLUMN()-5,FALSE)</f>
        <v>1743369.5</v>
      </c>
      <c r="E39" s="51">
        <f>VLOOKUP($C39,'Weighted Averages'!$A$71:$S$77,$D$2*3+COLUMN()-5,FALSE)</f>
        <v>0</v>
      </c>
      <c r="F39" s="51">
        <f>VLOOKUP($C39,'Weighted Averages'!$A$71:$S$77,$D$2*3+COLUMN()-5,FALSE)</f>
        <v>2878</v>
      </c>
      <c r="G39" s="38"/>
      <c r="H39" s="39"/>
      <c r="I39" s="39"/>
      <c r="J39" s="39"/>
      <c r="K39" s="39"/>
      <c r="L39" s="39"/>
      <c r="M39" s="39"/>
      <c r="N39" s="39"/>
      <c r="O39" s="39"/>
      <c r="P39" s="39"/>
      <c r="Q39" s="39"/>
      <c r="R39" s="39"/>
      <c r="S39" s="39"/>
      <c r="T39" s="39"/>
      <c r="U39" s="39"/>
      <c r="V39" s="39"/>
      <c r="W39" s="39"/>
      <c r="X39" s="39"/>
    </row>
    <row r="40" spans="2:24" x14ac:dyDescent="0.3">
      <c r="C40" s="46" t="s">
        <v>67</v>
      </c>
      <c r="D40" s="47">
        <f>VLOOKUP($C40,'Weighted Averages'!$A$71:$S$77,$D$2*3+COLUMN()-5,FALSE)</f>
        <v>11843200.375</v>
      </c>
      <c r="E40" s="47">
        <f>VLOOKUP($C40,'Weighted Averages'!$A$71:$S$77,$D$2*3+COLUMN()-5,FALSE)</f>
        <v>515689.30000000005</v>
      </c>
      <c r="F40" s="47">
        <f>VLOOKUP($C40,'Weighted Averages'!$A$71:$S$77,$D$2*3+COLUMN()-5,FALSE)</f>
        <v>49845.232542372883</v>
      </c>
      <c r="G40" s="37"/>
      <c r="H40" s="39"/>
      <c r="I40" s="39"/>
      <c r="J40" s="39"/>
      <c r="K40" s="39"/>
      <c r="L40" s="39"/>
      <c r="M40" s="39"/>
      <c r="N40" s="39"/>
      <c r="O40" s="39"/>
      <c r="P40" s="39"/>
      <c r="Q40" s="39"/>
      <c r="R40" s="39"/>
      <c r="S40" s="39"/>
      <c r="T40" s="39"/>
      <c r="U40" s="39"/>
      <c r="V40" s="39"/>
      <c r="W40" s="39"/>
      <c r="X40" s="39"/>
    </row>
    <row r="41" spans="2:24" x14ac:dyDescent="0.3">
      <c r="E41" s="39"/>
      <c r="F41" s="39"/>
      <c r="G41" s="39"/>
      <c r="H41" s="39"/>
      <c r="I41" s="39"/>
      <c r="J41" s="39"/>
      <c r="K41" s="39"/>
      <c r="L41" s="39"/>
      <c r="M41" s="39"/>
      <c r="N41" s="39"/>
      <c r="O41" s="39"/>
      <c r="P41" s="39"/>
      <c r="Q41" s="39"/>
      <c r="R41" s="39"/>
      <c r="S41" s="39"/>
      <c r="T41" s="39"/>
      <c r="U41" s="39"/>
      <c r="V41" s="39"/>
      <c r="W41" s="39"/>
      <c r="X41" s="39"/>
    </row>
    <row r="42" spans="2:24" x14ac:dyDescent="0.3">
      <c r="C42" s="43" t="s">
        <v>91</v>
      </c>
      <c r="D42" s="38" t="s">
        <v>92</v>
      </c>
      <c r="E42" s="38"/>
      <c r="F42" s="38"/>
      <c r="J42" s="38"/>
      <c r="K42" s="38"/>
      <c r="L42" s="38"/>
      <c r="N42" s="38"/>
      <c r="O42" s="38"/>
      <c r="P42" s="38"/>
      <c r="Q42" s="38"/>
      <c r="S42" s="38"/>
      <c r="T42" s="38"/>
      <c r="U42" s="38"/>
    </row>
    <row r="43" spans="2:24" x14ac:dyDescent="0.3">
      <c r="C43" s="42" t="s">
        <v>69</v>
      </c>
      <c r="D43" t="str">
        <f>C43</f>
        <v>Major</v>
      </c>
      <c r="E43" t="str">
        <f t="shared" ref="E43:I43" si="8">D43</f>
        <v>Major</v>
      </c>
      <c r="F43" t="str">
        <f t="shared" si="8"/>
        <v>Major</v>
      </c>
      <c r="G43" t="str">
        <f t="shared" si="8"/>
        <v>Major</v>
      </c>
      <c r="H43" t="str">
        <f t="shared" si="8"/>
        <v>Major</v>
      </c>
      <c r="I43" t="str">
        <f t="shared" si="8"/>
        <v>Major</v>
      </c>
      <c r="J43" s="42" t="s">
        <v>70</v>
      </c>
      <c r="K43" t="str">
        <f>J43</f>
        <v>Medium</v>
      </c>
      <c r="L43" t="str">
        <f t="shared" ref="L43:P43" si="9">K43</f>
        <v>Medium</v>
      </c>
      <c r="M43" t="str">
        <f t="shared" si="9"/>
        <v>Medium</v>
      </c>
      <c r="N43" t="str">
        <f t="shared" si="9"/>
        <v>Medium</v>
      </c>
      <c r="O43" t="str">
        <f t="shared" si="9"/>
        <v>Medium</v>
      </c>
      <c r="P43" t="str">
        <f t="shared" si="9"/>
        <v>Medium</v>
      </c>
      <c r="Q43" s="42" t="s">
        <v>71</v>
      </c>
      <c r="R43" t="str">
        <f>Q43</f>
        <v>Minor</v>
      </c>
      <c r="S43" t="str">
        <f t="shared" ref="S43:W43" si="10">R43</f>
        <v>Minor</v>
      </c>
      <c r="T43" t="str">
        <f t="shared" si="10"/>
        <v>Minor</v>
      </c>
      <c r="U43" t="str">
        <f t="shared" si="10"/>
        <v>Minor</v>
      </c>
      <c r="V43" t="str">
        <f t="shared" si="10"/>
        <v>Minor</v>
      </c>
      <c r="W43" t="str">
        <f t="shared" si="10"/>
        <v>Minor</v>
      </c>
    </row>
    <row r="44" spans="2:24" x14ac:dyDescent="0.3">
      <c r="C44" s="42" t="s">
        <v>72</v>
      </c>
      <c r="D44" s="42" t="s">
        <v>73</v>
      </c>
      <c r="E44" s="42" t="s">
        <v>74</v>
      </c>
      <c r="F44" s="42" t="s">
        <v>75</v>
      </c>
      <c r="G44" s="42" t="s">
        <v>76</v>
      </c>
      <c r="H44" s="42" t="s">
        <v>77</v>
      </c>
      <c r="I44" s="48" t="s">
        <v>67</v>
      </c>
      <c r="J44" s="42" t="s">
        <v>72</v>
      </c>
      <c r="K44" s="42" t="s">
        <v>73</v>
      </c>
      <c r="L44" s="42" t="s">
        <v>74</v>
      </c>
      <c r="M44" s="42" t="s">
        <v>75</v>
      </c>
      <c r="N44" s="42" t="s">
        <v>76</v>
      </c>
      <c r="O44" s="42" t="s">
        <v>77</v>
      </c>
      <c r="P44" s="48" t="s">
        <v>67</v>
      </c>
      <c r="Q44" s="42" t="s">
        <v>72</v>
      </c>
      <c r="R44" s="42" t="s">
        <v>73</v>
      </c>
      <c r="S44" s="42" t="s">
        <v>74</v>
      </c>
      <c r="T44" s="42" t="s">
        <v>75</v>
      </c>
      <c r="U44" s="42" t="s">
        <v>76</v>
      </c>
      <c r="V44" s="42" t="s">
        <v>77</v>
      </c>
      <c r="W44" s="48" t="s">
        <v>67</v>
      </c>
      <c r="X44" s="42" t="s">
        <v>100</v>
      </c>
    </row>
    <row r="45" spans="2:24" x14ac:dyDescent="0.3">
      <c r="B45" s="41">
        <f>2020</f>
        <v>2020</v>
      </c>
      <c r="C45" s="45">
        <f>C16*INDEX($C$33:$F$40,MATCH(C$44,$C$33:$C$40,0),MATCH(C$43,$C$33:$F$33,0))</f>
        <v>621388.99549999996</v>
      </c>
      <c r="D45" s="45">
        <f t="shared" ref="D45:W45" si="11">D16*INDEX($C$33:$F$40,MATCH(D$44,$C$33:$C$40,0),MATCH(D$43,$C$33:$F$33,0))</f>
        <v>0</v>
      </c>
      <c r="E45" s="45">
        <f t="shared" si="11"/>
        <v>321758.82500000001</v>
      </c>
      <c r="F45" s="45">
        <f t="shared" si="11"/>
        <v>0</v>
      </c>
      <c r="G45" s="45">
        <f t="shared" si="11"/>
        <v>591997.82500000007</v>
      </c>
      <c r="H45" s="45">
        <f t="shared" si="11"/>
        <v>22663.803499999998</v>
      </c>
      <c r="I45" s="45">
        <f t="shared" si="11"/>
        <v>2368640.0750000002</v>
      </c>
      <c r="J45" s="45">
        <f t="shared" si="11"/>
        <v>12504.900666666666</v>
      </c>
      <c r="K45" s="45">
        <f t="shared" si="11"/>
        <v>0</v>
      </c>
      <c r="L45" s="45">
        <f t="shared" si="11"/>
        <v>110730.68999999999</v>
      </c>
      <c r="M45" s="45">
        <f t="shared" si="11"/>
        <v>121159.23516666667</v>
      </c>
      <c r="N45" s="45">
        <f t="shared" si="11"/>
        <v>35503.512500000004</v>
      </c>
      <c r="O45" s="45">
        <f t="shared" si="11"/>
        <v>0</v>
      </c>
      <c r="P45" s="45">
        <f t="shared" si="11"/>
        <v>290333.0759</v>
      </c>
      <c r="Q45" s="45">
        <f t="shared" si="11"/>
        <v>648.15750000000003</v>
      </c>
      <c r="R45" s="45">
        <f t="shared" si="11"/>
        <v>0</v>
      </c>
      <c r="S45" s="45">
        <f t="shared" si="11"/>
        <v>87905.430658585858</v>
      </c>
      <c r="T45" s="45">
        <f t="shared" si="11"/>
        <v>68197.808996376814</v>
      </c>
      <c r="U45" s="45">
        <f t="shared" si="11"/>
        <v>8034.28125</v>
      </c>
      <c r="V45" s="45">
        <f t="shared" si="11"/>
        <v>143.9</v>
      </c>
      <c r="W45" s="45">
        <f t="shared" si="11"/>
        <v>159504.74413559324</v>
      </c>
      <c r="X45" s="47">
        <f t="shared" ref="X45:X58" si="12">SUM(W45,P45,I45)</f>
        <v>2818477.8950355933</v>
      </c>
    </row>
    <row r="46" spans="2:24" x14ac:dyDescent="0.3">
      <c r="B46" s="41">
        <f>B45+10</f>
        <v>2030</v>
      </c>
      <c r="C46" s="45">
        <f t="shared" ref="C46:W58" si="13">C17*INDEX($C$33:$F$40,MATCH(C$44,$C$33:$C$40,0),MATCH(C$43,$C$33:$F$33,0))</f>
        <v>669188.14899999998</v>
      </c>
      <c r="D46" s="45">
        <f t="shared" si="13"/>
        <v>0</v>
      </c>
      <c r="E46" s="45">
        <f t="shared" si="13"/>
        <v>353934.70750000002</v>
      </c>
      <c r="F46" s="45">
        <f t="shared" si="13"/>
        <v>0</v>
      </c>
      <c r="G46" s="45">
        <f t="shared" si="13"/>
        <v>657117.58574999997</v>
      </c>
      <c r="H46" s="45">
        <f t="shared" si="13"/>
        <v>24407.172999999999</v>
      </c>
      <c r="I46" s="45">
        <f t="shared" si="13"/>
        <v>2629190.48325</v>
      </c>
      <c r="J46" s="45">
        <f t="shared" si="13"/>
        <v>13821.206</v>
      </c>
      <c r="K46" s="45">
        <f t="shared" si="13"/>
        <v>0</v>
      </c>
      <c r="L46" s="45">
        <f t="shared" si="13"/>
        <v>122827.32</v>
      </c>
      <c r="M46" s="45">
        <f t="shared" si="13"/>
        <v>134395.11800000002</v>
      </c>
      <c r="N46" s="45">
        <f t="shared" si="13"/>
        <v>39053.863749999997</v>
      </c>
      <c r="O46" s="45">
        <f t="shared" si="13"/>
        <v>0</v>
      </c>
      <c r="P46" s="45">
        <f t="shared" si="13"/>
        <v>321790.12320000003</v>
      </c>
      <c r="Q46" s="45">
        <f t="shared" si="13"/>
        <v>720.17499999999995</v>
      </c>
      <c r="R46" s="45">
        <f t="shared" si="13"/>
        <v>0</v>
      </c>
      <c r="S46" s="45">
        <f t="shared" si="13"/>
        <v>97482.029842424221</v>
      </c>
      <c r="T46" s="45">
        <f t="shared" si="13"/>
        <v>75619.169909420292</v>
      </c>
      <c r="U46" s="45">
        <f t="shared" si="13"/>
        <v>8934.12075</v>
      </c>
      <c r="V46" s="45">
        <f t="shared" si="13"/>
        <v>158.29</v>
      </c>
      <c r="W46" s="45">
        <f t="shared" si="13"/>
        <v>176850.885060339</v>
      </c>
      <c r="X46" s="47">
        <f t="shared" si="12"/>
        <v>3127831.4915103391</v>
      </c>
    </row>
    <row r="47" spans="2:24" x14ac:dyDescent="0.3">
      <c r="B47" s="41">
        <f t="shared" ref="B47:B58" si="14">B46+10</f>
        <v>2040</v>
      </c>
      <c r="C47" s="45">
        <f t="shared" si="13"/>
        <v>716987.30249999999</v>
      </c>
      <c r="D47" s="45">
        <f t="shared" si="13"/>
        <v>0</v>
      </c>
      <c r="E47" s="45">
        <f t="shared" si="13"/>
        <v>386110.58999999997</v>
      </c>
      <c r="F47" s="45">
        <f t="shared" si="13"/>
        <v>0</v>
      </c>
      <c r="G47" s="45">
        <f t="shared" si="13"/>
        <v>704477.41174999997</v>
      </c>
      <c r="H47" s="45">
        <f t="shared" si="13"/>
        <v>26150.5425</v>
      </c>
      <c r="I47" s="45">
        <f t="shared" si="13"/>
        <v>2818681.6892499998</v>
      </c>
      <c r="J47" s="45">
        <f t="shared" si="13"/>
        <v>14808.434999999998</v>
      </c>
      <c r="K47" s="45">
        <f t="shared" si="13"/>
        <v>0</v>
      </c>
      <c r="L47" s="45">
        <f t="shared" si="13"/>
        <v>131667.16499999998</v>
      </c>
      <c r="M47" s="45">
        <f t="shared" si="13"/>
        <v>144067.49391666666</v>
      </c>
      <c r="N47" s="45">
        <f t="shared" si="13"/>
        <v>42604.214999999997</v>
      </c>
      <c r="O47" s="45">
        <f t="shared" si="13"/>
        <v>0</v>
      </c>
      <c r="P47" s="45">
        <f t="shared" si="13"/>
        <v>345511.83100000006</v>
      </c>
      <c r="Q47" s="45">
        <f t="shared" si="13"/>
        <v>772.02760000000001</v>
      </c>
      <c r="R47" s="45">
        <f t="shared" si="13"/>
        <v>0</v>
      </c>
      <c r="S47" s="45">
        <f t="shared" si="13"/>
        <v>104622.96218181816</v>
      </c>
      <c r="T47" s="45">
        <f t="shared" si="13"/>
        <v>81185.190594202897</v>
      </c>
      <c r="U47" s="45">
        <f t="shared" si="13"/>
        <v>9576.8632500000003</v>
      </c>
      <c r="V47" s="45">
        <f t="shared" si="13"/>
        <v>172.68</v>
      </c>
      <c r="W47" s="45">
        <f t="shared" si="13"/>
        <v>189860.49075389831</v>
      </c>
      <c r="X47" s="47">
        <f t="shared" si="12"/>
        <v>3354054.0110038985</v>
      </c>
    </row>
    <row r="48" spans="2:24" x14ac:dyDescent="0.3">
      <c r="B48" s="41">
        <f t="shared" si="14"/>
        <v>2050</v>
      </c>
      <c r="C48" s="45">
        <f t="shared" si="13"/>
        <v>764786.45600000001</v>
      </c>
      <c r="D48" s="45">
        <f t="shared" si="13"/>
        <v>0</v>
      </c>
      <c r="E48" s="45">
        <f t="shared" si="13"/>
        <v>398980.94299999997</v>
      </c>
      <c r="F48" s="45">
        <f t="shared" si="13"/>
        <v>0</v>
      </c>
      <c r="G48" s="45">
        <f t="shared" si="13"/>
        <v>728157.32475000003</v>
      </c>
      <c r="H48" s="45">
        <f t="shared" si="13"/>
        <v>27893.912</v>
      </c>
      <c r="I48" s="45">
        <f t="shared" si="13"/>
        <v>2925270.492625</v>
      </c>
      <c r="J48" s="45">
        <f t="shared" si="13"/>
        <v>15466.587666666666</v>
      </c>
      <c r="K48" s="45">
        <f t="shared" si="13"/>
        <v>0</v>
      </c>
      <c r="L48" s="45">
        <f t="shared" si="13"/>
        <v>136784.97</v>
      </c>
      <c r="M48" s="45">
        <f t="shared" si="13"/>
        <v>149667.2905</v>
      </c>
      <c r="N48" s="45">
        <f t="shared" si="13"/>
        <v>44024.355499999998</v>
      </c>
      <c r="O48" s="45">
        <f t="shared" si="13"/>
        <v>0</v>
      </c>
      <c r="P48" s="45">
        <f t="shared" si="13"/>
        <v>358404.06349999999</v>
      </c>
      <c r="Q48" s="45">
        <f t="shared" si="13"/>
        <v>800.83460000000002</v>
      </c>
      <c r="R48" s="45">
        <f t="shared" si="13"/>
        <v>0</v>
      </c>
      <c r="S48" s="45">
        <f t="shared" si="13"/>
        <v>108553.24277171717</v>
      </c>
      <c r="T48" s="45">
        <f t="shared" si="13"/>
        <v>84221.201876811596</v>
      </c>
      <c r="U48" s="45">
        <f t="shared" si="13"/>
        <v>9898.2345000000005</v>
      </c>
      <c r="V48" s="45">
        <f t="shared" si="13"/>
        <v>178.43600000000001</v>
      </c>
      <c r="W48" s="45">
        <f t="shared" si="13"/>
        <v>196988.35900745762</v>
      </c>
      <c r="X48" s="47">
        <f t="shared" si="12"/>
        <v>3480662.9151324574</v>
      </c>
    </row>
    <row r="49" spans="2:24" x14ac:dyDescent="0.3">
      <c r="B49" s="41">
        <f t="shared" si="14"/>
        <v>2060</v>
      </c>
      <c r="C49" s="45">
        <f t="shared" si="13"/>
        <v>764786.45600000001</v>
      </c>
      <c r="D49" s="45">
        <f t="shared" si="13"/>
        <v>0</v>
      </c>
      <c r="E49" s="45">
        <f t="shared" si="13"/>
        <v>398980.94299999997</v>
      </c>
      <c r="F49" s="45">
        <f t="shared" si="13"/>
        <v>0</v>
      </c>
      <c r="G49" s="45">
        <f t="shared" si="13"/>
        <v>739997.28125</v>
      </c>
      <c r="H49" s="45">
        <f t="shared" si="13"/>
        <v>27893.912</v>
      </c>
      <c r="I49" s="45">
        <f t="shared" si="13"/>
        <v>2948956.893375</v>
      </c>
      <c r="J49" s="45">
        <f t="shared" si="13"/>
        <v>15466.587666666666</v>
      </c>
      <c r="K49" s="45">
        <f t="shared" si="13"/>
        <v>0</v>
      </c>
      <c r="L49" s="45">
        <f t="shared" si="13"/>
        <v>138180.73499999999</v>
      </c>
      <c r="M49" s="45">
        <f t="shared" si="13"/>
        <v>151194.50774999999</v>
      </c>
      <c r="N49" s="45">
        <f t="shared" si="13"/>
        <v>44024.355499999998</v>
      </c>
      <c r="O49" s="45">
        <f t="shared" si="13"/>
        <v>0</v>
      </c>
      <c r="P49" s="45">
        <f t="shared" si="13"/>
        <v>362013.88860000001</v>
      </c>
      <c r="Q49" s="45">
        <f t="shared" si="13"/>
        <v>809.47670000000005</v>
      </c>
      <c r="R49" s="45">
        <f t="shared" si="13"/>
        <v>0</v>
      </c>
      <c r="S49" s="45">
        <f t="shared" si="13"/>
        <v>109605.00799999999</v>
      </c>
      <c r="T49" s="45">
        <f t="shared" si="13"/>
        <v>85008.31591304348</v>
      </c>
      <c r="U49" s="45">
        <f t="shared" si="13"/>
        <v>10026.782999999999</v>
      </c>
      <c r="V49" s="45">
        <f t="shared" si="13"/>
        <v>178.43600000000001</v>
      </c>
      <c r="W49" s="45">
        <f t="shared" si="13"/>
        <v>198882.47784406782</v>
      </c>
      <c r="X49" s="47">
        <f t="shared" si="12"/>
        <v>3509853.259819068</v>
      </c>
    </row>
    <row r="50" spans="2:24" x14ac:dyDescent="0.3">
      <c r="B50" s="41">
        <f t="shared" si="14"/>
        <v>2070</v>
      </c>
      <c r="C50" s="45">
        <f t="shared" si="13"/>
        <v>764786.45600000001</v>
      </c>
      <c r="D50" s="45">
        <f t="shared" si="13"/>
        <v>0</v>
      </c>
      <c r="E50" s="45">
        <f t="shared" si="13"/>
        <v>398980.94299999997</v>
      </c>
      <c r="F50" s="45">
        <f t="shared" si="13"/>
        <v>0</v>
      </c>
      <c r="G50" s="45">
        <f t="shared" si="13"/>
        <v>728157.32475000003</v>
      </c>
      <c r="H50" s="45">
        <f t="shared" si="13"/>
        <v>27893.912</v>
      </c>
      <c r="I50" s="45">
        <f t="shared" si="13"/>
        <v>2925270.492625</v>
      </c>
      <c r="J50" s="45">
        <f t="shared" si="13"/>
        <v>15466.587666666666</v>
      </c>
      <c r="K50" s="45">
        <f t="shared" si="13"/>
        <v>0</v>
      </c>
      <c r="L50" s="45">
        <f t="shared" si="13"/>
        <v>136784.97</v>
      </c>
      <c r="M50" s="45">
        <f t="shared" si="13"/>
        <v>149667.2905</v>
      </c>
      <c r="N50" s="45">
        <f t="shared" si="13"/>
        <v>44024.355499999998</v>
      </c>
      <c r="O50" s="45">
        <f t="shared" si="13"/>
        <v>0</v>
      </c>
      <c r="P50" s="45">
        <f t="shared" si="13"/>
        <v>358404.06349999999</v>
      </c>
      <c r="Q50" s="45">
        <f t="shared" si="13"/>
        <v>800.83460000000002</v>
      </c>
      <c r="R50" s="45">
        <f t="shared" si="13"/>
        <v>0</v>
      </c>
      <c r="S50" s="45">
        <f t="shared" si="13"/>
        <v>108553.24277171717</v>
      </c>
      <c r="T50" s="45">
        <f t="shared" si="13"/>
        <v>84221.201876811596</v>
      </c>
      <c r="U50" s="45">
        <f t="shared" si="13"/>
        <v>9898.2345000000005</v>
      </c>
      <c r="V50" s="45">
        <f t="shared" si="13"/>
        <v>178.43600000000001</v>
      </c>
      <c r="W50" s="45">
        <f t="shared" si="13"/>
        <v>196938.51377491528</v>
      </c>
      <c r="X50" s="47">
        <f t="shared" si="12"/>
        <v>3480613.0698999153</v>
      </c>
    </row>
    <row r="51" spans="2:24" x14ac:dyDescent="0.3">
      <c r="B51" s="41">
        <f t="shared" si="14"/>
        <v>2080</v>
      </c>
      <c r="C51" s="45">
        <f t="shared" si="13"/>
        <v>764786.45600000001</v>
      </c>
      <c r="D51" s="45">
        <f t="shared" si="13"/>
        <v>0</v>
      </c>
      <c r="E51" s="45">
        <f t="shared" si="13"/>
        <v>386110.58999999997</v>
      </c>
      <c r="F51" s="45">
        <f t="shared" si="13"/>
        <v>0</v>
      </c>
      <c r="G51" s="45">
        <f t="shared" si="13"/>
        <v>710397.39</v>
      </c>
      <c r="H51" s="45">
        <f t="shared" si="13"/>
        <v>27893.912</v>
      </c>
      <c r="I51" s="45">
        <f t="shared" si="13"/>
        <v>2842368.09</v>
      </c>
      <c r="J51" s="45">
        <f t="shared" si="13"/>
        <v>15137.511333333332</v>
      </c>
      <c r="K51" s="45">
        <f t="shared" si="13"/>
        <v>0</v>
      </c>
      <c r="L51" s="45">
        <f t="shared" si="13"/>
        <v>132597.67499999999</v>
      </c>
      <c r="M51" s="45">
        <f t="shared" si="13"/>
        <v>145085.63874999998</v>
      </c>
      <c r="N51" s="45">
        <f t="shared" si="13"/>
        <v>42604.214999999997</v>
      </c>
      <c r="O51" s="45">
        <f t="shared" si="13"/>
        <v>0</v>
      </c>
      <c r="P51" s="45">
        <f t="shared" si="13"/>
        <v>348090.27750000003</v>
      </c>
      <c r="Q51" s="45">
        <f t="shared" si="13"/>
        <v>777.78899999999999</v>
      </c>
      <c r="R51" s="45">
        <f t="shared" si="13"/>
        <v>0</v>
      </c>
      <c r="S51" s="45">
        <f t="shared" si="13"/>
        <v>105342.59102222222</v>
      </c>
      <c r="T51" s="45">
        <f t="shared" si="13"/>
        <v>81747.414905797094</v>
      </c>
      <c r="U51" s="45">
        <f t="shared" si="13"/>
        <v>9641.1374999999989</v>
      </c>
      <c r="V51" s="45">
        <f t="shared" si="13"/>
        <v>172.68</v>
      </c>
      <c r="W51" s="45">
        <f t="shared" si="13"/>
        <v>191206.31203254237</v>
      </c>
      <c r="X51" s="47">
        <f t="shared" si="12"/>
        <v>3381664.6795325424</v>
      </c>
    </row>
    <row r="52" spans="2:24" x14ac:dyDescent="0.3">
      <c r="B52" s="41">
        <f t="shared" si="14"/>
        <v>2090</v>
      </c>
      <c r="C52" s="45">
        <f t="shared" si="13"/>
        <v>716987.30249999999</v>
      </c>
      <c r="D52" s="45">
        <f t="shared" si="13"/>
        <v>0</v>
      </c>
      <c r="E52" s="45">
        <f t="shared" si="13"/>
        <v>366805.06050000002</v>
      </c>
      <c r="F52" s="45">
        <f t="shared" si="13"/>
        <v>0</v>
      </c>
      <c r="G52" s="45">
        <f t="shared" si="13"/>
        <v>674877.52049999998</v>
      </c>
      <c r="H52" s="45">
        <f t="shared" si="13"/>
        <v>26150.5425</v>
      </c>
      <c r="I52" s="45">
        <f t="shared" si="13"/>
        <v>2700249.6855000001</v>
      </c>
      <c r="J52" s="45">
        <f t="shared" si="13"/>
        <v>14150.282333333331</v>
      </c>
      <c r="K52" s="45">
        <f t="shared" si="13"/>
        <v>0</v>
      </c>
      <c r="L52" s="45">
        <f t="shared" si="13"/>
        <v>126549.36000000002</v>
      </c>
      <c r="M52" s="45">
        <f t="shared" si="13"/>
        <v>138467.69733333334</v>
      </c>
      <c r="N52" s="45">
        <f t="shared" si="13"/>
        <v>40474.004249999998</v>
      </c>
      <c r="O52" s="45">
        <f t="shared" si="13"/>
        <v>0</v>
      </c>
      <c r="P52" s="45">
        <f t="shared" si="13"/>
        <v>331588.21990000003</v>
      </c>
      <c r="Q52" s="45">
        <f t="shared" si="13"/>
        <v>740.33989999999994</v>
      </c>
      <c r="R52" s="45">
        <f t="shared" si="13"/>
        <v>0</v>
      </c>
      <c r="S52" s="45">
        <f t="shared" si="13"/>
        <v>100415.90126868687</v>
      </c>
      <c r="T52" s="45">
        <f t="shared" si="13"/>
        <v>77924.289586956511</v>
      </c>
      <c r="U52" s="45">
        <f t="shared" si="13"/>
        <v>9191.2177499999998</v>
      </c>
      <c r="V52" s="45">
        <f t="shared" si="13"/>
        <v>164.04599999999999</v>
      </c>
      <c r="W52" s="45">
        <f t="shared" si="13"/>
        <v>182234.17017491526</v>
      </c>
      <c r="X52" s="47">
        <f t="shared" si="12"/>
        <v>3214072.0755749154</v>
      </c>
    </row>
    <row r="53" spans="2:24" x14ac:dyDescent="0.3">
      <c r="B53" s="41">
        <f t="shared" si="14"/>
        <v>2100</v>
      </c>
      <c r="C53" s="45">
        <f t="shared" si="13"/>
        <v>669188.14899999998</v>
      </c>
      <c r="D53" s="45">
        <f t="shared" si="13"/>
        <v>0</v>
      </c>
      <c r="E53" s="45">
        <f t="shared" si="13"/>
        <v>347499.53100000002</v>
      </c>
      <c r="F53" s="45">
        <f t="shared" si="13"/>
        <v>0</v>
      </c>
      <c r="G53" s="45">
        <f t="shared" si="13"/>
        <v>645277.62925</v>
      </c>
      <c r="H53" s="45">
        <f t="shared" si="13"/>
        <v>24407.172999999999</v>
      </c>
      <c r="I53" s="45">
        <f t="shared" si="13"/>
        <v>2569974.481375</v>
      </c>
      <c r="J53" s="45">
        <f t="shared" si="13"/>
        <v>13492.129666666666</v>
      </c>
      <c r="K53" s="45">
        <f t="shared" si="13"/>
        <v>0</v>
      </c>
      <c r="L53" s="45">
        <f t="shared" si="13"/>
        <v>120501.045</v>
      </c>
      <c r="M53" s="45">
        <f t="shared" si="13"/>
        <v>131849.75591666668</v>
      </c>
      <c r="N53" s="45">
        <f t="shared" si="13"/>
        <v>38343.7935</v>
      </c>
      <c r="O53" s="45">
        <f t="shared" si="13"/>
        <v>0</v>
      </c>
      <c r="P53" s="45">
        <f t="shared" si="13"/>
        <v>315601.85159999999</v>
      </c>
      <c r="Q53" s="45">
        <f t="shared" si="13"/>
        <v>705.77149999999995</v>
      </c>
      <c r="R53" s="45">
        <f t="shared" si="13"/>
        <v>0</v>
      </c>
      <c r="S53" s="45">
        <f t="shared" si="13"/>
        <v>95544.567579797964</v>
      </c>
      <c r="T53" s="45">
        <f t="shared" si="13"/>
        <v>74101.164268115943</v>
      </c>
      <c r="U53" s="45">
        <f t="shared" si="13"/>
        <v>8741.2980000000007</v>
      </c>
      <c r="V53" s="45">
        <f t="shared" si="13"/>
        <v>155.41200000000001</v>
      </c>
      <c r="W53" s="45">
        <f t="shared" si="13"/>
        <v>173361.71878237289</v>
      </c>
      <c r="X53" s="47">
        <f t="shared" si="12"/>
        <v>3058938.0517573729</v>
      </c>
    </row>
    <row r="54" spans="2:24" x14ac:dyDescent="0.3">
      <c r="B54" s="41">
        <f t="shared" si="14"/>
        <v>2110</v>
      </c>
      <c r="C54" s="45">
        <f t="shared" si="13"/>
        <v>621388.99549999996</v>
      </c>
      <c r="D54" s="45">
        <f t="shared" si="13"/>
        <v>0</v>
      </c>
      <c r="E54" s="45">
        <f t="shared" si="13"/>
        <v>334629.17799999996</v>
      </c>
      <c r="F54" s="45">
        <f t="shared" si="13"/>
        <v>0</v>
      </c>
      <c r="G54" s="45">
        <f t="shared" si="13"/>
        <v>609757.75974999997</v>
      </c>
      <c r="H54" s="45">
        <f t="shared" si="13"/>
        <v>22663.803499999998</v>
      </c>
      <c r="I54" s="45">
        <f t="shared" si="13"/>
        <v>2451542.4776249998</v>
      </c>
      <c r="J54" s="45">
        <f t="shared" si="13"/>
        <v>12833.976999999999</v>
      </c>
      <c r="K54" s="45">
        <f t="shared" si="13"/>
        <v>0</v>
      </c>
      <c r="L54" s="45">
        <f t="shared" si="13"/>
        <v>114452.73</v>
      </c>
      <c r="M54" s="45">
        <f t="shared" si="13"/>
        <v>125231.81450000001</v>
      </c>
      <c r="N54" s="45">
        <f t="shared" si="13"/>
        <v>36923.652999999998</v>
      </c>
      <c r="O54" s="45">
        <f t="shared" si="13"/>
        <v>0</v>
      </c>
      <c r="P54" s="45">
        <f t="shared" si="13"/>
        <v>299615.48330000002</v>
      </c>
      <c r="Q54" s="45">
        <f t="shared" si="13"/>
        <v>668.32240000000002</v>
      </c>
      <c r="R54" s="45">
        <f t="shared" si="13"/>
        <v>0</v>
      </c>
      <c r="S54" s="45">
        <f t="shared" si="13"/>
        <v>90783.946020202013</v>
      </c>
      <c r="T54" s="45">
        <f t="shared" si="13"/>
        <v>70446.706242753615</v>
      </c>
      <c r="U54" s="45">
        <f t="shared" si="13"/>
        <v>8291.3782499999998</v>
      </c>
      <c r="V54" s="45">
        <f t="shared" si="13"/>
        <v>149.65600000000001</v>
      </c>
      <c r="W54" s="45">
        <f t="shared" si="13"/>
        <v>164688.64832000001</v>
      </c>
      <c r="X54" s="47">
        <f t="shared" si="12"/>
        <v>2915846.6092449999</v>
      </c>
    </row>
    <row r="55" spans="2:24" x14ac:dyDescent="0.3">
      <c r="B55" s="41">
        <f t="shared" si="14"/>
        <v>2120</v>
      </c>
      <c r="C55" s="45">
        <f t="shared" si="13"/>
        <v>621388.99549999996</v>
      </c>
      <c r="D55" s="45">
        <f t="shared" si="13"/>
        <v>0</v>
      </c>
      <c r="E55" s="45">
        <f t="shared" si="13"/>
        <v>315323.64850000001</v>
      </c>
      <c r="F55" s="45">
        <f t="shared" si="13"/>
        <v>0</v>
      </c>
      <c r="G55" s="45">
        <f t="shared" si="13"/>
        <v>580157.86849999998</v>
      </c>
      <c r="H55" s="45">
        <f t="shared" si="13"/>
        <v>22663.803499999998</v>
      </c>
      <c r="I55" s="45">
        <f t="shared" si="13"/>
        <v>2321267.2735000001</v>
      </c>
      <c r="J55" s="45">
        <f t="shared" si="13"/>
        <v>12175.824333333332</v>
      </c>
      <c r="K55" s="45">
        <f t="shared" si="13"/>
        <v>0</v>
      </c>
      <c r="L55" s="45">
        <f t="shared" si="13"/>
        <v>108404.41500000001</v>
      </c>
      <c r="M55" s="45">
        <f t="shared" si="13"/>
        <v>118613.87308333334</v>
      </c>
      <c r="N55" s="45">
        <f t="shared" si="13"/>
        <v>34793.44225</v>
      </c>
      <c r="O55" s="45">
        <f t="shared" si="13"/>
        <v>0</v>
      </c>
      <c r="P55" s="45">
        <f t="shared" si="13"/>
        <v>284660.49360000005</v>
      </c>
      <c r="Q55" s="45">
        <f t="shared" si="13"/>
        <v>633.75400000000002</v>
      </c>
      <c r="R55" s="45">
        <f t="shared" si="13"/>
        <v>0</v>
      </c>
      <c r="S55" s="45">
        <f t="shared" si="13"/>
        <v>86134.036589898984</v>
      </c>
      <c r="T55" s="45">
        <f t="shared" si="13"/>
        <v>66792.248217391301</v>
      </c>
      <c r="U55" s="45">
        <f t="shared" si="13"/>
        <v>7841.4584999999997</v>
      </c>
      <c r="V55" s="45">
        <f t="shared" si="13"/>
        <v>141.02199999999999</v>
      </c>
      <c r="W55" s="45">
        <f t="shared" si="13"/>
        <v>156264.80402033898</v>
      </c>
      <c r="X55" s="47">
        <f t="shared" si="12"/>
        <v>2762192.571120339</v>
      </c>
    </row>
    <row r="56" spans="2:24" x14ac:dyDescent="0.3">
      <c r="B56" s="41">
        <f t="shared" si="14"/>
        <v>2130</v>
      </c>
      <c r="C56" s="45">
        <f t="shared" si="13"/>
        <v>573589.84200000006</v>
      </c>
      <c r="D56" s="45">
        <f t="shared" si="13"/>
        <v>0</v>
      </c>
      <c r="E56" s="45">
        <f t="shared" si="13"/>
        <v>302453.29550000001</v>
      </c>
      <c r="F56" s="45">
        <f t="shared" si="13"/>
        <v>0</v>
      </c>
      <c r="G56" s="45">
        <f t="shared" si="13"/>
        <v>550557.97725</v>
      </c>
      <c r="H56" s="45">
        <f t="shared" si="13"/>
        <v>20920.434000000001</v>
      </c>
      <c r="I56" s="45">
        <f t="shared" si="13"/>
        <v>2202835.26975</v>
      </c>
      <c r="J56" s="45">
        <f t="shared" si="13"/>
        <v>11517.671666666667</v>
      </c>
      <c r="K56" s="45">
        <f t="shared" si="13"/>
        <v>0</v>
      </c>
      <c r="L56" s="45">
        <f t="shared" si="13"/>
        <v>103286.61</v>
      </c>
      <c r="M56" s="45">
        <f t="shared" si="13"/>
        <v>113014.07650000001</v>
      </c>
      <c r="N56" s="45">
        <f t="shared" si="13"/>
        <v>33373.301749999999</v>
      </c>
      <c r="O56" s="45">
        <f t="shared" si="13"/>
        <v>0</v>
      </c>
      <c r="P56" s="45">
        <f t="shared" si="13"/>
        <v>270221.19320000004</v>
      </c>
      <c r="Q56" s="45">
        <f t="shared" si="13"/>
        <v>602.06629999999996</v>
      </c>
      <c r="R56" s="45">
        <f t="shared" si="13"/>
        <v>0</v>
      </c>
      <c r="S56" s="45">
        <f t="shared" si="13"/>
        <v>81816.263547474737</v>
      </c>
      <c r="T56" s="45">
        <f t="shared" si="13"/>
        <v>63475.124778985504</v>
      </c>
      <c r="U56" s="45">
        <f t="shared" si="13"/>
        <v>7455.8130000000001</v>
      </c>
      <c r="V56" s="45">
        <f t="shared" si="13"/>
        <v>135.26599999999999</v>
      </c>
      <c r="W56" s="45">
        <f t="shared" si="13"/>
        <v>148488.94774372882</v>
      </c>
      <c r="X56" s="47">
        <f t="shared" si="12"/>
        <v>2621545.4106937288</v>
      </c>
    </row>
    <row r="57" spans="2:24" x14ac:dyDescent="0.3">
      <c r="B57" s="41">
        <f t="shared" si="14"/>
        <v>2140</v>
      </c>
      <c r="C57" s="45">
        <f t="shared" si="13"/>
        <v>573589.84200000006</v>
      </c>
      <c r="D57" s="45">
        <f t="shared" si="13"/>
        <v>0</v>
      </c>
      <c r="E57" s="45">
        <f t="shared" si="13"/>
        <v>302453.29550000001</v>
      </c>
      <c r="F57" s="45">
        <f t="shared" si="13"/>
        <v>0</v>
      </c>
      <c r="G57" s="45">
        <f t="shared" si="13"/>
        <v>550557.97725</v>
      </c>
      <c r="H57" s="45">
        <f t="shared" si="13"/>
        <v>20920.434000000001</v>
      </c>
      <c r="I57" s="45">
        <f t="shared" si="13"/>
        <v>2202835.26975</v>
      </c>
      <c r="J57" s="45">
        <f t="shared" si="13"/>
        <v>11517.671666666667</v>
      </c>
      <c r="K57" s="45">
        <f t="shared" si="13"/>
        <v>0</v>
      </c>
      <c r="L57" s="45">
        <f t="shared" si="13"/>
        <v>103286.61</v>
      </c>
      <c r="M57" s="45">
        <f t="shared" si="13"/>
        <v>113014.07650000001</v>
      </c>
      <c r="N57" s="45">
        <f t="shared" si="13"/>
        <v>33373.301749999999</v>
      </c>
      <c r="O57" s="45">
        <f t="shared" si="13"/>
        <v>0</v>
      </c>
      <c r="P57" s="45">
        <f t="shared" si="13"/>
        <v>270221.19320000004</v>
      </c>
      <c r="Q57" s="45">
        <f t="shared" si="13"/>
        <v>602.06629999999996</v>
      </c>
      <c r="R57" s="45">
        <f t="shared" si="13"/>
        <v>0</v>
      </c>
      <c r="S57" s="45">
        <f t="shared" si="13"/>
        <v>81816.263547474737</v>
      </c>
      <c r="T57" s="45">
        <f t="shared" si="13"/>
        <v>63475.124778985504</v>
      </c>
      <c r="U57" s="45">
        <f t="shared" si="13"/>
        <v>7455.8130000000001</v>
      </c>
      <c r="V57" s="45">
        <f t="shared" si="13"/>
        <v>135.26599999999999</v>
      </c>
      <c r="W57" s="45">
        <f t="shared" si="13"/>
        <v>148488.94774372882</v>
      </c>
      <c r="X57" s="47">
        <f t="shared" si="12"/>
        <v>2621545.4106937288</v>
      </c>
    </row>
    <row r="58" spans="2:24" x14ac:dyDescent="0.3">
      <c r="B58" s="41">
        <f t="shared" si="14"/>
        <v>2150</v>
      </c>
      <c r="C58" s="45">
        <f t="shared" si="13"/>
        <v>573589.84200000006</v>
      </c>
      <c r="D58" s="45">
        <f t="shared" si="13"/>
        <v>0</v>
      </c>
      <c r="E58" s="45">
        <f t="shared" si="13"/>
        <v>302453.29550000001</v>
      </c>
      <c r="F58" s="45">
        <f t="shared" ref="F58:W58" si="15">F29*INDEX($C$33:$F$40,MATCH(F$44,$C$33:$C$40,0),MATCH(F$43,$C$33:$F$33,0))</f>
        <v>0</v>
      </c>
      <c r="G58" s="45">
        <f t="shared" si="15"/>
        <v>550557.97725</v>
      </c>
      <c r="H58" s="45">
        <f t="shared" si="15"/>
        <v>20920.434000000001</v>
      </c>
      <c r="I58" s="45">
        <f t="shared" si="15"/>
        <v>2202835.26975</v>
      </c>
      <c r="J58" s="45">
        <f t="shared" si="15"/>
        <v>11517.671666666667</v>
      </c>
      <c r="K58" s="45">
        <f t="shared" si="15"/>
        <v>0</v>
      </c>
      <c r="L58" s="45">
        <f t="shared" si="15"/>
        <v>103286.61</v>
      </c>
      <c r="M58" s="45">
        <f t="shared" si="15"/>
        <v>113014.07650000001</v>
      </c>
      <c r="N58" s="45">
        <f t="shared" si="15"/>
        <v>33373.301749999999</v>
      </c>
      <c r="O58" s="45">
        <f t="shared" si="15"/>
        <v>0</v>
      </c>
      <c r="P58" s="45">
        <f t="shared" si="15"/>
        <v>270221.19320000004</v>
      </c>
      <c r="Q58" s="45">
        <f t="shared" si="15"/>
        <v>602.06629999999996</v>
      </c>
      <c r="R58" s="45">
        <f t="shared" si="15"/>
        <v>0</v>
      </c>
      <c r="S58" s="45">
        <f t="shared" si="15"/>
        <v>81816.263547474737</v>
      </c>
      <c r="T58" s="45">
        <f t="shared" si="15"/>
        <v>63475.124778985504</v>
      </c>
      <c r="U58" s="45">
        <f t="shared" si="15"/>
        <v>7455.8130000000001</v>
      </c>
      <c r="V58" s="45">
        <f t="shared" si="15"/>
        <v>135.26599999999999</v>
      </c>
      <c r="W58" s="45">
        <f t="shared" si="15"/>
        <v>148488.94774372882</v>
      </c>
      <c r="X58" s="47">
        <f t="shared" si="12"/>
        <v>2621545.4106937288</v>
      </c>
    </row>
  </sheetData>
  <mergeCells count="2">
    <mergeCell ref="Z14:AC14"/>
    <mergeCell ref="D32:F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E6FA-6B1B-4CDA-A320-C76DE4F91B39}">
  <dimension ref="A1:AC58"/>
  <sheetViews>
    <sheetView workbookViewId="0"/>
  </sheetViews>
  <sheetFormatPr defaultRowHeight="13.8" x14ac:dyDescent="0.3"/>
  <cols>
    <col min="3" max="3" width="27.109375" bestFit="1" customWidth="1"/>
    <col min="4" max="4" width="16.5546875" bestFit="1" customWidth="1"/>
    <col min="5" max="5" width="15.44140625" bestFit="1" customWidth="1"/>
    <col min="6" max="6" width="7.6640625" bestFit="1" customWidth="1"/>
    <col min="7" max="7" width="8.33203125" bestFit="1" customWidth="1"/>
    <col min="8" max="8" width="14.88671875" bestFit="1" customWidth="1"/>
    <col min="9" max="9" width="5.44140625" bestFit="1" customWidth="1"/>
    <col min="10" max="10" width="18.44140625" bestFit="1" customWidth="1"/>
    <col min="11" max="11" width="9.88671875" bestFit="1" customWidth="1"/>
    <col min="12" max="12" width="13.33203125" bestFit="1" customWidth="1"/>
    <col min="13" max="13" width="6.109375" bestFit="1" customWidth="1"/>
    <col min="14" max="14" width="13" bestFit="1" customWidth="1"/>
    <col min="15" max="15" width="14.88671875" bestFit="1" customWidth="1"/>
    <col min="16" max="16" width="5.44140625" bestFit="1" customWidth="1"/>
    <col min="17" max="17" width="18.44140625" bestFit="1" customWidth="1"/>
    <col min="18" max="18" width="9.88671875" bestFit="1" customWidth="1"/>
    <col min="19" max="19" width="13.33203125" bestFit="1" customWidth="1"/>
    <col min="20" max="21" width="12.44140625" bestFit="1" customWidth="1"/>
    <col min="22" max="22" width="14" bestFit="1" customWidth="1"/>
    <col min="23" max="23" width="13.5546875" bestFit="1" customWidth="1"/>
    <col min="24" max="24" width="10.33203125" bestFit="1" customWidth="1"/>
    <col min="25" max="25" width="8.88671875" bestFit="1" customWidth="1"/>
    <col min="26" max="26" width="9.6640625" bestFit="1" customWidth="1"/>
    <col min="27" max="28" width="9.33203125" bestFit="1" customWidth="1"/>
    <col min="29" max="29" width="14.6640625" bestFit="1" customWidth="1"/>
  </cols>
  <sheetData>
    <row r="1" spans="1:29" x14ac:dyDescent="0.3">
      <c r="A1" s="41" t="s">
        <v>67</v>
      </c>
    </row>
    <row r="2" spans="1:29" x14ac:dyDescent="0.3">
      <c r="C2" t="s">
        <v>85</v>
      </c>
      <c r="D2" s="56" t="s">
        <v>67</v>
      </c>
      <c r="E2" s="56"/>
      <c r="F2" s="56"/>
    </row>
    <row r="3" spans="1:29" x14ac:dyDescent="0.3">
      <c r="D3" s="44" t="s">
        <v>69</v>
      </c>
      <c r="E3" s="44" t="s">
        <v>70</v>
      </c>
      <c r="F3" s="44" t="s">
        <v>71</v>
      </c>
      <c r="G3" s="41" t="s">
        <v>98</v>
      </c>
      <c r="H3" s="41"/>
      <c r="I3" s="41"/>
      <c r="J3" s="41"/>
      <c r="K3" s="41"/>
      <c r="L3" s="41"/>
      <c r="M3" s="41"/>
      <c r="N3" s="41"/>
      <c r="O3" s="41"/>
      <c r="P3" s="41"/>
      <c r="Q3" s="41"/>
      <c r="R3" s="41"/>
      <c r="S3" s="41"/>
      <c r="T3" s="41"/>
      <c r="U3" s="41"/>
    </row>
    <row r="4" spans="1:29" x14ac:dyDescent="0.3">
      <c r="C4" s="42" t="s">
        <v>72</v>
      </c>
      <c r="D4" s="45">
        <f>SUM('R1 Analysis:R6 Analysis'!D4)</f>
        <v>0.17083333333333334</v>
      </c>
      <c r="E4" s="45">
        <f>SUM('R1 Analysis:R6 Analysis'!E4)</f>
        <v>0.3208333333333333</v>
      </c>
      <c r="F4" s="45">
        <f>SUM('R1 Analysis:R6 Analysis'!F4)</f>
        <v>1.1000000000000001</v>
      </c>
      <c r="G4" s="47">
        <f>SUM(D4:F4)-SUM('Weighted Averages'!B59:S59)</f>
        <v>0</v>
      </c>
      <c r="H4" s="41"/>
      <c r="I4" s="41"/>
      <c r="J4" s="41"/>
      <c r="K4" s="41"/>
      <c r="L4" s="41"/>
      <c r="M4" s="41"/>
      <c r="N4" s="41"/>
      <c r="O4" s="41"/>
      <c r="P4" s="41"/>
      <c r="Q4" s="41"/>
      <c r="R4" s="41"/>
      <c r="S4" s="41"/>
      <c r="T4" s="41"/>
      <c r="U4" s="41"/>
    </row>
    <row r="5" spans="1:29" x14ac:dyDescent="0.3">
      <c r="C5" s="42" t="s">
        <v>73</v>
      </c>
      <c r="D5" s="45">
        <f>SUM('R1 Analysis:R6 Analysis'!D5)</f>
        <v>1.2500000000000001E-2</v>
      </c>
      <c r="E5" s="45">
        <f>SUM('R1 Analysis:R6 Analysis'!E5)</f>
        <v>0</v>
      </c>
      <c r="F5" s="45">
        <f>SUM('R1 Analysis:R6 Analysis'!F5)</f>
        <v>0</v>
      </c>
      <c r="G5" s="47">
        <f>SUM(D5:F5)-SUM('Weighted Averages'!B60:S60)</f>
        <v>0</v>
      </c>
      <c r="H5" s="41"/>
      <c r="I5" s="41"/>
      <c r="J5" s="41"/>
      <c r="K5" s="41"/>
      <c r="L5" s="41"/>
      <c r="M5" s="41"/>
      <c r="N5" s="41"/>
      <c r="O5" s="41"/>
      <c r="P5" s="41"/>
      <c r="Q5" s="41"/>
      <c r="R5" s="41"/>
      <c r="S5" s="41"/>
      <c r="T5" s="41"/>
      <c r="U5" s="41"/>
      <c r="V5" s="41"/>
    </row>
    <row r="6" spans="1:29" x14ac:dyDescent="0.3">
      <c r="C6" s="42" t="s">
        <v>74</v>
      </c>
      <c r="D6" s="45">
        <f>SUM('R1 Analysis:R6 Analysis'!D6)</f>
        <v>2.2458333333333331</v>
      </c>
      <c r="E6" s="45">
        <f>SUM('R1 Analysis:R6 Analysis'!E6)</f>
        <v>5.854166666666667</v>
      </c>
      <c r="F6" s="45">
        <f>SUM('R1 Analysis:R6 Analysis'!F6)</f>
        <v>35.666666666666664</v>
      </c>
      <c r="G6" s="47">
        <f>SUM(D6:F6)-SUM('Weighted Averages'!B61:S61)</f>
        <v>0</v>
      </c>
    </row>
    <row r="7" spans="1:29" x14ac:dyDescent="0.3">
      <c r="C7" s="42" t="s">
        <v>75</v>
      </c>
      <c r="D7" s="45">
        <f>SUM('R1 Analysis:R6 Analysis'!D7)</f>
        <v>0.85416666666666663</v>
      </c>
      <c r="E7" s="45">
        <f>SUM('R1 Analysis:R6 Analysis'!E7)</f>
        <v>3.7208333333333332</v>
      </c>
      <c r="F7" s="45">
        <f>SUM('R1 Analysis:R6 Analysis'!F7)</f>
        <v>16.9375</v>
      </c>
      <c r="G7" s="47">
        <f>SUM(D7:F7)-SUM('Weighted Averages'!B62:S62)</f>
        <v>0</v>
      </c>
    </row>
    <row r="8" spans="1:29" x14ac:dyDescent="0.3">
      <c r="C8" s="42" t="s">
        <v>76</v>
      </c>
      <c r="D8" s="45">
        <f>SUM('R1 Analysis:R6 Analysis'!D8)</f>
        <v>0.52499999999999991</v>
      </c>
      <c r="E8" s="45">
        <f>SUM('R1 Analysis:R6 Analysis'!E8)</f>
        <v>0.83749999999999991</v>
      </c>
      <c r="F8" s="45">
        <f>SUM('R1 Analysis:R6 Analysis'!F8)</f>
        <v>1.6</v>
      </c>
      <c r="G8" s="47">
        <f>SUM(D8:F8)-SUM('Weighted Averages'!B63:S63)</f>
        <v>0</v>
      </c>
    </row>
    <row r="9" spans="1:29" x14ac:dyDescent="0.3">
      <c r="C9" s="42" t="s">
        <v>77</v>
      </c>
      <c r="D9" s="45">
        <f>SUM('R1 Analysis:R6 Analysis'!D9)</f>
        <v>0.23750000000000002</v>
      </c>
      <c r="E9" s="45">
        <f>SUM('R1 Analysis:R6 Analysis'!E9)</f>
        <v>0.19166666666666665</v>
      </c>
      <c r="F9" s="45">
        <f>SUM('R1 Analysis:R6 Analysis'!F9)</f>
        <v>0.37916666666666665</v>
      </c>
      <c r="G9" s="47">
        <f>SUM(D9:F9)-SUM('Weighted Averages'!B64:S64)</f>
        <v>0</v>
      </c>
    </row>
    <row r="10" spans="1:29" x14ac:dyDescent="0.3">
      <c r="C10" s="46" t="s">
        <v>67</v>
      </c>
      <c r="D10" s="47">
        <f>SUM('R1 Analysis:R6 Analysis'!D10)</f>
        <v>4.0458333333333334</v>
      </c>
      <c r="E10" s="47">
        <f>SUM('R1 Analysis:R6 Analysis'!E10)</f>
        <v>10.925000000000001</v>
      </c>
      <c r="F10" s="47">
        <f>SUM('R1 Analysis:R6 Analysis'!F10)</f>
        <v>55.683333333333344</v>
      </c>
      <c r="G10" s="47">
        <f>SUM(D10:F10)-SUM('Weighted Averages'!B65:S65)</f>
        <v>0</v>
      </c>
    </row>
    <row r="12" spans="1:29" x14ac:dyDescent="0.3">
      <c r="C12" s="42" t="s">
        <v>86</v>
      </c>
      <c r="D12" s="41" t="str">
        <f>'R1 Analysis'!D12</f>
        <v>SSP1‒ 2.6</v>
      </c>
    </row>
    <row r="13" spans="1:29" ht="14.4" x14ac:dyDescent="0.3">
      <c r="Z13" s="3"/>
      <c r="AA13" s="3"/>
      <c r="AB13" s="3"/>
      <c r="AC13" s="3"/>
    </row>
    <row r="14" spans="1:29" ht="14.4" x14ac:dyDescent="0.3">
      <c r="C14" s="42" t="s">
        <v>69</v>
      </c>
      <c r="D14" t="str">
        <f t="shared" ref="D14:I14" si="0">C14</f>
        <v>Major</v>
      </c>
      <c r="E14" t="str">
        <f t="shared" si="0"/>
        <v>Major</v>
      </c>
      <c r="F14" t="str">
        <f t="shared" si="0"/>
        <v>Major</v>
      </c>
      <c r="G14" t="str">
        <f t="shared" si="0"/>
        <v>Major</v>
      </c>
      <c r="H14" t="str">
        <f t="shared" si="0"/>
        <v>Major</v>
      </c>
      <c r="I14" t="str">
        <f t="shared" si="0"/>
        <v>Major</v>
      </c>
      <c r="J14" s="42" t="s">
        <v>70</v>
      </c>
      <c r="K14" t="str">
        <f t="shared" ref="K14:P14" si="1">J14</f>
        <v>Medium</v>
      </c>
      <c r="L14" t="str">
        <f t="shared" si="1"/>
        <v>Medium</v>
      </c>
      <c r="M14" t="str">
        <f t="shared" si="1"/>
        <v>Medium</v>
      </c>
      <c r="N14" t="str">
        <f t="shared" si="1"/>
        <v>Medium</v>
      </c>
      <c r="O14" t="str">
        <f t="shared" si="1"/>
        <v>Medium</v>
      </c>
      <c r="P14" t="str">
        <f t="shared" si="1"/>
        <v>Medium</v>
      </c>
      <c r="Q14" s="42" t="s">
        <v>71</v>
      </c>
      <c r="R14" t="str">
        <f t="shared" ref="R14:W14" si="2">Q14</f>
        <v>Minor</v>
      </c>
      <c r="S14" t="str">
        <f t="shared" si="2"/>
        <v>Minor</v>
      </c>
      <c r="T14" t="str">
        <f t="shared" si="2"/>
        <v>Minor</v>
      </c>
      <c r="U14" t="str">
        <f t="shared" si="2"/>
        <v>Minor</v>
      </c>
      <c r="V14" t="str">
        <f t="shared" si="2"/>
        <v>Minor</v>
      </c>
      <c r="W14" t="str">
        <f t="shared" si="2"/>
        <v>Minor</v>
      </c>
      <c r="Z14" s="73" t="s">
        <v>87</v>
      </c>
      <c r="AA14" s="73"/>
      <c r="AB14" s="73"/>
      <c r="AC14" s="73"/>
    </row>
    <row r="15" spans="1:29" ht="14.4" x14ac:dyDescent="0.3">
      <c r="C15" s="42" t="s">
        <v>72</v>
      </c>
      <c r="D15" s="42" t="s">
        <v>73</v>
      </c>
      <c r="E15" s="42" t="s">
        <v>74</v>
      </c>
      <c r="F15" s="42" t="s">
        <v>75</v>
      </c>
      <c r="G15" s="42" t="s">
        <v>76</v>
      </c>
      <c r="H15" s="42" t="s">
        <v>77</v>
      </c>
      <c r="I15" s="48" t="s">
        <v>67</v>
      </c>
      <c r="J15" s="42" t="s">
        <v>72</v>
      </c>
      <c r="K15" s="42" t="s">
        <v>73</v>
      </c>
      <c r="L15" s="42" t="s">
        <v>74</v>
      </c>
      <c r="M15" s="42" t="s">
        <v>75</v>
      </c>
      <c r="N15" s="42" t="s">
        <v>76</v>
      </c>
      <c r="O15" s="42" t="s">
        <v>77</v>
      </c>
      <c r="P15" s="48" t="s">
        <v>67</v>
      </c>
      <c r="Q15" s="42" t="s">
        <v>72</v>
      </c>
      <c r="R15" s="42" t="s">
        <v>73</v>
      </c>
      <c r="S15" s="42" t="s">
        <v>74</v>
      </c>
      <c r="T15" s="42" t="s">
        <v>75</v>
      </c>
      <c r="U15" s="42" t="s">
        <v>76</v>
      </c>
      <c r="V15" s="42" t="s">
        <v>77</v>
      </c>
      <c r="W15" s="48" t="s">
        <v>67</v>
      </c>
      <c r="Z15" s="2" t="s">
        <v>88</v>
      </c>
      <c r="AA15" s="2" t="s">
        <v>6</v>
      </c>
      <c r="AB15" s="2" t="s">
        <v>8</v>
      </c>
      <c r="AC15" s="2" t="s">
        <v>10</v>
      </c>
    </row>
    <row r="16" spans="1:29" ht="14.4" x14ac:dyDescent="0.3">
      <c r="B16" s="41">
        <f>2020</f>
        <v>2020</v>
      </c>
      <c r="C16" s="49">
        <f t="shared" ref="C16:W16" si="3">ROUND(INDEX($C$3:$F$10,MATCH(C$15,$C$3:$C$10,0),MATCH(C$14,$C$3:$F$3,0)),3)</f>
        <v>0.17100000000000001</v>
      </c>
      <c r="D16" s="49">
        <f t="shared" si="3"/>
        <v>1.2999999999999999E-2</v>
      </c>
      <c r="E16" s="49">
        <f t="shared" si="3"/>
        <v>2.246</v>
      </c>
      <c r="F16" s="49">
        <f t="shared" si="3"/>
        <v>0.85399999999999998</v>
      </c>
      <c r="G16" s="49">
        <f t="shared" si="3"/>
        <v>0.52500000000000002</v>
      </c>
      <c r="H16" s="49">
        <f t="shared" si="3"/>
        <v>0.23799999999999999</v>
      </c>
      <c r="I16" s="49">
        <f t="shared" si="3"/>
        <v>4.0460000000000003</v>
      </c>
      <c r="J16" s="49">
        <f t="shared" si="3"/>
        <v>0.32100000000000001</v>
      </c>
      <c r="K16" s="49">
        <f t="shared" si="3"/>
        <v>0</v>
      </c>
      <c r="L16" s="49">
        <f t="shared" si="3"/>
        <v>5.8540000000000001</v>
      </c>
      <c r="M16" s="49">
        <f t="shared" si="3"/>
        <v>3.7210000000000001</v>
      </c>
      <c r="N16" s="49">
        <f t="shared" si="3"/>
        <v>0.83799999999999997</v>
      </c>
      <c r="O16" s="49">
        <f t="shared" si="3"/>
        <v>0.192</v>
      </c>
      <c r="P16" s="49">
        <f t="shared" si="3"/>
        <v>10.925000000000001</v>
      </c>
      <c r="Q16" s="49">
        <f t="shared" si="3"/>
        <v>1.1000000000000001</v>
      </c>
      <c r="R16" s="49">
        <f t="shared" si="3"/>
        <v>0</v>
      </c>
      <c r="S16" s="49">
        <f t="shared" si="3"/>
        <v>35.667000000000002</v>
      </c>
      <c r="T16" s="49">
        <f t="shared" si="3"/>
        <v>16.937999999999999</v>
      </c>
      <c r="U16" s="49">
        <f t="shared" si="3"/>
        <v>1.6</v>
      </c>
      <c r="V16" s="49">
        <f t="shared" si="3"/>
        <v>0.379</v>
      </c>
      <c r="W16" s="49">
        <f t="shared" si="3"/>
        <v>55.683</v>
      </c>
      <c r="Z16" s="35">
        <f>ROUND(('SSP Scenarios'!D19/'SSP Scenarios'!D$19)^2,5)</f>
        <v>1</v>
      </c>
      <c r="AA16" s="35">
        <f>ROUND(('SSP Scenarios'!E19/'SSP Scenarios'!E$19)^2,5)</f>
        <v>1</v>
      </c>
      <c r="AB16" s="35">
        <f>ROUND(('SSP Scenarios'!F19/'SSP Scenarios'!F$19)^2,5)</f>
        <v>1</v>
      </c>
      <c r="AC16" s="35">
        <f>ROUND(('SSP Scenarios'!G19/'SSP Scenarios'!G$19)^2,5)</f>
        <v>1</v>
      </c>
    </row>
    <row r="17" spans="2:29" ht="14.4" x14ac:dyDescent="0.3">
      <c r="B17" s="41">
        <f t="shared" ref="B17:B29" si="4">B16+10</f>
        <v>2030</v>
      </c>
      <c r="C17">
        <f t="shared" ref="C17:L29" si="5">ROUND(C$16*HLOOKUP($D$12,$Z$15:$AC$29,ROW()-14,0),3)</f>
        <v>0.19</v>
      </c>
      <c r="D17">
        <f t="shared" si="5"/>
        <v>1.4E-2</v>
      </c>
      <c r="E17">
        <f t="shared" si="5"/>
        <v>2.4910000000000001</v>
      </c>
      <c r="F17">
        <f t="shared" si="5"/>
        <v>0.94699999999999995</v>
      </c>
      <c r="G17">
        <f t="shared" si="5"/>
        <v>0.58199999999999996</v>
      </c>
      <c r="H17">
        <f t="shared" si="5"/>
        <v>0.26400000000000001</v>
      </c>
      <c r="I17">
        <f t="shared" si="5"/>
        <v>4.4870000000000001</v>
      </c>
      <c r="J17">
        <f t="shared" si="5"/>
        <v>0.35599999999999998</v>
      </c>
      <c r="K17">
        <f t="shared" si="5"/>
        <v>0</v>
      </c>
      <c r="L17">
        <f t="shared" si="5"/>
        <v>6.492</v>
      </c>
      <c r="M17">
        <f t="shared" ref="M17:W29" si="6">ROUND(M$16*HLOOKUP($D$12,$Z$15:$AC$29,ROW()-14,0),3)</f>
        <v>4.1260000000000003</v>
      </c>
      <c r="N17">
        <f t="shared" si="6"/>
        <v>0.92900000000000005</v>
      </c>
      <c r="O17">
        <f t="shared" si="6"/>
        <v>0.21299999999999999</v>
      </c>
      <c r="P17">
        <f t="shared" si="6"/>
        <v>12.115</v>
      </c>
      <c r="Q17">
        <f t="shared" si="6"/>
        <v>1.22</v>
      </c>
      <c r="R17">
        <f t="shared" si="6"/>
        <v>0</v>
      </c>
      <c r="S17">
        <f t="shared" si="6"/>
        <v>39.551000000000002</v>
      </c>
      <c r="T17">
        <f t="shared" si="6"/>
        <v>18.783000000000001</v>
      </c>
      <c r="U17">
        <f t="shared" si="6"/>
        <v>1.774</v>
      </c>
      <c r="V17">
        <f t="shared" si="6"/>
        <v>0.42</v>
      </c>
      <c r="W17">
        <f t="shared" si="6"/>
        <v>61.747</v>
      </c>
      <c r="Z17" s="35">
        <f>ROUND(('SSP Scenarios'!D20/'SSP Scenarios'!D$19)^2,5)</f>
        <v>1.1089</v>
      </c>
      <c r="AA17" s="35">
        <f>ROUND(('SSP Scenarios'!E20/'SSP Scenarios'!E$19)^2,5)</f>
        <v>1.1234599999999999</v>
      </c>
      <c r="AB17" s="35">
        <f>ROUND(('SSP Scenarios'!F20/'SSP Scenarios'!F$19)^2,5)</f>
        <v>1.15665</v>
      </c>
      <c r="AC17" s="35">
        <f>ROUND(('SSP Scenarios'!G20/'SSP Scenarios'!G$19)^2,5)</f>
        <v>1.1775</v>
      </c>
    </row>
    <row r="18" spans="2:29" ht="14.4" x14ac:dyDescent="0.3">
      <c r="B18" s="41">
        <f t="shared" si="4"/>
        <v>2040</v>
      </c>
      <c r="C18">
        <f t="shared" si="5"/>
        <v>0.20399999999999999</v>
      </c>
      <c r="D18">
        <f t="shared" si="5"/>
        <v>1.4999999999999999E-2</v>
      </c>
      <c r="E18">
        <f t="shared" si="5"/>
        <v>2.6739999999999999</v>
      </c>
      <c r="F18">
        <f t="shared" si="5"/>
        <v>1.0169999999999999</v>
      </c>
      <c r="G18">
        <f t="shared" si="5"/>
        <v>0.625</v>
      </c>
      <c r="H18">
        <f t="shared" si="5"/>
        <v>0.28299999999999997</v>
      </c>
      <c r="I18">
        <f t="shared" si="5"/>
        <v>4.8159999999999998</v>
      </c>
      <c r="J18">
        <f t="shared" si="5"/>
        <v>0.38200000000000001</v>
      </c>
      <c r="K18">
        <f t="shared" si="5"/>
        <v>0</v>
      </c>
      <c r="L18">
        <f t="shared" si="5"/>
        <v>6.968</v>
      </c>
      <c r="M18">
        <f t="shared" si="6"/>
        <v>4.4290000000000003</v>
      </c>
      <c r="N18">
        <f t="shared" si="6"/>
        <v>0.998</v>
      </c>
      <c r="O18">
        <f t="shared" si="6"/>
        <v>0.22900000000000001</v>
      </c>
      <c r="P18">
        <f t="shared" si="6"/>
        <v>13.005000000000001</v>
      </c>
      <c r="Q18">
        <f t="shared" si="6"/>
        <v>1.3089999999999999</v>
      </c>
      <c r="R18">
        <f t="shared" si="6"/>
        <v>0</v>
      </c>
      <c r="S18">
        <f t="shared" si="6"/>
        <v>42.457000000000001</v>
      </c>
      <c r="T18">
        <f t="shared" si="6"/>
        <v>20.161999999999999</v>
      </c>
      <c r="U18">
        <f t="shared" si="6"/>
        <v>1.905</v>
      </c>
      <c r="V18">
        <f t="shared" si="6"/>
        <v>0.45100000000000001</v>
      </c>
      <c r="W18">
        <f t="shared" si="6"/>
        <v>66.283000000000001</v>
      </c>
      <c r="Z18" s="35">
        <f>ROUND(('SSP Scenarios'!D21/'SSP Scenarios'!D$19)^2,5)</f>
        <v>1.1903600000000001</v>
      </c>
      <c r="AA18" s="35">
        <f>ROUND(('SSP Scenarios'!E21/'SSP Scenarios'!E$19)^2,5)</f>
        <v>1.24834</v>
      </c>
      <c r="AB18" s="35">
        <f>ROUND(('SSP Scenarios'!F21/'SSP Scenarios'!F$19)^2,5)</f>
        <v>1.32802</v>
      </c>
      <c r="AC18" s="35">
        <f>ROUND(('SSP Scenarios'!G21/'SSP Scenarios'!G$19)^2,5)</f>
        <v>1.43414</v>
      </c>
    </row>
    <row r="19" spans="2:29" ht="14.4" x14ac:dyDescent="0.3">
      <c r="B19" s="41">
        <f t="shared" si="4"/>
        <v>2050</v>
      </c>
      <c r="C19">
        <f t="shared" si="5"/>
        <v>0.21099999999999999</v>
      </c>
      <c r="D19">
        <f t="shared" si="5"/>
        <v>1.6E-2</v>
      </c>
      <c r="E19">
        <f t="shared" si="5"/>
        <v>2.774</v>
      </c>
      <c r="F19">
        <f t="shared" si="5"/>
        <v>1.0549999999999999</v>
      </c>
      <c r="G19">
        <f t="shared" si="5"/>
        <v>0.64800000000000002</v>
      </c>
      <c r="H19">
        <f t="shared" si="5"/>
        <v>0.29399999999999998</v>
      </c>
      <c r="I19">
        <f t="shared" si="5"/>
        <v>4.9969999999999999</v>
      </c>
      <c r="J19">
        <f t="shared" si="5"/>
        <v>0.39600000000000002</v>
      </c>
      <c r="K19">
        <f t="shared" si="5"/>
        <v>0</v>
      </c>
      <c r="L19">
        <f t="shared" si="5"/>
        <v>7.23</v>
      </c>
      <c r="M19">
        <f t="shared" si="6"/>
        <v>4.5949999999999998</v>
      </c>
      <c r="N19">
        <f t="shared" si="6"/>
        <v>1.0349999999999999</v>
      </c>
      <c r="O19">
        <f t="shared" si="6"/>
        <v>0.23699999999999999</v>
      </c>
      <c r="P19">
        <f t="shared" si="6"/>
        <v>13.492000000000001</v>
      </c>
      <c r="Q19">
        <f t="shared" si="6"/>
        <v>1.3580000000000001</v>
      </c>
      <c r="R19">
        <f t="shared" si="6"/>
        <v>0</v>
      </c>
      <c r="S19">
        <f t="shared" si="6"/>
        <v>44.048000000000002</v>
      </c>
      <c r="T19">
        <f t="shared" si="6"/>
        <v>20.917999999999999</v>
      </c>
      <c r="U19">
        <f t="shared" si="6"/>
        <v>1.976</v>
      </c>
      <c r="V19">
        <f t="shared" si="6"/>
        <v>0.46800000000000003</v>
      </c>
      <c r="W19">
        <f t="shared" si="6"/>
        <v>68.768000000000001</v>
      </c>
      <c r="Z19" s="35">
        <f>ROUND(('SSP Scenarios'!D22/'SSP Scenarios'!D$19)^2,5)</f>
        <v>1.23499</v>
      </c>
      <c r="AA19" s="35">
        <f>ROUND(('SSP Scenarios'!E22/'SSP Scenarios'!E$19)^2,5)</f>
        <v>1.3595699999999999</v>
      </c>
      <c r="AB19" s="35">
        <f>ROUND(('SSP Scenarios'!F22/'SSP Scenarios'!F$19)^2,5)</f>
        <v>1.5036799999999999</v>
      </c>
      <c r="AC19" s="35">
        <f>ROUND(('SSP Scenarios'!G22/'SSP Scenarios'!G$19)^2,5)</f>
        <v>1.7992999999999999</v>
      </c>
    </row>
    <row r="20" spans="2:29" ht="14.4" x14ac:dyDescent="0.3">
      <c r="B20" s="41">
        <f t="shared" si="4"/>
        <v>2060</v>
      </c>
      <c r="C20">
        <f t="shared" si="5"/>
        <v>0.21299999999999999</v>
      </c>
      <c r="D20">
        <f t="shared" si="5"/>
        <v>1.6E-2</v>
      </c>
      <c r="E20">
        <f t="shared" si="5"/>
        <v>2.8</v>
      </c>
      <c r="F20">
        <f t="shared" si="5"/>
        <v>1.0649999999999999</v>
      </c>
      <c r="G20">
        <f t="shared" si="5"/>
        <v>0.65500000000000003</v>
      </c>
      <c r="H20">
        <f t="shared" si="5"/>
        <v>0.29699999999999999</v>
      </c>
      <c r="I20">
        <f t="shared" si="5"/>
        <v>5.0449999999999999</v>
      </c>
      <c r="J20">
        <f t="shared" si="5"/>
        <v>0.4</v>
      </c>
      <c r="K20">
        <f t="shared" si="5"/>
        <v>0</v>
      </c>
      <c r="L20">
        <f t="shared" si="5"/>
        <v>7.2990000000000004</v>
      </c>
      <c r="M20">
        <f t="shared" si="6"/>
        <v>4.6399999999999997</v>
      </c>
      <c r="N20">
        <f t="shared" si="6"/>
        <v>1.0449999999999999</v>
      </c>
      <c r="O20">
        <f t="shared" si="6"/>
        <v>0.23899999999999999</v>
      </c>
      <c r="P20">
        <f t="shared" si="6"/>
        <v>13.622</v>
      </c>
      <c r="Q20">
        <f t="shared" si="6"/>
        <v>1.3720000000000001</v>
      </c>
      <c r="R20">
        <f t="shared" si="6"/>
        <v>0</v>
      </c>
      <c r="S20">
        <f t="shared" si="6"/>
        <v>44.472000000000001</v>
      </c>
      <c r="T20">
        <f t="shared" si="6"/>
        <v>21.119</v>
      </c>
      <c r="U20">
        <f t="shared" si="6"/>
        <v>1.9950000000000001</v>
      </c>
      <c r="V20">
        <f t="shared" si="6"/>
        <v>0.47299999999999998</v>
      </c>
      <c r="W20">
        <f t="shared" si="6"/>
        <v>69.429000000000002</v>
      </c>
      <c r="Z20" s="35">
        <f>ROUND(('SSP Scenarios'!D23/'SSP Scenarios'!D$19)^2,5)</f>
        <v>1.2468699999999999</v>
      </c>
      <c r="AA20" s="35">
        <f>ROUND(('SSP Scenarios'!E23/'SSP Scenarios'!E$19)^2,5)</f>
        <v>1.4409400000000001</v>
      </c>
      <c r="AB20" s="35">
        <f>ROUND(('SSP Scenarios'!F23/'SSP Scenarios'!F$19)^2,5)</f>
        <v>1.6947300000000001</v>
      </c>
      <c r="AC20" s="35">
        <f>ROUND(('SSP Scenarios'!G23/'SSP Scenarios'!G$19)^2,5)</f>
        <v>2.32185</v>
      </c>
    </row>
    <row r="21" spans="2:29" ht="14.4" x14ac:dyDescent="0.3">
      <c r="B21" s="41">
        <f t="shared" si="4"/>
        <v>2070</v>
      </c>
      <c r="C21">
        <f t="shared" si="5"/>
        <v>0.21099999999999999</v>
      </c>
      <c r="D21">
        <f t="shared" si="5"/>
        <v>1.6E-2</v>
      </c>
      <c r="E21">
        <f t="shared" si="5"/>
        <v>2.7730000000000001</v>
      </c>
      <c r="F21">
        <f t="shared" si="5"/>
        <v>1.054</v>
      </c>
      <c r="G21">
        <f t="shared" si="5"/>
        <v>0.64800000000000002</v>
      </c>
      <c r="H21">
        <f t="shared" si="5"/>
        <v>0.29399999999999998</v>
      </c>
      <c r="I21">
        <f t="shared" si="5"/>
        <v>4.9960000000000004</v>
      </c>
      <c r="J21">
        <f t="shared" si="5"/>
        <v>0.39600000000000002</v>
      </c>
      <c r="K21">
        <f t="shared" si="5"/>
        <v>0</v>
      </c>
      <c r="L21">
        <f t="shared" si="5"/>
        <v>7.2279999999999998</v>
      </c>
      <c r="M21">
        <f t="shared" si="6"/>
        <v>4.5940000000000003</v>
      </c>
      <c r="N21">
        <f t="shared" si="6"/>
        <v>1.0349999999999999</v>
      </c>
      <c r="O21">
        <f t="shared" si="6"/>
        <v>0.23699999999999999</v>
      </c>
      <c r="P21">
        <f t="shared" si="6"/>
        <v>13.489000000000001</v>
      </c>
      <c r="Q21">
        <f t="shared" si="6"/>
        <v>1.3580000000000001</v>
      </c>
      <c r="R21">
        <f t="shared" si="6"/>
        <v>0</v>
      </c>
      <c r="S21">
        <f t="shared" si="6"/>
        <v>44.039000000000001</v>
      </c>
      <c r="T21">
        <f t="shared" si="6"/>
        <v>20.914000000000001</v>
      </c>
      <c r="U21">
        <f t="shared" si="6"/>
        <v>1.976</v>
      </c>
      <c r="V21">
        <f t="shared" si="6"/>
        <v>0.46800000000000003</v>
      </c>
      <c r="W21">
        <f t="shared" si="6"/>
        <v>68.753</v>
      </c>
      <c r="Z21" s="35">
        <f>ROUND(('SSP Scenarios'!D24/'SSP Scenarios'!D$19)^2,5)</f>
        <v>1.23472</v>
      </c>
      <c r="AA21" s="35">
        <f>ROUND(('SSP Scenarios'!E24/'SSP Scenarios'!E$19)^2,5)</f>
        <v>1.48054</v>
      </c>
      <c r="AB21" s="35">
        <f>ROUND(('SSP Scenarios'!F24/'SSP Scenarios'!F$19)^2,5)</f>
        <v>1.8908100000000001</v>
      </c>
      <c r="AC21" s="35">
        <f>ROUND(('SSP Scenarios'!G24/'SSP Scenarios'!G$19)^2,5)</f>
        <v>3.0611799999999998</v>
      </c>
    </row>
    <row r="22" spans="2:29" ht="14.4" x14ac:dyDescent="0.3">
      <c r="B22" s="41">
        <f t="shared" si="4"/>
        <v>2080</v>
      </c>
      <c r="C22">
        <f t="shared" si="5"/>
        <v>0.20499999999999999</v>
      </c>
      <c r="D22">
        <f t="shared" si="5"/>
        <v>1.6E-2</v>
      </c>
      <c r="E22">
        <f t="shared" si="5"/>
        <v>2.6920000000000002</v>
      </c>
      <c r="F22">
        <f t="shared" si="5"/>
        <v>1.024</v>
      </c>
      <c r="G22">
        <f t="shared" si="5"/>
        <v>0.629</v>
      </c>
      <c r="H22">
        <f t="shared" si="5"/>
        <v>0.28499999999999998</v>
      </c>
      <c r="I22">
        <f t="shared" si="5"/>
        <v>4.8499999999999996</v>
      </c>
      <c r="J22">
        <f t="shared" si="5"/>
        <v>0.38500000000000001</v>
      </c>
      <c r="K22">
        <f t="shared" si="5"/>
        <v>0</v>
      </c>
      <c r="L22">
        <f t="shared" si="5"/>
        <v>7.0170000000000003</v>
      </c>
      <c r="M22">
        <f t="shared" si="6"/>
        <v>4.46</v>
      </c>
      <c r="N22">
        <f t="shared" si="6"/>
        <v>1.004</v>
      </c>
      <c r="O22">
        <f t="shared" si="6"/>
        <v>0.23</v>
      </c>
      <c r="P22">
        <f t="shared" si="6"/>
        <v>13.095000000000001</v>
      </c>
      <c r="Q22">
        <f t="shared" si="6"/>
        <v>1.319</v>
      </c>
      <c r="R22">
        <f t="shared" si="6"/>
        <v>0</v>
      </c>
      <c r="S22">
        <f t="shared" si="6"/>
        <v>42.752000000000002</v>
      </c>
      <c r="T22">
        <f t="shared" si="6"/>
        <v>20.303000000000001</v>
      </c>
      <c r="U22">
        <f t="shared" si="6"/>
        <v>1.9179999999999999</v>
      </c>
      <c r="V22">
        <f t="shared" si="6"/>
        <v>0.45400000000000001</v>
      </c>
      <c r="W22">
        <f t="shared" si="6"/>
        <v>66.744</v>
      </c>
      <c r="Z22" s="35">
        <f>ROUND(('SSP Scenarios'!D25/'SSP Scenarios'!D$19)^2,5)</f>
        <v>1.1986399999999999</v>
      </c>
      <c r="AA22" s="35">
        <f>ROUND(('SSP Scenarios'!E25/'SSP Scenarios'!E$19)^2,5)</f>
        <v>1.4834799999999999</v>
      </c>
      <c r="AB22" s="35">
        <f>ROUND(('SSP Scenarios'!F25/'SSP Scenarios'!F$19)^2,5)</f>
        <v>2.0691799999999998</v>
      </c>
      <c r="AC22" s="35">
        <f>ROUND(('SSP Scenarios'!G25/'SSP Scenarios'!G$19)^2,5)</f>
        <v>4.0675800000000004</v>
      </c>
    </row>
    <row r="23" spans="2:29" ht="14.4" x14ac:dyDescent="0.3">
      <c r="B23" s="41">
        <f t="shared" si="4"/>
        <v>2090</v>
      </c>
      <c r="C23">
        <f t="shared" si="5"/>
        <v>0.19500000000000001</v>
      </c>
      <c r="D23">
        <f t="shared" si="5"/>
        <v>1.4999999999999999E-2</v>
      </c>
      <c r="E23">
        <f t="shared" si="5"/>
        <v>2.5659999999999998</v>
      </c>
      <c r="F23">
        <f t="shared" si="5"/>
        <v>0.97599999999999998</v>
      </c>
      <c r="G23">
        <f t="shared" si="5"/>
        <v>0.6</v>
      </c>
      <c r="H23">
        <f t="shared" si="5"/>
        <v>0.27200000000000002</v>
      </c>
      <c r="I23">
        <f t="shared" si="5"/>
        <v>4.6219999999999999</v>
      </c>
      <c r="J23">
        <f t="shared" si="5"/>
        <v>0.36699999999999999</v>
      </c>
      <c r="K23">
        <f t="shared" si="5"/>
        <v>0</v>
      </c>
      <c r="L23">
        <f t="shared" si="5"/>
        <v>6.6879999999999997</v>
      </c>
      <c r="M23">
        <f t="shared" si="6"/>
        <v>4.2510000000000003</v>
      </c>
      <c r="N23">
        <f t="shared" si="6"/>
        <v>0.95699999999999996</v>
      </c>
      <c r="O23">
        <f t="shared" si="6"/>
        <v>0.219</v>
      </c>
      <c r="P23">
        <f t="shared" si="6"/>
        <v>12.481</v>
      </c>
      <c r="Q23">
        <f t="shared" si="6"/>
        <v>1.2569999999999999</v>
      </c>
      <c r="R23">
        <f t="shared" si="6"/>
        <v>0</v>
      </c>
      <c r="S23">
        <f t="shared" si="6"/>
        <v>40.747</v>
      </c>
      <c r="T23">
        <f t="shared" si="6"/>
        <v>19.350000000000001</v>
      </c>
      <c r="U23">
        <f t="shared" si="6"/>
        <v>1.8280000000000001</v>
      </c>
      <c r="V23">
        <f t="shared" si="6"/>
        <v>0.433</v>
      </c>
      <c r="W23">
        <f t="shared" si="6"/>
        <v>63.613999999999997</v>
      </c>
      <c r="Z23" s="35">
        <f>ROUND(('SSP Scenarios'!D26/'SSP Scenarios'!D$19)^2,5)</f>
        <v>1.1424300000000001</v>
      </c>
      <c r="AA23" s="35">
        <f>ROUND(('SSP Scenarios'!E26/'SSP Scenarios'!E$19)^2,5)</f>
        <v>1.4596499999999999</v>
      </c>
      <c r="AB23" s="35">
        <f>ROUND(('SSP Scenarios'!F26/'SSP Scenarios'!F$19)^2,5)</f>
        <v>2.2322299999999999</v>
      </c>
      <c r="AC23" s="35">
        <f>ROUND(('SSP Scenarios'!G26/'SSP Scenarios'!G$19)^2,5)</f>
        <v>5.3360200000000004</v>
      </c>
    </row>
    <row r="24" spans="2:29" ht="14.4" x14ac:dyDescent="0.3">
      <c r="B24" s="41">
        <f t="shared" si="4"/>
        <v>2100</v>
      </c>
      <c r="C24">
        <f t="shared" si="5"/>
        <v>0.186</v>
      </c>
      <c r="D24">
        <f t="shared" si="5"/>
        <v>1.4E-2</v>
      </c>
      <c r="E24">
        <f t="shared" si="5"/>
        <v>2.4409999999999998</v>
      </c>
      <c r="F24">
        <f t="shared" si="5"/>
        <v>0.92800000000000005</v>
      </c>
      <c r="G24">
        <f t="shared" si="5"/>
        <v>0.57099999999999995</v>
      </c>
      <c r="H24">
        <f t="shared" si="5"/>
        <v>0.25900000000000001</v>
      </c>
      <c r="I24">
        <f t="shared" si="5"/>
        <v>4.3970000000000002</v>
      </c>
      <c r="J24">
        <f t="shared" si="5"/>
        <v>0.34899999999999998</v>
      </c>
      <c r="K24">
        <f t="shared" si="5"/>
        <v>0</v>
      </c>
      <c r="L24">
        <f t="shared" si="5"/>
        <v>6.3620000000000001</v>
      </c>
      <c r="M24">
        <f t="shared" si="6"/>
        <v>4.0439999999999996</v>
      </c>
      <c r="N24">
        <f t="shared" si="6"/>
        <v>0.91100000000000003</v>
      </c>
      <c r="O24">
        <f t="shared" si="6"/>
        <v>0.20899999999999999</v>
      </c>
      <c r="P24">
        <f t="shared" si="6"/>
        <v>11.872999999999999</v>
      </c>
      <c r="Q24">
        <f t="shared" si="6"/>
        <v>1.1950000000000001</v>
      </c>
      <c r="R24">
        <f t="shared" si="6"/>
        <v>0</v>
      </c>
      <c r="S24">
        <f t="shared" si="6"/>
        <v>38.762999999999998</v>
      </c>
      <c r="T24">
        <f t="shared" si="6"/>
        <v>18.408000000000001</v>
      </c>
      <c r="U24">
        <f t="shared" si="6"/>
        <v>1.7390000000000001</v>
      </c>
      <c r="V24">
        <f t="shared" si="6"/>
        <v>0.41199999999999998</v>
      </c>
      <c r="W24">
        <f t="shared" si="6"/>
        <v>60.517000000000003</v>
      </c>
      <c r="X24" s="40"/>
      <c r="Z24" s="35">
        <f>ROUND(('SSP Scenarios'!D27/'SSP Scenarios'!D$19)^2,5)</f>
        <v>1.0868100000000001</v>
      </c>
      <c r="AA24" s="35">
        <f>ROUND(('SSP Scenarios'!E27/'SSP Scenarios'!E$19)^2,5)</f>
        <v>1.4216599999999999</v>
      </c>
      <c r="AB24" s="35">
        <f>ROUND(('SSP Scenarios'!F27/'SSP Scenarios'!F$19)^2,5)</f>
        <v>2.3921199999999998</v>
      </c>
      <c r="AC24" s="35">
        <f>ROUND(('SSP Scenarios'!G27/'SSP Scenarios'!G$19)^2,5)</f>
        <v>6.8114400000000002</v>
      </c>
    </row>
    <row r="25" spans="2:29" ht="14.4" x14ac:dyDescent="0.3">
      <c r="B25" s="41">
        <f t="shared" si="4"/>
        <v>2110</v>
      </c>
      <c r="C25">
        <f t="shared" si="5"/>
        <v>0.17699999999999999</v>
      </c>
      <c r="D25">
        <f t="shared" si="5"/>
        <v>1.2999999999999999E-2</v>
      </c>
      <c r="E25">
        <f t="shared" si="5"/>
        <v>2.319</v>
      </c>
      <c r="F25">
        <f t="shared" si="5"/>
        <v>0.88200000000000001</v>
      </c>
      <c r="G25">
        <f t="shared" si="5"/>
        <v>0.54200000000000004</v>
      </c>
      <c r="H25">
        <f t="shared" si="5"/>
        <v>0.246</v>
      </c>
      <c r="I25">
        <f t="shared" si="5"/>
        <v>4.1779999999999999</v>
      </c>
      <c r="J25">
        <f t="shared" si="5"/>
        <v>0.33100000000000002</v>
      </c>
      <c r="K25">
        <f t="shared" si="5"/>
        <v>0</v>
      </c>
      <c r="L25">
        <f t="shared" si="5"/>
        <v>6.0449999999999999</v>
      </c>
      <c r="M25">
        <f t="shared" si="6"/>
        <v>3.8420000000000001</v>
      </c>
      <c r="N25">
        <f t="shared" si="6"/>
        <v>0.86499999999999999</v>
      </c>
      <c r="O25">
        <f t="shared" si="6"/>
        <v>0.19800000000000001</v>
      </c>
      <c r="P25">
        <f t="shared" si="6"/>
        <v>11.281000000000001</v>
      </c>
      <c r="Q25">
        <f t="shared" si="6"/>
        <v>1.1359999999999999</v>
      </c>
      <c r="R25">
        <f t="shared" si="6"/>
        <v>0</v>
      </c>
      <c r="S25">
        <f t="shared" si="6"/>
        <v>36.829000000000001</v>
      </c>
      <c r="T25">
        <f t="shared" si="6"/>
        <v>17.489999999999998</v>
      </c>
      <c r="U25">
        <f t="shared" si="6"/>
        <v>1.6519999999999999</v>
      </c>
      <c r="V25">
        <f t="shared" si="6"/>
        <v>0.39100000000000001</v>
      </c>
      <c r="W25">
        <f t="shared" si="6"/>
        <v>57.497999999999998</v>
      </c>
      <c r="X25" s="36"/>
      <c r="Z25" s="35">
        <f>ROUND(('SSP Scenarios'!D28/'SSP Scenarios'!D$19)^2,5)</f>
        <v>1.0325899999999999</v>
      </c>
      <c r="AA25" s="35">
        <f>ROUND(('SSP Scenarios'!E28/'SSP Scenarios'!E$19)^2,5)</f>
        <v>1.3841600000000001</v>
      </c>
      <c r="AB25" s="35">
        <f>ROUND(('SSP Scenarios'!F28/'SSP Scenarios'!F$19)^2,5)</f>
        <v>2.5575299999999999</v>
      </c>
      <c r="AC25" s="35">
        <f>ROUND(('SSP Scenarios'!G28/'SSP Scenarios'!G$19)^2,5)</f>
        <v>8.4667399999999997</v>
      </c>
    </row>
    <row r="26" spans="2:29" ht="14.4" x14ac:dyDescent="0.3">
      <c r="B26" s="41">
        <f t="shared" si="4"/>
        <v>2120</v>
      </c>
      <c r="C26">
        <f t="shared" si="5"/>
        <v>0.16800000000000001</v>
      </c>
      <c r="D26">
        <f t="shared" si="5"/>
        <v>1.2999999999999999E-2</v>
      </c>
      <c r="E26">
        <f t="shared" si="5"/>
        <v>2.2000000000000002</v>
      </c>
      <c r="F26">
        <f t="shared" si="5"/>
        <v>0.83699999999999997</v>
      </c>
      <c r="G26">
        <f t="shared" si="5"/>
        <v>0.51400000000000001</v>
      </c>
      <c r="H26">
        <f t="shared" si="5"/>
        <v>0.23300000000000001</v>
      </c>
      <c r="I26">
        <f t="shared" si="5"/>
        <v>3.964</v>
      </c>
      <c r="J26">
        <f t="shared" si="5"/>
        <v>0.314</v>
      </c>
      <c r="K26">
        <f t="shared" si="5"/>
        <v>0</v>
      </c>
      <c r="L26">
        <f t="shared" si="5"/>
        <v>5.7350000000000003</v>
      </c>
      <c r="M26">
        <f t="shared" si="6"/>
        <v>3.6459999999999999</v>
      </c>
      <c r="N26">
        <f t="shared" si="6"/>
        <v>0.82099999999999995</v>
      </c>
      <c r="O26">
        <f t="shared" si="6"/>
        <v>0.188</v>
      </c>
      <c r="P26">
        <f t="shared" si="6"/>
        <v>10.704000000000001</v>
      </c>
      <c r="Q26">
        <f t="shared" si="6"/>
        <v>1.0780000000000001</v>
      </c>
      <c r="R26">
        <f t="shared" si="6"/>
        <v>0</v>
      </c>
      <c r="S26">
        <f t="shared" si="6"/>
        <v>34.944000000000003</v>
      </c>
      <c r="T26">
        <f t="shared" si="6"/>
        <v>16.594999999999999</v>
      </c>
      <c r="U26">
        <f t="shared" si="6"/>
        <v>1.5680000000000001</v>
      </c>
      <c r="V26">
        <f t="shared" si="6"/>
        <v>0.371</v>
      </c>
      <c r="W26">
        <f t="shared" si="6"/>
        <v>54.555</v>
      </c>
      <c r="X26" s="37"/>
      <c r="Z26" s="35">
        <f>ROUND(('SSP Scenarios'!D29/'SSP Scenarios'!D$19)^2,5)</f>
        <v>0.97974000000000006</v>
      </c>
      <c r="AA26" s="35">
        <f>ROUND(('SSP Scenarios'!E29/'SSP Scenarios'!E$19)^2,5)</f>
        <v>1.34717</v>
      </c>
      <c r="AB26" s="35">
        <f>ROUND(('SSP Scenarios'!F29/'SSP Scenarios'!F$19)^2,5)</f>
        <v>2.7284700000000002</v>
      </c>
      <c r="AC26" s="35">
        <f>ROUND(('SSP Scenarios'!G29/'SSP Scenarios'!G$19)^2,5)</f>
        <v>10.301909999999999</v>
      </c>
    </row>
    <row r="27" spans="2:29" ht="14.4" x14ac:dyDescent="0.3">
      <c r="B27" s="41">
        <f t="shared" si="4"/>
        <v>2130</v>
      </c>
      <c r="C27">
        <f t="shared" si="5"/>
        <v>0.159</v>
      </c>
      <c r="D27">
        <f t="shared" si="5"/>
        <v>1.2E-2</v>
      </c>
      <c r="E27">
        <f t="shared" si="5"/>
        <v>2.0910000000000002</v>
      </c>
      <c r="F27">
        <f t="shared" si="5"/>
        <v>0.79500000000000004</v>
      </c>
      <c r="G27">
        <f t="shared" si="5"/>
        <v>0.48899999999999999</v>
      </c>
      <c r="H27">
        <f t="shared" si="5"/>
        <v>0.222</v>
      </c>
      <c r="I27">
        <f t="shared" si="5"/>
        <v>3.7669999999999999</v>
      </c>
      <c r="J27">
        <f t="shared" si="5"/>
        <v>0.29899999999999999</v>
      </c>
      <c r="K27">
        <f t="shared" si="5"/>
        <v>0</v>
      </c>
      <c r="L27">
        <f t="shared" si="5"/>
        <v>5.45</v>
      </c>
      <c r="M27">
        <f t="shared" si="6"/>
        <v>3.464</v>
      </c>
      <c r="N27">
        <f t="shared" si="6"/>
        <v>0.78</v>
      </c>
      <c r="O27">
        <f t="shared" si="6"/>
        <v>0.17899999999999999</v>
      </c>
      <c r="P27">
        <f t="shared" si="6"/>
        <v>10.172000000000001</v>
      </c>
      <c r="Q27">
        <f t="shared" si="6"/>
        <v>1.024</v>
      </c>
      <c r="R27">
        <f t="shared" si="6"/>
        <v>0</v>
      </c>
      <c r="S27">
        <f t="shared" si="6"/>
        <v>33.207000000000001</v>
      </c>
      <c r="T27">
        <f t="shared" si="6"/>
        <v>15.77</v>
      </c>
      <c r="U27">
        <f t="shared" si="6"/>
        <v>1.49</v>
      </c>
      <c r="V27">
        <f t="shared" si="6"/>
        <v>0.35299999999999998</v>
      </c>
      <c r="W27">
        <f t="shared" si="6"/>
        <v>51.843000000000004</v>
      </c>
      <c r="X27" s="37"/>
      <c r="Z27" s="35">
        <f>ROUND(('SSP Scenarios'!D30/'SSP Scenarios'!D$19)^2,5)</f>
        <v>0.93103999999999998</v>
      </c>
      <c r="AA27" s="35">
        <f>ROUND(('SSP Scenarios'!E30/'SSP Scenarios'!E$19)^2,5)</f>
        <v>1.31067</v>
      </c>
      <c r="AB27" s="35">
        <f>ROUND(('SSP Scenarios'!F30/'SSP Scenarios'!F$19)^2,5)</f>
        <v>2.9049499999999999</v>
      </c>
      <c r="AC27" s="35">
        <f>ROUND(('SSP Scenarios'!G30/'SSP Scenarios'!G$19)^2,5)</f>
        <v>12.31695</v>
      </c>
    </row>
    <row r="28" spans="2:29" ht="14.4" x14ac:dyDescent="0.3">
      <c r="B28" s="41">
        <f t="shared" si="4"/>
        <v>2140</v>
      </c>
      <c r="C28">
        <f t="shared" si="5"/>
        <v>0.159</v>
      </c>
      <c r="D28">
        <f t="shared" si="5"/>
        <v>1.2E-2</v>
      </c>
      <c r="E28">
        <f t="shared" si="5"/>
        <v>2.0910000000000002</v>
      </c>
      <c r="F28">
        <f t="shared" si="5"/>
        <v>0.79500000000000004</v>
      </c>
      <c r="G28">
        <f t="shared" si="5"/>
        <v>0.48899999999999999</v>
      </c>
      <c r="H28">
        <f t="shared" si="5"/>
        <v>0.222</v>
      </c>
      <c r="I28">
        <f t="shared" si="5"/>
        <v>3.7669999999999999</v>
      </c>
      <c r="J28">
        <f t="shared" si="5"/>
        <v>0.29899999999999999</v>
      </c>
      <c r="K28">
        <f t="shared" si="5"/>
        <v>0</v>
      </c>
      <c r="L28">
        <f t="shared" si="5"/>
        <v>5.45</v>
      </c>
      <c r="M28">
        <f t="shared" si="6"/>
        <v>3.464</v>
      </c>
      <c r="N28">
        <f t="shared" si="6"/>
        <v>0.78</v>
      </c>
      <c r="O28">
        <f t="shared" si="6"/>
        <v>0.17899999999999999</v>
      </c>
      <c r="P28">
        <f t="shared" si="6"/>
        <v>10.172000000000001</v>
      </c>
      <c r="Q28">
        <f t="shared" si="6"/>
        <v>1.024</v>
      </c>
      <c r="R28">
        <f t="shared" si="6"/>
        <v>0</v>
      </c>
      <c r="S28">
        <f t="shared" si="6"/>
        <v>33.207000000000001</v>
      </c>
      <c r="T28">
        <f t="shared" si="6"/>
        <v>15.77</v>
      </c>
      <c r="U28">
        <f t="shared" si="6"/>
        <v>1.49</v>
      </c>
      <c r="V28">
        <f t="shared" si="6"/>
        <v>0.35299999999999998</v>
      </c>
      <c r="W28">
        <f t="shared" si="6"/>
        <v>51.843000000000004</v>
      </c>
      <c r="X28" s="37"/>
      <c r="Z28" s="35">
        <f>ROUND(('SSP Scenarios'!D31/'SSP Scenarios'!D$19)^2,5)</f>
        <v>0.93103999999999998</v>
      </c>
      <c r="AA28" s="35">
        <f>ROUND(('SSP Scenarios'!E31/'SSP Scenarios'!E$19)^2,5)</f>
        <v>1.27468</v>
      </c>
      <c r="AB28" s="35">
        <f>ROUND(('SSP Scenarios'!F31/'SSP Scenarios'!F$19)^2,5)</f>
        <v>3.0869499999999999</v>
      </c>
      <c r="AC28" s="35">
        <f>ROUND(('SSP Scenarios'!G31/'SSP Scenarios'!G$19)^2,5)</f>
        <v>14.511850000000001</v>
      </c>
    </row>
    <row r="29" spans="2:29" ht="14.4" x14ac:dyDescent="0.3">
      <c r="B29" s="41">
        <f t="shared" si="4"/>
        <v>2150</v>
      </c>
      <c r="C29">
        <f t="shared" si="5"/>
        <v>0.159</v>
      </c>
      <c r="D29">
        <f t="shared" si="5"/>
        <v>1.2E-2</v>
      </c>
      <c r="E29">
        <f t="shared" si="5"/>
        <v>2.0910000000000002</v>
      </c>
      <c r="F29">
        <f t="shared" si="5"/>
        <v>0.79500000000000004</v>
      </c>
      <c r="G29">
        <f t="shared" si="5"/>
        <v>0.48899999999999999</v>
      </c>
      <c r="H29">
        <f t="shared" si="5"/>
        <v>0.222</v>
      </c>
      <c r="I29">
        <f t="shared" si="5"/>
        <v>3.7669999999999999</v>
      </c>
      <c r="J29">
        <f t="shared" si="5"/>
        <v>0.29899999999999999</v>
      </c>
      <c r="K29">
        <f t="shared" si="5"/>
        <v>0</v>
      </c>
      <c r="L29">
        <f t="shared" si="5"/>
        <v>5.45</v>
      </c>
      <c r="M29">
        <f t="shared" si="6"/>
        <v>3.464</v>
      </c>
      <c r="N29">
        <f t="shared" si="6"/>
        <v>0.78</v>
      </c>
      <c r="O29">
        <f t="shared" si="6"/>
        <v>0.17899999999999999</v>
      </c>
      <c r="P29">
        <f t="shared" si="6"/>
        <v>10.172000000000001</v>
      </c>
      <c r="Q29">
        <f t="shared" si="6"/>
        <v>1.024</v>
      </c>
      <c r="R29">
        <f t="shared" si="6"/>
        <v>0</v>
      </c>
      <c r="S29">
        <f t="shared" si="6"/>
        <v>33.207000000000001</v>
      </c>
      <c r="T29">
        <f t="shared" si="6"/>
        <v>15.77</v>
      </c>
      <c r="U29">
        <f t="shared" si="6"/>
        <v>1.49</v>
      </c>
      <c r="V29">
        <f t="shared" si="6"/>
        <v>0.35299999999999998</v>
      </c>
      <c r="W29">
        <f t="shared" si="6"/>
        <v>51.843000000000004</v>
      </c>
      <c r="X29" s="37"/>
      <c r="Z29" s="35">
        <f>ROUND(('SSP Scenarios'!D32/'SSP Scenarios'!D$19)^2,5)</f>
        <v>0.93103999999999998</v>
      </c>
      <c r="AA29" s="35">
        <f>ROUND(('SSP Scenarios'!E32/'SSP Scenarios'!E$19)^2,5)</f>
        <v>1.23919</v>
      </c>
      <c r="AB29" s="35">
        <f>ROUND(('SSP Scenarios'!F32/'SSP Scenarios'!F$19)^2,5)</f>
        <v>3.2744800000000001</v>
      </c>
      <c r="AC29" s="35">
        <f>ROUND(('SSP Scenarios'!G32/'SSP Scenarios'!G$19)^2,5)</f>
        <v>16.88663</v>
      </c>
    </row>
    <row r="30" spans="2:29" x14ac:dyDescent="0.3">
      <c r="E30" s="37"/>
      <c r="F30" s="37"/>
      <c r="G30" s="37"/>
      <c r="H30" s="37" t="s">
        <v>98</v>
      </c>
      <c r="I30" s="37">
        <f>SUM(I16:I29)-SUM('R1 Analysis:R6 Analysis'!I16:I29)</f>
        <v>-1.1999999999986244E-2</v>
      </c>
      <c r="J30" s="37"/>
      <c r="K30" s="37"/>
      <c r="L30" s="37"/>
      <c r="M30" s="37"/>
      <c r="N30" s="37"/>
      <c r="O30" s="37"/>
      <c r="P30" s="37">
        <f>SUM(P16:P29)-SUM('R1 Analysis:R6 Analysis'!P16:P29)</f>
        <v>-2.8999999999996362E-2</v>
      </c>
      <c r="Q30" s="37"/>
      <c r="R30" s="37"/>
      <c r="S30" s="37"/>
      <c r="T30" s="37"/>
      <c r="U30" s="37"/>
      <c r="V30" s="37"/>
      <c r="W30" s="37">
        <f>SUM(W16:W29)-SUM('R1 Analysis:R6 Analysis'!W16:W29)</f>
        <v>-1.7999999999915417E-2</v>
      </c>
      <c r="X30" s="37"/>
    </row>
    <row r="31" spans="2:29" x14ac:dyDescent="0.3">
      <c r="E31" s="37"/>
      <c r="F31" s="37"/>
      <c r="G31" s="37"/>
      <c r="H31" s="37"/>
      <c r="I31" s="37"/>
      <c r="J31" s="37"/>
      <c r="K31" s="37"/>
      <c r="L31" s="37"/>
      <c r="M31" s="37"/>
      <c r="N31" s="37"/>
      <c r="O31" s="37"/>
      <c r="P31" s="37"/>
      <c r="Q31" s="37"/>
      <c r="R31" s="37"/>
      <c r="S31" s="37"/>
      <c r="T31" s="37"/>
      <c r="U31" s="37"/>
      <c r="V31" s="37"/>
      <c r="W31" s="37"/>
      <c r="X31" s="37"/>
    </row>
    <row r="32" spans="2:29" x14ac:dyDescent="0.3">
      <c r="C32" s="41" t="s">
        <v>89</v>
      </c>
      <c r="D32" s="72" t="str">
        <f>D2</f>
        <v>Total</v>
      </c>
      <c r="E32" s="72"/>
      <c r="F32" s="72"/>
    </row>
    <row r="33" spans="2:24" x14ac:dyDescent="0.3">
      <c r="D33" s="44" t="s">
        <v>69</v>
      </c>
      <c r="E33" s="44" t="s">
        <v>70</v>
      </c>
      <c r="F33" s="44" t="s">
        <v>71</v>
      </c>
      <c r="G33" s="44" t="s">
        <v>98</v>
      </c>
      <c r="H33" s="44" t="s">
        <v>90</v>
      </c>
      <c r="J33" s="38"/>
      <c r="K33" s="38"/>
      <c r="L33" s="38"/>
    </row>
    <row r="34" spans="2:24" x14ac:dyDescent="0.3">
      <c r="C34" s="42" t="s">
        <v>72</v>
      </c>
      <c r="D34" s="45">
        <f>SUM('R1 Analysis:R6 Analysis'!D34)</f>
        <v>544148320.16666675</v>
      </c>
      <c r="E34" s="45">
        <f>SUM('R1 Analysis:R6 Analysis'!E34)</f>
        <v>1309664.3333333333</v>
      </c>
      <c r="F34" s="45">
        <f>SUM('R1 Analysis:R6 Analysis'!F34)</f>
        <v>28954.838888888888</v>
      </c>
      <c r="G34" s="47">
        <f>SUM(D34:F34)-SUM('Weighted Averages'!B71:S71)</f>
        <v>0</v>
      </c>
      <c r="J34" s="38"/>
      <c r="K34" s="38"/>
    </row>
    <row r="35" spans="2:24" x14ac:dyDescent="0.3">
      <c r="C35" s="42" t="s">
        <v>73</v>
      </c>
      <c r="D35" s="45">
        <f>SUM('R1 Analysis:R6 Analysis'!D35)</f>
        <v>0</v>
      </c>
      <c r="E35" s="45">
        <f>SUM('R1 Analysis:R6 Analysis'!E35)</f>
        <v>0</v>
      </c>
      <c r="F35" s="45">
        <f>SUM('R1 Analysis:R6 Analysis'!F35)</f>
        <v>0</v>
      </c>
      <c r="G35" s="47">
        <f>SUM(D35:F35)-SUM('Weighted Averages'!B72:S72)</f>
        <v>0</v>
      </c>
      <c r="H35" s="40"/>
      <c r="I35" s="40"/>
      <c r="J35" s="38"/>
      <c r="K35" s="38"/>
      <c r="L35" s="38"/>
      <c r="M35" s="40"/>
      <c r="N35" s="40"/>
      <c r="O35" s="40"/>
      <c r="P35" s="40"/>
      <c r="Q35" s="40"/>
      <c r="R35" s="40"/>
      <c r="S35" s="40"/>
      <c r="T35" s="40"/>
      <c r="U35" s="40"/>
      <c r="V35" s="40"/>
      <c r="W35" s="40"/>
      <c r="X35" s="40"/>
    </row>
    <row r="36" spans="2:24" x14ac:dyDescent="0.3">
      <c r="C36" s="42" t="s">
        <v>74</v>
      </c>
      <c r="D36" s="45">
        <f>SUM('R1 Analysis:R6 Analysis'!D36)</f>
        <v>116303796.91756384</v>
      </c>
      <c r="E36" s="45">
        <f>SUM('R1 Analysis:R6 Analysis'!E36)</f>
        <v>5908045.6584232692</v>
      </c>
      <c r="F36" s="45">
        <f>SUM('R1 Analysis:R6 Analysis'!F36)</f>
        <v>362547.8373950388</v>
      </c>
      <c r="G36" s="47">
        <f>SUM(D36:F36)-SUM('Weighted Averages'!B73:S73)</f>
        <v>0</v>
      </c>
      <c r="J36" s="38"/>
      <c r="K36" s="38"/>
      <c r="L36" s="38"/>
    </row>
    <row r="37" spans="2:24" x14ac:dyDescent="0.3">
      <c r="C37" s="42" t="s">
        <v>75</v>
      </c>
      <c r="D37" s="45">
        <f>SUM('R1 Analysis:R6 Analysis'!D37)</f>
        <v>117964557.54761904</v>
      </c>
      <c r="E37" s="45">
        <f>SUM('R1 Analysis:R6 Analysis'!E37)</f>
        <v>5923792.3047415558</v>
      </c>
      <c r="F37" s="45">
        <f>SUM('R1 Analysis:R6 Analysis'!F37)</f>
        <v>283336.42709928984</v>
      </c>
      <c r="G37" s="47">
        <f>SUM(D37:F37)-SUM('Weighted Averages'!B74:S74)</f>
        <v>0</v>
      </c>
      <c r="H37" s="39"/>
      <c r="I37" s="39"/>
      <c r="J37" s="38"/>
      <c r="K37" s="38"/>
      <c r="L37" s="38"/>
      <c r="M37" s="39"/>
      <c r="N37" s="39"/>
      <c r="O37" s="39"/>
      <c r="P37" s="39"/>
      <c r="Q37" s="39"/>
      <c r="R37" s="39"/>
      <c r="S37" s="39"/>
      <c r="T37" s="39"/>
      <c r="U37" s="39"/>
      <c r="V37" s="39"/>
      <c r="W37" s="39"/>
      <c r="X37" s="39"/>
    </row>
    <row r="38" spans="2:24" x14ac:dyDescent="0.3">
      <c r="C38" s="42" t="s">
        <v>76</v>
      </c>
      <c r="D38" s="45">
        <f>SUM('R1 Analysis:R6 Analysis'!D38)</f>
        <v>116106364.75</v>
      </c>
      <c r="E38" s="45">
        <f>SUM('R1 Analysis:R6 Analysis'!E38)</f>
        <v>7808098.0142857144</v>
      </c>
      <c r="F38" s="45">
        <f>SUM('R1 Analysis:R6 Analysis'!F38)</f>
        <v>674937.85265151528</v>
      </c>
      <c r="G38" s="47">
        <f>SUM(D38:F38)-SUM('Weighted Averages'!B75:S75)</f>
        <v>0</v>
      </c>
      <c r="H38" s="39"/>
      <c r="I38" s="39"/>
      <c r="J38" s="38"/>
      <c r="K38" s="38"/>
      <c r="L38" s="38"/>
      <c r="M38" s="39"/>
      <c r="N38" s="39"/>
      <c r="O38" s="39"/>
      <c r="P38" s="39"/>
      <c r="Q38" s="39"/>
      <c r="R38" s="39"/>
      <c r="S38" s="39"/>
      <c r="T38" s="39"/>
      <c r="U38" s="39"/>
      <c r="V38" s="39"/>
      <c r="W38" s="39"/>
      <c r="X38" s="39"/>
    </row>
    <row r="39" spans="2:24" x14ac:dyDescent="0.3">
      <c r="C39" s="42" t="s">
        <v>77</v>
      </c>
      <c r="D39" s="55">
        <f>SUM('R1 Analysis:R6 Analysis'!D39)</f>
        <v>1381312078.8333333</v>
      </c>
      <c r="E39" s="45">
        <f>SUM('R1 Analysis:R6 Analysis'!E39)</f>
        <v>3076020.5</v>
      </c>
      <c r="F39" s="45">
        <f>SUM('R1 Analysis:R6 Analysis'!F39)</f>
        <v>72779.333333333343</v>
      </c>
      <c r="G39" s="47">
        <f>SUM(D39:F39)-SUM('Weighted Averages'!B76:S76)</f>
        <v>0</v>
      </c>
      <c r="H39" s="39"/>
      <c r="I39" s="39"/>
      <c r="J39" s="39"/>
      <c r="K39" s="39"/>
      <c r="L39" s="39"/>
      <c r="M39" s="39"/>
      <c r="N39" s="39"/>
      <c r="O39" s="39"/>
      <c r="P39" s="39"/>
      <c r="Q39" s="39"/>
      <c r="R39" s="39"/>
      <c r="S39" s="39"/>
      <c r="T39" s="39"/>
      <c r="U39" s="39"/>
      <c r="V39" s="39"/>
      <c r="W39" s="39"/>
      <c r="X39" s="39"/>
    </row>
    <row r="40" spans="2:24" x14ac:dyDescent="0.3">
      <c r="C40" s="46" t="s">
        <v>67</v>
      </c>
      <c r="D40" s="47">
        <f>SUM('R1 Analysis:R6 Analysis'!D40)</f>
        <v>417269342.2064634</v>
      </c>
      <c r="E40" s="47">
        <f>SUM('R1 Analysis:R6 Analysis'!E40)</f>
        <v>5966217.5606391765</v>
      </c>
      <c r="F40" s="47">
        <f>SUM('R1 Analysis:R6 Analysis'!F40)</f>
        <v>343904.76815220242</v>
      </c>
      <c r="G40" s="47">
        <f>SUM(D40:F40)-SUM('Weighted Averages'!B77:S77)</f>
        <v>0</v>
      </c>
      <c r="H40" s="39"/>
      <c r="I40" s="39"/>
      <c r="J40" s="39"/>
      <c r="K40" s="39"/>
      <c r="L40" s="39"/>
      <c r="M40" s="39"/>
      <c r="N40" s="39"/>
      <c r="O40" s="39"/>
      <c r="P40" s="39"/>
      <c r="Q40" s="39"/>
      <c r="R40" s="39"/>
      <c r="S40" s="39"/>
      <c r="T40" s="39"/>
      <c r="U40" s="39"/>
      <c r="V40" s="39"/>
      <c r="W40" s="39"/>
      <c r="X40" s="39"/>
    </row>
    <row r="41" spans="2:24" x14ac:dyDescent="0.3">
      <c r="E41" s="39"/>
      <c r="F41" s="39"/>
      <c r="G41" s="39"/>
      <c r="H41" s="39"/>
      <c r="I41" s="39"/>
      <c r="J41" s="39"/>
      <c r="K41" s="39"/>
      <c r="L41" s="39"/>
      <c r="M41" s="39"/>
      <c r="N41" s="39"/>
      <c r="O41" s="39"/>
      <c r="P41" s="39"/>
      <c r="Q41" s="39"/>
      <c r="R41" s="39"/>
      <c r="S41" s="39"/>
      <c r="T41" s="39"/>
      <c r="U41" s="39"/>
      <c r="V41" s="39"/>
      <c r="W41" s="39"/>
      <c r="X41" s="39"/>
    </row>
    <row r="42" spans="2:24" x14ac:dyDescent="0.3">
      <c r="C42" s="43" t="s">
        <v>91</v>
      </c>
      <c r="D42" s="38" t="s">
        <v>92</v>
      </c>
      <c r="E42" s="38"/>
      <c r="F42" s="38"/>
      <c r="J42" s="38"/>
      <c r="K42" s="38"/>
      <c r="L42" s="38"/>
      <c r="N42" s="38"/>
      <c r="O42" s="38"/>
      <c r="P42" s="38"/>
      <c r="Q42" s="38"/>
      <c r="S42" s="38"/>
      <c r="T42" s="38"/>
      <c r="U42" s="38"/>
    </row>
    <row r="43" spans="2:24" x14ac:dyDescent="0.3">
      <c r="C43" s="42" t="s">
        <v>69</v>
      </c>
      <c r="D43" t="str">
        <f t="shared" ref="D43:I43" si="7">C43</f>
        <v>Major</v>
      </c>
      <c r="E43" t="str">
        <f t="shared" si="7"/>
        <v>Major</v>
      </c>
      <c r="F43" t="str">
        <f t="shared" si="7"/>
        <v>Major</v>
      </c>
      <c r="G43" t="str">
        <f t="shared" si="7"/>
        <v>Major</v>
      </c>
      <c r="H43" t="str">
        <f t="shared" si="7"/>
        <v>Major</v>
      </c>
      <c r="I43" t="str">
        <f t="shared" si="7"/>
        <v>Major</v>
      </c>
      <c r="J43" s="42" t="s">
        <v>70</v>
      </c>
      <c r="K43" t="str">
        <f t="shared" ref="K43:P43" si="8">J43</f>
        <v>Medium</v>
      </c>
      <c r="L43" t="str">
        <f t="shared" si="8"/>
        <v>Medium</v>
      </c>
      <c r="M43" t="str">
        <f t="shared" si="8"/>
        <v>Medium</v>
      </c>
      <c r="N43" t="str">
        <f t="shared" si="8"/>
        <v>Medium</v>
      </c>
      <c r="O43" t="str">
        <f t="shared" si="8"/>
        <v>Medium</v>
      </c>
      <c r="P43" t="str">
        <f t="shared" si="8"/>
        <v>Medium</v>
      </c>
      <c r="Q43" s="42" t="s">
        <v>71</v>
      </c>
      <c r="R43" t="str">
        <f t="shared" ref="R43:W43" si="9">Q43</f>
        <v>Minor</v>
      </c>
      <c r="S43" t="str">
        <f t="shared" si="9"/>
        <v>Minor</v>
      </c>
      <c r="T43" t="str">
        <f t="shared" si="9"/>
        <v>Minor</v>
      </c>
      <c r="U43" t="str">
        <f t="shared" si="9"/>
        <v>Minor</v>
      </c>
      <c r="V43" t="str">
        <f t="shared" si="9"/>
        <v>Minor</v>
      </c>
      <c r="W43" t="str">
        <f t="shared" si="9"/>
        <v>Minor</v>
      </c>
    </row>
    <row r="44" spans="2:24" x14ac:dyDescent="0.3">
      <c r="C44" s="42" t="s">
        <v>72</v>
      </c>
      <c r="D44" s="42" t="s">
        <v>73</v>
      </c>
      <c r="E44" s="42" t="s">
        <v>74</v>
      </c>
      <c r="F44" s="42" t="s">
        <v>75</v>
      </c>
      <c r="G44" s="42" t="s">
        <v>76</v>
      </c>
      <c r="H44" s="42" t="s">
        <v>77</v>
      </c>
      <c r="I44" s="48" t="s">
        <v>67</v>
      </c>
      <c r="J44" s="42" t="s">
        <v>72</v>
      </c>
      <c r="K44" s="42" t="s">
        <v>73</v>
      </c>
      <c r="L44" s="42" t="s">
        <v>74</v>
      </c>
      <c r="M44" s="42" t="s">
        <v>75</v>
      </c>
      <c r="N44" s="42" t="s">
        <v>76</v>
      </c>
      <c r="O44" s="42" t="s">
        <v>77</v>
      </c>
      <c r="P44" s="48" t="s">
        <v>67</v>
      </c>
      <c r="Q44" s="42" t="s">
        <v>72</v>
      </c>
      <c r="R44" s="42" t="s">
        <v>73</v>
      </c>
      <c r="S44" s="42" t="s">
        <v>74</v>
      </c>
      <c r="T44" s="42" t="s">
        <v>75</v>
      </c>
      <c r="U44" s="42" t="s">
        <v>76</v>
      </c>
      <c r="V44" s="42" t="s">
        <v>77</v>
      </c>
      <c r="W44" s="48" t="s">
        <v>67</v>
      </c>
      <c r="X44" s="42" t="s">
        <v>100</v>
      </c>
    </row>
    <row r="45" spans="2:24" x14ac:dyDescent="0.3">
      <c r="B45" s="41">
        <f>2020</f>
        <v>2020</v>
      </c>
      <c r="C45" s="45">
        <f>SUM('R1 Analysis:R6 Analysis'!C45)</f>
        <v>47309233.402833335</v>
      </c>
      <c r="D45" s="45">
        <f>SUM('R1 Analysis:R6 Analysis'!D45)</f>
        <v>0</v>
      </c>
      <c r="E45" s="45">
        <f>SUM('R1 Analysis:R6 Analysis'!E45)</f>
        <v>52672665.612703174</v>
      </c>
      <c r="F45" s="45">
        <f>SUM('R1 Analysis:R6 Analysis'!F45)</f>
        <v>14659708.425999999</v>
      </c>
      <c r="G45" s="45">
        <f>SUM('R1 Analysis:R6 Analysis'!G45)</f>
        <v>12423636.370999997</v>
      </c>
      <c r="H45" s="45">
        <f>SUM('R1 Analysis:R6 Analysis'!H45)</f>
        <v>139110519.89416665</v>
      </c>
      <c r="I45" s="45">
        <f>SUM('R1 Analysis:R6 Analysis'!I45)</f>
        <v>289097785.42210621</v>
      </c>
      <c r="J45" s="45">
        <f>SUM('R1 Analysis:R6 Analysis'!J45)</f>
        <v>70194.12566666666</v>
      </c>
      <c r="K45" s="45">
        <f>SUM('R1 Analysis:R6 Analysis'!K45)</f>
        <v>0</v>
      </c>
      <c r="L45" s="45">
        <f>SUM('R1 Analysis:R6 Analysis'!L45)</f>
        <v>5686837.0564072058</v>
      </c>
      <c r="M45" s="45">
        <f>SUM('R1 Analysis:R6 Analysis'!M45)</f>
        <v>4693654.8651764356</v>
      </c>
      <c r="N45" s="45">
        <f>SUM('R1 Analysis:R6 Analysis'!N45)</f>
        <v>1352808.3217380955</v>
      </c>
      <c r="O45" s="45">
        <f>SUM('R1 Analysis:R6 Analysis'!O45)</f>
        <v>178245.32150000002</v>
      </c>
      <c r="P45" s="45">
        <f>SUM('R1 Analysis:R6 Analysis'!P45)</f>
        <v>12256471.963795645</v>
      </c>
      <c r="Q45" s="45">
        <f>SUM('R1 Analysis:R6 Analysis'!Q45)</f>
        <v>6375.7156277777785</v>
      </c>
      <c r="R45" s="45">
        <f>SUM('R1 Analysis:R6 Analysis'!R45)</f>
        <v>0</v>
      </c>
      <c r="S45" s="45">
        <f>SUM('R1 Analysis:R6 Analysis'!S45)</f>
        <v>2059636.2707112895</v>
      </c>
      <c r="T45" s="45">
        <f>SUM('R1 Analysis:R6 Analysis'!T45)</f>
        <v>912023.89608778909</v>
      </c>
      <c r="U45" s="45">
        <f>SUM('R1 Analysis:R6 Analysis'!U45)</f>
        <v>193715.78739583335</v>
      </c>
      <c r="V45" s="45">
        <f>SUM('R1 Analysis:R6 Analysis'!V45)</f>
        <v>7821.4759999999997</v>
      </c>
      <c r="W45" s="45">
        <f>SUM('R1 Analysis:R6 Analysis'!W45)</f>
        <v>3230249.1917025079</v>
      </c>
      <c r="X45" s="47">
        <f>SUM('R1 Analysis:R6 Analysis'!X45)</f>
        <v>304584506.57760435</v>
      </c>
    </row>
    <row r="46" spans="2:24" x14ac:dyDescent="0.3">
      <c r="B46" s="41">
        <f t="shared" ref="B46:B58" si="10">B45+10</f>
        <v>2030</v>
      </c>
      <c r="C46" s="45">
        <f>SUM('R1 Analysis:R6 Analysis'!C46)</f>
        <v>52311397.560499996</v>
      </c>
      <c r="D46" s="45">
        <f>SUM('R1 Analysis:R6 Analysis'!D46)</f>
        <v>0</v>
      </c>
      <c r="E46" s="45">
        <f>SUM('R1 Analysis:R6 Analysis'!E46)</f>
        <v>58415594.506062143</v>
      </c>
      <c r="F46" s="45">
        <f>SUM('R1 Analysis:R6 Analysis'!F46)</f>
        <v>16260357.510642856</v>
      </c>
      <c r="G46" s="45">
        <f>SUM('R1 Analysis:R6 Analysis'!G46)</f>
        <v>13757055.990750002</v>
      </c>
      <c r="H46" s="45">
        <f>SUM('R1 Analysis:R6 Analysis'!H46)</f>
        <v>153915992.93700001</v>
      </c>
      <c r="I46" s="45">
        <f>SUM('R1 Analysis:R6 Analysis'!I46)</f>
        <v>320566187.20638949</v>
      </c>
      <c r="J46" s="45">
        <f>SUM('R1 Analysis:R6 Analysis'!J46)</f>
        <v>77765.414999999994</v>
      </c>
      <c r="K46" s="45">
        <f>SUM('R1 Analysis:R6 Analysis'!K46)</f>
        <v>0</v>
      </c>
      <c r="L46" s="45">
        <f>SUM('R1 Analysis:R6 Analysis'!L46)</f>
        <v>6305802.6114836223</v>
      </c>
      <c r="M46" s="45">
        <f>SUM('R1 Analysis:R6 Analysis'!M46)</f>
        <v>5204365.009727004</v>
      </c>
      <c r="N46" s="45">
        <f>SUM('R1 Analysis:R6 Analysis'!N46)</f>
        <v>1499866.8441357142</v>
      </c>
      <c r="O46" s="45">
        <f>SUM('R1 Analysis:R6 Analysis'!O46)</f>
        <v>198944.36550000001</v>
      </c>
      <c r="P46" s="45">
        <f>SUM('R1 Analysis:R6 Analysis'!P46)</f>
        <v>13590419.913973473</v>
      </c>
      <c r="Q46" s="45">
        <f>SUM('R1 Analysis:R6 Analysis'!Q46)</f>
        <v>7076.4451333333336</v>
      </c>
      <c r="R46" s="45">
        <f>SUM('R1 Analysis:R6 Analysis'!R46)</f>
        <v>0</v>
      </c>
      <c r="S46" s="45">
        <f>SUM('R1 Analysis:R6 Analysis'!S46)</f>
        <v>2283978.7548717665</v>
      </c>
      <c r="T46" s="45">
        <f>SUM('R1 Analysis:R6 Analysis'!T46)</f>
        <v>1011289.0487802537</v>
      </c>
      <c r="U46" s="45">
        <f>SUM('R1 Analysis:R6 Analysis'!U46)</f>
        <v>214775.2892007576</v>
      </c>
      <c r="V46" s="45">
        <f>SUM('R1 Analysis:R6 Analysis'!V46)</f>
        <v>8694.1006666666672</v>
      </c>
      <c r="W46" s="45">
        <f>SUM('R1 Analysis:R6 Analysis'!W46)</f>
        <v>3581972.9285000926</v>
      </c>
      <c r="X46" s="47">
        <f>SUM('R1 Analysis:R6 Analysis'!X46)</f>
        <v>337738580.04886299</v>
      </c>
    </row>
    <row r="47" spans="2:24" x14ac:dyDescent="0.3">
      <c r="B47" s="41">
        <f t="shared" si="10"/>
        <v>2040</v>
      </c>
      <c r="C47" s="45">
        <f>SUM('R1 Analysis:R6 Analysis'!C47)</f>
        <v>56488492.519166678</v>
      </c>
      <c r="D47" s="45">
        <f>SUM('R1 Analysis:R6 Analysis'!D47)</f>
        <v>0</v>
      </c>
      <c r="E47" s="45">
        <f>SUM('R1 Analysis:R6 Analysis'!E47)</f>
        <v>62715986.510347277</v>
      </c>
      <c r="F47" s="45">
        <f>SUM('R1 Analysis:R6 Analysis'!F47)</f>
        <v>17428012.08409524</v>
      </c>
      <c r="G47" s="45">
        <f>SUM('R1 Analysis:R6 Analysis'!G47)</f>
        <v>14806383.322249999</v>
      </c>
      <c r="H47" s="45">
        <f>SUM('R1 Analysis:R6 Analysis'!H47)</f>
        <v>165794321.46449998</v>
      </c>
      <c r="I47" s="45">
        <f>SUM('R1 Analysis:R6 Analysis'!I47)</f>
        <v>344258520.61665398</v>
      </c>
      <c r="J47" s="45">
        <f>SUM('R1 Analysis:R6 Analysis'!J47)</f>
        <v>83867.899999999994</v>
      </c>
      <c r="K47" s="45">
        <f>SUM('R1 Analysis:R6 Analysis'!K47)</f>
        <v>0</v>
      </c>
      <c r="L47" s="45">
        <f>SUM('R1 Analysis:R6 Analysis'!L47)</f>
        <v>6768813.2094427925</v>
      </c>
      <c r="M47" s="45">
        <f>SUM('R1 Analysis:R6 Analysis'!M47)</f>
        <v>5588050.8480038671</v>
      </c>
      <c r="N47" s="45">
        <f>SUM('R1 Analysis:R6 Analysis'!N47)</f>
        <v>1611347.4423761906</v>
      </c>
      <c r="O47" s="45">
        <f>SUM('R1 Analysis:R6 Analysis'!O47)</f>
        <v>212309.38150000002</v>
      </c>
      <c r="P47" s="45">
        <f>SUM('R1 Analysis:R6 Analysis'!P47)</f>
        <v>14591050.044035943</v>
      </c>
      <c r="Q47" s="45">
        <f>SUM('R1 Analysis:R6 Analysis'!Q47)</f>
        <v>7586.0419055555549</v>
      </c>
      <c r="R47" s="45">
        <f>SUM('R1 Analysis:R6 Analysis'!R47)</f>
        <v>0</v>
      </c>
      <c r="S47" s="45">
        <f>SUM('R1 Analysis:R6 Analysis'!S47)</f>
        <v>2451730.472683249</v>
      </c>
      <c r="T47" s="45">
        <f>SUM('R1 Analysis:R6 Analysis'!T47)</f>
        <v>1085628.9148452373</v>
      </c>
      <c r="U47" s="45">
        <f>SUM('R1 Analysis:R6 Analysis'!U47)</f>
        <v>230657.59627424239</v>
      </c>
      <c r="V47" s="45">
        <f>SUM('R1 Analysis:R6 Analysis'!V47)</f>
        <v>9320.1366666666672</v>
      </c>
      <c r="W47" s="45">
        <f>SUM('R1 Analysis:R6 Analysis'!W47)</f>
        <v>3845170.8598259529</v>
      </c>
      <c r="X47" s="47">
        <f>SUM('R1 Analysis:R6 Analysis'!X47)</f>
        <v>362694741.5205158</v>
      </c>
    </row>
    <row r="48" spans="2:24" x14ac:dyDescent="0.3">
      <c r="B48" s="41">
        <f t="shared" si="10"/>
        <v>2050</v>
      </c>
      <c r="C48" s="45">
        <f>SUM('R1 Analysis:R6 Analysis'!C48)</f>
        <v>58606931.906666674</v>
      </c>
      <c r="D48" s="45">
        <f>SUM('R1 Analysis:R6 Analysis'!D48)</f>
        <v>0</v>
      </c>
      <c r="E48" s="45">
        <f>SUM('R1 Analysis:R6 Analysis'!E48)</f>
        <v>65040029.812100962</v>
      </c>
      <c r="F48" s="45">
        <f>SUM('R1 Analysis:R6 Analysis'!F48)</f>
        <v>18102285.189952381</v>
      </c>
      <c r="G48" s="45">
        <f>SUM('R1 Analysis:R6 Analysis'!G48)</f>
        <v>15345370.911250001</v>
      </c>
      <c r="H48" s="45">
        <f>SUM('R1 Analysis:R6 Analysis'!H48)</f>
        <v>171650353.86466667</v>
      </c>
      <c r="I48" s="45">
        <f>SUM('R1 Analysis:R6 Analysis'!I48)</f>
        <v>357116305.13390321</v>
      </c>
      <c r="J48" s="45">
        <f>SUM('R1 Analysis:R6 Analysis'!J48)</f>
        <v>86967.705666666676</v>
      </c>
      <c r="K48" s="45">
        <f>SUM('R1 Analysis:R6 Analysis'!K48)</f>
        <v>0</v>
      </c>
      <c r="L48" s="45">
        <f>SUM('R1 Analysis:R6 Analysis'!L48)</f>
        <v>7023172.3480422515</v>
      </c>
      <c r="M48" s="45">
        <f>SUM('R1 Analysis:R6 Analysis'!M48)</f>
        <v>5795943.9405167894</v>
      </c>
      <c r="N48" s="45">
        <f>SUM('R1 Analysis:R6 Analysis'!N48)</f>
        <v>1670310.8351452383</v>
      </c>
      <c r="O48" s="45">
        <f>SUM('R1 Analysis:R6 Analysis'!O48)</f>
        <v>220234.40299999999</v>
      </c>
      <c r="P48" s="45">
        <f>SUM('R1 Analysis:R6 Analysis'!P48)</f>
        <v>15135091.608702537</v>
      </c>
      <c r="Q48" s="45">
        <f>SUM('R1 Analysis:R6 Analysis'!Q48)</f>
        <v>7875.5511055555562</v>
      </c>
      <c r="R48" s="45">
        <f>SUM('R1 Analysis:R6 Analysis'!R48)</f>
        <v>0</v>
      </c>
      <c r="S48" s="45">
        <f>SUM('R1 Analysis:R6 Analysis'!S48)</f>
        <v>2543653.4218811961</v>
      </c>
      <c r="T48" s="45">
        <f>SUM('R1 Analysis:R6 Analysis'!T48)</f>
        <v>1126376.8448970062</v>
      </c>
      <c r="U48" s="45">
        <f>SUM('R1 Analysis:R6 Analysis'!U48)</f>
        <v>239260.95635454549</v>
      </c>
      <c r="V48" s="45">
        <f>SUM('R1 Analysis:R6 Analysis'!V48)</f>
        <v>9644.6683333333331</v>
      </c>
      <c r="W48" s="45">
        <f>SUM('R1 Analysis:R6 Analysis'!W48)</f>
        <v>3989367.8776091891</v>
      </c>
      <c r="X48" s="47">
        <f>SUM('R1 Analysis:R6 Analysis'!X48)</f>
        <v>376240764.62021494</v>
      </c>
    </row>
    <row r="49" spans="2:24" x14ac:dyDescent="0.3">
      <c r="B49" s="41">
        <f t="shared" si="10"/>
        <v>2060</v>
      </c>
      <c r="C49" s="45">
        <f>SUM('R1 Analysis:R6 Analysis'!C49)</f>
        <v>59008057.255166665</v>
      </c>
      <c r="D49" s="45">
        <f>SUM('R1 Analysis:R6 Analysis'!D49)</f>
        <v>0</v>
      </c>
      <c r="E49" s="45">
        <f>SUM('R1 Analysis:R6 Analysis'!E49)</f>
        <v>65675686.690650031</v>
      </c>
      <c r="F49" s="45">
        <f>SUM('R1 Analysis:R6 Analysis'!F49)</f>
        <v>18310481.893190473</v>
      </c>
      <c r="G49" s="45">
        <f>SUM('R1 Analysis:R6 Analysis'!G49)</f>
        <v>15513643.33825</v>
      </c>
      <c r="H49" s="45">
        <f>SUM('R1 Analysis:R6 Analysis'!H49)</f>
        <v>173197929.67066666</v>
      </c>
      <c r="I49" s="45">
        <f>SUM('R1 Analysis:R6 Analysis'!I49)</f>
        <v>360382878.66715997</v>
      </c>
      <c r="J49" s="45">
        <f>SUM('R1 Analysis:R6 Analysis'!J49)</f>
        <v>87537.569666666677</v>
      </c>
      <c r="K49" s="45">
        <f>SUM('R1 Analysis:R6 Analysis'!K49)</f>
        <v>0</v>
      </c>
      <c r="L49" s="45">
        <f>SUM('R1 Analysis:R6 Analysis'!L49)</f>
        <v>7090967.1622288385</v>
      </c>
      <c r="M49" s="45">
        <f>SUM('R1 Analysis:R6 Analysis'!M49)</f>
        <v>5851193.3599122912</v>
      </c>
      <c r="N49" s="45">
        <f>SUM('R1 Analysis:R6 Analysis'!N49)</f>
        <v>1687077.2382738097</v>
      </c>
      <c r="O49" s="45">
        <f>SUM('R1 Analysis:R6 Analysis'!O49)</f>
        <v>221416.39</v>
      </c>
      <c r="P49" s="45">
        <f>SUM('R1 Analysis:R6 Analysis'!P49)</f>
        <v>15283143.91988337</v>
      </c>
      <c r="Q49" s="45">
        <f>SUM('R1 Analysis:R6 Analysis'!Q49)</f>
        <v>7950.8644833333337</v>
      </c>
      <c r="R49" s="45">
        <f>SUM('R1 Analysis:R6 Analysis'!R49)</f>
        <v>0</v>
      </c>
      <c r="S49" s="45">
        <f>SUM('R1 Analysis:R6 Analysis'!S49)</f>
        <v>2568078.5396897118</v>
      </c>
      <c r="T49" s="45">
        <f>SUM('R1 Analysis:R6 Analysis'!T49)</f>
        <v>1137149.2988071574</v>
      </c>
      <c r="U49" s="45">
        <f>SUM('R1 Analysis:R6 Analysis'!U49)</f>
        <v>241690.1824689394</v>
      </c>
      <c r="V49" s="45">
        <f>SUM('R1 Analysis:R6 Analysis'!V49)</f>
        <v>9760.8513333333321</v>
      </c>
      <c r="W49" s="45">
        <f>SUM('R1 Analysis:R6 Analysis'!W49)</f>
        <v>4027715.5807760041</v>
      </c>
      <c r="X49" s="47">
        <f>SUM('R1 Analysis:R6 Analysis'!X49)</f>
        <v>379693738.16781938</v>
      </c>
    </row>
    <row r="50" spans="2:24" x14ac:dyDescent="0.3">
      <c r="B50" s="41">
        <f t="shared" si="10"/>
        <v>2070</v>
      </c>
      <c r="C50" s="45">
        <f>SUM('R1 Analysis:R6 Analysis'!C50)</f>
        <v>58606931.906666674</v>
      </c>
      <c r="D50" s="45">
        <f>SUM('R1 Analysis:R6 Analysis'!D50)</f>
        <v>0</v>
      </c>
      <c r="E50" s="45">
        <f>SUM('R1 Analysis:R6 Analysis'!E50)</f>
        <v>65018723.584640652</v>
      </c>
      <c r="F50" s="45">
        <f>SUM('R1 Analysis:R6 Analysis'!F50)</f>
        <v>18102285.189952381</v>
      </c>
      <c r="G50" s="45">
        <f>SUM('R1 Analysis:R6 Analysis'!G50)</f>
        <v>15345370.911250001</v>
      </c>
      <c r="H50" s="45">
        <f>SUM('R1 Analysis:R6 Analysis'!H50)</f>
        <v>171650353.86466667</v>
      </c>
      <c r="I50" s="45">
        <f>SUM('R1 Analysis:R6 Analysis'!I50)</f>
        <v>356933848.72780758</v>
      </c>
      <c r="J50" s="45">
        <f>SUM('R1 Analysis:R6 Analysis'!J50)</f>
        <v>86967.705666666676</v>
      </c>
      <c r="K50" s="45">
        <f>SUM('R1 Analysis:R6 Analysis'!K50)</f>
        <v>0</v>
      </c>
      <c r="L50" s="45">
        <f>SUM('R1 Analysis:R6 Analysis'!L50)</f>
        <v>7020771.0954582784</v>
      </c>
      <c r="M50" s="45">
        <f>SUM('R1 Analysis:R6 Analysis'!M50)</f>
        <v>5794430.7533686412</v>
      </c>
      <c r="N50" s="45">
        <f>SUM('R1 Analysis:R6 Analysis'!N50)</f>
        <v>1670310.8351452383</v>
      </c>
      <c r="O50" s="45">
        <f>SUM('R1 Analysis:R6 Analysis'!O50)</f>
        <v>220234.40299999999</v>
      </c>
      <c r="P50" s="45">
        <f>SUM('R1 Analysis:R6 Analysis'!P50)</f>
        <v>15132584.05879556</v>
      </c>
      <c r="Q50" s="45">
        <f>SUM('R1 Analysis:R6 Analysis'!Q50)</f>
        <v>7875.5511055555562</v>
      </c>
      <c r="R50" s="45">
        <f>SUM('R1 Analysis:R6 Analysis'!R50)</f>
        <v>0</v>
      </c>
      <c r="S50" s="45">
        <f>SUM('R1 Analysis:R6 Analysis'!S50)</f>
        <v>2543124.4434296279</v>
      </c>
      <c r="T50" s="45">
        <f>SUM('R1 Analysis:R6 Analysis'!T50)</f>
        <v>1126032.1733296376</v>
      </c>
      <c r="U50" s="45">
        <f>SUM('R1 Analysis:R6 Analysis'!U50)</f>
        <v>239260.95635454549</v>
      </c>
      <c r="V50" s="45">
        <f>SUM('R1 Analysis:R6 Analysis'!V50)</f>
        <v>9644.6683333333331</v>
      </c>
      <c r="W50" s="45">
        <f>SUM('R1 Analysis:R6 Analysis'!W50)</f>
        <v>3988447.8712467016</v>
      </c>
      <c r="X50" s="47">
        <f>SUM('R1 Analysis:R6 Analysis'!X50)</f>
        <v>376054880.65784985</v>
      </c>
    </row>
    <row r="51" spans="2:24" x14ac:dyDescent="0.3">
      <c r="B51" s="41">
        <f t="shared" si="10"/>
        <v>2080</v>
      </c>
      <c r="C51" s="45">
        <f>SUM('R1 Analysis:R6 Analysis'!C51)</f>
        <v>56578486.662166677</v>
      </c>
      <c r="D51" s="45">
        <f>SUM('R1 Analysis:R6 Analysis'!D51)</f>
        <v>0</v>
      </c>
      <c r="E51" s="45">
        <f>SUM('R1 Analysis:R6 Analysis'!E51)</f>
        <v>63101447.375366449</v>
      </c>
      <c r="F51" s="45">
        <f>SUM('R1 Analysis:R6 Analysis'!F51)</f>
        <v>17560453.001071427</v>
      </c>
      <c r="G51" s="45">
        <f>SUM('R1 Analysis:R6 Analysis'!G51)</f>
        <v>14912678.150499998</v>
      </c>
      <c r="H51" s="45">
        <f>SUM('R1 Analysis:R6 Analysis'!H51)</f>
        <v>167175633.54333335</v>
      </c>
      <c r="I51" s="45">
        <f>SUM('R1 Analysis:R6 Analysis'!I51)</f>
        <v>346473417.66610074</v>
      </c>
      <c r="J51" s="45">
        <f>SUM('R1 Analysis:R6 Analysis'!J51)</f>
        <v>84286.363333333327</v>
      </c>
      <c r="K51" s="45">
        <f>SUM('R1 Analysis:R6 Analysis'!K51)</f>
        <v>0</v>
      </c>
      <c r="L51" s="45">
        <f>SUM('R1 Analysis:R6 Analysis'!L51)</f>
        <v>6815116.4114900483</v>
      </c>
      <c r="M51" s="45">
        <f>SUM('R1 Analysis:R6 Analysis'!M51)</f>
        <v>5625387.183809828</v>
      </c>
      <c r="N51" s="45">
        <f>SUM('R1 Analysis:R6 Analysis'!N51)</f>
        <v>1623002.705857143</v>
      </c>
      <c r="O51" s="45">
        <f>SUM('R1 Analysis:R6 Analysis'!O51)</f>
        <v>212900.375</v>
      </c>
      <c r="P51" s="45">
        <f>SUM('R1 Analysis:R6 Analysis'!P51)</f>
        <v>14692649.628937459</v>
      </c>
      <c r="Q51" s="45">
        <f>SUM('R1 Analysis:R6 Analysis'!Q51)</f>
        <v>7643.9515833333326</v>
      </c>
      <c r="R51" s="45">
        <f>SUM('R1 Analysis:R6 Analysis'!R51)</f>
        <v>0</v>
      </c>
      <c r="S51" s="45">
        <f>SUM('R1 Analysis:R6 Analysis'!S51)</f>
        <v>2468741.2221015445</v>
      </c>
      <c r="T51" s="45">
        <f>SUM('R1 Analysis:R6 Analysis'!T51)</f>
        <v>1093154.6658016073</v>
      </c>
      <c r="U51" s="45">
        <f>SUM('R1 Analysis:R6 Analysis'!U51)</f>
        <v>232214.87989318185</v>
      </c>
      <c r="V51" s="45">
        <f>SUM('R1 Analysis:R6 Analysis'!V51)</f>
        <v>9382.9266666666663</v>
      </c>
      <c r="W51" s="45">
        <f>SUM('R1 Analysis:R6 Analysis'!W51)</f>
        <v>3871929.0806986247</v>
      </c>
      <c r="X51" s="47">
        <f>SUM('R1 Analysis:R6 Analysis'!X51)</f>
        <v>365037996.37573683</v>
      </c>
    </row>
    <row r="52" spans="2:24" x14ac:dyDescent="0.3">
      <c r="B52" s="41">
        <f t="shared" si="10"/>
        <v>2090</v>
      </c>
      <c r="C52" s="45">
        <f>SUM('R1 Analysis:R6 Analysis'!C52)</f>
        <v>54028711.5995</v>
      </c>
      <c r="D52" s="45">
        <f>SUM('R1 Analysis:R6 Analysis'!D52)</f>
        <v>0</v>
      </c>
      <c r="E52" s="45">
        <f>SUM('R1 Analysis:R6 Analysis'!E52)</f>
        <v>60154087.279487625</v>
      </c>
      <c r="F52" s="45">
        <f>SUM('R1 Analysis:R6 Analysis'!F52)</f>
        <v>16785588.594809521</v>
      </c>
      <c r="G52" s="45">
        <f>SUM('R1 Analysis:R6 Analysis'!G52)</f>
        <v>14184986.235000001</v>
      </c>
      <c r="H52" s="45">
        <f>SUM('R1 Analysis:R6 Analysis'!H52)</f>
        <v>158392456.62783334</v>
      </c>
      <c r="I52" s="45">
        <f>SUM('R1 Analysis:R6 Analysis'!I52)</f>
        <v>330337216.41521966</v>
      </c>
      <c r="J52" s="45">
        <f>SUM('R1 Analysis:R6 Analysis'!J52)</f>
        <v>79966.280333333329</v>
      </c>
      <c r="K52" s="45">
        <f>SUM('R1 Analysis:R6 Analysis'!K52)</f>
        <v>0</v>
      </c>
      <c r="L52" s="45">
        <f>SUM('R1 Analysis:R6 Analysis'!L52)</f>
        <v>6498411.1417701188</v>
      </c>
      <c r="M52" s="45">
        <f>SUM('R1 Analysis:R6 Analysis'!M52)</f>
        <v>5362753.7443180708</v>
      </c>
      <c r="N52" s="45">
        <f>SUM('R1 Analysis:R6 Analysis'!N52)</f>
        <v>1545188.0853071429</v>
      </c>
      <c r="O52" s="45">
        <f>SUM('R1 Analysis:R6 Analysis'!O52)</f>
        <v>203793.3665</v>
      </c>
      <c r="P52" s="45">
        <f>SUM('R1 Analysis:R6 Analysis'!P52)</f>
        <v>14001699.345605891</v>
      </c>
      <c r="Q52" s="45">
        <f>SUM('R1 Analysis:R6 Analysis'!Q52)</f>
        <v>7279.0898166666675</v>
      </c>
      <c r="R52" s="45">
        <f>SUM('R1 Analysis:R6 Analysis'!R52)</f>
        <v>0</v>
      </c>
      <c r="S52" s="45">
        <f>SUM('R1 Analysis:R6 Analysis'!S52)</f>
        <v>2352944.8461749954</v>
      </c>
      <c r="T52" s="45">
        <f>SUM('R1 Analysis:R6 Analysis'!T52)</f>
        <v>1041912.9965074448</v>
      </c>
      <c r="U52" s="45">
        <f>SUM('R1 Analysis:R6 Analysis'!U52)</f>
        <v>221398.74149848489</v>
      </c>
      <c r="V52" s="45">
        <f>SUM('R1 Analysis:R6 Analysis'!V52)</f>
        <v>8948.7310000000016</v>
      </c>
      <c r="W52" s="45">
        <f>SUM('R1 Analysis:R6 Analysis'!W52)</f>
        <v>3690361.2578524952</v>
      </c>
      <c r="X52" s="47">
        <f>SUM('R1 Analysis:R6 Analysis'!X52)</f>
        <v>348029277.01867813</v>
      </c>
    </row>
    <row r="53" spans="2:24" x14ac:dyDescent="0.3">
      <c r="B53" s="41">
        <f t="shared" si="10"/>
        <v>2100</v>
      </c>
      <c r="C53" s="45">
        <f>SUM('R1 Analysis:R6 Analysis'!C53)</f>
        <v>51486328.361499988</v>
      </c>
      <c r="D53" s="45">
        <f>SUM('R1 Analysis:R6 Analysis'!D53)</f>
        <v>0</v>
      </c>
      <c r="E53" s="45">
        <f>SUM('R1 Analysis:R6 Analysis'!E53)</f>
        <v>57256899.942402422</v>
      </c>
      <c r="F53" s="45">
        <f>SUM('R1 Analysis:R6 Analysis'!F53)</f>
        <v>15955686.711714286</v>
      </c>
      <c r="G53" s="45">
        <f>SUM('R1 Analysis:R6 Analysis'!G53)</f>
        <v>13509746.885250002</v>
      </c>
      <c r="H53" s="45">
        <f>SUM('R1 Analysis:R6 Analysis'!H53)</f>
        <v>150988848.42166668</v>
      </c>
      <c r="I53" s="45">
        <f>SUM('R1 Analysis:R6 Analysis'!I53)</f>
        <v>314164465.93336833</v>
      </c>
      <c r="J53" s="45">
        <f>SUM('R1 Analysis:R6 Analysis'!J53)</f>
        <v>75975.273666666661</v>
      </c>
      <c r="K53" s="45">
        <f>SUM('R1 Analysis:R6 Analysis'!K53)</f>
        <v>0</v>
      </c>
      <c r="L53" s="45">
        <f>SUM('R1 Analysis:R6 Analysis'!L53)</f>
        <v>6180720.3840030078</v>
      </c>
      <c r="M53" s="45">
        <f>SUM('R1 Analysis:R6 Analysis'!M53)</f>
        <v>5100672.9996788763</v>
      </c>
      <c r="N53" s="45">
        <f>SUM('R1 Analysis:R6 Analysis'!N53)</f>
        <v>1470676.8774928572</v>
      </c>
      <c r="O53" s="45">
        <f>SUM('R1 Analysis:R6 Analysis'!O53)</f>
        <v>194686.35800000001</v>
      </c>
      <c r="P53" s="45">
        <f>SUM('R1 Analysis:R6 Analysis'!P53)</f>
        <v>13322494.215679649</v>
      </c>
      <c r="Q53" s="45">
        <f>SUM('R1 Analysis:R6 Analysis'!Q53)</f>
        <v>6931.6709388888885</v>
      </c>
      <c r="R53" s="45">
        <f>SUM('R1 Analysis:R6 Analysis'!R53)</f>
        <v>0</v>
      </c>
      <c r="S53" s="45">
        <f>SUM('R1 Analysis:R6 Analysis'!S53)</f>
        <v>2238420.3408703101</v>
      </c>
      <c r="T53" s="45">
        <f>SUM('R1 Analysis:R6 Analysis'!T53)</f>
        <v>991240.18620792334</v>
      </c>
      <c r="U53" s="45">
        <f>SUM('R1 Analysis:R6 Analysis'!U53)</f>
        <v>210695.6564856061</v>
      </c>
      <c r="V53" s="45">
        <f>SUM('R1 Analysis:R6 Analysis'!V53)</f>
        <v>8514.5353333333333</v>
      </c>
      <c r="W53" s="45">
        <f>SUM('R1 Analysis:R6 Analysis'!W53)</f>
        <v>3510653.0888274182</v>
      </c>
      <c r="X53" s="47">
        <f>SUM('R1 Analysis:R6 Analysis'!X53)</f>
        <v>330997613.23787546</v>
      </c>
    </row>
    <row r="54" spans="2:24" x14ac:dyDescent="0.3">
      <c r="B54" s="41">
        <f t="shared" si="10"/>
        <v>2110</v>
      </c>
      <c r="C54" s="45">
        <f>SUM('R1 Analysis:R6 Analysis'!C54)</f>
        <v>48936553.29883334</v>
      </c>
      <c r="D54" s="45">
        <f>SUM('R1 Analysis:R6 Analysis'!D54)</f>
        <v>0</v>
      </c>
      <c r="E54" s="45">
        <f>SUM('R1 Analysis:R6 Analysis'!E54)</f>
        <v>54368612.339780822</v>
      </c>
      <c r="F54" s="45">
        <f>SUM('R1 Analysis:R6 Analysis'!F54)</f>
        <v>15113421.246619046</v>
      </c>
      <c r="G54" s="45">
        <f>SUM('R1 Analysis:R6 Analysis'!G54)</f>
        <v>12820416.907249998</v>
      </c>
      <c r="H54" s="45">
        <f>SUM('R1 Analysis:R6 Analysis'!H54)</f>
        <v>143585240.2155</v>
      </c>
      <c r="I54" s="45">
        <f>SUM('R1 Analysis:R6 Analysis'!I54)</f>
        <v>298554439.92526269</v>
      </c>
      <c r="J54" s="45">
        <f>SUM('R1 Analysis:R6 Analysis'!J54)</f>
        <v>72305.603999999992</v>
      </c>
      <c r="K54" s="45">
        <f>SUM('R1 Analysis:R6 Analysis'!K54)</f>
        <v>0</v>
      </c>
      <c r="L54" s="45">
        <f>SUM('R1 Analysis:R6 Analysis'!L54)</f>
        <v>5871601.5434513073</v>
      </c>
      <c r="M54" s="45">
        <f>SUM('R1 Analysis:R6 Analysis'!M54)</f>
        <v>4847221.8119213469</v>
      </c>
      <c r="N54" s="45">
        <f>SUM('R1 Analysis:R6 Analysis'!N54)</f>
        <v>1396933.9697119046</v>
      </c>
      <c r="O54" s="45">
        <f>SUM('R1 Analysis:R6 Analysis'!O54)</f>
        <v>183094.32250000001</v>
      </c>
      <c r="P54" s="45">
        <f>SUM('R1 Analysis:R6 Analysis'!P54)</f>
        <v>12655404.195635071</v>
      </c>
      <c r="Q54" s="45">
        <f>SUM('R1 Analysis:R6 Analysis'!Q54)</f>
        <v>6589.9114499999996</v>
      </c>
      <c r="R54" s="45">
        <f>SUM('R1 Analysis:R6 Analysis'!R54)</f>
        <v>0</v>
      </c>
      <c r="S54" s="45">
        <f>SUM('R1 Analysis:R6 Analysis'!S54)</f>
        <v>2126776.3724178942</v>
      </c>
      <c r="T54" s="45">
        <f>SUM('R1 Analysis:R6 Analysis'!T54)</f>
        <v>941780.9856195699</v>
      </c>
      <c r="U54" s="45">
        <f>SUM('R1 Analysis:R6 Analysis'!U54)</f>
        <v>199981.81279356062</v>
      </c>
      <c r="V54" s="45">
        <f>SUM('R1 Analysis:R6 Analysis'!V54)</f>
        <v>8066.7093333333332</v>
      </c>
      <c r="W54" s="45">
        <f>SUM('R1 Analysis:R6 Analysis'!W54)</f>
        <v>3335457.0643617846</v>
      </c>
      <c r="X54" s="47">
        <f>SUM('R1 Analysis:R6 Analysis'!X54)</f>
        <v>314545301.18525952</v>
      </c>
    </row>
    <row r="55" spans="2:24" x14ac:dyDescent="0.3">
      <c r="B55" s="41">
        <f t="shared" si="10"/>
        <v>2120</v>
      </c>
      <c r="C55" s="45">
        <f>SUM('R1 Analysis:R6 Analysis'!C55)</f>
        <v>46484164.203833334</v>
      </c>
      <c r="D55" s="45">
        <f>SUM('R1 Analysis:R6 Analysis'!D55)</f>
        <v>0</v>
      </c>
      <c r="E55" s="45">
        <f>SUM('R1 Analysis:R6 Analysis'!E55)</f>
        <v>51621308.702924609</v>
      </c>
      <c r="F55" s="45">
        <f>SUM('R1 Analysis:R6 Analysis'!F55)</f>
        <v>14353033.199785713</v>
      </c>
      <c r="G55" s="45">
        <f>SUM('R1 Analysis:R6 Analysis'!G55)</f>
        <v>12163107.5955</v>
      </c>
      <c r="H55" s="45">
        <f>SUM('R1 Analysis:R6 Analysis'!H55)</f>
        <v>136183375.37883332</v>
      </c>
      <c r="I55" s="45">
        <f>SUM('R1 Analysis:R6 Analysis'!I55)</f>
        <v>283277073.86915338</v>
      </c>
      <c r="J55" s="45">
        <f>SUM('R1 Analysis:R6 Analysis'!J55)</f>
        <v>68973.848333333342</v>
      </c>
      <c r="K55" s="45">
        <f>SUM('R1 Analysis:R6 Analysis'!K55)</f>
        <v>0</v>
      </c>
      <c r="L55" s="45">
        <f>SUM('R1 Analysis:R6 Analysis'!L55)</f>
        <v>5570862.6557694515</v>
      </c>
      <c r="M55" s="45">
        <f>SUM('R1 Analysis:R6 Analysis'!M55)</f>
        <v>4599145.1068625348</v>
      </c>
      <c r="N55" s="45">
        <f>SUM('R1 Analysis:R6 Analysis'!N55)</f>
        <v>1325605.2432119048</v>
      </c>
      <c r="O55" s="45">
        <f>SUM('R1 Analysis:R6 Analysis'!O55)</f>
        <v>173987.31400000001</v>
      </c>
      <c r="P55" s="45">
        <f>SUM('R1 Analysis:R6 Analysis'!P55)</f>
        <v>12008617.367947567</v>
      </c>
      <c r="Q55" s="45">
        <f>SUM('R1 Analysis:R6 Analysis'!Q55)</f>
        <v>6242.4925722222224</v>
      </c>
      <c r="R55" s="45">
        <f>SUM('R1 Analysis:R6 Analysis'!R55)</f>
        <v>0</v>
      </c>
      <c r="S55" s="45">
        <f>SUM('R1 Analysis:R6 Analysis'!S55)</f>
        <v>2017930.4995178855</v>
      </c>
      <c r="T55" s="45">
        <f>SUM('R1 Analysis:R6 Analysis'!T55)</f>
        <v>893519.96564854984</v>
      </c>
      <c r="U55" s="45">
        <f>SUM('R1 Analysis:R6 Analysis'!U55)</f>
        <v>189663.77186250003</v>
      </c>
      <c r="V55" s="45">
        <f>SUM('R1 Analysis:R6 Analysis'!V55)</f>
        <v>7632.5136666666667</v>
      </c>
      <c r="W55" s="45">
        <f>SUM('R1 Analysis:R6 Analysis'!W55)</f>
        <v>3164803.2710913755</v>
      </c>
      <c r="X55" s="47">
        <f>SUM('R1 Analysis:R6 Analysis'!X55)</f>
        <v>298450494.50819224</v>
      </c>
    </row>
    <row r="56" spans="2:24" x14ac:dyDescent="0.3">
      <c r="B56" s="41">
        <f t="shared" si="10"/>
        <v>2130</v>
      </c>
      <c r="C56" s="45">
        <f>SUM('R1 Analysis:R6 Analysis'!C56)</f>
        <v>43934389.141166665</v>
      </c>
      <c r="D56" s="45">
        <f>SUM('R1 Analysis:R6 Analysis'!D56)</f>
        <v>0</v>
      </c>
      <c r="E56" s="45">
        <f>SUM('R1 Analysis:R6 Analysis'!E56)</f>
        <v>49047069.387641035</v>
      </c>
      <c r="F56" s="45">
        <f>SUM('R1 Analysis:R6 Analysis'!F56)</f>
        <v>13661814.183666669</v>
      </c>
      <c r="G56" s="45">
        <f>SUM('R1 Analysis:R6 Analysis'!G56)</f>
        <v>11598054.632250002</v>
      </c>
      <c r="H56" s="45">
        <f>SUM('R1 Analysis:R6 Analysis'!H56)</f>
        <v>129553555.0756667</v>
      </c>
      <c r="I56" s="45">
        <f>SUM('R1 Analysis:R6 Analysis'!I56)</f>
        <v>269029551.76167029</v>
      </c>
      <c r="J56" s="45">
        <f>SUM('R1 Analysis:R6 Analysis'!J56)</f>
        <v>65304.178666666674</v>
      </c>
      <c r="K56" s="45">
        <f>SUM('R1 Analysis:R6 Analysis'!K56)</f>
        <v>0</v>
      </c>
      <c r="L56" s="45">
        <f>SUM('R1 Analysis:R6 Analysis'!L56)</f>
        <v>5295017.7974383542</v>
      </c>
      <c r="M56" s="45">
        <f>SUM('R1 Analysis:R6 Analysis'!M56)</f>
        <v>4371964.2372536631</v>
      </c>
      <c r="N56" s="45">
        <f>SUM('R1 Analysis:R6 Analysis'!N56)</f>
        <v>1259543.8226785716</v>
      </c>
      <c r="O56" s="45">
        <f>SUM('R1 Analysis:R6 Analysis'!O56)</f>
        <v>165471.299</v>
      </c>
      <c r="P56" s="45">
        <f>SUM('R1 Analysis:R6 Analysis'!P56)</f>
        <v>11410792.902049901</v>
      </c>
      <c r="Q56" s="45">
        <f>SUM('R1 Analysis:R6 Analysis'!Q56)</f>
        <v>5935.5404833333323</v>
      </c>
      <c r="R56" s="45">
        <f>SUM('R1 Analysis:R6 Analysis'!R56)</f>
        <v>0</v>
      </c>
      <c r="S56" s="45">
        <f>SUM('R1 Analysis:R6 Analysis'!S56)</f>
        <v>1917581.3675454743</v>
      </c>
      <c r="T56" s="45">
        <f>SUM('R1 Analysis:R6 Analysis'!T56)</f>
        <v>849065.65985875751</v>
      </c>
      <c r="U56" s="45">
        <f>SUM('R1 Analysis:R6 Analysis'!U56)</f>
        <v>180404.91708674244</v>
      </c>
      <c r="V56" s="45">
        <f>SUM('R1 Analysis:R6 Analysis'!V56)</f>
        <v>7263.9859999999999</v>
      </c>
      <c r="W56" s="45">
        <f>SUM('R1 Analysis:R6 Analysis'!W56)</f>
        <v>3007562.6918967031</v>
      </c>
      <c r="X56" s="47">
        <f>SUM('R1 Analysis:R6 Analysis'!X56)</f>
        <v>283447907.35561681</v>
      </c>
    </row>
    <row r="57" spans="2:24" x14ac:dyDescent="0.3">
      <c r="B57" s="41">
        <f t="shared" si="10"/>
        <v>2140</v>
      </c>
      <c r="C57" s="45">
        <f>SUM('R1 Analysis:R6 Analysis'!C57)</f>
        <v>43934389.141166665</v>
      </c>
      <c r="D57" s="45">
        <f>SUM('R1 Analysis:R6 Analysis'!D57)</f>
        <v>0</v>
      </c>
      <c r="E57" s="45">
        <f>SUM('R1 Analysis:R6 Analysis'!E57)</f>
        <v>49047069.387641035</v>
      </c>
      <c r="F57" s="45">
        <f>SUM('R1 Analysis:R6 Analysis'!F57)</f>
        <v>13661814.183666669</v>
      </c>
      <c r="G57" s="45">
        <f>SUM('R1 Analysis:R6 Analysis'!G57)</f>
        <v>11598054.632250002</v>
      </c>
      <c r="H57" s="45">
        <f>SUM('R1 Analysis:R6 Analysis'!H57)</f>
        <v>129553555.0756667</v>
      </c>
      <c r="I57" s="45">
        <f>SUM('R1 Analysis:R6 Analysis'!I57)</f>
        <v>269029551.76167029</v>
      </c>
      <c r="J57" s="45">
        <f>SUM('R1 Analysis:R6 Analysis'!J57)</f>
        <v>65304.178666666674</v>
      </c>
      <c r="K57" s="45">
        <f>SUM('R1 Analysis:R6 Analysis'!K57)</f>
        <v>0</v>
      </c>
      <c r="L57" s="45">
        <f>SUM('R1 Analysis:R6 Analysis'!L57)</f>
        <v>5295017.7974383542</v>
      </c>
      <c r="M57" s="45">
        <f>SUM('R1 Analysis:R6 Analysis'!M57)</f>
        <v>4371964.2372536631</v>
      </c>
      <c r="N57" s="45">
        <f>SUM('R1 Analysis:R6 Analysis'!N57)</f>
        <v>1259543.8226785716</v>
      </c>
      <c r="O57" s="45">
        <f>SUM('R1 Analysis:R6 Analysis'!O57)</f>
        <v>165471.299</v>
      </c>
      <c r="P57" s="45">
        <f>SUM('R1 Analysis:R6 Analysis'!P57)</f>
        <v>11410792.902049901</v>
      </c>
      <c r="Q57" s="45">
        <f>SUM('R1 Analysis:R6 Analysis'!Q57)</f>
        <v>5935.5404833333323</v>
      </c>
      <c r="R57" s="45">
        <f>SUM('R1 Analysis:R6 Analysis'!R57)</f>
        <v>0</v>
      </c>
      <c r="S57" s="45">
        <f>SUM('R1 Analysis:R6 Analysis'!S57)</f>
        <v>1917581.3675454743</v>
      </c>
      <c r="T57" s="45">
        <f>SUM('R1 Analysis:R6 Analysis'!T57)</f>
        <v>849065.65985875751</v>
      </c>
      <c r="U57" s="45">
        <f>SUM('R1 Analysis:R6 Analysis'!U57)</f>
        <v>180404.91708674244</v>
      </c>
      <c r="V57" s="45">
        <f>SUM('R1 Analysis:R6 Analysis'!V57)</f>
        <v>7263.9859999999999</v>
      </c>
      <c r="W57" s="45">
        <f>SUM('R1 Analysis:R6 Analysis'!W57)</f>
        <v>3007562.6918967031</v>
      </c>
      <c r="X57" s="47">
        <f>SUM('R1 Analysis:R6 Analysis'!X57)</f>
        <v>283447907.35561681</v>
      </c>
    </row>
    <row r="58" spans="2:24" x14ac:dyDescent="0.3">
      <c r="B58" s="41">
        <f t="shared" si="10"/>
        <v>2150</v>
      </c>
      <c r="C58" s="45">
        <f>SUM('R1 Analysis:R6 Analysis'!C58)</f>
        <v>43934389.141166665</v>
      </c>
      <c r="D58" s="45">
        <f>SUM('R1 Analysis:R6 Analysis'!D58)</f>
        <v>0</v>
      </c>
      <c r="E58" s="45">
        <f>SUM('R1 Analysis:R6 Analysis'!E58)</f>
        <v>49047069.387641035</v>
      </c>
      <c r="F58" s="45">
        <f>SUM('R1 Analysis:R6 Analysis'!F58)</f>
        <v>13661814.183666669</v>
      </c>
      <c r="G58" s="45">
        <f>SUM('R1 Analysis:R6 Analysis'!G58)</f>
        <v>11598054.632250002</v>
      </c>
      <c r="H58" s="45">
        <f>SUM('R1 Analysis:R6 Analysis'!H58)</f>
        <v>129553555.0756667</v>
      </c>
      <c r="I58" s="45">
        <f>SUM('R1 Analysis:R6 Analysis'!I58)</f>
        <v>269029551.76167029</v>
      </c>
      <c r="J58" s="45">
        <f>SUM('R1 Analysis:R6 Analysis'!J58)</f>
        <v>65304.178666666674</v>
      </c>
      <c r="K58" s="45">
        <f>SUM('R1 Analysis:R6 Analysis'!K58)</f>
        <v>0</v>
      </c>
      <c r="L58" s="45">
        <f>SUM('R1 Analysis:R6 Analysis'!L58)</f>
        <v>5295017.7974383542</v>
      </c>
      <c r="M58" s="45">
        <f>SUM('R1 Analysis:R6 Analysis'!M58)</f>
        <v>4371964.2372536631</v>
      </c>
      <c r="N58" s="45">
        <f>SUM('R1 Analysis:R6 Analysis'!N58)</f>
        <v>1259543.8226785716</v>
      </c>
      <c r="O58" s="45">
        <f>SUM('R1 Analysis:R6 Analysis'!O58)</f>
        <v>165471.299</v>
      </c>
      <c r="P58" s="45">
        <f>SUM('R1 Analysis:R6 Analysis'!P58)</f>
        <v>11410792.902049901</v>
      </c>
      <c r="Q58" s="45">
        <f>SUM('R1 Analysis:R6 Analysis'!Q58)</f>
        <v>5935.5404833333323</v>
      </c>
      <c r="R58" s="45">
        <f>SUM('R1 Analysis:R6 Analysis'!R58)</f>
        <v>0</v>
      </c>
      <c r="S58" s="45">
        <f>SUM('R1 Analysis:R6 Analysis'!S58)</f>
        <v>1917581.3675454743</v>
      </c>
      <c r="T58" s="45">
        <f>SUM('R1 Analysis:R6 Analysis'!T58)</f>
        <v>849065.65985875751</v>
      </c>
      <c r="U58" s="45">
        <f>SUM('R1 Analysis:R6 Analysis'!U58)</f>
        <v>180404.91708674244</v>
      </c>
      <c r="V58" s="45">
        <f>SUM('R1 Analysis:R6 Analysis'!V58)</f>
        <v>7263.9859999999999</v>
      </c>
      <c r="W58" s="45">
        <f>SUM('R1 Analysis:R6 Analysis'!W58)</f>
        <v>3007562.6918967031</v>
      </c>
      <c r="X58" s="47">
        <f>SUM('R1 Analysis:R6 Analysis'!X58)</f>
        <v>283447907.35561681</v>
      </c>
    </row>
  </sheetData>
  <mergeCells count="2">
    <mergeCell ref="Z14:AC14"/>
    <mergeCell ref="D32:F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SSP Scenarios</vt:lpstr>
      <vt:lpstr>Weighted Averages</vt:lpstr>
      <vt:lpstr>R1 Analysis</vt:lpstr>
      <vt:lpstr>R2 Analysis</vt:lpstr>
      <vt:lpstr>R3 Analysis</vt:lpstr>
      <vt:lpstr>R4 Analysis</vt:lpstr>
      <vt:lpstr>R5 Analysis</vt:lpstr>
      <vt:lpstr>R6 Analysis</vt:lpstr>
      <vt:lpstr>Total</vt:lpstr>
      <vt:lpstr>quick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 Schilling</dc:creator>
  <cp:keywords/>
  <dc:description/>
  <cp:lastModifiedBy>Ellora Shirodkar</cp:lastModifiedBy>
  <cp:revision/>
  <dcterms:created xsi:type="dcterms:W3CDTF">2023-01-06T17:21:07Z</dcterms:created>
  <dcterms:modified xsi:type="dcterms:W3CDTF">2023-03-27T06:00:09Z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